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200" windowHeight="9195" tabRatio="614" activeTab="2"/>
  </bookViews>
  <sheets>
    <sheet name="Contexto" sheetId="45" r:id="rId1"/>
    <sheet name="Calific impacto riesgos corrupc" sheetId="42" state="hidden" r:id="rId2"/>
    <sheet name="Matriz de riesgo " sheetId="40" r:id="rId3"/>
    <sheet name="Mapa de Riesgos" sheetId="46" state="hidden" r:id="rId4"/>
    <sheet name="Validacion" sheetId="33" state="hidden" r:id="rId5"/>
    <sheet name="DATOS " sheetId="39" state="hidden" r:id="rId6"/>
    <sheet name="Hoja1"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'Matriz de riesgo '!$E$66:$E$69</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44525"/>
</workbook>
</file>

<file path=xl/calcChain.xml><?xml version="1.0" encoding="utf-8"?>
<calcChain xmlns="http://schemas.openxmlformats.org/spreadsheetml/2006/main">
  <c r="DB16" i="40" l="1"/>
  <c r="CZ16" i="40"/>
  <c r="DB13" i="40"/>
  <c r="CZ13" i="40"/>
  <c r="U3" i="42"/>
  <c r="U4" i="42"/>
  <c r="U5" i="42"/>
  <c r="U6" i="42"/>
  <c r="U2" i="42"/>
  <c r="AK16" i="40" l="1"/>
  <c r="AK13" i="40"/>
  <c r="V3" i="42" l="1"/>
  <c r="V4" i="42"/>
  <c r="V5" i="42"/>
  <c r="V6" i="42"/>
  <c r="CV16" i="40" l="1"/>
  <c r="CU16" i="40"/>
  <c r="Z16" i="40"/>
  <c r="AA16" i="40" s="1"/>
  <c r="Z17" i="40"/>
  <c r="AA17" i="40" s="1"/>
  <c r="Z18" i="40"/>
  <c r="AA18" i="40" s="1"/>
  <c r="AC18" i="40" s="1"/>
  <c r="AD18" i="40" s="1"/>
  <c r="Z14" i="40"/>
  <c r="CU13" i="40"/>
  <c r="CV13" i="40"/>
  <c r="Z13" i="40"/>
  <c r="AA13" i="40" s="1"/>
  <c r="Z15" i="40"/>
  <c r="DB10" i="40"/>
  <c r="CZ10" i="40"/>
  <c r="AC17" i="40" l="1"/>
  <c r="AD17" i="40" s="1"/>
  <c r="AC14" i="40"/>
  <c r="AC16" i="40"/>
  <c r="AD16" i="40" s="1"/>
  <c r="P16" i="40"/>
  <c r="P13" i="40"/>
  <c r="AC13" i="40"/>
  <c r="AD13" i="40" s="1"/>
  <c r="AC15" i="40"/>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AA48" i="46"/>
  <c r="AC48" i="46" s="1"/>
  <c r="Z48" i="46"/>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AA28" i="46"/>
  <c r="AC28" i="46" s="1"/>
  <c r="Z28" i="46"/>
  <c r="AA27" i="46"/>
  <c r="AC27" i="46" s="1"/>
  <c r="Z27" i="46"/>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G18" i="46" l="1"/>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text>
        <r>
          <rPr>
            <b/>
            <sz val="9"/>
            <color indexed="81"/>
            <rFont val="Tahoma"/>
            <family val="2"/>
          </rPr>
          <t>Jenny Trujillo:</t>
        </r>
        <r>
          <rPr>
            <sz val="9"/>
            <color indexed="81"/>
            <rFont val="Tahoma"/>
            <family val="2"/>
          </rPr>
          <t xml:space="preserve">
ecónomicos, personas, procesos, sistemas, tecnología, información.</t>
        </r>
      </text>
    </comment>
    <comment ref="S31"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<sst xmlns="http://schemas.openxmlformats.org/spreadsheetml/2006/main" count="2969" uniqueCount="859">
  <si>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</si>
  <si>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</si>
  <si>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</si>
  <si>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</si>
  <si>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</si>
  <si>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</si>
  <si>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</si>
  <si>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</si>
  <si>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</si>
  <si>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</si>
  <si>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</si>
  <si>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</si>
  <si>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</si>
  <si>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</si>
  <si>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</si>
  <si>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</si>
  <si>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</si>
  <si>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</si>
  <si>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</si>
  <si>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</si>
  <si>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</si>
  <si>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</si>
  <si>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</si>
  <si>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</si>
  <si>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</si>
  <si>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</si>
  <si>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</si>
  <si>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</si>
  <si>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</si>
  <si>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</si>
  <si>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</si>
  <si>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</si>
  <si>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</si>
  <si>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</si>
  <si>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</si>
  <si>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</si>
  <si>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</si>
  <si>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</si>
  <si>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</si>
  <si>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</si>
  <si>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</si>
  <si>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</si>
  <si>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</si>
  <si>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</si>
  <si>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</si>
  <si>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</si>
  <si>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</si>
  <si>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</si>
  <si>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</si>
  <si>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</si>
  <si>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</si>
  <si>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</si>
  <si>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</si>
  <si>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</si>
  <si>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</si>
  <si>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</si>
  <si>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</si>
  <si>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</si>
  <si>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</si>
  <si>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</si>
  <si>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</si>
  <si>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</si>
  <si>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</si>
  <si>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</si>
  <si>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</si>
  <si>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</si>
  <si>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</si>
  <si>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</si>
  <si>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</si>
  <si>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</si>
  <si>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</si>
  <si>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</si>
  <si>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</si>
  <si>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</si>
  <si>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</si>
  <si>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</si>
  <si>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</si>
  <si>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</si>
  <si>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</si>
  <si>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</si>
  <si>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</si>
  <si>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</si>
  <si>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</si>
  <si>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</si>
  <si>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</si>
  <si>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</si>
  <si>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</si>
  <si>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</si>
  <si>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</si>
  <si>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</si>
  <si>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</si>
  <si>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</si>
  <si>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</si>
  <si>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</si>
  <si>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</si>
  <si>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</si>
  <si>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</si>
  <si>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</si>
  <si>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</si>
  <si>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</si>
  <si>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</si>
  <si>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</si>
  <si>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</si>
  <si>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</si>
  <si>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</si>
  <si>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</si>
  <si>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</si>
  <si>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</si>
  <si>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</si>
  <si>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</si>
  <si>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</si>
  <si>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</si>
  <si>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</si>
  <si>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</si>
  <si>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</si>
  <si>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</si>
  <si>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</si>
  <si>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</si>
  <si>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</si>
  <si>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</si>
  <si>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</si>
  <si>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</si>
  <si>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</si>
  <si>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</si>
  <si>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</si>
  <si>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</si>
  <si>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</si>
  <si>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</si>
  <si>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</si>
  <si>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</si>
  <si>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</si>
  <si>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</si>
  <si>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</si>
  <si>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</si>
  <si>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</si>
  <si>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</si>
  <si>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</si>
  <si>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</si>
  <si>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</si>
  <si>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</si>
  <si>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</si>
  <si>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</si>
  <si>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</si>
  <si>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</si>
  <si>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</si>
  <si>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</si>
  <si>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</si>
  <si>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</si>
  <si>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</si>
  <si>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</si>
  <si>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</si>
  <si>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</si>
  <si>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</si>
  <si>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</si>
  <si>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</si>
  <si>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</si>
  <si>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</si>
  <si>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</si>
  <si>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</si>
  <si>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</si>
  <si>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</si>
  <si>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</si>
  <si>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</si>
  <si>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</si>
  <si>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</si>
  <si>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</si>
  <si>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</si>
  <si>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</si>
  <si>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</si>
  <si>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</si>
  <si>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</si>
  <si>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</si>
  <si>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</si>
  <si>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</si>
  <si>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</si>
  <si>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</si>
  <si>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</si>
  <si>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</si>
  <si>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</si>
  <si>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</si>
  <si>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</si>
  <si>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</si>
  <si>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</si>
  <si>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</si>
  <si>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</si>
  <si>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</si>
  <si>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</si>
  <si>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</si>
  <si>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</si>
  <si>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</si>
  <si>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</si>
  <si>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</si>
  <si>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</si>
  <si>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</si>
  <si>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</si>
  <si>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</si>
  <si>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</si>
  <si>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</si>
  <si>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</si>
  <si>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</si>
  <si>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</si>
  <si>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</si>
  <si>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</si>
  <si>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</si>
  <si>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</si>
  <si>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</si>
  <si>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</si>
  <si>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</si>
  <si>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</si>
  <si>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</si>
  <si>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</si>
  <si>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</si>
  <si>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</si>
  <si>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</si>
  <si>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</si>
  <si>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</si>
  <si>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</si>
  <si>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</si>
  <si>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</si>
  <si>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</si>
  <si>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</si>
  <si>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</si>
  <si>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</si>
  <si>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</si>
  <si>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</si>
  <si>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</si>
  <si>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</si>
  <si>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</si>
  <si>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</si>
  <si>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</si>
  <si>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</si>
  <si>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</si>
  <si>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</si>
  <si>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</si>
  <si>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</si>
  <si>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</si>
  <si>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</si>
  <si>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</si>
  <si>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</si>
  <si>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</si>
  <si>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</si>
  <si>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</si>
  <si>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</si>
  <si>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</si>
  <si>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</si>
  <si>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</si>
  <si>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</si>
  <si>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</si>
  <si>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</si>
  <si>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</si>
  <si>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</si>
  <si>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</si>
  <si>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</si>
  <si>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</si>
  <si>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</si>
  <si>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</si>
  <si>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</si>
  <si>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</si>
  <si>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</si>
  <si>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</si>
  <si>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</si>
  <si>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</si>
  <si>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</si>
  <si>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</si>
  <si>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</si>
  <si>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</si>
  <si>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</si>
  <si>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</si>
  <si>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</si>
  <si>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</si>
  <si>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</si>
  <si>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</si>
  <si>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</si>
  <si>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</si>
  <si>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</si>
  <si>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</si>
  <si>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</si>
  <si>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</si>
  <si>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</si>
  <si>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</si>
  <si>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</si>
  <si>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</si>
  <si>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</si>
  <si>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</si>
  <si>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</si>
  <si>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</si>
  <si>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</si>
  <si>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</si>
  <si>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</si>
  <si>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</si>
  <si>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</si>
  <si>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</si>
  <si>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</si>
  <si>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</si>
  <si>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</si>
  <si>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</si>
  <si>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</si>
  <si>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</si>
  <si>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</si>
  <si>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</si>
  <si>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</si>
  <si>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</si>
  <si>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</si>
  <si>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</si>
  <si>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</si>
  <si>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</si>
  <si>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</si>
  <si>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</si>
  <si>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</si>
  <si>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</si>
  <si>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</si>
  <si>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</si>
  <si>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</si>
  <si>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</si>
  <si>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</si>
  <si>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</si>
  <si>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</si>
  <si>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</si>
  <si>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</si>
  <si>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</si>
  <si>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</si>
  <si>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</si>
  <si>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</si>
  <si>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</si>
  <si>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</si>
  <si>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</si>
  <si>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</si>
  <si>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</si>
  <si>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</si>
  <si>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</si>
  <si>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</si>
  <si>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</si>
  <si>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</si>
  <si>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</si>
  <si>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</si>
  <si>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</si>
  <si>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</si>
  <si>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</si>
  <si>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</si>
  <si>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</si>
  <si>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</si>
  <si>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</si>
  <si>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</si>
  <si>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</si>
  <si>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</si>
  <si>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</si>
  <si>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</si>
  <si>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</si>
  <si>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</si>
  <si>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</si>
  <si>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</si>
  <si>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</si>
  <si>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</si>
  <si>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</si>
  <si>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</si>
  <si>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</si>
  <si>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</si>
  <si>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</si>
  <si>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</si>
  <si>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</si>
  <si>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</si>
  <si>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</si>
  <si>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</si>
  <si>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</si>
  <si>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</si>
  <si>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</si>
  <si>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</si>
  <si>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</si>
  <si>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</si>
  <si>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</si>
  <si>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</si>
  <si>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</si>
  <si>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</si>
  <si>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</si>
  <si>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</si>
  <si>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</si>
  <si>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</si>
  <si>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</si>
  <si>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</si>
  <si>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</si>
  <si>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</si>
  <si>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</si>
  <si>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</si>
  <si>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</si>
  <si>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</si>
  <si>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</si>
  <si>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</si>
  <si>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</si>
  <si>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</si>
  <si>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</si>
  <si>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</si>
  <si>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</si>
  <si>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</si>
  <si>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</si>
  <si>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</si>
  <si>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</si>
  <si>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</si>
  <si>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</si>
  <si>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</si>
  <si>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</si>
  <si>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</si>
  <si>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</si>
  <si>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</si>
  <si>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</si>
  <si>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</si>
  <si>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</si>
  <si>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</si>
  <si>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</si>
  <si>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</si>
  <si>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</si>
  <si>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</si>
  <si>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</si>
  <si>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</si>
  <si>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</si>
  <si>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</si>
  <si>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</si>
  <si>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</si>
  <si>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</si>
  <si>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</si>
  <si>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</si>
  <si>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</si>
  <si>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</si>
  <si>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</si>
  <si>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</si>
  <si>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</si>
  <si>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</si>
  <si>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</si>
  <si>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</si>
  <si>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</si>
  <si>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</si>
  <si>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</si>
  <si>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</si>
  <si>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</si>
  <si>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</si>
  <si>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</si>
  <si>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</si>
  <si>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</si>
  <si>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</si>
  <si>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</si>
  <si>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</si>
  <si>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</si>
  <si>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</si>
  <si>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</si>
  <si>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</si>
  <si>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</si>
  <si>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</si>
  <si>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</si>
  <si>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</si>
  <si>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</si>
  <si>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</si>
  <si>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</si>
  <si>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</si>
  <si>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</si>
  <si>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</si>
  <si>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</si>
  <si>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</si>
  <si>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</si>
  <si>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</si>
  <si>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</si>
  <si>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</si>
  <si>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</si>
  <si>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</si>
  <si>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</si>
  <si>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</si>
  <si>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</si>
  <si>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</si>
  <si>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</si>
  <si>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</si>
  <si>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</si>
  <si>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</si>
  <si>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</si>
  <si>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</si>
  <si>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</si>
  <si>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</si>
  <si>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</si>
  <si>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</si>
  <si>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</si>
  <si>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</si>
  <si>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</si>
  <si>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</si>
  <si>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</si>
  <si>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</si>
  <si>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</si>
  <si>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</si>
  <si>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</si>
  <si>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</si>
  <si>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</si>
  <si>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</si>
  <si>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</si>
  <si>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</si>
  <si>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</si>
  <si>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</si>
  <si>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</si>
  <si>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</si>
  <si>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</si>
  <si>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</si>
  <si>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</si>
  <si>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</si>
  <si>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</si>
  <si>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</si>
  <si>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</si>
  <si>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</si>
  <si>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</si>
  <si>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</si>
  <si>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</si>
  <si>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</si>
  <si>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</si>
  <si>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</si>
  <si>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</si>
  <si>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</si>
  <si>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</si>
  <si>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</si>
  <si>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</si>
  <si>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</si>
  <si>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</si>
  <si>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</si>
  <si>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</si>
  <si>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</si>
  <si>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</si>
  <si>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</si>
  <si>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</si>
  <si>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</si>
  <si>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</si>
  <si>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</si>
  <si>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</si>
  <si>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</si>
  <si>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</si>
  <si>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</si>
  <si>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</si>
  <si>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</si>
  <si>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</si>
  <si>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</si>
  <si>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</si>
  <si>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</si>
  <si>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</si>
  <si>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</si>
  <si>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</si>
  <si>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</si>
  <si>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</si>
  <si>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</si>
  <si>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</si>
  <si>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</si>
  <si>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</si>
  <si>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</si>
  <si>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</si>
  <si>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</si>
  <si>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</si>
  <si>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</si>
  <si>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</si>
  <si>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</si>
  <si>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</si>
  <si>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</si>
  <si>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</si>
  <si>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</si>
  <si>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</si>
  <si>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</si>
  <si>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</si>
  <si>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</si>
  <si>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</si>
  <si>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</si>
  <si>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</si>
  <si>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</si>
  <si>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</si>
  <si>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</si>
  <si>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</si>
  <si>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</si>
  <si>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</si>
  <si>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</si>
  <si>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</si>
  <si>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</si>
  <si>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</si>
  <si>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</si>
  <si>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</si>
  <si>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</si>
  <si>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</si>
  <si>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</si>
  <si>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</si>
  <si>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</si>
  <si>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</si>
  <si>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</si>
  <si>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</si>
  <si>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</si>
  <si>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</si>
  <si>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</si>
  <si>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</si>
  <si>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</si>
  <si>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</si>
  <si>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</si>
  <si>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</si>
  <si>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</si>
  <si>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</si>
  <si>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</si>
  <si>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</si>
  <si>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</si>
  <si>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</si>
  <si>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</si>
  <si>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</si>
  <si>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</si>
  <si>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</si>
  <si>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</si>
  <si>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08 de abril de 2019</t>
  </si>
  <si>
    <t xml:space="preserve">Vinculación criterios para identificación de riesgos de corrupción </t>
  </si>
  <si>
    <t xml:space="preserve">Vinculación columna para tipo de riesgo,  identificación de riesgos de corrupción, descripción del riesgo </t>
  </si>
  <si>
    <t>Vinculación de columnas se seguimiento cuatrimestral en el marco de la primera línea de defensa</t>
  </si>
  <si>
    <t>AÑO:</t>
  </si>
  <si>
    <t>FECHA DE ACTUALIZACIÓN:</t>
  </si>
  <si>
    <t>MONITOREO Y SEGUIMIENTO PRIMER TRIMESTRE DE 2020</t>
  </si>
  <si>
    <t>MONITOREO Y SEGUIMIENTO SEGUNDO TRIMESTRE DE 2020</t>
  </si>
  <si>
    <t>MONITOREO Y SEGUIMIENTO TERCER TRIMESTRE DE 2020</t>
  </si>
  <si>
    <t>MONITOREO Y SEGUIMIENTO CUARTO TRIMESTRE DE 2020</t>
  </si>
  <si>
    <t>TERCER  CUATRIMESTRE
(31 DE DICIEMBRE DE 2020</t>
  </si>
  <si>
    <t>SEGUNDO  CUATRIMESTRE
(31 DE AGOSTO DE 2020)</t>
  </si>
  <si>
    <t>PRIMER CUATRIMESTRE
(30 DE ABRIL DE 2020)</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</si>
  <si>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</si>
  <si>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</si>
  <si>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</si>
  <si>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</si>
  <si>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</si>
  <si>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</si>
  <si>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</si>
  <si>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</si>
  <si>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 xml:space="preserve">MAPA DE RIESGOS DE PROCESO 2020
INSTITUTO PARA LA ECONOMÍA SOCIAL - IPES </t>
  </si>
  <si>
    <t xml:space="preserve">MAPA DE RIESGOS DE CORRUPCIÓN 2020
INSTITUTO PARA LA ECONOMÍA SOCIAL - IPES </t>
  </si>
  <si>
    <t>Aspectos como deficiencias en la definición del alcance de auditoria, en la identificación y en la aplicación de criterios de auditoría, como la falta de seguimiento en etapa de planeación y ejecución de la auditoria, pueden generar presiones indebidas por parte de terceros en el desarrollo de las auditorias.</t>
  </si>
  <si>
    <t>No se tienen capacitaciones para este trimestre</t>
  </si>
  <si>
    <t>NA</t>
  </si>
  <si>
    <t>No se presentaron socializaciones</t>
  </si>
  <si>
    <t>No se presentan casos</t>
  </si>
  <si>
    <t>1. Posibilidad de recibir o solicitar cualquier dádiva o beneficio a nombre propio o de terceros con el fin de ocultar u omitir información de la entidad.</t>
  </si>
  <si>
    <t>Factores asociados a la entrega de Información no confiable o extemporánea por las áreas, igualmente la generación de presiones indebidas por parte de terceros, pueden conllevar la posibilildad de  recibir o solicitar cualquier dádiva o beneficio a nombre propio o de terceros con el fin de ocultar u omitir información de la entidad.</t>
  </si>
  <si>
    <t>El profesional de la Oficina Asesora de Comunicaciones cada vez que se le entrega una solicitud de apoyo o servicio de las áreas debe revisar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de forma faltante, se devuelve la orden de apoyo o servicio al área solicitante en físico para que se realicen los ajustes correspondientes para su divulgación. Como evidencia los respectivos  Formatos FO-039 Orden de apoyo o servicio.</t>
  </si>
  <si>
    <t xml:space="preserve">FO-039 Orden de apoyo o servicio diligenciados 
Correo electrónico 
FO - 051 Acta de reunión
FO - 078 Lista de asistencia </t>
  </si>
  <si>
    <t>No. De Ordenes efectivas / No. De ordenes recibidas</t>
  </si>
  <si>
    <t xml:space="preserve">En el primer cuatrimestre de 2020 fueron efectivas 222 Ordenes de Servicio FO 039 así:
Enero: 52 
Febrero: 67 
Marzo: 67 
Abril (Corte 24 abril): 36 
En el primer cuatrimestre fueron recibidas  234 Ordenes de Servicio FO 039 así: 
Enero: 52 
Febrero: 68 
Marzo: 68 
Abril (Corte 24 abril): 46
22 no son efectivas porque 10 están para ejecutar finalizando el mes de abril y 2 osas se cancelaron dado que los eventos no se llevaron a cabo. </t>
  </si>
  <si>
    <t>La evidencia se encuentra en la lista de OSAS ubicada en el Drive de Comunicaciones: https://drive.google.com/open?id=16e5rNM2Er92sfeSaUgxRuW-c6Dwdc6pW</t>
  </si>
  <si>
    <t>222 Ordenes efectivas / 234 Ordenes recibidas</t>
  </si>
  <si>
    <t>Revisar  por parte de los comunicadores sociales y profesionales de la Oficina Asesora de Comunicaciones que los requerimientos contemplados en el FO - O39 ORDEN DE SERVICIO Y/O APOYO (OSA). se cumplan y esté avalada por el Subdirector y/o Jefe de Oficina Asesora y cumpla con los parámetros establecidos. 
NOTA: Si el formato no cumple con toda la información los periodistas o diseñadores deben proyectar  un correo electrónico para ser enviado al Subdirector solictiando ampliar el contenido o citar a los funcionarios de esa Subdirección para explicar el detalle de la solicitud hecha a la Oficina Asesora de Comunicaciones</t>
  </si>
  <si>
    <t>La captación ilegal por parte de servidores del IPES en contacto con los vendedores informales y comerciantes de plaza, como las presiones indebidas por parte de terceros.
y la alteración de información de cartera, pueden generar posibilidad de recibir o solicitar cualquier dadiva o beneficio a nombre propio o de terceros con el fin de modificar los estados de deuda de cartera</t>
  </si>
  <si>
    <t>(# controles mensuales a los recibos de cobro generados por SESEC respecto a los recibos de cobro generados del mes anterior / # controles a realizar en el año) x 100</t>
  </si>
  <si>
    <t>El funcionario del area de cartera mensualmente realiza el comparativo de los recibos de pago generados en el mes imediatamente anterior, y si se encuentran diferencias se notifica a SESEC para la realización de los ajustes pertinentes.</t>
  </si>
  <si>
    <t>Carpeta compartidos Cartera, Subcarpeta facturación</t>
  </si>
  <si>
    <t>Advertir a los beneficiarios que los puntos de recaudo sobre los bancos autorizados, la ventanilla del IPES y las jornadas de recaudo autorizadas.</t>
  </si>
  <si>
    <t>Se realizó socialización en las Plazas de mercado y puntos comerciales con los números de cuenta y entidades donde se pueden realizar los pagos; así mismo en la circularización a  2.578 deudores remitida durante el primer cuatrimestre del 2020</t>
  </si>
  <si>
    <t>La evidencia se encuentra en la siguiente ruta: Carpeta compartidos Cartera, Carpeta Circularización, Subcarpeta 2020, Subcarpeta Circularización Plazas de mercado, Subcarpeta Mensualidades, Subcarpeta acuerdos de pago.</t>
  </si>
  <si>
    <t xml:space="preserve"> usuarios con permiso de accesos a  base de ACCES 
Fuente de informacion Carera </t>
  </si>
  <si>
    <t>Se restingió el acceso a la información a los colaboradoeres con funciones de cartera de la Subdirección Administrativa y Financiera</t>
  </si>
  <si>
    <t>SDAE - sistemas</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</si>
  <si>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</si>
  <si>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Factores relacionados con el registro de transacciones no reales y sin los soportes idóneos, al igual que presiones indebidas a servidores por parte de terceros, establecen la posibilidad de recibir o solicitar cualquier dadiva o beneficio a nombre propio o de terceros con el fin de adulterar, manipular o duplicar soportes y requisitos contables de la entidad.</t>
  </si>
  <si>
    <t>Conciliar la información reportada por las áreas frente a los registros contables</t>
  </si>
  <si>
    <t>6 Conciliaciones deinformacion entre areas revisadas/6 conciliaciones de informacion entre areas recibidas</t>
  </si>
  <si>
    <t>Conciliaciones entre areas Formato FO 575. Careta compartida Contabilidad</t>
  </si>
  <si>
    <t>1 Comité realizado/1 comité programado</t>
  </si>
  <si>
    <t>Acta del Comité 30 de marzo de 2020</t>
  </si>
  <si>
    <t>Aspectos como la falta de seguimiento permanente a las denuncias o procesos disciplinario y las presiones indebidas por parte de terceros, pueden establecer situaciones donde se reciban o solicite cualquier dadiva o beneficio a nombre propio o de terceros con el fin de omitir el ejercicio de la acción disciplinaria o proferir fallos absolutorios ilegales.</t>
  </si>
  <si>
    <t>1. Vencimiento de términos, permitiendo que la  conducta disciplinaria quede impune.
2. Pérdida de imagen institucional.
3. Investigaciones disciplinarias a los operadores disciplinarios de la entidad.</t>
  </si>
  <si>
    <t>Revisar  los proyectos de decisiones proferidas en el desarrollo del proceso disciplinario.</t>
  </si>
  <si>
    <t>17 autos proyectados y proferidos</t>
  </si>
  <si>
    <t>Autos proyectados.</t>
  </si>
  <si>
    <t>33.33%</t>
  </si>
  <si>
    <t>1 correo electronico remitido</t>
  </si>
  <si>
    <t>Correo electronico</t>
  </si>
  <si>
    <t>La Falta de controles en materia archivística por parte de los funcionarios para  la organización, conservación, almacenamiento, consulta y  préstamo de los documentos de la entidad,  pueden generar situaciones de recepción  o solicitud de  cualquier dadiva o beneficio a nombre propio o de terceros con el fin de sustraer, manipular o modificar documentos de la entidad para uso indebido de la información o eliminación de la misma</t>
  </si>
  <si>
    <t>1. Afectación de la información con reserva legal, contable y administrativa.
2. Daño parcial o total de documentos.
3. Pérdida de imagen institucional.
4. Investigaciones penales, fiscales y disciplinarias.</t>
  </si>
  <si>
    <t xml:space="preserve">El Instituo ha fortalecido su Gestión Documental con la elaboración y aprobación de los siguientes instrumentos archivísticos: El Cuadro de Clasificación Documental (CCD), la Tabla de Retención Documental (TRD), el Programa de Gestión Documental (PGD), el Plan Institucional de Archivos de la Entidad (PINAR), el Inventario Documental, el modelo de requisitos para la gestión de documentos electrónicos, los mapas de procesos, flujos documentales y la descripción de las funciones de las unidades administrativas de la entidad y las Tablas de Control de Acceso, los cuales se soportan en los documentos estrategicos  Programa de Gestión Documental -PGD -DE-032 y Plan Institucional de archivos -PINAR - DE-030, igualmente en el Manual de inducción, reinducción y gestión del conocimiento institucional -MS -005, Manual del Sistema Integrado de Conservación Documental MS -026, el Instructivo para la Administración de Archivos -IN -005 y el Procedimiento para la Administración de Comunicaciones Oficiales -PR-064 para su aplicación la Entidad establece controles y seguimientos a los procesos de organización, conservación, almacenamiento, consulta y préstamo de los archivos fisicos y electronicos,  utilizando para ello los formatos FO-064 Formato Único de Inventario Documental, Formato FO-160 Consulta y Préstamo de Documentos, Formato FO-063 Guía de Afuera y FO- 565 Paz y salvo para la entrega de elementos y documentos, actividad realizada de manera conjunta y coordinada entre los responsables designados de la respectiva aplicación en las dependencias y el apoyo profesonal de la Subdirección Administrativa y Financiera -Gestión documental. 
De presentarse una inadecuada o no  utilización de los formatos  se informa por correo electrónico al Subdirector, jefe de oficina o Asesoría para que se atienda lo pertinente y se realice las correcciones del caso, cada una de las evidencias se archivaran física y electrónicamente y debe estar disponible en el drive  IPES -SIG-MIPG&gt; 3. Documentación procesos SIG &gt; 9. MAPAS DE RIESGOS DE CORRUPCIÓN , teniendo en cuenta la aplicación de la Tabla de Retención Documental –TRD del Instituto. </t>
  </si>
  <si>
    <t>Realizar 16  sensibilizaciones en materia de gestión documental,  programadas a través del Plan Institucional de Capacitación -PIC del Instituco  Efectuar mensualmente el seguimiento al Plan Institucional de Archivo -PINAR.</t>
  </si>
  <si>
    <t xml:space="preserve">Presentaciones de las capacitaciones, planillas de asistencia
Informe de seguimiento PINAR </t>
  </si>
  <si>
    <t>31/12/20020</t>
  </si>
  <si>
    <t xml:space="preserve">(# de capacitaciones realizadas / # de capacitaciones programadas) x 100
(Porcentaje de avance de Actividades del PINAR realizadas/Porcentaje  total  de actividades a realizar del PINAR programadas )*100
</t>
  </si>
  <si>
    <t>De acuerdo con el Plan de capacitación Institucional de han adelantado durante el mes de marzo y abril un total de 7 capacitaciones a las dependencias en la siguiente tematica: Directiva 03 de 2013, Conservación y preservación de documentos fisicos y digitales, Transferencias documentales primarias y secundarias, Plan institucional de archivo y programa de gestión documental y administración de comunicaciones oficiales. 
Durante los meses de enero, febrero y marzo se realizó el respectivo seguimiento y bitacora.</t>
  </si>
  <si>
    <t xml:space="preserve">Formatos; FO- 605 Evaluación pre de conocimientos de capacitación, FO- 606 Evaluación post de conocimientos de capacitación y FO- 607 Evaluación satisfacción capacitación, Presentación en power point y correos o planillas de asistencia, igualmente el seguimiento y los avances de los meses de enero, febrero y marzo del Plan Institucional de Archivos -PINAR los cuales se encuentran  publicados en el drive IPES -SIG-MIPG&gt; 3. Documentación procesos SIG &gt; 9. MAPAS DE RIESGOS DE CORRUPCIÓN. </t>
  </si>
  <si>
    <t>Posibilidad de recibir o solicitar cualquier dadiva o beneficio a nombre propio o de terceros con el fin de generar pérdida de bienes o recursos físicos de la entidad</t>
  </si>
  <si>
    <t>Aspectos asociados a la falta de controles en el registro y seguimiento a los inventarios de la entidad y presiones indebidas a servidores por parte de terceros, pueden generar la posibilidad de recibir o solicitar cualquier dadiva o beneficio a nombre propio o de terceros con el fin de generar pérdida de bienes o recursos físicos de la entidad.</t>
  </si>
  <si>
    <t xml:space="preserve">1. Falta de controles en el registro y seguimiento a los inventarios de la entidad.
2. Presiones indebidas a servidores por parte de terceros.  </t>
  </si>
  <si>
    <t>Identificar los bienes de la entidad  para dar de baja por obsolecencia, daño y perdida para ser aprobado previamente por el comite de inventarios que es de apoyo interno del Almacén General IPES y posteriormente se remite los casos al comité de sostenibilidad contable para su aprobación y elaboración del acto administrativo de la Dirección General,</t>
  </si>
  <si>
    <t>Inventarios bienes de consumo de papeleria Y consumibles de impresión  mes de Enero 2020, 
Inventarios realizados durante el cuatrimestre  Plazas de Mercado:
12 de Octubre.
Trinidad Galán.
Fontibón.
20 de Julio.
El Carmén.
Santander,
Restrepo.
Siete de Agosto.
San Carlos.
San Benito.
Luceros.
Se realizo durante el mes de Marzo 2020 con compañía de la oficina de control interno  inventario de equipos de computo de la sede principal IPES y los de dar de baja en la bodega de la 38 y a inicio de mes de Marzo se efectuo inventario de  los bienes de consumo  de papeleria y consumibles de impresión ubicados en la bodega del parqueadero y tercer piso de la sede principal IPES, adicionalmente a los de la bodega de la 38 que corresponde a papeleria.  
El 13 de Abril 2020, se efectuo inventario de consumibles de impresión marca Lexmark.</t>
  </si>
  <si>
    <t xml:space="preserve">FO 430 Toma Física de Inventarios en carpeta compartida de almacén enlos archivos  fisicos del alamcén.
Informe preliminar de la toma física de Inventario en carpeta cmpartidos almacén inventarios 20202
Lista de bienes faltantes y sobrantes,  en carpeta cmpartidos almacén inventarios 20202
Correos electronicos remitidos al Almacenista General IPES con los reportes de inventario. </t>
  </si>
  <si>
    <t>Realizar comités de Inventarios y comites de sostenibilidad contable.</t>
  </si>
  <si>
    <t xml:space="preserve">Actualmente el Almacén General del IPES se encuentra clasificando por tipo de elemento los bienes a dar de baja por obsolecencia y daño que se encuentran en la bodega de la 38 y  diligenciando el formato FO 430 Toma Física de Inventarios y registro fotografico para de esta manera convocar el comite de inventarios respectivo. </t>
  </si>
  <si>
    <t>Formato FO 430 Toma Física de Inventarios y registro fotografico de bienes a dar de baja en la 38</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</si>
  <si>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</si>
  <si>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Factores relacionados con el desconocimiento y falta de apropiación de los funcionarios del Código de Integridad (adoptado por la Entidad mediante Resolución No. 531 del 19/12/2018),  así como del portafolio de servicios de la Entidad por parte de los funcionarios y de los  trámites del Instituto que pueden generar situaciones donde se reciba o solicite cualquier dadiva o beneficio a nombre propio o de terceros con el fin de extraer, manipular, adulterar o realizar uso indebido de la información confidencial o reservada de la entidad.</t>
  </si>
  <si>
    <t>En el marco del procedimiento PR-016 -TRAMITE DE PETICIONES, QUEJAS, RECLAMOS Y SUGERENCIAS (V10), que se encuentra en el DRIVE IPES-SIG-MIPG- PROCEDIMIENTOS, 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se presentan los respectivos informes semanales de la plataforma Bogotá Escucha - SDQS y correos electrónicos.</t>
  </si>
  <si>
    <t>En el contexto del  PR-086 -MEDICIION DE LA PERCEPCION DE LA SATISFACCION DE LOS USUARIOS, FO-027 ENCUESTA DE SATSISFACCION, FO-573 CONSOLIDADO SATISFACCION USUARIOS, FO566 REPORTE OFICIAL DE COMUNICACIONES RECIDAS Y TRAMITADAS, que se encuentra en el DRIVE IPES-SIG-MIPG- PROCEDIMIENTOS, el Proceso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</si>
  <si>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En el  marco del procedimiento PR-016 -TRAMITE DE PETICIONES, QUEJAS, RECLAMOS Y SUGERENCIAS (V10), que se encuentra en el DRIVE IPES-SIG-MIPG- PROCEDIMIENTOS, se  presenta   Informe  trimestral, semestral y anual de la gestión realizada por parte del Lider de servicio al usuario a los requerimientos en el SDQS, el cual se publica en la página web de la entidad, dando cumplimiento al marco normativo establecido por la Constitución Nacional artículo 23, Ley 1755 de 2015 y la Ley 1712 de 2014. Igualmente se publica mensualmente el informe en la página de la Veeduría Distrital. Su incumplimiento contempla sanciones disciplinarias.</t>
  </si>
  <si>
    <t>En el  marco del procedimiento PR-016 -TRAMITE DE PETICIONES, QUEJAS, RECLAMOS Y SUGERENCIAS (V10), que se encuentra en el DRIVE IPES-SIG-MIPG- PROCEDIMIENTOS La entidad cuenta con los medios habilitados para la interposición de denuncias sobre hechos de corrupción por parte de los ciudadanos, a través de la plataforma BOGOTA TE ESCUCHA - SDQS, y del link que se encuentra en la página web de la entidad.. Como evidencia se presenta el link de la plataforma BOGOTA TE ESCUCHA - SDQS en la página web de la entidad y los informes mensuales de dicha plataforma..</t>
  </si>
  <si>
    <t>Remitir por correo electrónico institucional o FO 069 Memorando a las diferentes áreasfuncionales  de la entidad los informes semanales en los cuales se evidencian los requerimientos vencidos y por vencerse.</t>
  </si>
  <si>
    <t>CORREOS SEMANALES Y/O MEMORANDOS</t>
  </si>
  <si>
    <t>(Numero de reportes semanales /Número de semanas  programados en el Plan de Acción)*100</t>
  </si>
  <si>
    <t>Se han realizado 4 seguimientos mensuales a las diferentes dependencias de la Entidad,para un total de 16 a la fecha. (Se anexa copia de los correos)</t>
  </si>
  <si>
    <t>Elaborar  y publicar el informe mensual de la estadística del digiturno.</t>
  </si>
  <si>
    <t>INFORME DE DIGITURNO  EN LA PÁGINA WEB DE LA ENTIDAD
INDICADOR TIEMPO DE RESPUESTA EN EL SIG</t>
  </si>
  <si>
    <t>(Tiempo promedio de respuesta  /Tiempo terminos legales de respuesta ) *100</t>
  </si>
  <si>
    <t>Los informes de Digiturno correspondientes, se encuentran publicados en la pagina del Ipes, en el  siguiente link:
http://www.ipes.gov.co/index.php/gestion-institucional/instrumentos-de-gestion/informacion-de-pqrs-y-denuncias/usuarios-atendidos-y-promedio-de-calificacion-digiturno</t>
  </si>
  <si>
    <t>Elaborar Informe para la Veeduría y publicarloo en la Página Web de dicha Entidad</t>
  </si>
  <si>
    <t>INFORME PUBLICADO</t>
  </si>
  <si>
    <t>(Numero de reportes mensuales /Número de meses  programados)*100</t>
  </si>
  <si>
    <t>Este informe sepublica en la página web de la Entidad, el cual es extractado de la Plataforma BOGOTA TE ESCUCHA- SDQS,  se encuentra en el siguiente link :
http://www.ipes.gov.co/images/informes/sdqs/Informe_2020/INFORME-TRIMESTRAL-ENERO-MARZO-2020.pdf</t>
  </si>
  <si>
    <t>Realizar el reporte  de la Veeduria Distrital en el cual se presentan las denuncias de la Plataforma BOGOTA TE ESCUCHA - SDQS  (Tipologias o Modalidades)</t>
  </si>
  <si>
    <t>El Incumplimiento de los procedimientos establecidos para la vinculación del personal, la presentación de documentos falsos e incumplimiento de los procedimientos establecidos para la vinculación de terceros, pueden generar situaciones en las cuales se reciba o solicite cualquier dadiva o beneficio a nombre propio o de terceros con el fin de vinculación de personas naturales o jurídicas que no cumple con los requisitos para el desempeño de las funciones u obligaciones establecidas.</t>
  </si>
  <si>
    <t>1. Incumplimiento de los procedimientos establecidos para la vinculación del personal.
2. Presentación de documentos falsos.
3. Incumplimiento de los procedimientos establecidos para la vinculación de terceros.</t>
  </si>
  <si>
    <t>Verificar el cumplimiento de requisitos y verificar la experiencia  por parte de la profesional de talento humano</t>
  </si>
  <si>
    <t>FO 099 Verificación requisitos. Análisis Hoja de Vida
FO 700 Certificado de Cumplimiento de Requisitos
FO 705 Certificado de Cumplimiento de Perfil Manual de Funciones</t>
  </si>
  <si>
    <t>(# de formatos elaborados / # de formatos requeridos) x 100</t>
  </si>
  <si>
    <t>Se realizo la verificacion del cumplimiento de requisitos y verificar la experiencia  por parte de la profesional de talento humano a 10 hojas de vida de servidores publicos que se vincularon.</t>
  </si>
  <si>
    <t xml:space="preserve">Esta acción no se ha desarrollado durante este periodo. </t>
  </si>
  <si>
    <t>N/A</t>
  </si>
  <si>
    <t>La manipulación de registros en el PAC, como la falta  de soportes documentales o requisitos para realizar los pagos al igual que la falta de controles en el manejo de efectivo, como el tráfico de influencias. (Desconocimiento o falta de pericia, presiones jerárquicas), pueden generar la posibilidad de recibir o solicitar cualquier dadiva o beneficio a nombre propio o de terceros con el fin de tramitar un pago  de manera inadecuada.</t>
  </si>
  <si>
    <t>1. Detrimento o pérdida de recursos de la entidad por multas y sanciones.
2. Pérdida de imagen institucional
3. Perdida de recursos de la entidad por apropiación de terceros.
4. Investigaciones penales, fiscales y disciplinarias.</t>
  </si>
  <si>
    <r>
      <rPr>
        <sz val="11"/>
        <color rgb="FF000000"/>
        <rFont val="Arial"/>
        <family val="2"/>
      </rPr>
      <t>El tesorero y el (la) profesional del grupo de trabajo de tesorería, elaboran bimestralmente la base que contiene los datos de los compromisos presupuestales que se tienen a la fecha, de manera que las dependencias o Subdirecciones del IPES, reprogramen los pagos de los dos meses siguientes.
Se debe ejecutar el PAC, acorde con lo establecido en el procedimiento PR-020 "Programación del PAC"; dejando como evidencia dicho PAC en el Aplicativo de Secretaría Distrital de Hacienda,  llamado "SISPAC".</t>
    </r>
  </si>
  <si>
    <r>
      <rPr>
        <sz val="11"/>
        <color rgb="FF000000"/>
        <rFont val="Arial"/>
        <family val="2"/>
      </rPr>
      <t xml:space="preserve">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procedimiento PR-018 Cancelación de Obligaciones; la Tesorería lleva una base de pagos mensual, donde relaciona las cuentas que se radican a diario. En caso de que las cuentas o pagos a realizar no cuenten con PAC, no devuelve las cuentas, las deja pendientes y envía simultáneamente correo a las áreas responsables de cada pago, para que ellos procedan a efectuar las compensaciones a que haya lugar; una vez subsanen esta situación, se retoma el pago hasta finalizar el proceso del mismo. En el caso de las cuentas que tengan inconvenientes por soportes insuficientes, inexistentes, no adecuados y/o por falta de firmas de aprobación, serán devueltas las cuentas al área que radica, dejando constancia de tal hecho en el libro físico de control que tiene Tesorería para este propósito o en su defecto a través de correos electrónicos que quedarán como evidencia y herramienta de seguimiento para este mismo objetivo. </t>
    </r>
  </si>
  <si>
    <r>
      <t xml:space="preserve">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 </t>
    </r>
    <r>
      <rPr>
        <sz val="11"/>
        <rFont val="Arial"/>
        <family val="2"/>
      </rPr>
      <t>y entrega diaria de recaudo por ventanilla, FO-668.</t>
    </r>
    <r>
      <rPr>
        <sz val="11"/>
        <color theme="1"/>
        <rFont val="Arial"/>
        <family val="2"/>
      </rPr>
      <t xml:space="preserve"> 
</t>
    </r>
    <r>
      <rPr>
        <sz val="11"/>
        <rFont val="Arial"/>
        <family val="2"/>
      </rPr>
      <t xml:space="preserve">Respecto de las jornadas de recaudo que efectúa el IPES en las plazas de mercado y puntos comerciales, el efectivo recaudado debe der consignado en lo posible el mismo día o a más tardar el siguiente día, paralelamente deberá diligenciarse el acta de recaudo diseñada para tal fin; ésta acta más la consignación, deberán entregarse a la Tesorería para el respectivo proceso de registro en el sistema GOOBI. En caso de recibir ocasionalmente cheques en las jornadas de recaudo, éstos deberán ser entregados junto con el acta a Tesorería, para el respectivo proceso de consignación. 
Todo lo anterior está contemplado en el procedimiento PR-019 "Ingresos de Tesorería". </t>
    </r>
  </si>
  <si>
    <t>Elaborar el PAC bimestralmente.</t>
  </si>
  <si>
    <t xml:space="preserve">PAC consolidado de todas las áreas.
Reporte de ejecución del PAC, del aplicativo SISPAC.
</t>
  </si>
  <si>
    <t>% de ejecución del PAC</t>
  </si>
  <si>
    <t>Se evidencia el PAC reprogramado, correspondiente a los bimestres Febrero - marzo y abril - mayo de 2020, con las reprogramaciones elaboradas por los responsables de cada área.
La ejecución por mes fue:
Vigencia Enero : 93%
Vigencia Febrero : 65%
Vigencia Marzo : 86%
Vigencia Abril : 78%
Reserva Enero : 100% 
Reserva Febrero : 72%
Reserva Marzo : 59%
Reserva Abril : 77%</t>
  </si>
  <si>
    <t>Pac en SISPAC 
Formato PAC FO-136, "Programación mensual de gastos"
Correos  electrónicos
Reporte de ejecución del PAC del aplicativo SISPAC 
PAC consolidado de todas las áreas</t>
  </si>
  <si>
    <t>Trámite del pago de las obligaciones radicadas en Tesorería en tiempos normales, de acuerdo con el procedimiento.</t>
  </si>
  <si>
    <t xml:space="preserve">Fueron emitidas las circulares tendientes a regular fechas de recepción de cuentas, fechas de pago de las mismas y demás detalles relacionados; esto involucró la circular que dió directrices para el tratamiento de las cuentas durante el periodo de cuarentena en virtud del aislamiento obligatorio por el Covid 19.
Circulares No 005, 020 y 021.
Se dió cumplimiento al procedimiento de radicaión de cuentas, al manejo de las cuentas sin PAC y aquellas cuentas que fue necesario devolver por no contar con los soportes adecuados o por la falta de firmas de autorización.
El porcentaje tramitado en tiempos acorde al procedimento fue: 
Enero : 89%
Febrero : 97%
Marzo : 96%
Abril : 99,8%
</t>
  </si>
  <si>
    <t xml:space="preserve">Circulares emitidas
Libro físico de control de cuentas de Tesorería.
Correos electrónicos.
Base de pagos mensual de Tesorería.
</t>
  </si>
  <si>
    <r>
      <rPr>
        <sz val="11"/>
        <color rgb="FF000000"/>
        <rFont val="Arial"/>
        <family val="2"/>
      </rPr>
      <t xml:space="preserve">Diligenciar diariamente el formato  FO-668 Entregas Diarias de Recaudo por Ventanilla, posterior a la revisión del efectivo contra los formatos de reporte. Elaborar el formato FO-667 y el formato FO-156. </t>
    </r>
  </si>
  <si>
    <r>
      <t xml:space="preserve">Formatos FO-668, </t>
    </r>
    <r>
      <rPr>
        <sz val="11"/>
        <rFont val="Arial"/>
        <family val="2"/>
      </rPr>
      <t>FO- 667, FO-156.
Actas jornadas de recaudo.
Consignaciones.
Regitros en GOOBI</t>
    </r>
  </si>
  <si>
    <t xml:space="preserve">Durante los meses de enero a abril de 2020, se realizó el diligenciamiento de los formatos FO-668. FO-667 y FO-156 a diario y se revisó contra el efectivo recaudado por ventanilla. Igualmente, se revisaron las consignaciones contra las actas de jornadas de recaudo. </t>
  </si>
  <si>
    <t>Durante el periodo de enero a abril de 2020, se efectuó una reunión de Comité de Sostenibilidad Contable, presidida por el área Contable del IPES, donde Tesorería tuvo presencia a través del Tesorero.</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</si>
  <si>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vigenteros agenos a la misión institucional.</t>
  </si>
  <si>
    <t>Extracción, manipulación o adulteración de información confidencial o reservada almacenada en los sistemas de información institucionales, para fines de beneficio personal o de terceros agenos a la misión institucional</t>
  </si>
  <si>
    <t>El acceso a la data almacenada en los activos de información, sistemas y servicios informáticos institucionales (HEMI, Goobi, Correo, Directorio activo, file server, bases de datos,documentos u otros), puede generar escenarios en los cuales los usuarios de acuerdo a su perfil pudiesen identificar posibles beneficios  particulares que conduzcan a generar conductas no autorizadas o legales frente a la manipulación, alteración, sustracción de la información digital institucional de la Entidad.</t>
  </si>
  <si>
    <t>Los profesionales del área de sistemas informan a los usuarios sobre las responsabilidades en el uso de los activos de información, desde el momento de la asignación de acceso a la plataforma tecnológica institucional. asi como paralalemente desde el proceso de Gestión de Seguridad de la información y Recursos Tecnologicos se realizan jornadas de sensibilización a usuarios.</t>
  </si>
  <si>
    <t>La entidad cuenta con Politicas de Seguridad de la Información, asi mismo y a traves de la SJC y SAF establece acuerdos de confidencialidad en la etapa de vinculación laboral o contractual de personas naturales y juridicas, y adicionalmente el proceso de Gestión de Seguridad de la información y Recursos Tecnologicos cuenta con una metodologia de gestión de incidentes de seguridad informatica.</t>
  </si>
  <si>
    <t>Establecer el plan de capacitación y sensibilización de la entidad en donde se continue incluyendo y desarrollando las campañas sobre el uso adecuado de los activos de información institucional</t>
  </si>
  <si>
    <t>Plan de capacitación y sensibilización  vigencia año 2020
y registros de capacitación y/o sensibilización</t>
  </si>
  <si>
    <t>(# de campañas de sensibilización realizadas / # de campañas programadas) x 100</t>
  </si>
  <si>
    <t xml:space="preserve">Considerando el despliegue de la herramienta integral de protección de la información (Bakup) Se programó y ejecuto sesiones de capacitación al personal de sistemas, para minimizar el riesgo de pérdida de Información.
En el marco del contrato de licenciamiento de la plataforma de Correo Electrónico Institucional (Google Apps) se cuenta con plan de capacitación y sensibilización a usuarios. Durante el primer cuatrimestre se han realizado capacitaciones personalizadas a los usuarios sobre la ejecución de backups de los buzones y descarga de los mismos, considerando rotación de personal.
Se adelantó la renovación del contrato del software de Seguridad PCSecure, y para el cual se incluyen sesiones de capacitación a usuarios.
Se adelantaron las actividades precontractuales y contractuales relacionadas con el sistema de información administrativo y financiero Goobi, en el cual se incluye capacitación especializada a administradores y usuarios finales.
Socialización información Grupos de interés (Incibe, Segurinfo)
En el marco de la Cuarentena Obligatoria adoptada por la administración Distrital, el proceso de gestión de seguridad de la información y recursos tecnológicos, adelantó jornadas de socialización sobre escenarios de conectividad y acceso a los sistemas de información institucionales de manera remota, en desarrollo de la directriz IPESencasa. Para contar con mayores índices de conexión efectiva, los profesionales y técnicos del proceso realizan permanentemente capacitación personalizad a usuarios sobre el manejo de las herramientas de conexión remota o canales de atención dispuestos en la cuarentena.
</t>
  </si>
  <si>
    <t>Correos electrónicos
Actas de capacitación
Actas de Asistencia
SECOP II
Carpeatas contractuales adigitales
Sistema de Infoermacioln Administrativo
Informes de Supervision</t>
  </si>
  <si>
    <t>Revisar las políticas operacionales relacionadas con seguridad y privacidad de la información y realizar su actualización de acuerdo al resultado de análisis y necesidad de ajuste de las mismas, de tal forma que permita según su medida fortalecer los controles sobre confidencialidad de la información institucional digital.</t>
  </si>
  <si>
    <t>Actas de revision
Politicas actualizadas</t>
  </si>
  <si>
    <t>(# Politicas revisados o actualizados / Politicas del SGSI)</t>
  </si>
  <si>
    <t xml:space="preserve">Se realizaron actualizaciones a los documentos estratégicos DE-038 Plan de Tratamiento de Riesgos de Seguridad y Privacidad de la Información y DE-039 Plan de Seguridad y Privacidad de la Información, en cumplimiento del decreto 612 de 2018. En ese mismo sentido, se proyectaron y socializaron las resoluciones de adopción de los planes y fueron publicadas en la página WEB. Estos planes contiene lineamientos de seguridad de la información, así como controles de seguridad implementados y que son de estricto complimiento por parte de los usuarios de los servicios informáticos de la entidad.
Teniendo en cuenta el estado de emergencia económica, social y ecológica decretado  por el gobierno nacional y adoptado por la entidad, desde el proceso de gestión de seguridad de la información y recursos tecnológicos, se establecieron protocolos para acceder a la información institucional, que incluyen la configuración de redes virtuales conocidas como VPN, que permiten a los usuario conexión a sus equipos de cómputo o a los sistemas de  información de manera segura, ya que permite el cifrado de la información en el ejercicio de trabajo remoto. 
Se realizan observaciones de seguridad a los usuarios que acceden de manera remota a los servicios informaticos de la entidad, en el buen uso de las contraseñas asiganadas y el manejo de la información institucional, de manera permanente.
</t>
  </si>
  <si>
    <t>Resoluciones de adopción documentos estratégicos
Documentros proceso de gestion de seguridad Drive Institauciuional
Intranet</t>
  </si>
  <si>
    <t>El desconocimiento  o falta de aplicación de los criterios de ingreso a las alternativas de emprendimiento, como las presiones indebidas ejercidas por agentes internos o externos a la entidad  para beneficiar a cierta población o personas y la falta de conocimiento y/o experiencia del personal que gestiona las alternativas al interior del área, contemplan la posibilidad de recibir o solicitar cualquier dadiva o beneficio a nombre propio o de terceros con el fin ingresar ciudadanos a las alternativas de emprendimiento sin el cumplimiento de los criterios de entrada.</t>
  </si>
  <si>
    <t>La Falta de cumplimiento de controles contemplados en el procedimiento de contratación.
como las presiones indebidas, pueden generar una destinación de recursos con fines diferentes  a los establecidos en las alternativas y actividades de emprendimiento promovidas por la entidad.</t>
  </si>
  <si>
    <t>1. Desconocimiento  o falta de aplicación de los criterios de ingreso a las alternativas de emprendimiento.
2. Presiones indebidas ejercidas por agentes internos o externos a la entidad  para beneficiar a cierta población o personas.
3. Falta de conocimiento y/o experiencia del personal que gestiona las alternativas al interior del área.</t>
  </si>
  <si>
    <t>1. Falta de cumplimiento de controles contemplados en el procedimiento de contratación.
2. Presiones indebidas.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</si>
  <si>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del formato FO-799 Verificación de criterios de focalización e índice de vulnerabilidad en el marco del procedimiento PR-127 Emprendimiento Social. En el caso de que se establezca que el usuario no  cumple con el perfil emprendedor, se procede a referenciarlos a otros programas del IPES o  la entidad competente de acuerdo a su necesidad.</t>
    </r>
  </si>
  <si>
    <t xml:space="preserve">En el marco del procedimiento  PR-127 Emprendimiento Social y el PR-155. Publicación de contenidos en la página web, 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t>
  </si>
  <si>
    <t>En el marco de la Resolución 620 de 2015 del IPES, 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</si>
  <si>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Para la etapa precontractual, los servidores públicos relacionados con temas de contratación asisten a las capacitaciones realizadas por la Subdirección Juridica y Contratación, en temas contractuales dentro de los cuales están los estudios previos. Durante la ejecución de los contratos, los profesionales del proyecto 1134 deberán velar por el cumplimiento de obligaciones, productos y metas de los mismos, en el marco del MS-012 Manual de contratación, supervisión e Interventoria; el cumplimiento se supervisa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Finalmente para la Liquidación de Contratos, los profesionales asisten a las capacitaciones realizadas realizadas por la Subdirección Juridica y Contratación sobre esta temática.</t>
  </si>
  <si>
    <t>Realizar el seguimiento de las personas que ingresan a las alternativas de emprendimiento, verificando el cumplimiento de los criterios que se tienen establecidos para el ingreso a las alternativas comerciales.</t>
  </si>
  <si>
    <t>Formato FO-799 Verificación de criterios de ingreso y las cartas enviadas a los solicitantes</t>
  </si>
  <si>
    <t>Subdirector y Profesonal Especializado Proyecto 1134</t>
  </si>
  <si>
    <t>(# de validaciones de criterios de entrada revisadas/ # de solicitudes de ingreso) x 100</t>
  </si>
  <si>
    <t xml:space="preserve">Se realizó la verificación de los criterios de ingreso a las alternativas de emprendimiento, verificando la información suministrada por el ciudadano con el fin de validar su cumplimiento y validación del perfil. </t>
  </si>
  <si>
    <t>Formato FO-799 Verificación de criterios de ingreso y las cartas enviadas a los solicitantes
Las evidencias se encuentran en el Drive de la Subdirección en la carpeta de Mapa de Riesgos de Corrupción - Año 2020 - I Cuatrimestre, que se encuentra en el siguiente enlace: https://drive.google.com/drive/u/0/folders/1O3opve1YyJ_NGHDxSu0t8GQvKR08qdd7</t>
  </si>
  <si>
    <t>Continuar con la públicación de la información en la página web de la entidad y los folletos informativos de la alternativa de emprendimiento social.</t>
  </si>
  <si>
    <t>No. de publicaciones realizadas en la página web</t>
  </si>
  <si>
    <t>Se realizó la públicación de la información en la página web de la entidad y se cuenta con un folleto informativo de la alternativa de emprendimiento  social.</t>
  </si>
  <si>
    <t>Link de la pagina web http://www.ipes.gov.co/index.php/programas/alternativas-economicas/emprendimiento-social
Folleto
Las evidencias se encuentran en el Drive de la Subdirección en la carpeta de Mapa de Riesgos de Corrupción - Año 2020 - I Cuatrimestre, que se encuentra en el siguiente enlace: https://drive.google.com/drive/u/0/folders/1O3opve1YyJ_NGHDxSu0t8GQvKR08qdd7</t>
  </si>
  <si>
    <t>Realizar seguimiento mensual a la gestión a través de comités de autoevaluación con el equipo SESEC.</t>
  </si>
  <si>
    <t>Profesonal Especializado Proyecto 1134</t>
  </si>
  <si>
    <t>Se realizaron comites de autoevaluacion en los cuales se levanto un acta de reunión en el formato FO-051, donde se revisaron tema como: 
Socialización del estado de las metas, socialización del procedimiento, generalidades, seguimiento de compromisos, entre otro temas.</t>
  </si>
  <si>
    <t>Actas de Reunión de los comites de Autoevaluación FO-051
Las evidencias se encuentran en el Drive de la Subdirección en la carpeta de Mapa de Riesgos de Corrupción - Año 2020 - I Cuatrimestre, que se encuentra en el siguiente enlace: https://drive.google.com/drive/u/0/folders/1O3opve1YyJ_NGHDxSu0t8GQvKR08qdd7</t>
  </si>
  <si>
    <t>Revisar los informes enviados por los operadores durante la ejecución del contrato y al final para la liquidación del mismo.</t>
  </si>
  <si>
    <t>Informes, actas, productos, listados de asistencia</t>
  </si>
  <si>
    <t>Se realizo la revisión de los informes finales de los contratos AOC-CRECE y Miguel Angel vallejo</t>
  </si>
  <si>
    <t>Informe final liquidación del contrato 445/2019 AOC-CRECE
Informe final liquidación del contrato 488/2019 Miguel Angel Vallejo
Las evidencias se encuentran en el Drive de la Subdirección en la carpeta de Mapa de Riesgos de Corrupción - Año 2020 - I Cuatrimestre, que se encuentra en el siguiente enlace: https://drive.google.com/drive/u/0/folders/1O3opve1YyJ_NGHDxSu0t8GQvKR08qdd7</t>
  </si>
  <si>
    <t>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t>
  </si>
  <si>
    <t>1. La Entidad no cuenta con un área de facturación y un sistema de soporte tecnológico que permita realizar un seguimiento a los cambios y / o novedades  en la facturación.
2. Presiones indebidas ejercidas por agentes internos o externos a la entidad.</t>
  </si>
  <si>
    <t>Factores con la entrega de información no confiable o falsa por parte de los ciudadanos para ingresar a las plazas de mercado, la falta de soporte que evidencie la consulta del estado de cartera de un posible candidato y la presencia de presiones indebidas ejercidas por agentes internos o externos a la entidad  para beneficiar a cierta población o personas. Pueden generar la posibilidad de recibir o solicitar cualquier dádiva o beneficio a nombre propio o de terceros, con el fin de ingresar comerciantes a las plazas de mercado sin el cumplimiento de los criterios de entrada.</t>
  </si>
  <si>
    <t>Aspectos tales como, el que la Entidad no cuente con un área de facturación y un sistema de soporte tecnológico que permita realizar un seguimiento a los cambios y / o novedades  en la facturación, al igual que presiones indebidas ejercidas por agentes internos o externos a la entidad, pueden generar la posibilidad de recibir o solicitar cualquier dadiva o beneficio a nombre propio o de terceros con el fin de reportar una información  inadecuada o eliminar datos de  los comerciantes del listado que se entrega al Área de cartera para emitir la facturación respectiva.</t>
  </si>
  <si>
    <t>1. 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
2. 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(Formatos referenciados en los procedimientos  PR-115 Apoyo a la gestión para la suscripción de contratos de uso y aprovechamiento esconómico regulado en plazas de mercado y PR-116 Asignación de puestos, locales y bodegas de plaza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
3. Con la Resolución 620 de 2019 se crea el Comité de Asignaciones de locales, puestos o bodegas  en Plazas Distritales de Mercado. La Secretaría Técnica de este comité, la ejerce el Profesional Especializado de SESEC</t>
  </si>
  <si>
    <t>Existen los procedimientos  PR-115 Apoyo a la gestión para la suscripción de contratos de uso y aprovechamiento esconómico regulado en plazas de mercado y PR-116 Asignación de puestos, locales y bodegas de plaza de mercado</t>
  </si>
  <si>
    <t>SESEC solicitará a la Oficina de Comunicaciones publicar en página web y a los administradores publicar en cada una de las plazas comunicado para los comerciantes informando que cualquier trámite no genera costo alguno, que los servidores públicos no están autorizados a recibir dinero y que en todo  caso, deben denunciar situaciones de corrupción que puedan presentarse en la plaza (articulación con Control disciplinario- SAF). Como evidencia las comunicaciones enviadas.</t>
  </si>
  <si>
    <t xml:space="preserve">a. Se centralizó en el equipo administrativo la generación de la base para facturación formato FO-232 (A referenciar en el procedimiento de emisión de recibos de cobro en plazas de mercado), el cual tiene toda la información y  fórmulas automáticas (Como es el caso del incremento del IPC, cuando aplique). Este archivo se remite los 3 últimos días del mes (27 al 31) a los administradores/coordinadores de plazas, quienes deben retornar el archivo el dia 30 o 31 según sea el caso de acuerdo al mes.
b. Los administradores los revisan, diligencian los datos de servicios públicos y las novedades que se hayan presentado en ese mes, con sus soportes (Ejemplo, suspendido por obra, recuperado por querella, fallecimiento del titular, etc.) y los devuelven al responsable del equipo administrativo del 1 al 5 del mes . El correo de remisión, certifica la validez de la información. 
c. El profesional responsable del equipo administrativo de SESEC valida verifica que el número de comerciantes reportado en el listado suministrado por el gerente de la plaza coincida con el número de puestos ocupados en dicha plaza y que las novedades reportadas en dicho listado cuenten con los correspondientes soportes. Este profesional tendrá del 1 al 5 para realizar la revisión y cargue al sistema GOBBI para posteriormente enviar a Cartera el No. que arroja el sistema y las planillas individuales para autorización por cartera, es decir que la fecha límite para que la facturación esté en autorización es el 5 de cada mes. En caso de encontrar inconsistencias o información faltante, se hará un requerimiento por escrito al gerente de la plaza respectivo.
d. Cartera revisa y aprueba.
e. Una vez la facturación esté aprobada, el profesional de SESEC realiza el envío de los recibos en PDF a cada gerente, a fin de que ellos no tengan contacto con el sistema de información GOOBI.
f. El administrador de cada plaza, recibe los pdf e imprime los recibos de cobro para la entrega oportuna a los comerciantes. </t>
  </si>
  <si>
    <t xml:space="preserve">SESEC solicitará a la Oficina Asesora de Comunicaciones la publicación en la página web de la entidad, informando que cualquier trámite no genera costo alguno, que los servidores públicos no están autorizados a recibir dinero y que en todo  caso, deben denunciar situaciones de corrupción que puedan presentarse en la plaza (articulación con Control Disciplinario- SAF). </t>
  </si>
  <si>
    <t>Crear el Reglamento Interno del Comité de Asignaciones de locales, puestos o bodegas  en Plazas Distritales de Mercado.</t>
  </si>
  <si>
    <t>Resolución y Actas del Comité</t>
  </si>
  <si>
    <t>Subdirector Emprendimiento, Servicios Empresariales y Comercialización, Profesional Especializado del proyecto 1041 que ejerce la Secretaría Técnica del Comité de Asignaciones</t>
  </si>
  <si>
    <t>Actas realizadas/ Sesiones convocadas del Comité de asignaciones</t>
  </si>
  <si>
    <t xml:space="preserve">Una vez creado por Resolución el Comité de Asignaciones  por la Resolución IPES 620 de 2019, lo que sigue ee reglamentar el funcionamiento interno del mismo, para lo cual el Secretario Técnico Carlos E. Trujillo, presentó en la primera sesión, la propuesta de Reglamento Interno del Comité de Asignaciones de locales, puestos o bodegas  en Plazas Distritales de Mercado.
</t>
  </si>
  <si>
    <t xml:space="preserve">Carpeta 1-A. Res 620 de 2019. Documento propuesta del Reglamento Interno del Comité de Asignaciones de locales, puestos o bodegas  en Plazas Distritales de Mercado.
Acta y soportes Comité
</t>
  </si>
  <si>
    <t>Actualizar los procedimientos PR-115 y PR-116 con las actividades del Comité de Asignaciones y el Reglamento interno del  mismo</t>
  </si>
  <si>
    <t>Elaboración, aprobación y publicación del procedimiento en el SIG</t>
  </si>
  <si>
    <t xml:space="preserve">Subdirector Emprendimiento, Servicios Empresariales y Comercialización, Profesional Especializado del proyecto 1041 </t>
  </si>
  <si>
    <t>Procedimientos actualizados/procedimientos programados</t>
  </si>
  <si>
    <t>La actualización de procedimientos está sujeta a la aprobación del reglamento (ítem anterior)</t>
  </si>
  <si>
    <t>Carpeta 1-B. Borrador procedimiento</t>
  </si>
  <si>
    <t>Actualizar las publicaciones en plazas y en página web</t>
  </si>
  <si>
    <t>Registro fotográfico de Publicaciones en plaza y pág web</t>
  </si>
  <si>
    <t>Publicaciones realizadas/publicaciones programadas</t>
  </si>
  <si>
    <t>Se solicitó la OSA a la profesional del equipo administrativo</t>
  </si>
  <si>
    <t>Carpeta 1-C. Correo de solicitud</t>
  </si>
  <si>
    <t xml:space="preserve">Crear el procedimiento de emisión de recibos de cobro en SESEC plazas. </t>
  </si>
  <si>
    <t>Elaboración, aprobación, publicación y socialización del procedimiento en el SIG.
Formato FO-232</t>
  </si>
  <si>
    <t>Procedimiento elaborado, publicado, socializado e implementado/programado</t>
  </si>
  <si>
    <t>Se hizo levantamiento de la información y se puso en aplicación el formato por parte del profesional del equipo Administrativo Yesid Bustos</t>
  </si>
  <si>
    <t>Carpeta 2-A. Documento word con la información de las actividades y formato de facturación</t>
  </si>
  <si>
    <t>Realizar la solicitud de publicación del comunicado de trámites sin costo, en pág web a la Oficina de Comunicaciones</t>
  </si>
  <si>
    <t>Publicación en pág web</t>
  </si>
  <si>
    <t>Se hizo la solicitud de la OSA</t>
  </si>
  <si>
    <t>Carpeta 2-B. Correo de solicitud</t>
  </si>
  <si>
    <t>Posibilidad de incluir beneficiarios de los servicios de formación y orientación para el empleo, sin el cumplimiento de los criterios de focalización en los procesos que son contratados con recursos públicos para el proyecto de inversión a cargo de la Subdirección de Formación y Empleabilidad.</t>
  </si>
  <si>
    <t>El desconocimiento  de los criterios de focalización para acceder a los servicios de Formación y Orientación para el Empleo o presiones indebidas ejercidas por agentes internos o externos a la Entidad, pueden generar la posibilidad de incluir beneficiarios, sin el cumplimiento de los criterios de focalización en los procesos que son contratados con recursos públicos para el proyecto de inversión a cargo de la Subdirección de Formación y Empleabilidad.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</si>
  <si>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</si>
  <si>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la Unidad Administrativa Especial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</si>
  <si>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r>
      <t>Presentación en PowerPoint y FO-606 "</t>
    </r>
    <r>
      <rPr>
        <i/>
        <sz val="11"/>
        <color theme="1"/>
        <rFont val="Arial"/>
        <family val="2"/>
      </rPr>
      <t>Evaluación post de conocimientos de  capacitación</t>
    </r>
    <r>
      <rPr>
        <sz val="11"/>
        <color theme="1"/>
        <rFont val="Arial"/>
        <family val="2"/>
      </rPr>
      <t xml:space="preserve">". </t>
    </r>
  </si>
  <si>
    <t>(# de capacitaciones realizadas / # de capacitaciones programadas) x 100
(3 capacitaciones al año)</t>
  </si>
  <si>
    <t>* Se realiza capacitación al talento humano de la Subdirección el día 22 de Abril de 2020 del Mapa de Riesgos de Corrupción, así como de los Criterios de Focalización establecidos en el Documento Estratégico DE-017 y las herramientas de verificación  de dichos criterios.</t>
  </si>
  <si>
    <r>
      <t>Correo electronico institucional de la socialización de la capacitación, presentación en PowerPoint y FO-606 "</t>
    </r>
    <r>
      <rPr>
        <i/>
        <sz val="11"/>
        <color theme="1"/>
        <rFont val="Arial"/>
        <family val="2"/>
      </rPr>
      <t>Evaluación post de conocimientos de  capacitación</t>
    </r>
    <r>
      <rPr>
        <sz val="11"/>
        <color theme="1"/>
        <rFont val="Arial"/>
        <family val="2"/>
      </rPr>
      <t xml:space="preserve">" </t>
    </r>
  </si>
  <si>
    <t>El desconocimiento del procedimiento de asignación de alternativas comerciales, como la falta de control en la aplicación de criterios de focalización en el proceso de asignación de las alternativas comerciales y la presencia de errores en el ingreso de la información que alteran el índice de vulnerabilidad para la priorización en la asignación de alternativas comerciales,pueden generar la posibilidad de recibir o solicitar cualquier dadiva o beneficio a nombre propio o de terceros con el fin de que las alternativas comerciales otorgadas por la SGRSI favorezcan a personas que no pertenecen a la población sujeto de atención del IPES.</t>
  </si>
  <si>
    <r>
      <t xml:space="preserve">El grupo de trabajo de Planeación de la SGRSI realiza socialización anual y cada vez que se presente alguna modificación del procedimiento </t>
    </r>
    <r>
      <rPr>
        <b/>
        <sz val="11"/>
        <color theme="1"/>
        <rFont val="Calibri"/>
        <family val="2"/>
        <scheme val="minor"/>
      </rPr>
      <t>PR-124</t>
    </r>
    <r>
      <rPr>
        <sz val="11"/>
        <color theme="1"/>
        <rFont val="Calibri"/>
        <family val="2"/>
        <scheme val="minor"/>
      </rPr>
      <t xml:space="preserve"> para la Asignación de Alternativas Comerciales </t>
    </r>
    <r>
      <rPr>
        <b/>
        <sz val="11"/>
        <color theme="1"/>
        <rFont val="Calibri"/>
        <family val="2"/>
        <scheme val="minor"/>
      </rPr>
      <t>teniendo en cuenta lo establecido en el Documento Estrategico DE-017 Criterios de Focalizacion y DE-034 Metodologia para Medicion del Grado de Vulnerabilidad del Vendedor Informal</t>
    </r>
    <r>
      <rPr>
        <sz val="11"/>
        <color theme="1"/>
        <rFont val="Calibri"/>
        <family val="2"/>
        <scheme val="minor"/>
      </rPr>
      <t xml:space="preserve">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 </t>
    </r>
    <r>
      <rPr>
        <b/>
        <sz val="11"/>
        <color theme="1"/>
        <rFont val="Calibri"/>
        <family val="2"/>
        <scheme val="minor"/>
      </rPr>
      <t>y/o asistir a las a las jornadas programadas por la Entidad segun lo establecido en el Manual MS-005 de Induccion, Reinduccion y Gestion del Conocimiento Institucional.</t>
    </r>
  </si>
  <si>
    <r>
      <t xml:space="preserve">El grupo de trabajo Atención Integral del SGRSI cada vez que se realiza solicitud </t>
    </r>
    <r>
      <rPr>
        <b/>
        <sz val="11"/>
        <color theme="1"/>
        <rFont val="Calibri"/>
        <family val="2"/>
        <scheme val="minor"/>
      </rPr>
      <t>segun lo dispuesto en el Procedimiento PR-124</t>
    </r>
    <r>
      <rPr>
        <sz val="11"/>
        <color theme="1"/>
        <rFont val="Calibri"/>
        <family val="2"/>
        <scheme val="minor"/>
      </rPr>
      <t xml:space="preserve"> para la Asignación de Alternativas Comerciales, verifica que la información suministrada por el ciudadano corresponda </t>
    </r>
    <r>
      <rPr>
        <b/>
        <sz val="11"/>
        <color theme="1"/>
        <rFont val="Calibri"/>
        <family val="2"/>
        <scheme val="minor"/>
      </rPr>
      <t xml:space="preserve">a lo establecido en el Documento Estrategico DE-017 Criterios de Focalizacion </t>
    </r>
    <r>
      <rPr>
        <sz val="11"/>
        <color theme="1"/>
        <rFont val="Calibri"/>
        <family val="2"/>
        <scheme val="minor"/>
      </rPr>
      <t>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r>
  </si>
  <si>
    <r>
      <t xml:space="preserve">El grupo de trabajo Atención Integral del SGRSI revisa y verifica el componente de vulnerabilidad </t>
    </r>
    <r>
      <rPr>
        <b/>
        <sz val="11"/>
        <color theme="1"/>
        <rFont val="Calibri"/>
        <family val="2"/>
        <scheme val="minor"/>
      </rPr>
      <t>de acuerdo</t>
    </r>
    <r>
      <rPr>
        <sz val="11"/>
        <color theme="1"/>
        <rFont val="Calibri"/>
        <family val="2"/>
        <scheme val="minor"/>
      </rPr>
      <t xml:space="preserve"> </t>
    </r>
    <r>
      <rPr>
        <b/>
        <sz val="11"/>
        <color theme="1"/>
        <rFont val="Calibri"/>
        <family val="2"/>
        <scheme val="minor"/>
      </rPr>
      <t xml:space="preserve">establecido en el Documento Estrategico DE-034 Metodologia para Medicion del Grado de Vulnerabilidad del Vendedor Informal </t>
    </r>
    <r>
      <rPr>
        <sz val="11"/>
        <color theme="1"/>
        <rFont val="Calibri"/>
        <family val="2"/>
        <scheme val="minor"/>
      </rPr>
      <t xml:space="preserve">de los informes de intervención, para cada una de las jornadas realizadas </t>
    </r>
    <r>
      <rPr>
        <b/>
        <sz val="11"/>
        <color theme="1"/>
        <rFont val="Calibri"/>
        <family val="2"/>
        <scheme val="minor"/>
      </rPr>
      <t>segun lo establecido en Procedimiento PR-062 de Identificación, Caracterización y Registro de la Población Sujeto de Atención</t>
    </r>
    <r>
      <rPr>
        <sz val="11"/>
        <color theme="1"/>
        <rFont val="Calibri"/>
        <family val="2"/>
        <scheme val="minor"/>
      </rPr>
      <t>.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r>
  </si>
  <si>
    <r>
      <t xml:space="preserve">Realizar socializaciones del Procedimiento </t>
    </r>
    <r>
      <rPr>
        <b/>
        <sz val="11"/>
        <color theme="1"/>
        <rFont val="Calibri"/>
        <family val="2"/>
        <scheme val="minor"/>
      </rPr>
      <t>PR-124</t>
    </r>
    <r>
      <rPr>
        <sz val="11"/>
        <color theme="1"/>
        <rFont val="Calibri"/>
        <family val="2"/>
        <scheme val="minor"/>
      </rPr>
      <t xml:space="preserve"> para la Asignación de Alternativas Comerciales a los grupos misionales de esta Subdirección. 
</t>
    </r>
    <r>
      <rPr>
        <b/>
        <sz val="11"/>
        <color theme="1"/>
        <rFont val="Calibri"/>
        <family val="2"/>
        <scheme val="minor"/>
      </rPr>
      <t>Asistir a las jornadas programadas por la Entidad segun lo establecido en el Manual MS-005 de Induccion, Reinduccion y Gestion del Conocimiento Institucional.</t>
    </r>
  </si>
  <si>
    <r>
      <t xml:space="preserve">Actas de socializaciones FO-051 y/o planillas de asistencia FO-082 </t>
    </r>
    <r>
      <rPr>
        <b/>
        <sz val="11"/>
        <color theme="1"/>
        <rFont val="Calibri"/>
        <family val="2"/>
        <scheme val="minor"/>
      </rPr>
      <t>a jornadas de capacitacion institucional.</t>
    </r>
  </si>
  <si>
    <t>Profesionales del grupo de Planeación de la Subdireccción de Gestión, Redes Sociales e Informalidad.</t>
  </si>
  <si>
    <r>
      <t xml:space="preserve">
(# de socializaciones realizadas / # de socializaciones programadas) X 100   
y/o</t>
    </r>
    <r>
      <rPr>
        <b/>
        <sz val="11"/>
        <color theme="1"/>
        <rFont val="Calibri"/>
        <family val="2"/>
        <scheme val="minor"/>
      </rPr>
      <t xml:space="preserve">
(# de jornadas de capacitacion realizadas / # de jornadas de capacitacion programadas) X 100</t>
    </r>
  </si>
  <si>
    <r>
      <t xml:space="preserve">Se realizó reunión virtual de la SGRSI para brindar lineamientos sobre las acciones a realizar en esta vigencia para el cumplimiento de metas y adecuada gestión de la Subdirección; en dicha reunión se </t>
    </r>
    <r>
      <rPr>
        <b/>
        <sz val="11"/>
        <color theme="1"/>
        <rFont val="Arial"/>
        <family val="2"/>
      </rPr>
      <t>socializaron los procedimientos del SIG y se reiteró el cumplimiento de los mismos.</t>
    </r>
  </si>
  <si>
    <t>Acta de reunión del 29 de abril de 2019.</t>
  </si>
  <si>
    <r>
      <rPr>
        <b/>
        <sz val="11"/>
        <color theme="1"/>
        <rFont val="Calibri"/>
        <family val="2"/>
        <scheme val="minor"/>
      </rPr>
      <t>Chequear la Hoja de Control de Expendientes de Beneficiarios de REDEP FO-810 y Hoja de Control de Expendientes de Puntos Comerciales FO-808.</t>
    </r>
    <r>
      <rPr>
        <sz val="11"/>
        <color theme="1"/>
        <rFont val="Calibri"/>
        <family val="2"/>
        <scheme val="minor"/>
      </rPr>
      <t xml:space="preserve"> </t>
    </r>
  </si>
  <si>
    <r>
      <rPr>
        <b/>
        <sz val="11"/>
        <color theme="1"/>
        <rFont val="Calibri"/>
        <family val="2"/>
        <scheme val="minor"/>
      </rPr>
      <t>Formatos FO-808 y FO-810</t>
    </r>
    <r>
      <rPr>
        <sz val="11"/>
        <color theme="1"/>
        <rFont val="Calibri"/>
        <family val="2"/>
        <scheme val="minor"/>
      </rPr>
      <t xml:space="preserve">  formalizado en la documentación del SIG.</t>
    </r>
  </si>
  <si>
    <t>Profesionales del grupo de Atención Integral de la Subdireccción de Gestión, Redes Sociales e Informalidad.</t>
  </si>
  <si>
    <t>(# de contratos elaborados son Hojas de Control / # de contratos elaborados con Hojas de Control) X 100</t>
  </si>
  <si>
    <r>
      <t xml:space="preserve">Se realizó reunión virtual de la SGRSI para brindar lineamientos sobre las acciones a realizar en esta vigencia para el cumplimiento de metas y adecuada gestión de la Subdirección; en dicha reunión se </t>
    </r>
    <r>
      <rPr>
        <b/>
        <sz val="11"/>
        <color theme="1"/>
        <rFont val="Arial"/>
        <family val="2"/>
      </rPr>
      <t>socializaron los procedimientos del SIG con sus documentos asociados, reiterandose el cumplimiento de los mismos.</t>
    </r>
  </si>
  <si>
    <t>Acta de reunión del 29 de abril de 2019 y Formatos FO-808 y FO-810 que reposan en expedientes de los Beneficiarios.</t>
  </si>
  <si>
    <r>
      <t xml:space="preserve">Realizar socializaciones a los grupos misionales de esta subdirección del Procedimiento </t>
    </r>
    <r>
      <rPr>
        <b/>
        <sz val="11"/>
        <color theme="1"/>
        <rFont val="Calibri"/>
        <family val="2"/>
        <scheme val="minor"/>
      </rPr>
      <t>PR-062</t>
    </r>
    <r>
      <rPr>
        <sz val="11"/>
        <color theme="1"/>
        <rFont val="Calibri"/>
        <family val="2"/>
        <scheme val="minor"/>
      </rPr>
      <t xml:space="preserve"> de Identificación, Caracterización y Registro de la Población Sujeto de Atención y el Documento Estrategico DE-034 Metodologia para Medir el Indice de Vulnerabilidad del Vendedor informal. 
Realizar capacitacion en  la herramienta misional -HEMI </t>
    </r>
  </si>
  <si>
    <t xml:space="preserve">Actas de socializaciones FO-051 y/o planillas de asistencia FO-082 </t>
  </si>
  <si>
    <t>(# de socializaciones realizadas / # de socializaciones programadas) X 100</t>
  </si>
  <si>
    <r>
      <t xml:space="preserve">Se realizó reunión virtual de la SGRSI para brindar lineamientos sobre las acciones a realizar en esta vigencia para el cumplimiento de metas y adecuada gestión de la Subdirección; en dicha reunión se </t>
    </r>
    <r>
      <rPr>
        <b/>
        <sz val="11"/>
        <color theme="1"/>
        <rFont val="Arial"/>
        <family val="2"/>
      </rPr>
      <t>socializaron los procedimientos del SIG con sus documentos asociados y proceso del registro de la informacion en la Herramienta Misional - HEMI y se reiteró el cumplimiento de los mismos.</t>
    </r>
  </si>
  <si>
    <t>Factores asociados a debilidades en la etapa de planeación, que faciliten la inclusión en los estudios y documentos previos requisitos orientados a favorecer un proponente, como presiones indebidas, contemplan la posibilidad de recibir o solicitar cualquier dadiva o beneficio a nombre propio o de terceros con el fin de celebrar un contrato.</t>
  </si>
  <si>
    <t>Las debilidades en la gestión misional y de apoyo. Res. No.202 de 2018. Debilidades en la defensa judicial y conceptualización técnica, com de las presiones indebidas, establecen la posibilidad de recibir o solicitar cualquier dadiva o beneficio a nombre propio o de terceros con el fin de realizar una deficiente función de defensa judicial y conceptualización.</t>
  </si>
  <si>
    <r>
      <rPr>
        <sz val="11"/>
        <color theme="1"/>
        <rFont val="Calibri"/>
        <family val="2"/>
        <scheme val="minor"/>
      </rPr>
      <t>Los profesionales de contratación cada vez que se va a realizar un contrato, verifican que la información suministrada por las áreas solicitantes corresponda con los requisitos establecidos de contratación de acuerdo con el MS-012. Manual de contratación, supervisión e interventoría, a través de las hojas de control para seguimiento de documentación requerida para llevar a cabo la contratación de la Entidad. Dichos formatos de hojas de control se encuentran disponibles en la carpeta de Gestión Contractual del drive Compartidos institucional.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
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r>
  </si>
  <si>
    <r>
      <t xml:space="preserve">La Subdirectora Jurídica y de Contratación a partir del </t>
    </r>
    <r>
      <rPr>
        <sz val="11"/>
        <color theme="6" tint="-0.249977111117893"/>
        <rFont val="Calibri (Cuerpo)_x0000_"/>
      </rPr>
      <t xml:space="preserve">MS-019 </t>
    </r>
    <r>
      <rPr>
        <sz val="11"/>
        <color theme="1"/>
        <rFont val="Calibri"/>
        <family val="2"/>
        <scheme val="minor"/>
      </rPr>
      <t>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r>
  </si>
  <si>
    <t>Realizar capacitaciones a funcionarios y contratistas en la elaboración de estudios y documentos previos, supervisión y liquidación de contratos. Lo anterior en el marco del Plan Institucional de Capacitación. /
Realizar capacitaciones a funcionarios y contratistas en la elaboración de estudios y documentos previos, supervisión y liquidación de contratos.</t>
  </si>
  <si>
    <t>De cuatro capacitaciones en materia de contratación programadas en el PIC, se realizó cuatro capacitaciones. Lo anterior en atención a la contingencia presentada por el COVID-19.</t>
  </si>
  <si>
    <t>Soporte de la capacitación brindada en archivo de gestión de la SJC.</t>
  </si>
  <si>
    <t>1. Realizar propuesta de viabilizar el continuo  aporte de gastos judiciales en coordinación con la Subdirección administrativa y financiera con el fin de optimizar los tiempos de radicación y gestión de los procesos judiciales y querellas. 
2. Realizar seguimiento a la gestión de los abogados de defensa judicial mediante el formato FO-588 Vigilancia de procesos judiciales. /Realizar seguimiento a la gestión de los abogados de defensa judicial.</t>
  </si>
  <si>
    <t xml:space="preserve">1. Propuesta
2 Formato FO-588 Vigilancia de procesos judiciales. </t>
  </si>
  <si>
    <t>1. Subdirección Jurídica y de Contratación - Subdirección administrativa y financiera
2. Subdirección Jurídica y de Contratación</t>
  </si>
  <si>
    <t>1. 31/07/2020
2. 31/05/2020</t>
  </si>
  <si>
    <t>Demandas y/o querellas radicadas/ solicitudes de inicio de proceso que cumplan los requisitos *100%</t>
  </si>
  <si>
    <t>De 104 solicitudes de inicio de proceso judicial, se iniciaron 37. Lo anterior, en ocasión a la insuficiencia de recursos de gastos procesales para tramitar los poderes de representación judicial, necesarios para dar inicio a los procesos. Por tal razón se realizará propuesta viablilizar el continuo aporte de los gastos judiciales por parte de la SAF.</t>
  </si>
  <si>
    <t>FO-588 Formato de Vigilancia de procesos Judiciales. 
Base de querellas para compartir.
https://drive.google.com/drive/u/1/folders/1Ibamc9v1BCI2EJCMFVc6T5__Yrk1M91I</t>
  </si>
  <si>
    <t>1. 02/05/2020
2. 02/01/2020</t>
  </si>
  <si>
    <t>Aspectos como la falta de seguimiento a la implementación de políticas de seguridad de la información como de socialización de la normativa vigente, al igual que la deficiencia en los controles para el manejo de la información de planes y proyectos institucionales, además de la falta de conciencia de los funcionarios en la aplicación de los principios institucionales, pueden generar la posibilidad de recibir o solicitar cualquier dadiva o beneficio a nombre propio o de terceros con el fin de manipular o alterar la información de los resultados alcanzados en los planes y proyectos institucionales.</t>
  </si>
  <si>
    <t>Adecuar los sistemas de información a partir del diagnóstico, levantamiento de requerimientos, evaluación del grado de implementación (maduración), para alcanzar niveles apropiados de oportunidad y confiabilidad de la información institucional necesaria para la toma de decisiones.</t>
  </si>
  <si>
    <t>Producto 1. Ejecución del plan de mejoramiento de los sistemas de información institucional
Producto 2. Plan de apropiación de los sistemas de información</t>
  </si>
  <si>
    <t>Producto 1. Grado de Ejecución del plan de mejoramiento de los sistemas de información institutcional
Producto 2. Grado de ejecución del plan de apropiación de los sistemas de información</t>
  </si>
  <si>
    <t>Enero: Se adelantaron reuniones para revisar los indicadores del proceso y la forma de medición para la presente vigencia, incluyendo la definición y seguimiento de una bitácora por cada indicador. Dentro del diagnóstico de necesidades del proceso, y teniendo en cuenta la criticidad de los procesos administrativos, se realizaron reuniones para establecer alternativas para la continuidad en la operación de la plataforma GOOBI. Febrero: Se realizaron entrevistas y pruebas técnicas a profesionales en ingeniería, para adelantar la reingeniería sobre el sistema de información misional. Se identificaron necesidades para la construcción de instrumentos de medición automáticos sobre la herramienta misional para la toma de decisiones. Marzo: Se elaboraron y ajustaron los documentos precontractuales para la contratación de servicios de mantenimiento y mejora del sistema de información administrativo y financiero Goobi Teniendo en cuenta las necesidades tecnológicas de la entidad, se adelantaron escenarios para brindar conectividad y uso de los sistemas de información a los usuarios, en cumplimiento del lineamiento IPES en Casa. Considerando la habilitación del formulario de captura de datos de población objeto de atención, se adelantaron cruces de bases de datos, para contar con información gerencial para la toma de decisiones. Se configuró la herramienta DataStudio de Google APPS, para graficar en tiempo real información de importancia para el proceso de atención a población.
Se estableció como canal de comunicación para la solicitud de atención tecnológica, el Chat Institucional, con el cual se apropian más herramientas de la suite de Google Apps, por parte de los usuarios. Se creró una sala de Chat para interacción con los usuarios.</t>
  </si>
  <si>
    <t>https://drive.google.com/drive/folders/1sstp16vBca-Mg424LQVXNtWR5b5J4ve0
https://drive.google.com/drive/folders/1SBbAlf7mb3SMUwbBb99S9m-r1Bx7CHhB</t>
  </si>
  <si>
    <t>1. Con respecto a Verificar el cumplimiento de la aplicación de la normatividad de la ley 1712 de 2014, se contemplaron los siguientes avances:
Enero: -Se remite memorando con radicado 00110-817-000251 del 13 de enero del 2020, comunicando el cronograma de las mesas de trabajo para el acompañamiento del equipo de planeación, para asesorar las diferentes dependencias en la formulación del plan de acción vigencia 2020 y su respectiva públicación en la página WEB al 31 de enero del 2020
- Se remite memorando con radicado 00110-817-000923 del 30 de enero del 2020 dando los lineamientos y cronograma de segumiento y actualización del Plan de Acción, así como los mapas de riesgos y de las hojas de vida de los indicadores de los procesos de la entidad.
-Publicación del Plan de Acción Institucional 2020 en página WEB
Febrero: Se realiza una relación de las dependencias que no realizaron el reporte y se envia correo electrónico a la dependencia para recordar el cronograma de reporte del seguimiento al plan de acción del mes de enero.
Se reciben las hojas de vida de los indicadores actualizados para la vigencia 2020.
Se realiza memorando para las dependencias misionales 00110-817-001627 solicitando se informe si se realizara, reprogramación, actualización de las metas de los proyectos de inversión en el primer semestre "PDD Bogotá Mejor para Todos".</t>
  </si>
  <si>
    <t xml:space="preserve">Memorando lineamientos
Plan de acción 2020 publicado en la página WEB.
OSA para publicación del Plan de Acción 2020 en la página WEB.
Planes de acción con segumiento públicados en el DRIVE, mes de enero y febrero.
Memorando 00110-817-001627   </t>
  </si>
  <si>
    <t>100%
0%</t>
  </si>
  <si>
    <t xml:space="preserve">1. Se realizaron comites de autoevaluación contemplando los avances del Plan de adecuación y sostenibilidad del SIGD - MIPG, las fechas de realización de comité fueron:
-  Acta  comite autoevaluación 23052020
-  Acta  comite autoevaluación 27032020
-  Acta  comite autoevaluación 28042020
2. Se publicaron los planes según Decreto 612 de 2018y se hace seguimiento en el marco del plan de acción  </t>
  </si>
  <si>
    <t>1. 
https://drive.google.com/drive/u/1/folders/1MiAWrwTh-ZLpaW_wJiFoWaMfE0AJyZYk
2. https://drive.google.com/drive/u/1/folders/1kXWsLus7GkskZ3InckrfIfrrts_eBoCW</t>
  </si>
  <si>
    <t xml:space="preserve">1.100%
2. 100%
</t>
  </si>
  <si>
    <t>1. Plan de Mejoramiento enviado a  todas las dependencias IPES - Seguimiento Plan de acción metas físicas y financieras  
2.  Control de Advertencia enviado a SESEC, SAF y SGRSI.
3.  Auditoría Internacional – empresa SOCIEUX
4. Seguimiento PAAC</t>
  </si>
  <si>
    <t>1. Seguimiento SDAE, Oficio IPES No. 00110-817-002759 sobre Plan de Mejoramiento enviado a  todas las dependencias IPES. 
2. Seguimiento SDAE, Oficio IPES No. 00110-817-002760 sobre Control de Advertencia enviado a SESEC, SAF y SGRSI.
3. Seguimiento SDAE, Oficio IPES No. 00110-817-002764 sobre Auditoría Internacional – empresa SOCIEUX
http://www.ipes.gov.co/index.php/gestion-institucional/control/reportes-control-interno</t>
  </si>
  <si>
    <t xml:space="preserve">El equipo de gestores de Integridad, definió para la vigencia 2020-2021 el Plan de Integridad para el desarrollo de sus actividades. Remitido mediante correos del 28 de febrero y 3 de abril de la presente vigencia,dirigidos a los gestores de integridad. </t>
  </si>
  <si>
    <t>CARPETA COMITÉ DE GESTION Y DESEMPEÑO (SESION INTEGRIDAD)
https://drive.google.com/drive/u/3/folders/1C0pNcJs2seQetHAJpFLlb2aCUyDFum6R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</si>
</sst>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b/>
      <sz val="12"/>
      <name val="Arial"/>
      <family val="2"/>
    </font>
    <font>
      <sz val="11"/>
      <color theme="1"/>
      <name val="Calibri"/>
      <family val="2"/>
    </font>
    <font>
      <sz val="11"/>
      <color rgb="FF000000"/>
      <name val="Calibri"/>
      <family val="2"/>
    </font>
    <font>
      <i/>
      <sz val="11"/>
      <color theme="1"/>
      <name val="Arial"/>
      <family val="2"/>
    </font>
    <font>
      <sz val="11"/>
      <color theme="6" tint="-0.249977111117893"/>
      <name val="Calibri (Cuerpo)_x0000_"/>
    </font>
    <font>
      <u/>
      <sz val="11"/>
      <color theme="10"/>
      <name val="Calibri"/>
      <family val="2"/>
      <scheme val="minor"/>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
      <patternFill patternType="solid">
        <fgColor theme="0"/>
        <bgColor theme="0"/>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4" fillId="0" borderId="0" applyNumberFormat="0" applyFill="0" applyBorder="0" applyAlignment="0" applyProtection="0"/>
  </cellStyleXfs>
  <cellXfs count="661">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5" fillId="0" borderId="1" xfId="0" applyFont="1" applyFill="1" applyBorder="1" applyAlignment="1" applyProtection="1">
      <alignment horizontal="justify"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7"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 fontId="38" fillId="0" borderId="1" xfId="0" applyNumberFormat="1" applyFont="1" applyBorder="1" applyAlignment="1" applyProtection="1">
      <alignment horizontal="center" vertical="center" wrapText="1"/>
    </xf>
    <xf numFmtId="0" fontId="5" fillId="1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9" fillId="35" borderId="1" xfId="0" applyFont="1" applyFill="1" applyBorder="1" applyAlignment="1">
      <alignment horizontal="center" vertical="center" wrapText="1"/>
    </xf>
    <xf numFmtId="0" fontId="39"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14" fontId="39" fillId="0" borderId="1" xfId="0" applyNumberFormat="1"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8" fillId="0" borderId="1" xfId="0" applyNumberFormat="1"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1" fillId="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9" fontId="0" fillId="0" borderId="1" xfId="0" applyNumberForma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0" fillId="0" borderId="1" xfId="0" applyBorder="1" applyAlignment="1">
      <alignment vertical="center"/>
    </xf>
    <xf numFmtId="14" fontId="0" fillId="0" borderId="1" xfId="0" applyNumberFormat="1" applyBorder="1" applyAlignment="1">
      <alignment horizontal="center" vertical="center"/>
    </xf>
    <xf numFmtId="0" fontId="37" fillId="0" borderId="1"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lignment horizontal="left" vertical="center" wrapText="1"/>
    </xf>
    <xf numFmtId="0" fontId="37" fillId="0" borderId="1" xfId="0" applyFont="1" applyBorder="1" applyAlignment="1">
      <alignment horizontal="left" vertical="center" wrapText="1"/>
    </xf>
    <xf numFmtId="9" fontId="37" fillId="0" borderId="1" xfId="0" applyNumberFormat="1" applyFont="1" applyBorder="1" applyAlignment="1">
      <alignment horizontal="center" vertical="center" wrapText="1"/>
    </xf>
    <xf numFmtId="0" fontId="37" fillId="0" borderId="1" xfId="0" applyFont="1" applyBorder="1" applyAlignment="1">
      <alignment vertical="center" wrapText="1"/>
    </xf>
    <xf numFmtId="0" fontId="9" fillId="0" borderId="1" xfId="0" applyFont="1" applyBorder="1" applyAlignment="1">
      <alignment vertical="center" wrapText="1"/>
    </xf>
    <xf numFmtId="1" fontId="9"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14" fontId="0" fillId="0" borderId="1" xfId="0" applyNumberFormat="1" applyBorder="1" applyAlignment="1">
      <alignment horizontal="center" vertical="center" wrapText="1"/>
    </xf>
    <xf numFmtId="0" fontId="0" fillId="36" borderId="1" xfId="0" applyFill="1" applyBorder="1" applyAlignment="1">
      <alignment vertical="center" wrapText="1"/>
    </xf>
    <xf numFmtId="0" fontId="0" fillId="0" borderId="1" xfId="0" applyBorder="1" applyAlignment="1">
      <alignment wrapText="1"/>
    </xf>
    <xf numFmtId="9" fontId="0" fillId="0" borderId="1" xfId="0" applyNumberFormat="1" applyBorder="1" applyAlignment="1">
      <alignment horizontal="center" vertical="center"/>
    </xf>
    <xf numFmtId="0" fontId="9" fillId="0" borderId="4" xfId="0" applyFont="1" applyBorder="1" applyAlignment="1" applyProtection="1">
      <alignment horizontal="center" vertical="center" wrapText="1"/>
    </xf>
    <xf numFmtId="0" fontId="0" fillId="0" borderId="1" xfId="0" applyBorder="1" applyAlignment="1">
      <alignment horizontal="left" vertical="center"/>
    </xf>
    <xf numFmtId="0" fontId="1" fillId="0" borderId="4"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3" fillId="14" borderId="0" xfId="0" applyFont="1" applyFill="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9" fillId="3" borderId="1" xfId="0" applyFont="1" applyFill="1" applyBorder="1" applyAlignment="1" applyProtection="1">
      <alignment horizontal="center" vertical="center" wrapText="1"/>
    </xf>
    <xf numFmtId="0" fontId="0" fillId="0" borderId="1" xfId="0" applyBorder="1" applyAlignment="1">
      <alignment horizontal="justify" vertical="center" wrapText="1"/>
    </xf>
    <xf numFmtId="0" fontId="10" fillId="0" borderId="36" xfId="0" applyFont="1" applyBorder="1" applyAlignment="1" applyProtection="1">
      <alignment horizontal="justify" vertical="center" wrapText="1"/>
      <protection locked="0"/>
    </xf>
    <xf numFmtId="0" fontId="10" fillId="14" borderId="1" xfId="0" applyFont="1" applyFill="1" applyBorder="1" applyAlignment="1">
      <alignment horizontal="justify" vertical="center" wrapText="1"/>
    </xf>
    <xf numFmtId="0" fontId="1" fillId="13"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wrapText="1"/>
      <protection locked="0"/>
    </xf>
    <xf numFmtId="0" fontId="1" fillId="0" borderId="4" xfId="0" applyFont="1" applyBorder="1" applyAlignment="1" applyProtection="1">
      <alignment vertical="center" wrapText="1"/>
    </xf>
    <xf numFmtId="0" fontId="9" fillId="3" borderId="4" xfId="0" applyFont="1" applyFill="1" applyBorder="1" applyAlignment="1" applyProtection="1">
      <alignment horizontal="center" vertical="center" wrapText="1"/>
    </xf>
    <xf numFmtId="0" fontId="1" fillId="0" borderId="63" xfId="0" applyFont="1" applyBorder="1" applyAlignment="1">
      <alignment horizontal="left" vertical="center" wrapText="1"/>
    </xf>
    <xf numFmtId="0" fontId="36" fillId="0" borderId="63" xfId="0" applyFont="1" applyBorder="1" applyAlignment="1">
      <alignment horizontal="left" vertical="center" wrapText="1"/>
    </xf>
    <xf numFmtId="14" fontId="1" fillId="0" borderId="63" xfId="0" applyNumberFormat="1" applyFont="1" applyBorder="1" applyAlignment="1">
      <alignment horizontal="center" vertical="center" wrapText="1"/>
    </xf>
    <xf numFmtId="0" fontId="40" fillId="0" borderId="63" xfId="0" applyFont="1" applyBorder="1" applyAlignment="1">
      <alignment vertical="center"/>
    </xf>
    <xf numFmtId="0" fontId="41" fillId="0" borderId="63" xfId="0" applyFont="1" applyBorder="1" applyAlignment="1">
      <alignment horizontal="justify" vertical="center" wrapText="1"/>
    </xf>
    <xf numFmtId="0" fontId="41" fillId="0" borderId="63" xfId="0" applyFont="1" applyBorder="1" applyAlignment="1">
      <alignment vertical="center" wrapText="1"/>
    </xf>
    <xf numFmtId="9" fontId="41" fillId="0" borderId="63" xfId="0" applyNumberFormat="1" applyFont="1" applyBorder="1" applyAlignment="1">
      <alignment horizontal="center" vertical="center" wrapText="1"/>
    </xf>
    <xf numFmtId="9" fontId="41" fillId="0" borderId="63" xfId="0" applyNumberFormat="1" applyFont="1" applyBorder="1" applyAlignment="1">
      <alignment horizontal="center" vertical="center"/>
    </xf>
    <xf numFmtId="0" fontId="1" fillId="3" borderId="1" xfId="0" applyFont="1" applyFill="1" applyBorder="1" applyAlignment="1" applyProtection="1">
      <alignment horizontal="center" vertical="center" wrapText="1"/>
    </xf>
    <xf numFmtId="0" fontId="0" fillId="0" borderId="1" xfId="0" applyFill="1" applyBorder="1" applyAlignment="1">
      <alignment vertical="center" wrapText="1"/>
    </xf>
    <xf numFmtId="0" fontId="1" fillId="0" borderId="64" xfId="0" applyFont="1" applyBorder="1" applyAlignment="1">
      <alignment horizontal="left" vertical="center" wrapText="1"/>
    </xf>
    <xf numFmtId="0" fontId="1" fillId="0" borderId="4" xfId="0" applyFont="1" applyFill="1" applyBorder="1" applyAlignment="1" applyProtection="1">
      <alignment vertical="center" wrapText="1"/>
      <protection locked="0"/>
    </xf>
    <xf numFmtId="0" fontId="0" fillId="0" borderId="1" xfId="0" applyFill="1" applyBorder="1" applyAlignment="1">
      <alignment wrapText="1"/>
    </xf>
    <xf numFmtId="0" fontId="1" fillId="36" borderId="64" xfId="0" applyFont="1" applyFill="1" applyBorder="1" applyAlignment="1">
      <alignment vertical="center" wrapText="1"/>
    </xf>
    <xf numFmtId="0" fontId="36" fillId="0" borderId="64" xfId="0" applyFont="1" applyBorder="1" applyAlignment="1">
      <alignment horizontal="left" vertical="center" wrapText="1"/>
    </xf>
    <xf numFmtId="14" fontId="1" fillId="0" borderId="64" xfId="0" applyNumberFormat="1"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wrapText="1"/>
    </xf>
    <xf numFmtId="0" fontId="3" fillId="0" borderId="3" xfId="0" applyFont="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0" fillId="14" borderId="1" xfId="0" applyFill="1" applyBorder="1" applyAlignment="1">
      <alignment vertical="center" wrapText="1"/>
    </xf>
    <xf numFmtId="0" fontId="0" fillId="14" borderId="4" xfId="0" applyFill="1" applyBorder="1" applyAlignment="1">
      <alignment vertical="center" wrapText="1"/>
    </xf>
    <xf numFmtId="0" fontId="36" fillId="0" borderId="1" xfId="0" applyFont="1" applyFill="1" applyBorder="1" applyAlignment="1">
      <alignment horizontal="justify" vertical="center" wrapText="1"/>
    </xf>
    <xf numFmtId="0" fontId="3" fillId="0" borderId="0" xfId="0" applyFont="1" applyFill="1" applyAlignment="1">
      <alignment horizontal="justify" vertical="center" wrapText="1"/>
    </xf>
    <xf numFmtId="0" fontId="1" fillId="3" borderId="4" xfId="0" applyFont="1" applyFill="1" applyBorder="1" applyAlignment="1" applyProtection="1">
      <alignment horizontal="center" vertical="center" wrapText="1"/>
    </xf>
    <xf numFmtId="0" fontId="0" fillId="0" borderId="1" xfId="0" applyFill="1" applyBorder="1" applyAlignment="1">
      <alignment horizontal="justify"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xf numFmtId="9" fontId="0"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64" fontId="1" fillId="0" borderId="1" xfId="0" applyNumberFormat="1" applyFont="1" applyBorder="1" applyAlignment="1" applyProtection="1">
      <alignment horizontal="center" vertical="center" wrapText="1"/>
      <protection locked="0"/>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62"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1" fillId="14" borderId="59" xfId="0" applyFont="1" applyFill="1" applyBorder="1" applyAlignment="1">
      <alignment horizontal="center" vertical="center" wrapText="1"/>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9" xfId="0" applyFont="1" applyBorder="1" applyAlignment="1">
      <alignment horizontal="justify" vertical="top" wrapText="1"/>
    </xf>
    <xf numFmtId="0" fontId="32" fillId="0" borderId="36" xfId="0" applyFont="1" applyBorder="1" applyAlignment="1">
      <alignment horizontal="justify" vertical="center" wrapText="1"/>
    </xf>
    <xf numFmtId="0" fontId="31" fillId="14" borderId="5"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1" fillId="13" borderId="2" xfId="0" applyFont="1" applyFill="1" applyBorder="1" applyAlignment="1" applyProtection="1">
      <alignment horizontal="center" vertical="center" wrapText="1"/>
      <protection locked="0"/>
    </xf>
    <xf numFmtId="0" fontId="1" fillId="13"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9" fillId="3" borderId="1" xfId="0" applyFont="1" applyFill="1" applyBorder="1" applyAlignment="1" applyProtection="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1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37" fillId="0" borderId="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3" xfId="0" applyFont="1" applyBorder="1" applyAlignment="1" applyProtection="1">
      <alignment horizontal="center" vertical="center"/>
    </xf>
    <xf numFmtId="164" fontId="9" fillId="0" borderId="4"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5" fillId="10"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3"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3" fillId="0" borderId="2"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0" borderId="4" xfId="0" applyBorder="1" applyAlignment="1">
      <alignment vertical="center" wrapText="1"/>
    </xf>
    <xf numFmtId="0" fontId="40" fillId="0" borderId="63" xfId="0" applyFont="1" applyBorder="1" applyAlignment="1">
      <alignment vertical="center" wrapText="1"/>
    </xf>
    <xf numFmtId="9" fontId="40" fillId="0" borderId="63" xfId="0" applyNumberFormat="1" applyFont="1" applyBorder="1" applyAlignment="1">
      <alignment horizontal="center" vertical="center"/>
    </xf>
    <xf numFmtId="0" fontId="0" fillId="0" borderId="63" xfId="0" applyBorder="1" applyAlignment="1">
      <alignment horizontal="left" vertical="center" wrapText="1"/>
    </xf>
    <xf numFmtId="14" fontId="0" fillId="0" borderId="63" xfId="0" applyNumberFormat="1" applyBorder="1" applyAlignment="1">
      <alignment horizontal="center" vertical="center" wrapText="1"/>
    </xf>
    <xf numFmtId="0" fontId="40" fillId="0" borderId="63" xfId="0" applyFont="1" applyBorder="1"/>
    <xf numFmtId="0" fontId="40" fillId="0" borderId="63" xfId="0" applyFont="1" applyBorder="1" applyAlignment="1">
      <alignment wrapText="1"/>
    </xf>
    <xf numFmtId="9" fontId="40" fillId="0" borderId="63" xfId="0" applyNumberFormat="1" applyFont="1" applyBorder="1" applyAlignment="1">
      <alignment horizontal="center" vertical="center" wrapText="1"/>
    </xf>
    <xf numFmtId="0" fontId="40" fillId="0" borderId="63" xfId="0" applyFont="1" applyBorder="1" applyAlignment="1">
      <alignment horizontal="left" vertical="center" wrapText="1"/>
    </xf>
    <xf numFmtId="0" fontId="44" fillId="0" borderId="63" xfId="6" applyBorder="1" applyAlignment="1">
      <alignment horizontal="left" vertical="center" wrapText="1"/>
    </xf>
    <xf numFmtId="0" fontId="40" fillId="0" borderId="63" xfId="0" applyFont="1" applyBorder="1" applyAlignment="1">
      <alignment horizontal="center" vertical="center" wrapText="1"/>
    </xf>
    <xf numFmtId="0" fontId="40" fillId="0" borderId="64" xfId="0" applyFont="1" applyBorder="1" applyAlignment="1">
      <alignment horizontal="left" vertical="center" wrapText="1"/>
    </xf>
    <xf numFmtId="0" fontId="40" fillId="0" borderId="64" xfId="0" applyFont="1" applyBorder="1" applyAlignment="1">
      <alignment vertical="center" wrapText="1"/>
    </xf>
    <xf numFmtId="9" fontId="40" fillId="0" borderId="64" xfId="0" applyNumberFormat="1" applyFont="1" applyBorder="1" applyAlignment="1">
      <alignment horizontal="center" vertical="center"/>
    </xf>
    <xf numFmtId="0" fontId="0" fillId="0" borderId="64" xfId="0" applyBorder="1" applyAlignment="1">
      <alignment horizontal="left" vertical="center" wrapText="1"/>
    </xf>
    <xf numFmtId="14" fontId="0" fillId="0" borderId="64" xfId="0" applyNumberFormat="1" applyBorder="1" applyAlignment="1">
      <alignment horizontal="center" vertical="center" wrapText="1"/>
    </xf>
    <xf numFmtId="0" fontId="40" fillId="0" borderId="64" xfId="0" applyFont="1" applyBorder="1"/>
    <xf numFmtId="0" fontId="40" fillId="0" borderId="65" xfId="0" applyFont="1" applyBorder="1"/>
    <xf numFmtId="0" fontId="40" fillId="0" borderId="1" xfId="0" applyFont="1" applyBorder="1" applyAlignment="1">
      <alignment vertical="center" wrapText="1"/>
    </xf>
    <xf numFmtId="0" fontId="44" fillId="0" borderId="1" xfId="6" applyBorder="1" applyAlignment="1">
      <alignment horizontal="left" vertical="center" wrapText="1"/>
    </xf>
    <xf numFmtId="9" fontId="40" fillId="0" borderId="1" xfId="0" applyNumberFormat="1" applyFont="1" applyBorder="1" applyAlignment="1">
      <alignment horizontal="center" vertic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7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3/folders/1C0pNcJs2seQetHAJpFLlb2aCUyDFum6R" TargetMode="External"/><Relationship Id="rId1" Type="http://schemas.openxmlformats.org/officeDocument/2006/relationships/hyperlink" Target="https://drive.google.com/drive/u/1/folders/1kXWsLus7GkskZ3InckrfIfrrts_eBoCW"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topLeftCell="A25" zoomScale="70" zoomScaleNormal="70" zoomScaleSheetLayoutView="70" workbookViewId="0">
      <selection activeCell="B17" sqref="B17:E17"/>
    </sheetView>
  </sheetViews>
  <sheetFormatPr baseColWidth="10" defaultRowHeight="15" x14ac:dyDescent="0.25"/>
  <cols>
    <col min="1" max="1" width="18.85546875" customWidth="1"/>
    <col min="5" max="5" width="7.42578125" customWidth="1"/>
    <col min="10" max="10" width="20.28515625" customWidth="1"/>
    <col min="13" max="13" width="12.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409"/>
      <c r="B1" s="411" t="s">
        <v>256</v>
      </c>
      <c r="C1" s="412"/>
      <c r="D1" s="412"/>
      <c r="E1" s="412"/>
      <c r="F1" s="412"/>
      <c r="G1" s="412"/>
      <c r="H1" s="412"/>
      <c r="I1" s="412"/>
      <c r="J1" s="412"/>
      <c r="K1" s="412"/>
      <c r="L1" s="412"/>
      <c r="M1" s="412"/>
      <c r="N1" s="412"/>
      <c r="O1" s="412"/>
      <c r="P1" s="412"/>
      <c r="Q1" s="412"/>
      <c r="R1" s="412"/>
      <c r="S1" s="412"/>
      <c r="T1" s="412"/>
      <c r="U1" s="412"/>
      <c r="V1" s="412"/>
      <c r="W1" s="413"/>
      <c r="X1" s="414" t="s">
        <v>257</v>
      </c>
      <c r="Y1" s="415"/>
      <c r="Z1" s="415"/>
      <c r="AA1" s="416"/>
    </row>
    <row r="2" spans="1:27" s="68" customFormat="1" ht="12" customHeight="1" x14ac:dyDescent="0.25">
      <c r="A2" s="409"/>
      <c r="B2" s="411"/>
      <c r="C2" s="412"/>
      <c r="D2" s="412"/>
      <c r="E2" s="412"/>
      <c r="F2" s="412"/>
      <c r="G2" s="412"/>
      <c r="H2" s="412"/>
      <c r="I2" s="412"/>
      <c r="J2" s="412"/>
      <c r="K2" s="412"/>
      <c r="L2" s="412"/>
      <c r="M2" s="412"/>
      <c r="N2" s="412"/>
      <c r="O2" s="412"/>
      <c r="P2" s="412"/>
      <c r="Q2" s="412"/>
      <c r="R2" s="412"/>
      <c r="S2" s="412"/>
      <c r="T2" s="412"/>
      <c r="U2" s="412"/>
      <c r="V2" s="412"/>
      <c r="W2" s="413"/>
      <c r="X2" s="417"/>
      <c r="Y2" s="418"/>
      <c r="Z2" s="418"/>
      <c r="AA2" s="419"/>
    </row>
    <row r="3" spans="1:27" s="68" customFormat="1" ht="1.5" hidden="1" customHeight="1" x14ac:dyDescent="0.25">
      <c r="A3" s="409"/>
      <c r="B3" s="411"/>
      <c r="C3" s="412"/>
      <c r="D3" s="412"/>
      <c r="E3" s="412"/>
      <c r="F3" s="412"/>
      <c r="G3" s="412"/>
      <c r="H3" s="412"/>
      <c r="I3" s="412"/>
      <c r="J3" s="412"/>
      <c r="K3" s="412"/>
      <c r="L3" s="412"/>
      <c r="M3" s="412"/>
      <c r="N3" s="412"/>
      <c r="O3" s="412"/>
      <c r="P3" s="412"/>
      <c r="Q3" s="412"/>
      <c r="R3" s="412"/>
      <c r="S3" s="412"/>
      <c r="T3" s="412"/>
      <c r="U3" s="412"/>
      <c r="V3" s="412"/>
      <c r="W3" s="413"/>
      <c r="X3" s="417"/>
      <c r="Y3" s="418"/>
      <c r="Z3" s="418"/>
      <c r="AA3" s="419"/>
    </row>
    <row r="4" spans="1:27" s="68" customFormat="1" ht="3.75" customHeight="1" x14ac:dyDescent="0.25">
      <c r="A4" s="409"/>
      <c r="B4" s="411"/>
      <c r="C4" s="412"/>
      <c r="D4" s="412"/>
      <c r="E4" s="412"/>
      <c r="F4" s="412"/>
      <c r="G4" s="412"/>
      <c r="H4" s="412"/>
      <c r="I4" s="412"/>
      <c r="J4" s="412"/>
      <c r="K4" s="412"/>
      <c r="L4" s="412"/>
      <c r="M4" s="412"/>
      <c r="N4" s="412"/>
      <c r="O4" s="412"/>
      <c r="P4" s="412"/>
      <c r="Q4" s="412"/>
      <c r="R4" s="412"/>
      <c r="S4" s="412"/>
      <c r="T4" s="412"/>
      <c r="U4" s="412"/>
      <c r="V4" s="412"/>
      <c r="W4" s="413"/>
      <c r="X4" s="420"/>
      <c r="Y4" s="421"/>
      <c r="Z4" s="421"/>
      <c r="AA4" s="422"/>
    </row>
    <row r="5" spans="1:27" s="68" customFormat="1" ht="12" customHeight="1" x14ac:dyDescent="0.25">
      <c r="A5" s="409"/>
      <c r="B5" s="411"/>
      <c r="C5" s="412"/>
      <c r="D5" s="412"/>
      <c r="E5" s="412"/>
      <c r="F5" s="412"/>
      <c r="G5" s="412"/>
      <c r="H5" s="412"/>
      <c r="I5" s="412"/>
      <c r="J5" s="412"/>
      <c r="K5" s="412"/>
      <c r="L5" s="412"/>
      <c r="M5" s="412"/>
      <c r="N5" s="412"/>
      <c r="O5" s="412"/>
      <c r="P5" s="412"/>
      <c r="Q5" s="412"/>
      <c r="R5" s="412"/>
      <c r="S5" s="412"/>
      <c r="T5" s="412"/>
      <c r="U5" s="412"/>
      <c r="V5" s="412"/>
      <c r="W5" s="413"/>
      <c r="X5" s="423" t="s">
        <v>258</v>
      </c>
      <c r="Y5" s="423"/>
      <c r="Z5" s="423" t="s">
        <v>259</v>
      </c>
      <c r="AA5" s="423"/>
    </row>
    <row r="6" spans="1:27" s="68" customFormat="1" ht="7.5" customHeight="1" x14ac:dyDescent="0.25">
      <c r="A6" s="409"/>
      <c r="B6" s="411"/>
      <c r="C6" s="412"/>
      <c r="D6" s="412"/>
      <c r="E6" s="412"/>
      <c r="F6" s="412"/>
      <c r="G6" s="412"/>
      <c r="H6" s="412"/>
      <c r="I6" s="412"/>
      <c r="J6" s="412"/>
      <c r="K6" s="412"/>
      <c r="L6" s="412"/>
      <c r="M6" s="412"/>
      <c r="N6" s="412"/>
      <c r="O6" s="412"/>
      <c r="P6" s="412"/>
      <c r="Q6" s="412"/>
      <c r="R6" s="412"/>
      <c r="S6" s="412"/>
      <c r="T6" s="412"/>
      <c r="U6" s="412"/>
      <c r="V6" s="412"/>
      <c r="W6" s="413"/>
      <c r="X6" s="423"/>
      <c r="Y6" s="423"/>
      <c r="Z6" s="423"/>
      <c r="AA6" s="423"/>
    </row>
    <row r="7" spans="1:27" s="68" customFormat="1" ht="21" customHeight="1" x14ac:dyDescent="0.25">
      <c r="A7" s="409"/>
      <c r="B7" s="411"/>
      <c r="C7" s="412"/>
      <c r="D7" s="412"/>
      <c r="E7" s="412"/>
      <c r="F7" s="412"/>
      <c r="G7" s="412"/>
      <c r="H7" s="412"/>
      <c r="I7" s="412"/>
      <c r="J7" s="412"/>
      <c r="K7" s="412"/>
      <c r="L7" s="412"/>
      <c r="M7" s="412"/>
      <c r="N7" s="412"/>
      <c r="O7" s="412"/>
      <c r="P7" s="412"/>
      <c r="Q7" s="412"/>
      <c r="R7" s="412"/>
      <c r="S7" s="412"/>
      <c r="T7" s="412"/>
      <c r="U7" s="412"/>
      <c r="V7" s="412"/>
      <c r="W7" s="413"/>
      <c r="X7" s="423" t="s">
        <v>260</v>
      </c>
      <c r="Y7" s="423"/>
      <c r="Z7" s="423">
        <v>1</v>
      </c>
      <c r="AA7" s="423"/>
    </row>
    <row r="8" spans="1:27" s="68" customFormat="1" ht="18.75" customHeight="1" x14ac:dyDescent="0.25">
      <c r="A8" s="410"/>
      <c r="B8" s="411"/>
      <c r="C8" s="412"/>
      <c r="D8" s="412"/>
      <c r="E8" s="412"/>
      <c r="F8" s="412"/>
      <c r="G8" s="412"/>
      <c r="H8" s="412"/>
      <c r="I8" s="412"/>
      <c r="J8" s="412"/>
      <c r="K8" s="412"/>
      <c r="L8" s="412"/>
      <c r="M8" s="412"/>
      <c r="N8" s="412"/>
      <c r="O8" s="412"/>
      <c r="P8" s="412"/>
      <c r="Q8" s="412"/>
      <c r="R8" s="412"/>
      <c r="S8" s="412"/>
      <c r="T8" s="412"/>
      <c r="U8" s="412"/>
      <c r="V8" s="412"/>
      <c r="W8" s="413"/>
      <c r="X8" s="424" t="s">
        <v>261</v>
      </c>
      <c r="Y8" s="424"/>
      <c r="Z8" s="424"/>
      <c r="AA8" s="424"/>
    </row>
    <row r="9" spans="1:27" s="68" customFormat="1" ht="17.25" customHeight="1" x14ac:dyDescent="0.25">
      <c r="A9" s="404" t="s">
        <v>262</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row>
    <row r="10" spans="1:27" s="68" customFormat="1" ht="17.25" customHeight="1" x14ac:dyDescent="0.25">
      <c r="A10" s="404"/>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row>
    <row r="11" spans="1:27" s="68" customFormat="1" ht="12" customHeight="1" x14ac:dyDescent="0.25">
      <c r="A11" s="405" t="s">
        <v>263</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row>
    <row r="12" spans="1:27" s="68" customFormat="1" ht="12" customHeight="1" thickBot="1" x14ac:dyDescent="0.3">
      <c r="A12" s="407"/>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7" s="68" customFormat="1" ht="17.25" customHeight="1" thickBot="1" x14ac:dyDescent="0.3">
      <c r="A13" s="387" t="s">
        <v>264</v>
      </c>
      <c r="B13" s="388"/>
      <c r="C13" s="388"/>
      <c r="D13" s="388"/>
      <c r="E13" s="388"/>
      <c r="F13" s="388"/>
      <c r="G13" s="388"/>
      <c r="H13" s="388"/>
      <c r="I13" s="389"/>
      <c r="J13" s="387" t="s">
        <v>265</v>
      </c>
      <c r="K13" s="388"/>
      <c r="L13" s="388"/>
      <c r="M13" s="388"/>
      <c r="N13" s="388"/>
      <c r="O13" s="388"/>
      <c r="P13" s="388"/>
      <c r="Q13" s="388"/>
      <c r="R13" s="389"/>
      <c r="S13" s="387" t="s">
        <v>2</v>
      </c>
      <c r="T13" s="388"/>
      <c r="U13" s="388"/>
      <c r="V13" s="388"/>
      <c r="W13" s="388"/>
      <c r="X13" s="388"/>
      <c r="Y13" s="388"/>
      <c r="Z13" s="388"/>
      <c r="AA13" s="389"/>
    </row>
    <row r="14" spans="1:27" s="68" customFormat="1" ht="18" customHeight="1" thickBot="1" x14ac:dyDescent="0.3">
      <c r="A14" s="112" t="s">
        <v>266</v>
      </c>
      <c r="B14" s="387" t="s">
        <v>267</v>
      </c>
      <c r="C14" s="388"/>
      <c r="D14" s="388"/>
      <c r="E14" s="389"/>
      <c r="F14" s="387" t="s">
        <v>268</v>
      </c>
      <c r="G14" s="388"/>
      <c r="H14" s="388"/>
      <c r="I14" s="389"/>
      <c r="J14" s="112" t="s">
        <v>266</v>
      </c>
      <c r="K14" s="387" t="s">
        <v>269</v>
      </c>
      <c r="L14" s="388"/>
      <c r="M14" s="389"/>
      <c r="N14" s="387" t="s">
        <v>268</v>
      </c>
      <c r="O14" s="388"/>
      <c r="P14" s="388"/>
      <c r="Q14" s="388"/>
      <c r="R14" s="389"/>
      <c r="S14" s="112" t="s">
        <v>266</v>
      </c>
      <c r="T14" s="387" t="s">
        <v>269</v>
      </c>
      <c r="U14" s="388"/>
      <c r="V14" s="389"/>
      <c r="W14" s="387" t="s">
        <v>268</v>
      </c>
      <c r="X14" s="388"/>
      <c r="Y14" s="388"/>
      <c r="Z14" s="388"/>
      <c r="AA14" s="389"/>
    </row>
    <row r="15" spans="1:27" s="68" customFormat="1" ht="129" customHeight="1" x14ac:dyDescent="0.25">
      <c r="A15" s="338" t="s">
        <v>270</v>
      </c>
      <c r="B15" s="390"/>
      <c r="C15" s="348"/>
      <c r="D15" s="348"/>
      <c r="E15" s="349"/>
      <c r="F15" s="342"/>
      <c r="G15" s="342"/>
      <c r="H15" s="342"/>
      <c r="I15" s="343"/>
      <c r="J15" s="391" t="s">
        <v>271</v>
      </c>
      <c r="K15" s="341"/>
      <c r="L15" s="342"/>
      <c r="M15" s="342"/>
      <c r="N15" s="342"/>
      <c r="O15" s="342"/>
      <c r="P15" s="342"/>
      <c r="Q15" s="342"/>
      <c r="R15" s="343"/>
      <c r="S15" s="391" t="s">
        <v>272</v>
      </c>
      <c r="T15" s="393"/>
      <c r="U15" s="394"/>
      <c r="V15" s="395"/>
      <c r="W15" s="396"/>
      <c r="X15" s="394"/>
      <c r="Y15" s="394"/>
      <c r="Z15" s="394"/>
      <c r="AA15" s="397"/>
    </row>
    <row r="16" spans="1:27" s="68" customFormat="1" ht="84" customHeight="1" x14ac:dyDescent="0.25">
      <c r="A16" s="339"/>
      <c r="B16" s="381"/>
      <c r="C16" s="336"/>
      <c r="D16" s="336"/>
      <c r="E16" s="337"/>
      <c r="F16" s="333"/>
      <c r="G16" s="333"/>
      <c r="H16" s="333"/>
      <c r="I16" s="334"/>
      <c r="J16" s="392"/>
      <c r="K16" s="332"/>
      <c r="L16" s="333"/>
      <c r="M16" s="333"/>
      <c r="N16" s="333"/>
      <c r="O16" s="333"/>
      <c r="P16" s="333"/>
      <c r="Q16" s="333"/>
      <c r="R16" s="334"/>
      <c r="S16" s="392"/>
      <c r="T16" s="382"/>
      <c r="U16" s="383"/>
      <c r="V16" s="383"/>
      <c r="W16" s="384"/>
      <c r="X16" s="385"/>
      <c r="Y16" s="385"/>
      <c r="Z16" s="385"/>
      <c r="AA16" s="386"/>
    </row>
    <row r="17" spans="1:27" s="68" customFormat="1" ht="73.5" customHeight="1" x14ac:dyDescent="0.25">
      <c r="A17" s="339"/>
      <c r="B17" s="401"/>
      <c r="C17" s="402"/>
      <c r="D17" s="402"/>
      <c r="E17" s="403"/>
      <c r="F17" s="333"/>
      <c r="G17" s="333"/>
      <c r="H17" s="333"/>
      <c r="I17" s="334"/>
      <c r="J17" s="392"/>
      <c r="K17" s="332"/>
      <c r="L17" s="333"/>
      <c r="M17" s="333"/>
      <c r="N17" s="333"/>
      <c r="O17" s="333"/>
      <c r="P17" s="333"/>
      <c r="Q17" s="333"/>
      <c r="R17" s="334"/>
      <c r="S17" s="392"/>
      <c r="T17" s="332"/>
      <c r="U17" s="333"/>
      <c r="V17" s="333"/>
      <c r="W17" s="333"/>
      <c r="X17" s="333"/>
      <c r="Y17" s="333"/>
      <c r="Z17" s="333"/>
      <c r="AA17" s="334"/>
    </row>
    <row r="18" spans="1:27" ht="96" customHeight="1" thickBot="1" x14ac:dyDescent="0.3">
      <c r="A18" s="339"/>
      <c r="B18" s="398"/>
      <c r="C18" s="399"/>
      <c r="D18" s="399"/>
      <c r="E18" s="400"/>
      <c r="F18" s="376"/>
      <c r="G18" s="376"/>
      <c r="H18" s="376"/>
      <c r="I18" s="377"/>
      <c r="J18" s="392"/>
      <c r="K18" s="378"/>
      <c r="L18" s="376"/>
      <c r="M18" s="376"/>
      <c r="N18" s="376"/>
      <c r="O18" s="376"/>
      <c r="P18" s="376"/>
      <c r="Q18" s="376"/>
      <c r="R18" s="377"/>
      <c r="S18" s="392"/>
      <c r="T18" s="378"/>
      <c r="U18" s="376"/>
      <c r="V18" s="376"/>
      <c r="W18" s="376"/>
      <c r="X18" s="376"/>
      <c r="Y18" s="376"/>
      <c r="Z18" s="376"/>
      <c r="AA18" s="377"/>
    </row>
    <row r="19" spans="1:27" ht="151.5" customHeight="1" x14ac:dyDescent="0.25">
      <c r="A19" s="363" t="s">
        <v>273</v>
      </c>
      <c r="B19" s="366"/>
      <c r="C19" s="366"/>
      <c r="D19" s="366"/>
      <c r="E19" s="366"/>
      <c r="F19" s="342"/>
      <c r="G19" s="342"/>
      <c r="H19" s="342"/>
      <c r="I19" s="342"/>
      <c r="J19" s="367" t="s">
        <v>274</v>
      </c>
      <c r="K19" s="342"/>
      <c r="L19" s="342"/>
      <c r="M19" s="342"/>
      <c r="N19" s="342"/>
      <c r="O19" s="342"/>
      <c r="P19" s="342"/>
      <c r="Q19" s="342"/>
      <c r="R19" s="342"/>
      <c r="S19" s="367" t="s">
        <v>275</v>
      </c>
      <c r="T19" s="380"/>
      <c r="U19" s="380"/>
      <c r="V19" s="380"/>
      <c r="W19" s="342"/>
      <c r="X19" s="342"/>
      <c r="Y19" s="342"/>
      <c r="Z19" s="342"/>
      <c r="AA19" s="343"/>
    </row>
    <row r="20" spans="1:27" ht="108" customHeight="1" x14ac:dyDescent="0.25">
      <c r="A20" s="364"/>
      <c r="B20" s="360"/>
      <c r="C20" s="360"/>
      <c r="D20" s="360"/>
      <c r="E20" s="360"/>
      <c r="F20" s="333"/>
      <c r="G20" s="333"/>
      <c r="H20" s="333"/>
      <c r="I20" s="333"/>
      <c r="J20" s="368"/>
      <c r="K20" s="333"/>
      <c r="L20" s="333"/>
      <c r="M20" s="333"/>
      <c r="N20" s="333"/>
      <c r="O20" s="333"/>
      <c r="P20" s="333"/>
      <c r="Q20" s="333"/>
      <c r="R20" s="333"/>
      <c r="S20" s="368"/>
      <c r="T20" s="333"/>
      <c r="U20" s="333"/>
      <c r="V20" s="333"/>
      <c r="W20" s="333"/>
      <c r="X20" s="333"/>
      <c r="Y20" s="333"/>
      <c r="Z20" s="333"/>
      <c r="AA20" s="334"/>
    </row>
    <row r="21" spans="1:27" ht="82.5" customHeight="1" x14ac:dyDescent="0.25">
      <c r="A21" s="364"/>
      <c r="B21" s="360"/>
      <c r="C21" s="360"/>
      <c r="D21" s="360"/>
      <c r="E21" s="360"/>
      <c r="F21" s="333"/>
      <c r="G21" s="333"/>
      <c r="H21" s="333"/>
      <c r="I21" s="333"/>
      <c r="J21" s="368"/>
      <c r="K21" s="333"/>
      <c r="L21" s="333"/>
      <c r="M21" s="333"/>
      <c r="N21" s="333"/>
      <c r="O21" s="333"/>
      <c r="P21" s="333"/>
      <c r="Q21" s="333"/>
      <c r="R21" s="333"/>
      <c r="S21" s="368"/>
      <c r="T21" s="333"/>
      <c r="U21" s="333"/>
      <c r="V21" s="333"/>
      <c r="W21" s="333"/>
      <c r="X21" s="333"/>
      <c r="Y21" s="333"/>
      <c r="Z21" s="333"/>
      <c r="AA21" s="334"/>
    </row>
    <row r="22" spans="1:27" ht="99" customHeight="1" x14ac:dyDescent="0.25">
      <c r="A22" s="364"/>
      <c r="B22" s="360"/>
      <c r="C22" s="360"/>
      <c r="D22" s="360"/>
      <c r="E22" s="360"/>
      <c r="F22" s="333"/>
      <c r="G22" s="333"/>
      <c r="H22" s="333"/>
      <c r="I22" s="333"/>
      <c r="J22" s="368"/>
      <c r="K22" s="333"/>
      <c r="L22" s="333"/>
      <c r="M22" s="333"/>
      <c r="N22" s="333"/>
      <c r="O22" s="333"/>
      <c r="P22" s="333"/>
      <c r="Q22" s="333"/>
      <c r="R22" s="333"/>
      <c r="S22" s="368"/>
      <c r="T22" s="333"/>
      <c r="U22" s="333"/>
      <c r="V22" s="333"/>
      <c r="W22" s="333"/>
      <c r="X22" s="333"/>
      <c r="Y22" s="333"/>
      <c r="Z22" s="333"/>
      <c r="AA22" s="334"/>
    </row>
    <row r="23" spans="1:27" ht="190.5" customHeight="1" x14ac:dyDescent="0.25">
      <c r="A23" s="364"/>
      <c r="B23" s="360"/>
      <c r="C23" s="360"/>
      <c r="D23" s="360"/>
      <c r="E23" s="360"/>
      <c r="F23" s="333"/>
      <c r="G23" s="333"/>
      <c r="H23" s="333"/>
      <c r="I23" s="333"/>
      <c r="J23" s="368"/>
      <c r="K23" s="333"/>
      <c r="L23" s="333"/>
      <c r="M23" s="333"/>
      <c r="N23" s="333"/>
      <c r="O23" s="333"/>
      <c r="P23" s="333"/>
      <c r="Q23" s="333"/>
      <c r="R23" s="333"/>
      <c r="S23" s="368"/>
      <c r="T23" s="333"/>
      <c r="U23" s="333"/>
      <c r="V23" s="333"/>
      <c r="W23" s="333"/>
      <c r="X23" s="333"/>
      <c r="Y23" s="333"/>
      <c r="Z23" s="333"/>
      <c r="AA23" s="334"/>
    </row>
    <row r="24" spans="1:27" ht="190.5" customHeight="1" x14ac:dyDescent="0.25">
      <c r="A24" s="364"/>
      <c r="B24" s="360"/>
      <c r="C24" s="360"/>
      <c r="D24" s="360"/>
      <c r="E24" s="360"/>
      <c r="F24" s="333"/>
      <c r="G24" s="333"/>
      <c r="H24" s="333"/>
      <c r="I24" s="333"/>
      <c r="J24" s="368"/>
      <c r="K24" s="333"/>
      <c r="L24" s="333"/>
      <c r="M24" s="333"/>
      <c r="N24" s="333"/>
      <c r="O24" s="333"/>
      <c r="P24" s="333"/>
      <c r="Q24" s="333"/>
      <c r="R24" s="333"/>
      <c r="S24" s="368"/>
      <c r="T24" s="333"/>
      <c r="U24" s="333"/>
      <c r="V24" s="333"/>
      <c r="W24" s="333"/>
      <c r="X24" s="333"/>
      <c r="Y24" s="333"/>
      <c r="Z24" s="333"/>
      <c r="AA24" s="334"/>
    </row>
    <row r="25" spans="1:27" ht="99" customHeight="1" x14ac:dyDescent="0.25">
      <c r="A25" s="364"/>
      <c r="B25" s="360"/>
      <c r="C25" s="360"/>
      <c r="D25" s="360"/>
      <c r="E25" s="360"/>
      <c r="F25" s="333"/>
      <c r="G25" s="333"/>
      <c r="H25" s="333"/>
      <c r="I25" s="333"/>
      <c r="J25" s="368"/>
      <c r="K25" s="333"/>
      <c r="L25" s="333"/>
      <c r="M25" s="333"/>
      <c r="N25" s="333"/>
      <c r="O25" s="333"/>
      <c r="P25" s="333"/>
      <c r="Q25" s="333"/>
      <c r="R25" s="333"/>
      <c r="S25" s="368"/>
      <c r="T25" s="333"/>
      <c r="U25" s="333"/>
      <c r="V25" s="333"/>
      <c r="W25" s="333"/>
      <c r="X25" s="333"/>
      <c r="Y25" s="333"/>
      <c r="Z25" s="333"/>
      <c r="AA25" s="334"/>
    </row>
    <row r="26" spans="1:27" ht="99.75" customHeight="1" x14ac:dyDescent="0.25">
      <c r="A26" s="364"/>
      <c r="B26" s="360"/>
      <c r="C26" s="360"/>
      <c r="D26" s="360"/>
      <c r="E26" s="360"/>
      <c r="F26" s="333"/>
      <c r="G26" s="333"/>
      <c r="H26" s="333"/>
      <c r="I26" s="333"/>
      <c r="J26" s="368"/>
      <c r="K26" s="333"/>
      <c r="L26" s="333"/>
      <c r="M26" s="333"/>
      <c r="N26" s="333"/>
      <c r="O26" s="333"/>
      <c r="P26" s="333"/>
      <c r="Q26" s="333"/>
      <c r="R26" s="333"/>
      <c r="S26" s="368"/>
      <c r="T26" s="333"/>
      <c r="U26" s="333"/>
      <c r="V26" s="333"/>
      <c r="W26" s="333"/>
      <c r="X26" s="333"/>
      <c r="Y26" s="333"/>
      <c r="Z26" s="333"/>
      <c r="AA26" s="334"/>
    </row>
    <row r="27" spans="1:27" ht="99.75" customHeight="1" thickBot="1" x14ac:dyDescent="0.3">
      <c r="A27" s="365"/>
      <c r="B27" s="359"/>
      <c r="C27" s="359"/>
      <c r="D27" s="359"/>
      <c r="E27" s="359"/>
      <c r="F27" s="330"/>
      <c r="G27" s="330"/>
      <c r="H27" s="330"/>
      <c r="I27" s="330"/>
      <c r="J27" s="113"/>
      <c r="K27" s="379"/>
      <c r="L27" s="379"/>
      <c r="M27" s="379"/>
      <c r="N27" s="330"/>
      <c r="O27" s="330"/>
      <c r="P27" s="330"/>
      <c r="Q27" s="330"/>
      <c r="R27" s="330"/>
      <c r="S27" s="113"/>
      <c r="T27" s="330"/>
      <c r="U27" s="330"/>
      <c r="V27" s="330"/>
      <c r="W27" s="330"/>
      <c r="X27" s="330"/>
      <c r="Y27" s="330"/>
      <c r="Z27" s="330"/>
      <c r="AA27" s="331"/>
    </row>
    <row r="28" spans="1:27" ht="177.75" customHeight="1" x14ac:dyDescent="0.25">
      <c r="A28" s="345" t="s">
        <v>276</v>
      </c>
      <c r="B28" s="356"/>
      <c r="C28" s="357"/>
      <c r="D28" s="357"/>
      <c r="E28" s="358"/>
      <c r="F28" s="373"/>
      <c r="G28" s="374"/>
      <c r="H28" s="374"/>
      <c r="I28" s="375"/>
      <c r="J28" s="339" t="s">
        <v>277</v>
      </c>
      <c r="K28" s="353"/>
      <c r="L28" s="354"/>
      <c r="M28" s="354"/>
      <c r="N28" s="354"/>
      <c r="O28" s="354"/>
      <c r="P28" s="354"/>
      <c r="Q28" s="354"/>
      <c r="R28" s="355"/>
      <c r="S28" s="339" t="s">
        <v>278</v>
      </c>
      <c r="T28" s="353"/>
      <c r="U28" s="354"/>
      <c r="V28" s="354"/>
      <c r="W28" s="354"/>
      <c r="X28" s="354"/>
      <c r="Y28" s="354"/>
      <c r="Z28" s="354"/>
      <c r="AA28" s="355"/>
    </row>
    <row r="29" spans="1:27" ht="77.25" customHeight="1" x14ac:dyDescent="0.25">
      <c r="A29" s="345"/>
      <c r="B29" s="335"/>
      <c r="C29" s="336"/>
      <c r="D29" s="336"/>
      <c r="E29" s="337"/>
      <c r="F29" s="333"/>
      <c r="G29" s="333"/>
      <c r="H29" s="333"/>
      <c r="I29" s="334"/>
      <c r="J29" s="339"/>
      <c r="K29" s="332"/>
      <c r="L29" s="333"/>
      <c r="M29" s="333"/>
      <c r="N29" s="333"/>
      <c r="O29" s="333"/>
      <c r="P29" s="333"/>
      <c r="Q29" s="333"/>
      <c r="R29" s="334"/>
      <c r="S29" s="339"/>
      <c r="T29" s="332"/>
      <c r="U29" s="333"/>
      <c r="V29" s="333"/>
      <c r="W29" s="333"/>
      <c r="X29" s="333"/>
      <c r="Y29" s="333"/>
      <c r="Z29" s="333"/>
      <c r="AA29" s="334"/>
    </row>
    <row r="30" spans="1:27" ht="78" customHeight="1" thickBot="1" x14ac:dyDescent="0.3">
      <c r="A30" s="345"/>
      <c r="B30" s="370"/>
      <c r="C30" s="371"/>
      <c r="D30" s="371"/>
      <c r="E30" s="372"/>
      <c r="F30" s="376"/>
      <c r="G30" s="376"/>
      <c r="H30" s="376"/>
      <c r="I30" s="377"/>
      <c r="J30" s="339"/>
      <c r="K30" s="378"/>
      <c r="L30" s="376"/>
      <c r="M30" s="376"/>
      <c r="N30" s="376"/>
      <c r="O30" s="376"/>
      <c r="P30" s="376"/>
      <c r="Q30" s="376"/>
      <c r="R30" s="377"/>
      <c r="S30" s="339"/>
      <c r="T30" s="378"/>
      <c r="U30" s="376"/>
      <c r="V30" s="376"/>
      <c r="W30" s="376"/>
      <c r="X30" s="376"/>
      <c r="Y30" s="376"/>
      <c r="Z30" s="376"/>
      <c r="AA30" s="377"/>
    </row>
    <row r="31" spans="1:27" ht="184.5" customHeight="1" x14ac:dyDescent="0.25">
      <c r="A31" s="363" t="s">
        <v>279</v>
      </c>
      <c r="B31" s="366"/>
      <c r="C31" s="366"/>
      <c r="D31" s="366"/>
      <c r="E31" s="366"/>
      <c r="F31" s="342"/>
      <c r="G31" s="342"/>
      <c r="H31" s="342"/>
      <c r="I31" s="342"/>
      <c r="J31" s="367" t="s">
        <v>280</v>
      </c>
      <c r="K31" s="342"/>
      <c r="L31" s="342"/>
      <c r="M31" s="342"/>
      <c r="N31" s="342"/>
      <c r="O31" s="342"/>
      <c r="P31" s="342"/>
      <c r="Q31" s="342"/>
      <c r="R31" s="342"/>
      <c r="S31" s="367" t="s">
        <v>281</v>
      </c>
      <c r="T31" s="361"/>
      <c r="U31" s="361"/>
      <c r="V31" s="361"/>
      <c r="W31" s="361"/>
      <c r="X31" s="361"/>
      <c r="Y31" s="361"/>
      <c r="Z31" s="361"/>
      <c r="AA31" s="362"/>
    </row>
    <row r="32" spans="1:27" ht="102" customHeight="1" x14ac:dyDescent="0.25">
      <c r="A32" s="364"/>
      <c r="B32" s="360"/>
      <c r="C32" s="360"/>
      <c r="D32" s="360"/>
      <c r="E32" s="360"/>
      <c r="F32" s="333"/>
      <c r="G32" s="333"/>
      <c r="H32" s="333"/>
      <c r="I32" s="333"/>
      <c r="J32" s="368"/>
      <c r="K32" s="333"/>
      <c r="L32" s="333"/>
      <c r="M32" s="333"/>
      <c r="N32" s="333"/>
      <c r="O32" s="333"/>
      <c r="P32" s="333"/>
      <c r="Q32" s="333"/>
      <c r="R32" s="333"/>
      <c r="S32" s="368"/>
      <c r="T32" s="333"/>
      <c r="U32" s="333"/>
      <c r="V32" s="333"/>
      <c r="W32" s="333"/>
      <c r="X32" s="333"/>
      <c r="Y32" s="333"/>
      <c r="Z32" s="333"/>
      <c r="AA32" s="334"/>
    </row>
    <row r="33" spans="1:27" ht="32.25" customHeight="1" x14ac:dyDescent="0.25">
      <c r="A33" s="364"/>
      <c r="B33" s="360"/>
      <c r="C33" s="360"/>
      <c r="D33" s="360"/>
      <c r="E33" s="360"/>
      <c r="F33" s="333"/>
      <c r="G33" s="333"/>
      <c r="H33" s="333"/>
      <c r="I33" s="333"/>
      <c r="J33" s="368"/>
      <c r="K33" s="333"/>
      <c r="L33" s="333"/>
      <c r="M33" s="333"/>
      <c r="N33" s="333"/>
      <c r="O33" s="333"/>
      <c r="P33" s="333"/>
      <c r="Q33" s="333"/>
      <c r="R33" s="333"/>
      <c r="S33" s="368"/>
      <c r="T33" s="333"/>
      <c r="U33" s="333"/>
      <c r="V33" s="333"/>
      <c r="W33" s="333"/>
      <c r="X33" s="333"/>
      <c r="Y33" s="333"/>
      <c r="Z33" s="333"/>
      <c r="AA33" s="334"/>
    </row>
    <row r="34" spans="1:27" ht="32.25" customHeight="1" x14ac:dyDescent="0.25">
      <c r="A34" s="364"/>
      <c r="B34" s="360"/>
      <c r="C34" s="360"/>
      <c r="D34" s="360"/>
      <c r="E34" s="360"/>
      <c r="F34" s="333"/>
      <c r="G34" s="333"/>
      <c r="H34" s="333"/>
      <c r="I34" s="333"/>
      <c r="J34" s="368"/>
      <c r="K34" s="333"/>
      <c r="L34" s="333"/>
      <c r="M34" s="333"/>
      <c r="N34" s="333"/>
      <c r="O34" s="333"/>
      <c r="P34" s="333"/>
      <c r="Q34" s="333"/>
      <c r="R34" s="333"/>
      <c r="S34" s="368"/>
      <c r="T34" s="333"/>
      <c r="U34" s="333"/>
      <c r="V34" s="333"/>
      <c r="W34" s="333"/>
      <c r="X34" s="333"/>
      <c r="Y34" s="333"/>
      <c r="Z34" s="333"/>
      <c r="AA34" s="334"/>
    </row>
    <row r="35" spans="1:27" ht="44.25" customHeight="1" thickBot="1" x14ac:dyDescent="0.3">
      <c r="A35" s="365"/>
      <c r="B35" s="359"/>
      <c r="C35" s="359"/>
      <c r="D35" s="359"/>
      <c r="E35" s="359"/>
      <c r="F35" s="330"/>
      <c r="G35" s="330"/>
      <c r="H35" s="330"/>
      <c r="I35" s="330"/>
      <c r="J35" s="369"/>
      <c r="K35" s="330"/>
      <c r="L35" s="330"/>
      <c r="M35" s="330"/>
      <c r="N35" s="330"/>
      <c r="O35" s="330"/>
      <c r="P35" s="330"/>
      <c r="Q35" s="330"/>
      <c r="R35" s="330"/>
      <c r="S35" s="369"/>
      <c r="T35" s="330"/>
      <c r="U35" s="330"/>
      <c r="V35" s="330"/>
      <c r="W35" s="330"/>
      <c r="X35" s="330"/>
      <c r="Y35" s="330"/>
      <c r="Z35" s="330"/>
      <c r="AA35" s="331"/>
    </row>
    <row r="36" spans="1:27" ht="140.25" customHeight="1" x14ac:dyDescent="0.25">
      <c r="A36" s="345" t="s">
        <v>282</v>
      </c>
      <c r="B36" s="356"/>
      <c r="C36" s="357"/>
      <c r="D36" s="357"/>
      <c r="E36" s="358"/>
      <c r="F36" s="354"/>
      <c r="G36" s="354"/>
      <c r="H36" s="354"/>
      <c r="I36" s="355"/>
      <c r="J36" s="339" t="s">
        <v>283</v>
      </c>
      <c r="K36" s="353"/>
      <c r="L36" s="354"/>
      <c r="M36" s="354"/>
      <c r="N36" s="354"/>
      <c r="O36" s="354"/>
      <c r="P36" s="354"/>
      <c r="Q36" s="354"/>
      <c r="R36" s="355"/>
      <c r="S36" s="339" t="s">
        <v>284</v>
      </c>
      <c r="T36" s="353"/>
      <c r="U36" s="354"/>
      <c r="V36" s="354"/>
      <c r="W36" s="354"/>
      <c r="X36" s="354"/>
      <c r="Y36" s="354"/>
      <c r="Z36" s="354"/>
      <c r="AA36" s="355"/>
    </row>
    <row r="37" spans="1:27" ht="85.5" customHeight="1" x14ac:dyDescent="0.25">
      <c r="A37" s="345"/>
      <c r="B37" s="335"/>
      <c r="C37" s="336"/>
      <c r="D37" s="336"/>
      <c r="E37" s="337"/>
      <c r="F37" s="333"/>
      <c r="G37" s="333"/>
      <c r="H37" s="333"/>
      <c r="I37" s="334"/>
      <c r="J37" s="339"/>
      <c r="K37" s="332"/>
      <c r="L37" s="333"/>
      <c r="M37" s="333"/>
      <c r="N37" s="333"/>
      <c r="O37" s="333"/>
      <c r="P37" s="333"/>
      <c r="Q37" s="333"/>
      <c r="R37" s="334"/>
      <c r="S37" s="339"/>
      <c r="T37" s="332"/>
      <c r="U37" s="333"/>
      <c r="V37" s="333"/>
      <c r="W37" s="333"/>
      <c r="X37" s="333"/>
      <c r="Y37" s="333"/>
      <c r="Z37" s="333"/>
      <c r="AA37" s="334"/>
    </row>
    <row r="38" spans="1:27" ht="77.25" customHeight="1" x14ac:dyDescent="0.25">
      <c r="A38" s="345"/>
      <c r="B38" s="335"/>
      <c r="C38" s="336"/>
      <c r="D38" s="336"/>
      <c r="E38" s="337"/>
      <c r="F38" s="333"/>
      <c r="G38" s="333"/>
      <c r="H38" s="333"/>
      <c r="I38" s="334"/>
      <c r="J38" s="339"/>
      <c r="K38" s="332"/>
      <c r="L38" s="333"/>
      <c r="M38" s="333"/>
      <c r="N38" s="333"/>
      <c r="O38" s="333"/>
      <c r="P38" s="333"/>
      <c r="Q38" s="333"/>
      <c r="R38" s="334"/>
      <c r="S38" s="339"/>
      <c r="T38" s="332"/>
      <c r="U38" s="333"/>
      <c r="V38" s="333"/>
      <c r="W38" s="333"/>
      <c r="X38" s="333"/>
      <c r="Y38" s="333"/>
      <c r="Z38" s="333"/>
      <c r="AA38" s="334"/>
    </row>
    <row r="39" spans="1:27" ht="75" customHeight="1" thickBot="1" x14ac:dyDescent="0.3">
      <c r="A39" s="346"/>
      <c r="B39" s="350"/>
      <c r="C39" s="351"/>
      <c r="D39" s="351"/>
      <c r="E39" s="352"/>
      <c r="F39" s="330"/>
      <c r="G39" s="330"/>
      <c r="H39" s="330"/>
      <c r="I39" s="331"/>
      <c r="J39" s="340"/>
      <c r="K39" s="329"/>
      <c r="L39" s="330"/>
      <c r="M39" s="330"/>
      <c r="N39" s="330"/>
      <c r="O39" s="330"/>
      <c r="P39" s="330"/>
      <c r="Q39" s="330"/>
      <c r="R39" s="331"/>
      <c r="S39" s="340"/>
      <c r="T39" s="329"/>
      <c r="U39" s="330"/>
      <c r="V39" s="330"/>
      <c r="W39" s="330"/>
      <c r="X39" s="330"/>
      <c r="Y39" s="330"/>
      <c r="Z39" s="330"/>
      <c r="AA39" s="331"/>
    </row>
    <row r="40" spans="1:27" ht="98.25" customHeight="1" x14ac:dyDescent="0.25">
      <c r="A40" s="344" t="s">
        <v>285</v>
      </c>
      <c r="B40" s="347"/>
      <c r="C40" s="348"/>
      <c r="D40" s="348"/>
      <c r="E40" s="349"/>
      <c r="F40" s="342"/>
      <c r="G40" s="342"/>
      <c r="H40" s="342"/>
      <c r="I40" s="343"/>
      <c r="J40" s="338" t="s">
        <v>286</v>
      </c>
      <c r="K40" s="341"/>
      <c r="L40" s="342"/>
      <c r="M40" s="342"/>
      <c r="N40" s="342"/>
      <c r="O40" s="342"/>
      <c r="P40" s="342"/>
      <c r="Q40" s="342"/>
      <c r="R40" s="343"/>
      <c r="S40" s="338" t="s">
        <v>287</v>
      </c>
      <c r="T40" s="341"/>
      <c r="U40" s="342"/>
      <c r="V40" s="342"/>
      <c r="W40" s="342"/>
      <c r="X40" s="342"/>
      <c r="Y40" s="342"/>
      <c r="Z40" s="342"/>
      <c r="AA40" s="343"/>
    </row>
    <row r="41" spans="1:27" ht="84" customHeight="1" x14ac:dyDescent="0.25">
      <c r="A41" s="345"/>
      <c r="B41" s="335"/>
      <c r="C41" s="336"/>
      <c r="D41" s="336"/>
      <c r="E41" s="337"/>
      <c r="F41" s="333"/>
      <c r="G41" s="333"/>
      <c r="H41" s="333"/>
      <c r="I41" s="334"/>
      <c r="J41" s="339"/>
      <c r="K41" s="332"/>
      <c r="L41" s="333"/>
      <c r="M41" s="333"/>
      <c r="N41" s="333"/>
      <c r="O41" s="333"/>
      <c r="P41" s="333"/>
      <c r="Q41" s="333"/>
      <c r="R41" s="334"/>
      <c r="S41" s="339"/>
      <c r="T41" s="332"/>
      <c r="U41" s="333"/>
      <c r="V41" s="333"/>
      <c r="W41" s="333"/>
      <c r="X41" s="333"/>
      <c r="Y41" s="333"/>
      <c r="Z41" s="333"/>
      <c r="AA41" s="334"/>
    </row>
    <row r="42" spans="1:27" ht="89.25" customHeight="1" x14ac:dyDescent="0.25">
      <c r="A42" s="345"/>
      <c r="B42" s="335"/>
      <c r="C42" s="336"/>
      <c r="D42" s="336"/>
      <c r="E42" s="337"/>
      <c r="F42" s="333"/>
      <c r="G42" s="333"/>
      <c r="H42" s="333"/>
      <c r="I42" s="334"/>
      <c r="J42" s="339"/>
      <c r="K42" s="332"/>
      <c r="L42" s="333"/>
      <c r="M42" s="333"/>
      <c r="N42" s="333"/>
      <c r="O42" s="333"/>
      <c r="P42" s="333"/>
      <c r="Q42" s="333"/>
      <c r="R42" s="334"/>
      <c r="S42" s="339"/>
      <c r="T42" s="332"/>
      <c r="U42" s="333"/>
      <c r="V42" s="333"/>
      <c r="W42" s="333"/>
      <c r="X42" s="333"/>
      <c r="Y42" s="333"/>
      <c r="Z42" s="333"/>
      <c r="AA42" s="334"/>
    </row>
    <row r="43" spans="1:27" ht="78.75" customHeight="1" x14ac:dyDescent="0.25">
      <c r="A43" s="345"/>
      <c r="B43" s="335"/>
      <c r="C43" s="336"/>
      <c r="D43" s="336"/>
      <c r="E43" s="337"/>
      <c r="F43" s="333"/>
      <c r="G43" s="333"/>
      <c r="H43" s="333"/>
      <c r="I43" s="334"/>
      <c r="J43" s="339"/>
      <c r="K43" s="332"/>
      <c r="L43" s="333"/>
      <c r="M43" s="333"/>
      <c r="N43" s="333"/>
      <c r="O43" s="333"/>
      <c r="P43" s="333"/>
      <c r="Q43" s="333"/>
      <c r="R43" s="334"/>
      <c r="S43" s="339"/>
      <c r="T43" s="332"/>
      <c r="U43" s="333"/>
      <c r="V43" s="333"/>
      <c r="W43" s="333"/>
      <c r="X43" s="333"/>
      <c r="Y43" s="333"/>
      <c r="Z43" s="333"/>
      <c r="AA43" s="334"/>
    </row>
    <row r="44" spans="1:27" ht="90" customHeight="1" thickBot="1" x14ac:dyDescent="0.3">
      <c r="A44" s="346"/>
      <c r="B44" s="350"/>
      <c r="C44" s="351"/>
      <c r="D44" s="351"/>
      <c r="E44" s="352"/>
      <c r="F44" s="330"/>
      <c r="G44" s="330"/>
      <c r="H44" s="330"/>
      <c r="I44" s="331"/>
      <c r="J44" s="340"/>
      <c r="K44" s="329"/>
      <c r="L44" s="330"/>
      <c r="M44" s="330"/>
      <c r="N44" s="330"/>
      <c r="O44" s="330"/>
      <c r="P44" s="330"/>
      <c r="Q44" s="330"/>
      <c r="R44" s="331"/>
      <c r="S44" s="340"/>
      <c r="T44" s="329"/>
      <c r="U44" s="330"/>
      <c r="V44" s="330"/>
      <c r="W44" s="330"/>
      <c r="X44" s="330"/>
      <c r="Y44" s="330"/>
      <c r="Z44" s="330"/>
      <c r="AA44" s="331"/>
    </row>
    <row r="45" spans="1:27" ht="24.75" customHeight="1" x14ac:dyDescent="0.25">
      <c r="A45" s="114"/>
      <c r="B45" s="114"/>
      <c r="C45" s="114"/>
      <c r="D45" s="114"/>
      <c r="E45" s="114"/>
      <c r="F45" s="114"/>
      <c r="G45" s="114"/>
      <c r="H45" s="114"/>
      <c r="I45" s="114"/>
      <c r="J45" s="114"/>
      <c r="K45" s="114"/>
      <c r="L45" s="114"/>
      <c r="M45" s="114"/>
      <c r="N45" s="114"/>
      <c r="O45" s="114"/>
      <c r="P45" s="114"/>
      <c r="Q45" s="114"/>
      <c r="R45" s="114"/>
    </row>
    <row r="46" spans="1:27" ht="24.75" customHeight="1" x14ac:dyDescent="0.25">
      <c r="A46" s="114"/>
      <c r="B46" s="114"/>
      <c r="C46" s="114"/>
      <c r="D46" s="114"/>
      <c r="E46" s="114"/>
      <c r="F46" s="114"/>
      <c r="G46" s="114"/>
      <c r="H46" s="114"/>
      <c r="I46" s="114"/>
      <c r="J46" s="114"/>
      <c r="K46" s="114"/>
      <c r="L46" s="114"/>
      <c r="M46" s="114"/>
      <c r="N46" s="114"/>
      <c r="O46" s="114"/>
      <c r="P46" s="114"/>
      <c r="Q46" s="114"/>
      <c r="R46" s="114"/>
    </row>
    <row r="47" spans="1:27" ht="24.75" customHeight="1" x14ac:dyDescent="0.25">
      <c r="A47" s="114"/>
      <c r="B47" s="114"/>
      <c r="C47" s="114"/>
      <c r="D47" s="114"/>
      <c r="E47" s="114"/>
      <c r="F47" s="114"/>
      <c r="G47" s="114"/>
      <c r="H47" s="114"/>
      <c r="I47" s="114"/>
      <c r="J47" s="114"/>
      <c r="K47" s="114"/>
      <c r="L47" s="114"/>
      <c r="M47" s="114"/>
      <c r="N47" s="114"/>
      <c r="O47" s="114"/>
      <c r="P47" s="114"/>
      <c r="Q47" s="114"/>
      <c r="R47" s="114"/>
    </row>
    <row r="48" spans="1:27" ht="24.75" customHeight="1" x14ac:dyDescent="0.25">
      <c r="A48" s="114"/>
      <c r="B48" s="114"/>
      <c r="C48" s="114"/>
      <c r="D48" s="114"/>
      <c r="E48" s="114"/>
      <c r="F48" s="114"/>
      <c r="G48" s="114"/>
      <c r="H48" s="114"/>
      <c r="I48" s="114"/>
      <c r="J48" s="114"/>
      <c r="K48" s="114"/>
      <c r="L48" s="114"/>
      <c r="M48" s="114"/>
      <c r="N48" s="114"/>
      <c r="O48" s="114"/>
      <c r="P48" s="114"/>
      <c r="Q48" s="114"/>
      <c r="R48" s="114"/>
    </row>
    <row r="49" spans="1:18" ht="24.75" customHeight="1" x14ac:dyDescent="0.25">
      <c r="A49" s="114"/>
      <c r="B49" s="114"/>
      <c r="C49" s="114"/>
      <c r="D49" s="114"/>
      <c r="E49" s="114"/>
      <c r="F49" s="114"/>
      <c r="G49" s="114"/>
      <c r="H49" s="114"/>
      <c r="I49" s="114"/>
      <c r="J49" s="114"/>
      <c r="K49" s="114"/>
      <c r="L49" s="114"/>
      <c r="M49" s="114"/>
      <c r="N49" s="114"/>
      <c r="O49" s="114"/>
      <c r="P49" s="114"/>
      <c r="Q49" s="114"/>
      <c r="R49" s="114"/>
    </row>
    <row r="50" spans="1:18" x14ac:dyDescent="0.25">
      <c r="A50" s="114"/>
      <c r="B50" s="114"/>
      <c r="C50" s="114"/>
      <c r="D50" s="114"/>
      <c r="E50" s="114"/>
      <c r="F50" s="114"/>
      <c r="G50" s="114"/>
      <c r="H50" s="114"/>
      <c r="I50" s="114"/>
      <c r="J50" s="114"/>
      <c r="K50" s="114"/>
      <c r="L50" s="114"/>
      <c r="M50" s="114"/>
      <c r="N50" s="114"/>
      <c r="O50" s="114"/>
      <c r="P50" s="114"/>
      <c r="Q50" s="114"/>
      <c r="R50" s="114"/>
    </row>
    <row r="51" spans="1:18" x14ac:dyDescent="0.25">
      <c r="A51" s="114"/>
      <c r="B51" s="114"/>
      <c r="C51" s="114"/>
      <c r="D51" s="114"/>
      <c r="E51" s="114"/>
      <c r="F51" s="114"/>
      <c r="G51" s="114"/>
      <c r="H51" s="114"/>
      <c r="I51" s="114"/>
      <c r="J51" s="114"/>
      <c r="K51" s="114"/>
      <c r="L51" s="114"/>
      <c r="M51" s="114"/>
      <c r="N51" s="114"/>
      <c r="O51" s="114"/>
      <c r="P51" s="114"/>
      <c r="Q51" s="114"/>
      <c r="R51" s="114"/>
    </row>
    <row r="52" spans="1:18" x14ac:dyDescent="0.25">
      <c r="A52" s="114"/>
      <c r="B52" s="114"/>
      <c r="C52" s="114"/>
      <c r="D52" s="114"/>
      <c r="E52" s="114"/>
      <c r="F52" s="114"/>
      <c r="G52" s="114"/>
      <c r="H52" s="114"/>
      <c r="I52" s="114"/>
      <c r="J52" s="114"/>
      <c r="K52" s="114"/>
      <c r="L52" s="114"/>
      <c r="M52" s="114"/>
      <c r="N52" s="114"/>
      <c r="O52" s="114"/>
      <c r="P52" s="114"/>
      <c r="Q52" s="114"/>
      <c r="R52" s="114"/>
    </row>
    <row r="53" spans="1:18" x14ac:dyDescent="0.25">
      <c r="A53" s="114"/>
      <c r="B53" s="114"/>
      <c r="C53" s="114"/>
      <c r="D53" s="114"/>
      <c r="E53" s="114"/>
      <c r="F53" s="114"/>
      <c r="G53" s="114"/>
      <c r="H53" s="114"/>
      <c r="I53" s="114"/>
      <c r="J53" s="114"/>
      <c r="K53" s="114"/>
      <c r="L53" s="114"/>
      <c r="M53" s="114"/>
      <c r="N53" s="114"/>
      <c r="O53" s="114"/>
      <c r="P53" s="114"/>
      <c r="Q53" s="114"/>
      <c r="R53" s="114"/>
    </row>
    <row r="54" spans="1:18" x14ac:dyDescent="0.25">
      <c r="A54" s="114"/>
      <c r="B54" s="114"/>
      <c r="C54" s="114"/>
      <c r="D54" s="114"/>
      <c r="E54" s="114"/>
      <c r="F54" s="114"/>
      <c r="G54" s="114"/>
      <c r="H54" s="114"/>
      <c r="I54" s="114"/>
      <c r="J54" s="114"/>
      <c r="K54" s="114"/>
      <c r="L54" s="114"/>
      <c r="M54" s="114"/>
      <c r="N54" s="114"/>
      <c r="O54" s="114"/>
      <c r="P54" s="114"/>
      <c r="Q54" s="114"/>
      <c r="R54" s="114"/>
    </row>
    <row r="55" spans="1:18" x14ac:dyDescent="0.25">
      <c r="A55" s="114"/>
      <c r="B55" s="114"/>
      <c r="C55" s="114"/>
      <c r="D55" s="114"/>
      <c r="E55" s="114"/>
      <c r="F55" s="114"/>
      <c r="G55" s="114"/>
      <c r="H55" s="114"/>
      <c r="I55" s="114"/>
      <c r="J55" s="114"/>
      <c r="K55" s="114"/>
      <c r="L55" s="114"/>
      <c r="M55" s="114"/>
      <c r="N55" s="114"/>
      <c r="O55" s="114"/>
      <c r="P55" s="114"/>
      <c r="Q55" s="114"/>
      <c r="R55" s="114"/>
    </row>
    <row r="56" spans="1:18" x14ac:dyDescent="0.25">
      <c r="A56" s="114"/>
      <c r="B56" s="114"/>
      <c r="C56" s="114"/>
      <c r="D56" s="114"/>
      <c r="E56" s="114"/>
      <c r="F56" s="114"/>
      <c r="G56" s="114"/>
      <c r="H56" s="114"/>
      <c r="I56" s="114"/>
      <c r="J56" s="114"/>
      <c r="K56" s="114"/>
      <c r="L56" s="114"/>
      <c r="M56" s="114"/>
      <c r="N56" s="114"/>
      <c r="O56" s="114"/>
      <c r="P56" s="114"/>
      <c r="Q56" s="114"/>
      <c r="R56" s="114"/>
    </row>
    <row r="57" spans="1:18" x14ac:dyDescent="0.25">
      <c r="A57" s="114"/>
      <c r="B57" s="114"/>
      <c r="C57" s="114"/>
      <c r="D57" s="114"/>
      <c r="E57" s="114"/>
      <c r="F57" s="114"/>
      <c r="G57" s="114"/>
      <c r="H57" s="114"/>
      <c r="I57" s="114"/>
      <c r="J57" s="114"/>
      <c r="K57" s="114"/>
      <c r="L57" s="114"/>
      <c r="M57" s="114"/>
      <c r="N57" s="114"/>
      <c r="O57" s="114"/>
      <c r="P57" s="114"/>
      <c r="Q57" s="114"/>
      <c r="R57" s="114"/>
    </row>
    <row r="58" spans="1:18" x14ac:dyDescent="0.25">
      <c r="A58" s="114"/>
      <c r="B58" s="114"/>
      <c r="C58" s="114"/>
      <c r="D58" s="114"/>
      <c r="E58" s="114"/>
      <c r="F58" s="114"/>
      <c r="G58" s="114"/>
      <c r="H58" s="114"/>
      <c r="I58" s="114"/>
      <c r="J58" s="114"/>
      <c r="K58" s="114"/>
      <c r="L58" s="114"/>
      <c r="M58" s="114"/>
      <c r="N58" s="114"/>
      <c r="O58" s="114"/>
      <c r="P58" s="114"/>
      <c r="Q58" s="114"/>
      <c r="R58" s="114"/>
    </row>
    <row r="59" spans="1:18" x14ac:dyDescent="0.25">
      <c r="A59" s="114"/>
      <c r="B59" s="114"/>
      <c r="C59" s="114"/>
      <c r="D59" s="114"/>
      <c r="E59" s="114"/>
      <c r="F59" s="114"/>
      <c r="G59" s="114"/>
      <c r="H59" s="114"/>
      <c r="I59" s="114"/>
      <c r="J59" s="114"/>
      <c r="K59" s="114"/>
      <c r="L59" s="114"/>
      <c r="M59" s="114"/>
      <c r="N59" s="114"/>
      <c r="O59" s="114"/>
      <c r="P59" s="114"/>
      <c r="Q59" s="114"/>
      <c r="R59" s="114"/>
    </row>
    <row r="60" spans="1:18" x14ac:dyDescent="0.25">
      <c r="A60" s="114"/>
      <c r="B60" s="114"/>
      <c r="C60" s="114"/>
      <c r="D60" s="114"/>
      <c r="E60" s="114"/>
      <c r="F60" s="114"/>
      <c r="G60" s="114"/>
      <c r="H60" s="114"/>
      <c r="I60" s="114"/>
      <c r="J60" s="114"/>
      <c r="K60" s="114"/>
      <c r="L60" s="114"/>
      <c r="M60" s="114"/>
      <c r="N60" s="114"/>
      <c r="O60" s="114"/>
      <c r="P60" s="114"/>
      <c r="Q60" s="114"/>
      <c r="R60" s="114"/>
    </row>
    <row r="61" spans="1:18" x14ac:dyDescent="0.25">
      <c r="A61" s="114"/>
      <c r="B61" s="114"/>
      <c r="C61" s="114"/>
      <c r="D61" s="114"/>
      <c r="E61" s="114"/>
      <c r="F61" s="114"/>
      <c r="G61" s="114"/>
      <c r="H61" s="114"/>
      <c r="I61" s="114"/>
      <c r="J61" s="114"/>
      <c r="K61" s="114"/>
      <c r="L61" s="114"/>
      <c r="M61" s="114"/>
      <c r="N61" s="114"/>
      <c r="O61" s="114"/>
      <c r="P61" s="114"/>
      <c r="Q61" s="114"/>
      <c r="R61" s="114"/>
    </row>
    <row r="62" spans="1:18" x14ac:dyDescent="0.25">
      <c r="A62" s="114"/>
      <c r="B62" s="114"/>
      <c r="C62" s="114"/>
      <c r="D62" s="114"/>
      <c r="E62" s="114"/>
      <c r="F62" s="114"/>
      <c r="G62" s="114"/>
      <c r="H62" s="114"/>
      <c r="I62" s="114"/>
      <c r="J62" s="114"/>
      <c r="K62" s="114"/>
      <c r="L62" s="114"/>
      <c r="M62" s="114"/>
      <c r="N62" s="114"/>
      <c r="O62" s="114"/>
      <c r="P62" s="114"/>
      <c r="Q62" s="114"/>
      <c r="R62" s="114"/>
    </row>
    <row r="63" spans="1:18" x14ac:dyDescent="0.25">
      <c r="A63" s="114"/>
      <c r="B63" s="114"/>
      <c r="C63" s="114"/>
      <c r="D63" s="114"/>
      <c r="E63" s="114"/>
      <c r="F63" s="114"/>
      <c r="G63" s="114"/>
      <c r="H63" s="114"/>
      <c r="I63" s="114"/>
      <c r="J63" s="114"/>
      <c r="K63" s="114"/>
      <c r="L63" s="114"/>
      <c r="M63" s="114"/>
      <c r="N63" s="114"/>
      <c r="O63" s="114"/>
      <c r="P63" s="114"/>
      <c r="Q63" s="114"/>
      <c r="R63" s="114"/>
    </row>
    <row r="64" spans="1:18" x14ac:dyDescent="0.25">
      <c r="A64" s="114"/>
      <c r="B64" s="114"/>
      <c r="C64" s="114"/>
      <c r="D64" s="114"/>
      <c r="E64" s="114"/>
      <c r="F64" s="114"/>
      <c r="G64" s="114"/>
      <c r="H64" s="114"/>
      <c r="I64" s="114"/>
      <c r="J64" s="114"/>
      <c r="K64" s="114"/>
      <c r="L64" s="114"/>
      <c r="M64" s="114"/>
      <c r="N64" s="114"/>
      <c r="O64" s="114"/>
      <c r="P64" s="114"/>
      <c r="Q64" s="114"/>
      <c r="R64" s="114"/>
    </row>
    <row r="65" spans="1:18" x14ac:dyDescent="0.25">
      <c r="A65" s="114"/>
      <c r="B65" s="114"/>
      <c r="C65" s="114"/>
      <c r="D65" s="114"/>
      <c r="E65" s="114"/>
      <c r="F65" s="114"/>
      <c r="G65" s="114"/>
      <c r="H65" s="114"/>
      <c r="I65" s="114"/>
      <c r="J65" s="114"/>
      <c r="K65" s="114"/>
      <c r="L65" s="114"/>
      <c r="M65" s="114"/>
      <c r="N65" s="114"/>
      <c r="O65" s="114"/>
      <c r="P65" s="114"/>
      <c r="Q65" s="114"/>
      <c r="R65" s="114"/>
    </row>
    <row r="66" spans="1:18" x14ac:dyDescent="0.25">
      <c r="A66" s="114"/>
      <c r="B66" s="114"/>
      <c r="C66" s="114"/>
      <c r="D66" s="114"/>
      <c r="E66" s="114"/>
      <c r="F66" s="114"/>
      <c r="G66" s="114"/>
      <c r="H66" s="114"/>
      <c r="I66" s="114"/>
      <c r="J66" s="114"/>
      <c r="K66" s="114"/>
      <c r="L66" s="114"/>
      <c r="M66" s="114"/>
      <c r="N66" s="114"/>
      <c r="O66" s="114"/>
      <c r="P66" s="114"/>
      <c r="Q66" s="114"/>
      <c r="R66" s="114"/>
    </row>
    <row r="67" spans="1:18" x14ac:dyDescent="0.25">
      <c r="A67" s="114"/>
      <c r="B67" s="114"/>
      <c r="C67" s="114"/>
      <c r="D67" s="114"/>
      <c r="E67" s="114"/>
      <c r="F67" s="114"/>
      <c r="G67" s="114"/>
      <c r="H67" s="114"/>
      <c r="I67" s="114"/>
      <c r="J67" s="114"/>
      <c r="K67" s="114"/>
      <c r="L67" s="114"/>
      <c r="M67" s="114"/>
      <c r="N67" s="114"/>
      <c r="O67" s="114"/>
      <c r="P67" s="114"/>
      <c r="Q67" s="114"/>
      <c r="R67" s="114"/>
    </row>
    <row r="68" spans="1:18" x14ac:dyDescent="0.25">
      <c r="A68" s="114"/>
      <c r="B68" s="114"/>
      <c r="C68" s="114"/>
      <c r="D68" s="114"/>
      <c r="E68" s="114"/>
      <c r="F68" s="114"/>
      <c r="G68" s="114"/>
      <c r="H68" s="114"/>
      <c r="I68" s="114"/>
      <c r="J68" s="114"/>
      <c r="K68" s="114"/>
      <c r="L68" s="114"/>
      <c r="M68" s="114"/>
      <c r="N68" s="114"/>
      <c r="O68" s="114"/>
      <c r="P68" s="114"/>
      <c r="Q68" s="114"/>
      <c r="R68" s="114"/>
    </row>
    <row r="69" spans="1:18" x14ac:dyDescent="0.25">
      <c r="A69" s="114"/>
      <c r="B69" s="114"/>
      <c r="C69" s="114"/>
      <c r="D69" s="114"/>
      <c r="E69" s="114"/>
      <c r="F69" s="114"/>
      <c r="G69" s="114"/>
      <c r="H69" s="114"/>
      <c r="I69" s="114"/>
      <c r="J69" s="114"/>
      <c r="K69" s="114"/>
      <c r="L69" s="114"/>
      <c r="M69" s="114"/>
      <c r="N69" s="114"/>
      <c r="O69" s="114"/>
      <c r="P69" s="114"/>
      <c r="Q69" s="114"/>
      <c r="R69" s="114"/>
    </row>
    <row r="70" spans="1:18" x14ac:dyDescent="0.25">
      <c r="A70" s="114"/>
      <c r="B70" s="114"/>
      <c r="C70" s="114"/>
      <c r="D70" s="114"/>
      <c r="E70" s="114"/>
      <c r="F70" s="114"/>
      <c r="G70" s="114"/>
      <c r="H70" s="114"/>
      <c r="I70" s="114"/>
      <c r="J70" s="114"/>
      <c r="K70" s="114"/>
      <c r="L70" s="114"/>
      <c r="M70" s="114"/>
      <c r="N70" s="114"/>
      <c r="O70" s="114"/>
      <c r="P70" s="114"/>
      <c r="Q70" s="114"/>
      <c r="R70" s="114"/>
    </row>
  </sheetData>
  <mergeCells count="217">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K17:M17"/>
    <mergeCell ref="N17:R17"/>
    <mergeCell ref="T17:V17"/>
    <mergeCell ref="W17:AA17"/>
    <mergeCell ref="A19:A27"/>
    <mergeCell ref="B19:E19"/>
    <mergeCell ref="F19:I19"/>
    <mergeCell ref="J19:J26"/>
    <mergeCell ref="K19:M19"/>
    <mergeCell ref="N19:R19"/>
    <mergeCell ref="F21:I21"/>
    <mergeCell ref="K21:M21"/>
    <mergeCell ref="N21:R21"/>
    <mergeCell ref="B23:E23"/>
    <mergeCell ref="T21:V21"/>
    <mergeCell ref="W21:AA21"/>
    <mergeCell ref="B22:E22"/>
    <mergeCell ref="F22:I22"/>
    <mergeCell ref="K22:M22"/>
    <mergeCell ref="N22:R22"/>
    <mergeCell ref="T22:V22"/>
    <mergeCell ref="W22:AA22"/>
    <mergeCell ref="S19:S26"/>
    <mergeCell ref="T19:V19"/>
    <mergeCell ref="W19:AA19"/>
    <mergeCell ref="B20:E20"/>
    <mergeCell ref="F20:I20"/>
    <mergeCell ref="K20:M20"/>
    <mergeCell ref="N20:R20"/>
    <mergeCell ref="T20:V20"/>
    <mergeCell ref="W20:AA20"/>
    <mergeCell ref="B21:E21"/>
    <mergeCell ref="F23:I23"/>
    <mergeCell ref="K23:M23"/>
    <mergeCell ref="N23:R23"/>
    <mergeCell ref="T23:V23"/>
    <mergeCell ref="W23:AA23"/>
    <mergeCell ref="B24:E24"/>
    <mergeCell ref="F24:I24"/>
    <mergeCell ref="K24:M24"/>
    <mergeCell ref="N24:R24"/>
    <mergeCell ref="T24:V24"/>
    <mergeCell ref="W24:AA24"/>
    <mergeCell ref="B25:E25"/>
    <mergeCell ref="F25:I25"/>
    <mergeCell ref="K25:M25"/>
    <mergeCell ref="N25:R26"/>
    <mergeCell ref="T25:V25"/>
    <mergeCell ref="W25:AA25"/>
    <mergeCell ref="B26:E26"/>
    <mergeCell ref="F26:I26"/>
    <mergeCell ref="K26:M26"/>
    <mergeCell ref="K28:M28"/>
    <mergeCell ref="N28:R28"/>
    <mergeCell ref="F30:I30"/>
    <mergeCell ref="K30:M30"/>
    <mergeCell ref="N30:R30"/>
    <mergeCell ref="T26:V26"/>
    <mergeCell ref="W26:AA26"/>
    <mergeCell ref="B27:E27"/>
    <mergeCell ref="F27:I27"/>
    <mergeCell ref="K27:M27"/>
    <mergeCell ref="N27:R27"/>
    <mergeCell ref="T27:V27"/>
    <mergeCell ref="W27:AA27"/>
    <mergeCell ref="T30:V30"/>
    <mergeCell ref="W30:AA30"/>
    <mergeCell ref="W28:AA28"/>
    <mergeCell ref="W29:AA29"/>
    <mergeCell ref="A31:A35"/>
    <mergeCell ref="B31:E31"/>
    <mergeCell ref="F31:I31"/>
    <mergeCell ref="J31:J35"/>
    <mergeCell ref="K31:M31"/>
    <mergeCell ref="N31:R31"/>
    <mergeCell ref="S31:S35"/>
    <mergeCell ref="T31:V31"/>
    <mergeCell ref="S28:S30"/>
    <mergeCell ref="T28:V28"/>
    <mergeCell ref="B29:E29"/>
    <mergeCell ref="F29:I29"/>
    <mergeCell ref="K29:M29"/>
    <mergeCell ref="N29:R29"/>
    <mergeCell ref="T29:V29"/>
    <mergeCell ref="B30:E30"/>
    <mergeCell ref="A28:A30"/>
    <mergeCell ref="B28:E28"/>
    <mergeCell ref="F28:I28"/>
    <mergeCell ref="J28:J30"/>
    <mergeCell ref="B33:E33"/>
    <mergeCell ref="F33:I33"/>
    <mergeCell ref="K33:M33"/>
    <mergeCell ref="N33:R33"/>
    <mergeCell ref="T33:V33"/>
    <mergeCell ref="W33:AA33"/>
    <mergeCell ref="W31:AA31"/>
    <mergeCell ref="B32:E32"/>
    <mergeCell ref="F32:I32"/>
    <mergeCell ref="K32:M32"/>
    <mergeCell ref="N32:R32"/>
    <mergeCell ref="T32:V32"/>
    <mergeCell ref="W32:AA32"/>
    <mergeCell ref="B35:E35"/>
    <mergeCell ref="F35:I35"/>
    <mergeCell ref="K35:M35"/>
    <mergeCell ref="N35:R35"/>
    <mergeCell ref="T35:V35"/>
    <mergeCell ref="W35:AA35"/>
    <mergeCell ref="B34:E34"/>
    <mergeCell ref="F34:I34"/>
    <mergeCell ref="K34:M34"/>
    <mergeCell ref="N34:R34"/>
    <mergeCell ref="T34:V34"/>
    <mergeCell ref="W34:AA34"/>
    <mergeCell ref="A36:A39"/>
    <mergeCell ref="B36:E36"/>
    <mergeCell ref="F36:I36"/>
    <mergeCell ref="J36:J39"/>
    <mergeCell ref="K36:M36"/>
    <mergeCell ref="N36:R36"/>
    <mergeCell ref="F38:I38"/>
    <mergeCell ref="K38:M38"/>
    <mergeCell ref="N38:R38"/>
    <mergeCell ref="T38:V38"/>
    <mergeCell ref="W38:AA38"/>
    <mergeCell ref="B39:E39"/>
    <mergeCell ref="F39:I39"/>
    <mergeCell ref="K39:M39"/>
    <mergeCell ref="N39:R39"/>
    <mergeCell ref="T39:V39"/>
    <mergeCell ref="W39:AA39"/>
    <mergeCell ref="S36:S39"/>
    <mergeCell ref="T36:V36"/>
    <mergeCell ref="W36:AA36"/>
    <mergeCell ref="B37:E37"/>
    <mergeCell ref="F37:I37"/>
    <mergeCell ref="K37:M37"/>
    <mergeCell ref="N37:R37"/>
    <mergeCell ref="T37:V37"/>
    <mergeCell ref="W37:AA37"/>
    <mergeCell ref="B38:E38"/>
    <mergeCell ref="A40:A44"/>
    <mergeCell ref="B40:E40"/>
    <mergeCell ref="F40:I40"/>
    <mergeCell ref="J40:J44"/>
    <mergeCell ref="K40:M40"/>
    <mergeCell ref="N40:R40"/>
    <mergeCell ref="F42:I42"/>
    <mergeCell ref="K42:M42"/>
    <mergeCell ref="N42:R42"/>
    <mergeCell ref="B44:E44"/>
    <mergeCell ref="F44:I44"/>
    <mergeCell ref="K44:M44"/>
    <mergeCell ref="N44:R44"/>
    <mergeCell ref="T44:V44"/>
    <mergeCell ref="W44:AA44"/>
    <mergeCell ref="T42:V42"/>
    <mergeCell ref="W42:AA42"/>
    <mergeCell ref="B43:E43"/>
    <mergeCell ref="F43:I43"/>
    <mergeCell ref="K43:M43"/>
    <mergeCell ref="N43:R43"/>
    <mergeCell ref="T43:V43"/>
    <mergeCell ref="W43:AA43"/>
    <mergeCell ref="S40:S44"/>
    <mergeCell ref="T40:V40"/>
    <mergeCell ref="W40:AA40"/>
    <mergeCell ref="B41:E41"/>
    <mergeCell ref="F41:I41"/>
    <mergeCell ref="K41:M41"/>
    <mergeCell ref="N41:R41"/>
    <mergeCell ref="T41:V41"/>
    <mergeCell ref="W41:AA41"/>
    <mergeCell ref="B42:E42"/>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7" customWidth="1"/>
    <col min="2" max="2" width="17" customWidth="1"/>
    <col min="3" max="3" width="17.7109375" customWidth="1"/>
    <col min="4" max="4" width="14.42578125" customWidth="1"/>
    <col min="7" max="7" width="14.42578125" customWidth="1"/>
    <col min="21" max="21" width="11.42578125" style="108" customWidth="1"/>
    <col min="22" max="22" width="11.42578125" style="187"/>
  </cols>
  <sheetData>
    <row r="1" spans="1:22" ht="195" x14ac:dyDescent="0.25">
      <c r="A1" s="188" t="s">
        <v>594</v>
      </c>
      <c r="B1" s="188" t="s">
        <v>574</v>
      </c>
      <c r="C1" s="188" t="s">
        <v>575</v>
      </c>
      <c r="D1" s="188" t="s">
        <v>576</v>
      </c>
      <c r="E1" s="188" t="s">
        <v>577</v>
      </c>
      <c r="F1" s="188" t="s">
        <v>578</v>
      </c>
      <c r="G1" s="188" t="s">
        <v>579</v>
      </c>
      <c r="H1" s="188" t="s">
        <v>580</v>
      </c>
      <c r="I1" s="188" t="s">
        <v>581</v>
      </c>
      <c r="J1" s="188" t="s">
        <v>582</v>
      </c>
      <c r="K1" s="188" t="s">
        <v>583</v>
      </c>
      <c r="L1" s="188" t="s">
        <v>584</v>
      </c>
      <c r="M1" s="188" t="s">
        <v>585</v>
      </c>
      <c r="N1" s="188" t="s">
        <v>586</v>
      </c>
      <c r="O1" s="188" t="s">
        <v>587</v>
      </c>
      <c r="P1" s="188" t="s">
        <v>588</v>
      </c>
      <c r="Q1" s="188" t="s">
        <v>589</v>
      </c>
      <c r="R1" s="188" t="s">
        <v>590</v>
      </c>
      <c r="S1" s="188" t="s">
        <v>591</v>
      </c>
      <c r="T1" s="188" t="s">
        <v>592</v>
      </c>
      <c r="U1" s="189" t="s">
        <v>247</v>
      </c>
      <c r="V1" s="188" t="s">
        <v>593</v>
      </c>
    </row>
    <row r="2" spans="1:22" x14ac:dyDescent="0.25">
      <c r="A2" s="186"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86" t="str">
        <f>IF(U2&lt;=5,"Moderado",IF(U2&lt;=10,"Mayor","Catastrofico"))</f>
        <v>Mayor</v>
      </c>
    </row>
    <row r="3" spans="1:22" x14ac:dyDescent="0.25">
      <c r="A3" s="186"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6" t="str">
        <f t="shared" ref="V3:V6" si="1">IF(U3&lt;=5,"Moderado",IF(U3&lt;=10,"Mayor","Catastrofico"))</f>
        <v>Catastrofico</v>
      </c>
    </row>
    <row r="4" spans="1:22" x14ac:dyDescent="0.25">
      <c r="A4" s="186"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6" t="str">
        <f t="shared" si="1"/>
        <v>Catastrofico</v>
      </c>
    </row>
    <row r="5" spans="1:22" x14ac:dyDescent="0.25">
      <c r="A5" s="186"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6" t="str">
        <f>IF(U5&lt;=5,"Moderado",IF(U5&lt;=10,"Mayor","Catastrofico"))</f>
        <v>Catastrofico</v>
      </c>
    </row>
    <row r="6" spans="1:22" x14ac:dyDescent="0.25">
      <c r="A6" s="186"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6" t="str">
        <f t="shared" si="1"/>
        <v>Catastrofico</v>
      </c>
    </row>
    <row r="7" spans="1:22" ht="15.75" customHeight="1" x14ac:dyDescent="0.25">
      <c r="A7" s="186"/>
      <c r="B7" s="109"/>
      <c r="C7" s="109"/>
      <c r="D7" s="109"/>
      <c r="E7" s="109"/>
      <c r="F7" s="109"/>
      <c r="G7" s="109"/>
      <c r="H7" s="109"/>
      <c r="I7" s="109"/>
      <c r="J7" s="109"/>
      <c r="K7" s="109"/>
      <c r="L7" s="109"/>
      <c r="M7" s="109"/>
      <c r="N7" s="109"/>
      <c r="O7" s="109"/>
      <c r="P7" s="109"/>
      <c r="Q7" s="109"/>
      <c r="R7" s="109"/>
      <c r="S7" s="109"/>
      <c r="T7" s="109"/>
      <c r="U7" s="110"/>
      <c r="V7" s="186"/>
    </row>
    <row r="8" spans="1:22" x14ac:dyDescent="0.25">
      <c r="A8" s="186"/>
      <c r="B8" s="109"/>
      <c r="C8" s="109"/>
      <c r="D8" s="109"/>
      <c r="E8" s="109"/>
      <c r="F8" s="109"/>
      <c r="G8" s="109"/>
      <c r="H8" s="109"/>
      <c r="I8" s="109"/>
      <c r="J8" s="109"/>
      <c r="K8" s="109"/>
      <c r="L8" s="109"/>
      <c r="M8" s="109"/>
      <c r="N8" s="109"/>
      <c r="O8" s="109"/>
      <c r="P8" s="109"/>
      <c r="Q8" s="109"/>
      <c r="R8" s="109"/>
      <c r="S8" s="109"/>
      <c r="T8" s="109"/>
      <c r="U8" s="110"/>
      <c r="V8" s="186"/>
    </row>
    <row r="9" spans="1:22" x14ac:dyDescent="0.25">
      <c r="A9" s="186"/>
      <c r="B9" s="109"/>
      <c r="C9" s="109"/>
      <c r="D9" s="109"/>
      <c r="E9" s="109"/>
      <c r="F9" s="109"/>
      <c r="G9" s="109"/>
      <c r="H9" s="109"/>
      <c r="I9" s="109"/>
      <c r="J9" s="109"/>
      <c r="K9" s="109"/>
      <c r="L9" s="109"/>
      <c r="M9" s="109"/>
      <c r="N9" s="109"/>
      <c r="O9" s="109"/>
      <c r="P9" s="109"/>
      <c r="Q9" s="109"/>
      <c r="R9" s="109"/>
      <c r="S9" s="109"/>
      <c r="T9" s="109"/>
      <c r="U9" s="110"/>
      <c r="V9" s="186"/>
    </row>
    <row r="10" spans="1:22" x14ac:dyDescent="0.25">
      <c r="A10" s="186"/>
      <c r="B10" s="109"/>
      <c r="C10" s="109"/>
      <c r="D10" s="109"/>
      <c r="E10" s="109"/>
      <c r="F10" s="109"/>
      <c r="G10" s="109"/>
      <c r="H10" s="109"/>
      <c r="I10" s="109"/>
      <c r="J10" s="109"/>
      <c r="K10" s="109"/>
      <c r="L10" s="109"/>
      <c r="M10" s="109"/>
      <c r="N10" s="109"/>
      <c r="O10" s="109"/>
      <c r="P10" s="109"/>
      <c r="Q10" s="109"/>
      <c r="R10" s="109"/>
      <c r="S10" s="109"/>
      <c r="T10" s="109"/>
      <c r="U10" s="110"/>
      <c r="V10" s="186"/>
    </row>
    <row r="11" spans="1:22" x14ac:dyDescent="0.25">
      <c r="A11" s="186"/>
      <c r="B11" s="109"/>
      <c r="C11" s="109"/>
      <c r="D11" s="109"/>
      <c r="E11" s="109"/>
      <c r="F11" s="109"/>
      <c r="G11" s="109"/>
      <c r="H11" s="109"/>
      <c r="I11" s="109"/>
      <c r="J11" s="109"/>
      <c r="K11" s="109"/>
      <c r="L11" s="109"/>
      <c r="M11" s="109"/>
      <c r="N11" s="109"/>
      <c r="O11" s="109"/>
      <c r="P11" s="109"/>
      <c r="Q11" s="109"/>
      <c r="R11" s="109"/>
      <c r="S11" s="109"/>
      <c r="T11" s="109"/>
      <c r="U11" s="110"/>
      <c r="V11" s="186"/>
    </row>
    <row r="12" spans="1:22" x14ac:dyDescent="0.25">
      <c r="A12" s="186"/>
      <c r="B12" s="109"/>
      <c r="C12" s="109"/>
      <c r="D12" s="109"/>
      <c r="E12" s="109"/>
      <c r="F12" s="109"/>
      <c r="G12" s="109"/>
      <c r="H12" s="109"/>
      <c r="I12" s="109"/>
      <c r="J12" s="109"/>
      <c r="K12" s="109"/>
      <c r="L12" s="109"/>
      <c r="M12" s="109"/>
      <c r="N12" s="109"/>
      <c r="O12" s="109"/>
      <c r="P12" s="109"/>
      <c r="Q12" s="109"/>
      <c r="R12" s="109"/>
      <c r="S12" s="109"/>
      <c r="T12" s="109"/>
      <c r="U12" s="110"/>
      <c r="V12" s="186"/>
    </row>
    <row r="13" spans="1:22" x14ac:dyDescent="0.25">
      <c r="A13" s="186"/>
      <c r="B13" s="109"/>
      <c r="C13" s="109"/>
      <c r="D13" s="109"/>
      <c r="E13" s="109"/>
      <c r="F13" s="109"/>
      <c r="G13" s="109"/>
      <c r="H13" s="109"/>
      <c r="I13" s="109"/>
      <c r="J13" s="109"/>
      <c r="K13" s="109"/>
      <c r="L13" s="109"/>
      <c r="M13" s="109"/>
      <c r="N13" s="109"/>
      <c r="O13" s="109"/>
      <c r="P13" s="109"/>
      <c r="Q13" s="109"/>
      <c r="R13" s="109"/>
      <c r="S13" s="109"/>
      <c r="T13" s="109"/>
      <c r="U13" s="110"/>
      <c r="V13" s="186"/>
    </row>
    <row r="14" spans="1:22" x14ac:dyDescent="0.25">
      <c r="A14" s="186"/>
      <c r="B14" s="109"/>
      <c r="C14" s="109"/>
      <c r="D14" s="109"/>
      <c r="E14" s="109"/>
      <c r="F14" s="109"/>
      <c r="G14" s="109"/>
      <c r="H14" s="109"/>
      <c r="I14" s="109"/>
      <c r="J14" s="109"/>
      <c r="K14" s="109"/>
      <c r="L14" s="109"/>
      <c r="M14" s="109"/>
      <c r="N14" s="109"/>
      <c r="O14" s="109"/>
      <c r="P14" s="109"/>
      <c r="Q14" s="109"/>
      <c r="R14" s="109"/>
      <c r="S14" s="109"/>
      <c r="T14" s="109"/>
      <c r="U14" s="110"/>
      <c r="V14" s="186"/>
    </row>
    <row r="15" spans="1:22" x14ac:dyDescent="0.25">
      <c r="A15" s="186"/>
      <c r="B15" s="109"/>
      <c r="C15" s="109"/>
      <c r="D15" s="109"/>
      <c r="E15" s="109"/>
      <c r="F15" s="109"/>
      <c r="G15" s="109"/>
      <c r="H15" s="109"/>
      <c r="I15" s="109"/>
      <c r="J15" s="109"/>
      <c r="K15" s="109"/>
      <c r="L15" s="109"/>
      <c r="M15" s="109"/>
      <c r="N15" s="109"/>
      <c r="O15" s="109"/>
      <c r="P15" s="109"/>
      <c r="Q15" s="109"/>
      <c r="R15" s="109"/>
      <c r="S15" s="109"/>
      <c r="T15" s="109"/>
      <c r="U15" s="110"/>
      <c r="V15" s="186"/>
    </row>
    <row r="16" spans="1:22" x14ac:dyDescent="0.25">
      <c r="A16" s="186"/>
      <c r="B16" s="109"/>
      <c r="C16" s="109"/>
      <c r="D16" s="109"/>
      <c r="E16" s="109"/>
      <c r="F16" s="109"/>
      <c r="G16" s="109"/>
      <c r="H16" s="109"/>
      <c r="I16" s="109"/>
      <c r="J16" s="109"/>
      <c r="K16" s="109"/>
      <c r="L16" s="109"/>
      <c r="M16" s="109"/>
      <c r="N16" s="109"/>
      <c r="O16" s="109"/>
      <c r="P16" s="109"/>
      <c r="Q16" s="109"/>
      <c r="R16" s="109"/>
      <c r="S16" s="109"/>
      <c r="T16" s="109"/>
      <c r="U16" s="110"/>
      <c r="V16" s="186"/>
    </row>
    <row r="17" spans="1:22" x14ac:dyDescent="0.25">
      <c r="A17" s="186"/>
      <c r="B17" s="109"/>
      <c r="C17" s="109"/>
      <c r="D17" s="109"/>
      <c r="E17" s="109"/>
      <c r="F17" s="109"/>
      <c r="G17" s="109"/>
      <c r="H17" s="109"/>
      <c r="I17" s="109"/>
      <c r="J17" s="109"/>
      <c r="K17" s="109"/>
      <c r="L17" s="109"/>
      <c r="M17" s="109"/>
      <c r="N17" s="109"/>
      <c r="O17" s="109"/>
      <c r="P17" s="109"/>
      <c r="Q17" s="109"/>
      <c r="R17" s="109"/>
      <c r="S17" s="109"/>
      <c r="T17" s="109"/>
      <c r="U17" s="110"/>
      <c r="V17" s="186"/>
    </row>
    <row r="18" spans="1:22" x14ac:dyDescent="0.25">
      <c r="A18" s="186"/>
      <c r="B18" s="109"/>
      <c r="C18" s="109"/>
      <c r="D18" s="109"/>
      <c r="E18" s="109"/>
      <c r="F18" s="109"/>
      <c r="G18" s="109"/>
      <c r="H18" s="109"/>
      <c r="I18" s="109"/>
      <c r="J18" s="109"/>
      <c r="K18" s="109"/>
      <c r="L18" s="109"/>
      <c r="M18" s="109"/>
      <c r="N18" s="109"/>
      <c r="O18" s="109"/>
      <c r="P18" s="109"/>
      <c r="Q18" s="109"/>
      <c r="R18" s="109"/>
      <c r="S18" s="109"/>
      <c r="T18" s="109"/>
      <c r="U18" s="110"/>
      <c r="V18" s="186"/>
    </row>
    <row r="19" spans="1:22" x14ac:dyDescent="0.25">
      <c r="A19" s="186"/>
      <c r="B19" s="109"/>
      <c r="C19" s="109"/>
      <c r="D19" s="109"/>
      <c r="E19" s="109"/>
      <c r="F19" s="109"/>
      <c r="G19" s="109"/>
      <c r="H19" s="109"/>
      <c r="I19" s="109"/>
      <c r="J19" s="109"/>
      <c r="K19" s="109"/>
      <c r="L19" s="109"/>
      <c r="M19" s="109"/>
      <c r="N19" s="109"/>
      <c r="O19" s="109"/>
      <c r="P19" s="109"/>
      <c r="Q19" s="109"/>
      <c r="R19" s="109"/>
      <c r="S19" s="109"/>
      <c r="T19" s="109"/>
      <c r="U19" s="110"/>
      <c r="V19" s="186"/>
    </row>
    <row r="20" spans="1:22" x14ac:dyDescent="0.25">
      <c r="A20" s="186"/>
      <c r="B20" s="109"/>
      <c r="C20" s="109"/>
      <c r="D20" s="109"/>
      <c r="E20" s="109"/>
      <c r="F20" s="109"/>
      <c r="G20" s="109"/>
      <c r="H20" s="109"/>
      <c r="I20" s="109"/>
      <c r="J20" s="109"/>
      <c r="K20" s="109"/>
      <c r="L20" s="109"/>
      <c r="M20" s="109"/>
      <c r="N20" s="109"/>
      <c r="O20" s="109"/>
      <c r="P20" s="109"/>
      <c r="Q20" s="109"/>
      <c r="R20" s="109"/>
      <c r="S20" s="109"/>
      <c r="T20" s="109"/>
      <c r="U20" s="110"/>
      <c r="V20" s="186"/>
    </row>
    <row r="21" spans="1:22" x14ac:dyDescent="0.25">
      <c r="A21" s="186"/>
      <c r="B21" s="109"/>
      <c r="C21" s="109"/>
      <c r="D21" s="109"/>
      <c r="E21" s="109"/>
      <c r="F21" s="109"/>
      <c r="G21" s="109"/>
      <c r="H21" s="109"/>
      <c r="I21" s="109"/>
      <c r="J21" s="109"/>
      <c r="K21" s="109"/>
      <c r="L21" s="109"/>
      <c r="M21" s="109"/>
      <c r="N21" s="109"/>
      <c r="O21" s="109"/>
      <c r="P21" s="109"/>
      <c r="Q21" s="109"/>
      <c r="R21" s="109"/>
      <c r="S21" s="109"/>
      <c r="T21" s="109"/>
      <c r="U21" s="110"/>
      <c r="V21" s="186"/>
    </row>
    <row r="22" spans="1:22" x14ac:dyDescent="0.25">
      <c r="A22" s="186"/>
      <c r="B22" s="109"/>
      <c r="C22" s="109"/>
      <c r="D22" s="109"/>
      <c r="E22" s="109"/>
      <c r="F22" s="109"/>
      <c r="G22" s="109"/>
      <c r="H22" s="109"/>
      <c r="I22" s="109"/>
      <c r="J22" s="109"/>
      <c r="K22" s="109"/>
      <c r="L22" s="109"/>
      <c r="M22" s="109"/>
      <c r="N22" s="109"/>
      <c r="O22" s="109"/>
      <c r="P22" s="109"/>
      <c r="Q22" s="109"/>
      <c r="R22" s="109"/>
      <c r="S22" s="109"/>
      <c r="T22" s="109"/>
      <c r="U22" s="110"/>
      <c r="V22" s="186"/>
    </row>
    <row r="23" spans="1:22" x14ac:dyDescent="0.25">
      <c r="A23" s="186"/>
      <c r="B23" s="109"/>
      <c r="C23" s="109"/>
      <c r="D23" s="109"/>
      <c r="E23" s="109"/>
      <c r="F23" s="109"/>
      <c r="G23" s="109"/>
      <c r="H23" s="109"/>
      <c r="I23" s="109"/>
      <c r="J23" s="109"/>
      <c r="K23" s="109"/>
      <c r="L23" s="109"/>
      <c r="M23" s="109"/>
      <c r="N23" s="109"/>
      <c r="O23" s="109"/>
      <c r="P23" s="109"/>
      <c r="Q23" s="109"/>
      <c r="R23" s="109"/>
      <c r="S23" s="109"/>
      <c r="T23" s="109"/>
      <c r="U23" s="110"/>
      <c r="V23" s="186"/>
    </row>
    <row r="24" spans="1:22" x14ac:dyDescent="0.25">
      <c r="A24" s="186"/>
      <c r="B24" s="109"/>
      <c r="C24" s="109"/>
      <c r="D24" s="109"/>
      <c r="E24" s="109"/>
      <c r="F24" s="109"/>
      <c r="G24" s="109"/>
      <c r="H24" s="109"/>
      <c r="I24" s="109"/>
      <c r="J24" s="109"/>
      <c r="K24" s="109"/>
      <c r="L24" s="109"/>
      <c r="M24" s="109"/>
      <c r="N24" s="109"/>
      <c r="O24" s="109"/>
      <c r="P24" s="109"/>
      <c r="Q24" s="109"/>
      <c r="R24" s="109"/>
      <c r="S24" s="109"/>
      <c r="T24" s="109"/>
      <c r="U24" s="110"/>
      <c r="V24" s="186"/>
    </row>
    <row r="25" spans="1:22" x14ac:dyDescent="0.25">
      <c r="A25" s="186"/>
      <c r="B25" s="109"/>
      <c r="C25" s="109"/>
      <c r="D25" s="109"/>
      <c r="E25" s="109"/>
      <c r="F25" s="109"/>
      <c r="G25" s="109"/>
      <c r="H25" s="109"/>
      <c r="I25" s="109"/>
      <c r="J25" s="109"/>
      <c r="K25" s="109"/>
      <c r="L25" s="109"/>
      <c r="M25" s="109"/>
      <c r="N25" s="109"/>
      <c r="O25" s="109"/>
      <c r="P25" s="109"/>
      <c r="Q25" s="109"/>
      <c r="R25" s="109"/>
      <c r="S25" s="109"/>
      <c r="T25" s="109"/>
      <c r="U25" s="110"/>
      <c r="V25" s="186"/>
    </row>
    <row r="26" spans="1:22" x14ac:dyDescent="0.25">
      <c r="A26" s="186"/>
      <c r="B26" s="109"/>
      <c r="C26" s="109"/>
      <c r="D26" s="109"/>
      <c r="E26" s="109"/>
      <c r="F26" s="109"/>
      <c r="G26" s="109"/>
      <c r="H26" s="109"/>
      <c r="I26" s="109"/>
      <c r="J26" s="109"/>
      <c r="K26" s="109"/>
      <c r="L26" s="109"/>
      <c r="M26" s="109"/>
      <c r="N26" s="109"/>
      <c r="O26" s="109"/>
      <c r="P26" s="109"/>
      <c r="Q26" s="109"/>
      <c r="R26" s="109"/>
      <c r="S26" s="109"/>
      <c r="T26" s="109"/>
      <c r="U26" s="110"/>
      <c r="V26" s="186"/>
    </row>
    <row r="27" spans="1:22" x14ac:dyDescent="0.25">
      <c r="A27" s="186"/>
      <c r="B27" s="109"/>
      <c r="C27" s="109"/>
      <c r="D27" s="109"/>
      <c r="E27" s="109"/>
      <c r="F27" s="109"/>
      <c r="G27" s="109"/>
      <c r="H27" s="109"/>
      <c r="I27" s="109"/>
      <c r="J27" s="109"/>
      <c r="K27" s="109"/>
      <c r="L27" s="109"/>
      <c r="M27" s="109"/>
      <c r="N27" s="109"/>
      <c r="O27" s="109"/>
      <c r="P27" s="109"/>
      <c r="Q27" s="109"/>
      <c r="R27" s="109"/>
      <c r="S27" s="109"/>
      <c r="T27" s="109"/>
      <c r="U27" s="110"/>
      <c r="V27" s="186"/>
    </row>
    <row r="28" spans="1:22" x14ac:dyDescent="0.25">
      <c r="A28" s="186"/>
      <c r="B28" s="109"/>
      <c r="C28" s="109"/>
      <c r="D28" s="109"/>
      <c r="E28" s="109"/>
      <c r="F28" s="109"/>
      <c r="G28" s="109"/>
      <c r="H28" s="109"/>
      <c r="I28" s="109"/>
      <c r="J28" s="109"/>
      <c r="K28" s="109"/>
      <c r="L28" s="109"/>
      <c r="M28" s="109"/>
      <c r="N28" s="109"/>
      <c r="O28" s="109"/>
      <c r="P28" s="109"/>
      <c r="Q28" s="109"/>
      <c r="R28" s="109"/>
      <c r="S28" s="109"/>
      <c r="T28" s="109"/>
      <c r="U28" s="110"/>
      <c r="V28" s="186"/>
    </row>
    <row r="29" spans="1:22" x14ac:dyDescent="0.25">
      <c r="A29" s="186"/>
      <c r="B29" s="109"/>
      <c r="C29" s="109"/>
      <c r="D29" s="109"/>
      <c r="E29" s="109"/>
      <c r="F29" s="109"/>
      <c r="G29" s="109"/>
      <c r="H29" s="109"/>
      <c r="I29" s="109"/>
      <c r="J29" s="109"/>
      <c r="K29" s="109"/>
      <c r="L29" s="109"/>
      <c r="M29" s="109"/>
      <c r="N29" s="109"/>
      <c r="O29" s="109"/>
      <c r="P29" s="109"/>
      <c r="Q29" s="109"/>
      <c r="R29" s="109"/>
      <c r="S29" s="109"/>
      <c r="T29" s="109"/>
      <c r="U29" s="110"/>
      <c r="V29" s="186"/>
    </row>
    <row r="30" spans="1:22" x14ac:dyDescent="0.25">
      <c r="A30" s="186"/>
      <c r="B30" s="109"/>
      <c r="C30" s="109"/>
      <c r="D30" s="109"/>
      <c r="E30" s="109"/>
      <c r="F30" s="109"/>
      <c r="G30" s="109"/>
      <c r="H30" s="109"/>
      <c r="I30" s="109"/>
      <c r="J30" s="109"/>
      <c r="K30" s="109"/>
      <c r="L30" s="109"/>
      <c r="M30" s="109"/>
      <c r="N30" s="109"/>
      <c r="O30" s="109"/>
      <c r="P30" s="109"/>
      <c r="Q30" s="109"/>
      <c r="R30" s="109"/>
      <c r="S30" s="109"/>
      <c r="T30" s="109"/>
      <c r="U30" s="110"/>
      <c r="V30" s="186"/>
    </row>
    <row r="31" spans="1:22" x14ac:dyDescent="0.25">
      <c r="A31" s="186"/>
      <c r="B31" s="109"/>
      <c r="C31" s="109"/>
      <c r="D31" s="109"/>
      <c r="E31" s="109"/>
      <c r="F31" s="109"/>
      <c r="G31" s="109"/>
      <c r="H31" s="109"/>
      <c r="I31" s="109"/>
      <c r="J31" s="109"/>
      <c r="K31" s="109"/>
      <c r="L31" s="109"/>
      <c r="M31" s="109"/>
      <c r="N31" s="109"/>
      <c r="O31" s="109"/>
      <c r="P31" s="109"/>
      <c r="Q31" s="109"/>
      <c r="R31" s="109"/>
      <c r="S31" s="109"/>
      <c r="T31" s="109"/>
      <c r="U31" s="110"/>
      <c r="V31" s="186"/>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3"/>
  <sheetViews>
    <sheetView tabSelected="1" zoomScale="40" zoomScaleNormal="40" workbookViewId="0">
      <selection activeCell="M36" sqref="M36:M37"/>
    </sheetView>
  </sheetViews>
  <sheetFormatPr baseColWidth="10" defaultColWidth="11.42578125" defaultRowHeight="12.75" x14ac:dyDescent="0.25"/>
  <cols>
    <col min="1" max="1" width="20.42578125" style="216" customWidth="1"/>
    <col min="2" max="3" width="16.28515625" style="216" customWidth="1"/>
    <col min="4" max="4" width="20.28515625" style="169" customWidth="1"/>
    <col min="5" max="5" width="44.42578125" style="169" customWidth="1"/>
    <col min="6" max="6" width="24.7109375" style="182" bestFit="1" customWidth="1"/>
    <col min="7" max="7" width="11.42578125" style="182" hidden="1" customWidth="1"/>
    <col min="8" max="8" width="10.5703125" style="182" hidden="1" customWidth="1"/>
    <col min="9" max="9" width="24" style="182" hidden="1" customWidth="1"/>
    <col min="10" max="10" width="12.7109375" style="182" hidden="1" customWidth="1"/>
    <col min="11" max="11" width="36.85546875" style="182" customWidth="1"/>
    <col min="12" max="12" width="34.5703125" style="182" customWidth="1"/>
    <col min="13" max="13" width="34.28515625" style="182" customWidth="1"/>
    <col min="14" max="14" width="19.85546875" style="183" customWidth="1"/>
    <col min="15" max="15" width="16.140625" style="183" customWidth="1"/>
    <col min="16" max="16" width="15.140625" style="183" customWidth="1"/>
    <col min="17" max="17" width="86.28515625" style="169" customWidth="1"/>
    <col min="18" max="18" width="17.5703125" style="169" customWidth="1"/>
    <col min="19" max="19" width="20.42578125" style="169" customWidth="1"/>
    <col min="20" max="20" width="20.5703125" style="169" customWidth="1"/>
    <col min="21" max="21" width="19.85546875" style="169" customWidth="1"/>
    <col min="22" max="22" width="18" style="169" customWidth="1"/>
    <col min="23" max="23" width="19.85546875" style="169" customWidth="1"/>
    <col min="24" max="24" width="23.28515625" style="169" customWidth="1"/>
    <col min="25" max="25" width="19.28515625" style="169" customWidth="1"/>
    <col min="26" max="26" width="12.7109375" style="169" hidden="1" customWidth="1"/>
    <col min="27" max="27" width="15.42578125" style="169" customWidth="1"/>
    <col min="28" max="28" width="17.42578125" style="169" customWidth="1"/>
    <col min="29" max="29" width="11.85546875" style="183" hidden="1" customWidth="1"/>
    <col min="30" max="30" width="11.5703125" style="183" customWidth="1"/>
    <col min="31" max="31" width="9.28515625" style="183" hidden="1" customWidth="1"/>
    <col min="32" max="32" width="18.85546875" style="169" customWidth="1"/>
    <col min="33" max="33" width="20.85546875" style="169" customWidth="1"/>
    <col min="34" max="34" width="19.7109375" style="169" customWidth="1"/>
    <col min="35" max="35" width="17.85546875" style="183" customWidth="1"/>
    <col min="36" max="36" width="15.28515625" style="183" customWidth="1"/>
    <col min="37" max="37" width="16.42578125" style="183" customWidth="1"/>
    <col min="38" max="38" width="16" style="169" bestFit="1" customWidth="1"/>
    <col min="39" max="39" width="36.5703125" style="169" customWidth="1"/>
    <col min="40" max="40" width="25.42578125" style="169" customWidth="1"/>
    <col min="41" max="41" width="31.5703125" style="182" customWidth="1"/>
    <col min="42" max="42" width="21" style="183" bestFit="1" customWidth="1"/>
    <col min="43" max="43" width="17.42578125" style="183" customWidth="1"/>
    <col min="44" max="44" width="30" style="169" customWidth="1"/>
    <col min="45" max="45" width="16.7109375" style="182" hidden="1" customWidth="1"/>
    <col min="46" max="46" width="13.85546875" style="182" hidden="1" customWidth="1"/>
    <col min="47" max="47" width="32.42578125" style="169" hidden="1" customWidth="1"/>
    <col min="48" max="48" width="31.42578125" style="169" hidden="1" customWidth="1"/>
    <col min="49" max="49" width="20.28515625" style="169" hidden="1" customWidth="1"/>
    <col min="50" max="50" width="17.140625" style="169" hidden="1" customWidth="1"/>
    <col min="51" max="51" width="20.7109375" style="169" hidden="1" customWidth="1"/>
    <col min="52" max="52" width="22.140625" style="169" hidden="1" customWidth="1"/>
    <col min="53" max="53" width="31.5703125" style="169" hidden="1" customWidth="1"/>
    <col min="54" max="54" width="16.7109375" style="182" hidden="1" customWidth="1"/>
    <col min="55" max="55" width="13.85546875" style="182" hidden="1" customWidth="1"/>
    <col min="56" max="56" width="32.42578125" style="169" hidden="1" customWidth="1"/>
    <col min="57" max="57" width="31.42578125" style="169" hidden="1" customWidth="1"/>
    <col min="58" max="58" width="20.28515625" style="169" hidden="1" customWidth="1"/>
    <col min="59" max="59" width="17.140625" style="169" hidden="1" customWidth="1"/>
    <col min="60" max="60" width="20.7109375" style="169" hidden="1" customWidth="1"/>
    <col min="61" max="61" width="22.140625" style="169" hidden="1" customWidth="1"/>
    <col min="62" max="62" width="31.5703125" style="169" hidden="1" customWidth="1"/>
    <col min="63" max="63" width="16.7109375" style="169" hidden="1" customWidth="1"/>
    <col min="64" max="64" width="13.85546875" style="169" hidden="1" customWidth="1"/>
    <col min="65" max="65" width="32.42578125" style="169" hidden="1" customWidth="1"/>
    <col min="66" max="66" width="31.42578125" style="169" hidden="1" customWidth="1"/>
    <col min="67" max="67" width="20.28515625" style="169" hidden="1" customWidth="1"/>
    <col min="68" max="68" width="17.140625" style="169" hidden="1" customWidth="1"/>
    <col min="69" max="69" width="20.7109375" style="169" hidden="1" customWidth="1"/>
    <col min="70" max="70" width="22.140625" style="169" hidden="1" customWidth="1"/>
    <col min="71" max="71" width="31.5703125" style="169" hidden="1" customWidth="1"/>
    <col min="72" max="72" width="16.7109375" style="169" hidden="1" customWidth="1"/>
    <col min="73" max="73" width="13.85546875" style="169" hidden="1" customWidth="1"/>
    <col min="74" max="74" width="32.42578125" style="169" hidden="1" customWidth="1"/>
    <col min="75" max="75" width="31.42578125" style="169" hidden="1" customWidth="1"/>
    <col min="76" max="76" width="20.28515625" style="169" hidden="1" customWidth="1"/>
    <col min="77" max="77" width="17.140625" style="169" hidden="1" customWidth="1"/>
    <col min="78" max="78" width="20.7109375" style="169" hidden="1" customWidth="1"/>
    <col min="79" max="79" width="22.140625" style="169" hidden="1" customWidth="1"/>
    <col min="80" max="80" width="3.85546875" style="169" hidden="1" customWidth="1"/>
    <col min="81" max="81" width="29.5703125" style="169" bestFit="1" customWidth="1"/>
    <col min="82" max="82" width="30.7109375" style="169" customWidth="1"/>
    <col min="83" max="83" width="40.5703125" style="169" bestFit="1" customWidth="1"/>
    <col min="84" max="84" width="33.140625" style="169" bestFit="1" customWidth="1"/>
    <col min="85" max="85" width="14" style="169" bestFit="1" customWidth="1"/>
    <col min="86" max="86" width="40.5703125" style="169" bestFit="1" customWidth="1"/>
    <col min="87" max="87" width="32.85546875" style="169" bestFit="1" customWidth="1"/>
    <col min="88" max="88" width="14" style="169" bestFit="1" customWidth="1"/>
    <col min="89" max="89" width="40.5703125" style="169" bestFit="1" customWidth="1"/>
    <col min="90" max="91" width="11.42578125" style="169" customWidth="1"/>
    <col min="92" max="100" width="11.42578125" style="169" hidden="1" customWidth="1"/>
    <col min="101" max="103" width="11.42578125" style="169" customWidth="1"/>
    <col min="104" max="105" width="13.7109375" style="169" hidden="1" customWidth="1"/>
    <col min="106" max="107" width="11.42578125" style="169" hidden="1" customWidth="1"/>
    <col min="108" max="108" width="11.42578125" style="169" customWidth="1"/>
    <col min="109" max="110" width="11.42578125" style="169"/>
    <col min="111" max="111" width="20.85546875" style="169" customWidth="1"/>
    <col min="112" max="112" width="21.42578125" style="169" customWidth="1"/>
    <col min="113" max="118" width="11.42578125" style="169"/>
    <col min="119" max="125" width="0" style="169" hidden="1" customWidth="1"/>
    <col min="126" max="16384" width="11.42578125" style="169"/>
  </cols>
  <sheetData>
    <row r="1" spans="1:125" s="168" customFormat="1" ht="26.25" customHeight="1" x14ac:dyDescent="0.25">
      <c r="A1" s="513"/>
      <c r="B1" s="516" t="s">
        <v>621</v>
      </c>
      <c r="C1" s="517"/>
      <c r="D1" s="517"/>
      <c r="E1" s="517"/>
      <c r="F1" s="517"/>
      <c r="G1" s="517"/>
      <c r="H1" s="517"/>
      <c r="I1" s="517"/>
      <c r="J1" s="517"/>
      <c r="K1" s="517"/>
      <c r="L1" s="517"/>
      <c r="M1" s="517"/>
      <c r="N1" s="517"/>
      <c r="O1" s="517"/>
      <c r="P1" s="517"/>
      <c r="Q1" s="517"/>
      <c r="R1" s="517"/>
      <c r="S1" s="517" t="s">
        <v>622</v>
      </c>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22"/>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row>
    <row r="2" spans="1:125" s="168" customFormat="1" ht="26.25" customHeight="1" x14ac:dyDescent="0.25">
      <c r="A2" s="514"/>
      <c r="B2" s="518"/>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23"/>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row>
    <row r="3" spans="1:125" ht="30.75" customHeight="1" x14ac:dyDescent="0.25">
      <c r="A3" s="515"/>
      <c r="B3" s="520"/>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4"/>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DO3" s="525"/>
      <c r="DP3" s="525"/>
      <c r="DQ3" s="498"/>
      <c r="DR3" s="498"/>
      <c r="DS3" s="498"/>
      <c r="DT3" s="498"/>
      <c r="DU3" s="498"/>
    </row>
    <row r="4" spans="1:125" ht="21" customHeight="1" x14ac:dyDescent="0.25">
      <c r="A4" s="280"/>
      <c r="B4" s="202" t="s">
        <v>604</v>
      </c>
      <c r="C4" s="203">
        <v>2020</v>
      </c>
      <c r="D4" s="204"/>
      <c r="E4" s="202" t="s">
        <v>605</v>
      </c>
      <c r="F4" s="205">
        <v>43951</v>
      </c>
      <c r="G4" s="171"/>
      <c r="H4" s="171"/>
      <c r="I4" s="171"/>
      <c r="J4" s="171"/>
      <c r="K4" s="171"/>
      <c r="L4" s="171"/>
      <c r="M4" s="171"/>
      <c r="N4" s="172"/>
      <c r="O4" s="172"/>
      <c r="P4" s="172"/>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4"/>
      <c r="AP4" s="173"/>
      <c r="AQ4" s="173"/>
      <c r="AR4" s="173"/>
      <c r="AS4" s="174"/>
      <c r="AT4" s="174"/>
      <c r="AU4" s="173"/>
      <c r="AV4" s="173"/>
      <c r="AW4" s="173"/>
      <c r="AX4" s="173"/>
      <c r="AY4" s="173"/>
      <c r="AZ4" s="173"/>
      <c r="BA4" s="173"/>
      <c r="BB4" s="170"/>
      <c r="BC4" s="170"/>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DO4" s="525"/>
      <c r="DP4" s="525"/>
      <c r="DQ4" s="499"/>
      <c r="DR4" s="499"/>
      <c r="DS4" s="499"/>
      <c r="DT4" s="499"/>
      <c r="DU4" s="499"/>
    </row>
    <row r="5" spans="1:125" ht="28.5" customHeight="1" x14ac:dyDescent="0.25">
      <c r="A5" s="500" t="s">
        <v>40</v>
      </c>
      <c r="B5" s="500"/>
      <c r="C5" s="500"/>
      <c r="D5" s="500"/>
      <c r="E5" s="500"/>
      <c r="F5" s="502" t="s">
        <v>41</v>
      </c>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4" t="s">
        <v>51</v>
      </c>
      <c r="AM5" s="504"/>
      <c r="AN5" s="504"/>
      <c r="AO5" s="504"/>
      <c r="AP5" s="504"/>
      <c r="AQ5" s="504"/>
      <c r="AR5" s="504"/>
      <c r="AS5" s="170"/>
      <c r="AT5" s="170"/>
      <c r="AU5" s="167"/>
      <c r="AV5" s="167"/>
      <c r="AW5" s="167"/>
      <c r="AX5" s="167"/>
      <c r="AY5" s="167"/>
      <c r="AZ5" s="167"/>
      <c r="BA5" s="167"/>
      <c r="BB5" s="170"/>
      <c r="BC5" s="170"/>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506" t="s">
        <v>231</v>
      </c>
      <c r="CD5" s="507"/>
      <c r="CE5" s="507"/>
      <c r="CF5" s="507"/>
      <c r="CG5" s="507"/>
      <c r="CH5" s="507"/>
      <c r="CI5" s="507"/>
      <c r="CJ5" s="507"/>
      <c r="CK5" s="508"/>
      <c r="DO5" s="525"/>
      <c r="DP5" s="525"/>
      <c r="DQ5" s="175" t="s">
        <v>15</v>
      </c>
      <c r="DR5" s="175" t="s">
        <v>150</v>
      </c>
      <c r="DS5" s="175" t="s">
        <v>150</v>
      </c>
      <c r="DT5" s="175">
        <v>1</v>
      </c>
      <c r="DU5" s="175">
        <v>1</v>
      </c>
    </row>
    <row r="6" spans="1:125" ht="34.5" customHeight="1" x14ac:dyDescent="0.25">
      <c r="A6" s="501"/>
      <c r="B6" s="501"/>
      <c r="C6" s="501"/>
      <c r="D6" s="501"/>
      <c r="E6" s="501"/>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5"/>
      <c r="AM6" s="505"/>
      <c r="AN6" s="505"/>
      <c r="AO6" s="505"/>
      <c r="AP6" s="505"/>
      <c r="AQ6" s="505"/>
      <c r="AR6" s="505"/>
      <c r="AS6" s="509" t="s">
        <v>606</v>
      </c>
      <c r="AT6" s="509"/>
      <c r="AU6" s="509"/>
      <c r="AV6" s="509"/>
      <c r="AW6" s="509"/>
      <c r="AX6" s="509"/>
      <c r="AY6" s="509"/>
      <c r="AZ6" s="509"/>
      <c r="BA6" s="509"/>
      <c r="BB6" s="510" t="s">
        <v>607</v>
      </c>
      <c r="BC6" s="511"/>
      <c r="BD6" s="511"/>
      <c r="BE6" s="511"/>
      <c r="BF6" s="511"/>
      <c r="BG6" s="511"/>
      <c r="BH6" s="511"/>
      <c r="BI6" s="511"/>
      <c r="BJ6" s="512"/>
      <c r="BK6" s="510" t="s">
        <v>608</v>
      </c>
      <c r="BL6" s="511"/>
      <c r="BM6" s="511"/>
      <c r="BN6" s="511"/>
      <c r="BO6" s="511"/>
      <c r="BP6" s="511"/>
      <c r="BQ6" s="511"/>
      <c r="BR6" s="511"/>
      <c r="BS6" s="512"/>
      <c r="BT6" s="510" t="s">
        <v>609</v>
      </c>
      <c r="BU6" s="511"/>
      <c r="BV6" s="511"/>
      <c r="BW6" s="511"/>
      <c r="BX6" s="511"/>
      <c r="BY6" s="511"/>
      <c r="BZ6" s="511"/>
      <c r="CA6" s="511"/>
      <c r="CB6" s="512"/>
      <c r="CC6" s="506" t="s">
        <v>232</v>
      </c>
      <c r="CD6" s="507"/>
      <c r="CE6" s="507"/>
      <c r="CF6" s="507"/>
      <c r="CG6" s="507"/>
      <c r="CH6" s="507"/>
      <c r="CI6" s="507"/>
      <c r="CJ6" s="507"/>
      <c r="CK6" s="508"/>
      <c r="DO6" s="525"/>
      <c r="DP6" s="525"/>
      <c r="DQ6" s="175" t="s">
        <v>15</v>
      </c>
      <c r="DR6" s="175" t="s">
        <v>152</v>
      </c>
      <c r="DS6" s="175" t="s">
        <v>150</v>
      </c>
      <c r="DT6" s="175">
        <v>0</v>
      </c>
      <c r="DU6" s="175">
        <v>1</v>
      </c>
    </row>
    <row r="7" spans="1:125" ht="34.5" customHeight="1" x14ac:dyDescent="0.25">
      <c r="A7" s="206"/>
      <c r="B7" s="206"/>
      <c r="C7" s="206"/>
      <c r="D7" s="206"/>
      <c r="E7" s="206"/>
      <c r="F7" s="207"/>
      <c r="G7" s="493" t="s">
        <v>255</v>
      </c>
      <c r="H7" s="493"/>
      <c r="I7" s="493"/>
      <c r="J7" s="493"/>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8"/>
      <c r="AM7" s="208"/>
      <c r="AN7" s="208"/>
      <c r="AO7" s="208"/>
      <c r="AP7" s="208"/>
      <c r="AQ7" s="208"/>
      <c r="AR7" s="208"/>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208"/>
      <c r="CD7" s="208"/>
      <c r="CE7" s="208"/>
      <c r="CF7" s="208"/>
      <c r="CG7" s="208"/>
      <c r="CH7" s="208"/>
      <c r="CI7" s="208"/>
      <c r="CJ7" s="208"/>
      <c r="CK7" s="208"/>
      <c r="DO7" s="525"/>
      <c r="DP7" s="525"/>
      <c r="DQ7" s="175"/>
      <c r="DR7" s="175"/>
      <c r="DS7" s="175"/>
      <c r="DT7" s="175"/>
      <c r="DU7" s="175"/>
    </row>
    <row r="8" spans="1:125" ht="33.75" customHeight="1" x14ac:dyDescent="0.25">
      <c r="A8" s="494" t="s">
        <v>0</v>
      </c>
      <c r="B8" s="494" t="s">
        <v>1</v>
      </c>
      <c r="C8" s="494" t="s">
        <v>237</v>
      </c>
      <c r="D8" s="494" t="s">
        <v>2</v>
      </c>
      <c r="E8" s="494" t="s">
        <v>39</v>
      </c>
      <c r="F8" s="494" t="s">
        <v>250</v>
      </c>
      <c r="G8" s="494" t="s">
        <v>251</v>
      </c>
      <c r="H8" s="494" t="s">
        <v>252</v>
      </c>
      <c r="I8" s="494" t="s">
        <v>253</v>
      </c>
      <c r="J8" s="494" t="s">
        <v>254</v>
      </c>
      <c r="K8" s="494" t="s">
        <v>249</v>
      </c>
      <c r="L8" s="494" t="s">
        <v>46</v>
      </c>
      <c r="M8" s="494" t="s">
        <v>47</v>
      </c>
      <c r="N8" s="494" t="s">
        <v>35</v>
      </c>
      <c r="O8" s="494"/>
      <c r="P8" s="494"/>
      <c r="Q8" s="494" t="s">
        <v>170</v>
      </c>
      <c r="R8" s="494" t="s">
        <v>157</v>
      </c>
      <c r="S8" s="494" t="s">
        <v>176</v>
      </c>
      <c r="T8" s="494" t="s">
        <v>177</v>
      </c>
      <c r="U8" s="494" t="s">
        <v>178</v>
      </c>
      <c r="V8" s="494" t="s">
        <v>179</v>
      </c>
      <c r="W8" s="494" t="s">
        <v>180</v>
      </c>
      <c r="X8" s="494" t="s">
        <v>181</v>
      </c>
      <c r="Y8" s="494" t="s">
        <v>182</v>
      </c>
      <c r="Z8" s="494" t="s">
        <v>28</v>
      </c>
      <c r="AA8" s="494" t="s">
        <v>183</v>
      </c>
      <c r="AB8" s="494" t="s">
        <v>184</v>
      </c>
      <c r="AC8" s="190"/>
      <c r="AD8" s="494" t="s">
        <v>185</v>
      </c>
      <c r="AE8" s="195"/>
      <c r="AF8" s="494" t="s">
        <v>186</v>
      </c>
      <c r="AG8" s="494" t="s">
        <v>187</v>
      </c>
      <c r="AH8" s="494" t="s">
        <v>188</v>
      </c>
      <c r="AI8" s="494" t="s">
        <v>3</v>
      </c>
      <c r="AJ8" s="494"/>
      <c r="AK8" s="494"/>
      <c r="AL8" s="494" t="s">
        <v>48</v>
      </c>
      <c r="AM8" s="494" t="s">
        <v>159</v>
      </c>
      <c r="AN8" s="494" t="s">
        <v>160</v>
      </c>
      <c r="AO8" s="494" t="s">
        <v>161</v>
      </c>
      <c r="AP8" s="494" t="s">
        <v>36</v>
      </c>
      <c r="AQ8" s="494" t="s">
        <v>37</v>
      </c>
      <c r="AR8" s="494" t="s">
        <v>162</v>
      </c>
      <c r="AS8" s="527" t="s">
        <v>49</v>
      </c>
      <c r="AT8" s="527"/>
      <c r="AU8" s="527" t="s">
        <v>166</v>
      </c>
      <c r="AV8" s="527"/>
      <c r="AW8" s="527"/>
      <c r="AX8" s="527"/>
      <c r="AY8" s="527" t="s">
        <v>165</v>
      </c>
      <c r="AZ8" s="527"/>
      <c r="BA8" s="527"/>
      <c r="BB8" s="527" t="s">
        <v>49</v>
      </c>
      <c r="BC8" s="527"/>
      <c r="BD8" s="527" t="s">
        <v>166</v>
      </c>
      <c r="BE8" s="527"/>
      <c r="BF8" s="527"/>
      <c r="BG8" s="527"/>
      <c r="BH8" s="527" t="s">
        <v>165</v>
      </c>
      <c r="BI8" s="527"/>
      <c r="BJ8" s="527"/>
      <c r="BK8" s="527" t="s">
        <v>49</v>
      </c>
      <c r="BL8" s="527"/>
      <c r="BM8" s="527" t="s">
        <v>166</v>
      </c>
      <c r="BN8" s="527"/>
      <c r="BO8" s="527"/>
      <c r="BP8" s="527"/>
      <c r="BQ8" s="527" t="s">
        <v>165</v>
      </c>
      <c r="BR8" s="527"/>
      <c r="BS8" s="527"/>
      <c r="BT8" s="527" t="s">
        <v>49</v>
      </c>
      <c r="BU8" s="527"/>
      <c r="BV8" s="527" t="s">
        <v>166</v>
      </c>
      <c r="BW8" s="527"/>
      <c r="BX8" s="527"/>
      <c r="BY8" s="527"/>
      <c r="BZ8" s="527" t="s">
        <v>165</v>
      </c>
      <c r="CA8" s="527"/>
      <c r="CB8" s="527"/>
      <c r="CC8" s="494" t="s">
        <v>612</v>
      </c>
      <c r="CD8" s="494" t="s">
        <v>230</v>
      </c>
      <c r="CE8" s="494" t="s">
        <v>233</v>
      </c>
      <c r="CF8" s="494" t="s">
        <v>611</v>
      </c>
      <c r="CG8" s="494" t="s">
        <v>230</v>
      </c>
      <c r="CH8" s="494" t="s">
        <v>233</v>
      </c>
      <c r="CI8" s="494" t="s">
        <v>610</v>
      </c>
      <c r="CJ8" s="494" t="s">
        <v>230</v>
      </c>
      <c r="CK8" s="494" t="s">
        <v>233</v>
      </c>
      <c r="DA8" s="526" t="s">
        <v>154</v>
      </c>
      <c r="DB8" s="526"/>
      <c r="DC8" s="526"/>
      <c r="DO8" s="525"/>
      <c r="DP8" s="525"/>
      <c r="DQ8" s="175" t="s">
        <v>15</v>
      </c>
      <c r="DR8" s="175" t="s">
        <v>150</v>
      </c>
      <c r="DS8" s="175" t="s">
        <v>152</v>
      </c>
      <c r="DT8" s="175">
        <v>1</v>
      </c>
      <c r="DU8" s="175">
        <v>0</v>
      </c>
    </row>
    <row r="9" spans="1:125" ht="33.75" customHeight="1" x14ac:dyDescent="0.25">
      <c r="A9" s="494"/>
      <c r="B9" s="494"/>
      <c r="C9" s="494"/>
      <c r="D9" s="494"/>
      <c r="E9" s="494"/>
      <c r="F9" s="494"/>
      <c r="G9" s="494"/>
      <c r="H9" s="494"/>
      <c r="I9" s="494"/>
      <c r="J9" s="494"/>
      <c r="K9" s="494"/>
      <c r="L9" s="494"/>
      <c r="M9" s="494"/>
      <c r="N9" s="195" t="s">
        <v>4</v>
      </c>
      <c r="O9" s="195" t="s">
        <v>5</v>
      </c>
      <c r="P9" s="195" t="s">
        <v>6</v>
      </c>
      <c r="Q9" s="494"/>
      <c r="R9" s="494"/>
      <c r="S9" s="494"/>
      <c r="T9" s="494" t="s">
        <v>171</v>
      </c>
      <c r="U9" s="494" t="s">
        <v>56</v>
      </c>
      <c r="V9" s="494" t="s">
        <v>172</v>
      </c>
      <c r="W9" s="494" t="s">
        <v>173</v>
      </c>
      <c r="X9" s="494" t="s">
        <v>174</v>
      </c>
      <c r="Y9" s="494" t="s">
        <v>175</v>
      </c>
      <c r="Z9" s="494"/>
      <c r="AA9" s="494"/>
      <c r="AB9" s="494"/>
      <c r="AC9" s="190"/>
      <c r="AD9" s="494"/>
      <c r="AE9" s="195" t="s">
        <v>573</v>
      </c>
      <c r="AF9" s="494"/>
      <c r="AG9" s="494"/>
      <c r="AH9" s="494"/>
      <c r="AI9" s="195" t="s">
        <v>4</v>
      </c>
      <c r="AJ9" s="195" t="s">
        <v>5</v>
      </c>
      <c r="AK9" s="195" t="s">
        <v>6</v>
      </c>
      <c r="AL9" s="494"/>
      <c r="AM9" s="494"/>
      <c r="AN9" s="494"/>
      <c r="AO9" s="494"/>
      <c r="AP9" s="494"/>
      <c r="AQ9" s="494"/>
      <c r="AR9" s="494"/>
      <c r="AS9" s="209" t="s">
        <v>163</v>
      </c>
      <c r="AT9" s="209" t="s">
        <v>50</v>
      </c>
      <c r="AU9" s="209" t="s">
        <v>169</v>
      </c>
      <c r="AV9" s="209" t="s">
        <v>38</v>
      </c>
      <c r="AW9" s="209" t="s">
        <v>164</v>
      </c>
      <c r="AX9" s="209" t="s">
        <v>32</v>
      </c>
      <c r="AY9" s="209" t="s">
        <v>167</v>
      </c>
      <c r="AZ9" s="209" t="s">
        <v>168</v>
      </c>
      <c r="BA9" s="209" t="s">
        <v>34</v>
      </c>
      <c r="BB9" s="209" t="s">
        <v>163</v>
      </c>
      <c r="BC9" s="209" t="s">
        <v>50</v>
      </c>
      <c r="BD9" s="209" t="s">
        <v>169</v>
      </c>
      <c r="BE9" s="209" t="s">
        <v>38</v>
      </c>
      <c r="BF9" s="209" t="s">
        <v>164</v>
      </c>
      <c r="BG9" s="209" t="s">
        <v>32</v>
      </c>
      <c r="BH9" s="209" t="s">
        <v>167</v>
      </c>
      <c r="BI9" s="209" t="s">
        <v>168</v>
      </c>
      <c r="BJ9" s="209" t="s">
        <v>34</v>
      </c>
      <c r="BK9" s="209" t="s">
        <v>163</v>
      </c>
      <c r="BL9" s="209" t="s">
        <v>50</v>
      </c>
      <c r="BM9" s="209" t="s">
        <v>169</v>
      </c>
      <c r="BN9" s="209" t="s">
        <v>38</v>
      </c>
      <c r="BO9" s="209" t="s">
        <v>164</v>
      </c>
      <c r="BP9" s="209" t="s">
        <v>32</v>
      </c>
      <c r="BQ9" s="209" t="s">
        <v>167</v>
      </c>
      <c r="BR9" s="209" t="s">
        <v>168</v>
      </c>
      <c r="BS9" s="209" t="s">
        <v>34</v>
      </c>
      <c r="BT9" s="209" t="s">
        <v>163</v>
      </c>
      <c r="BU9" s="209" t="s">
        <v>50</v>
      </c>
      <c r="BV9" s="209" t="s">
        <v>169</v>
      </c>
      <c r="BW9" s="209" t="s">
        <v>38</v>
      </c>
      <c r="BX9" s="209" t="s">
        <v>164</v>
      </c>
      <c r="BY9" s="209" t="s">
        <v>32</v>
      </c>
      <c r="BZ9" s="209" t="s">
        <v>167</v>
      </c>
      <c r="CA9" s="209" t="s">
        <v>168</v>
      </c>
      <c r="CB9" s="209" t="s">
        <v>34</v>
      </c>
      <c r="CC9" s="494"/>
      <c r="CD9" s="494"/>
      <c r="CE9" s="494"/>
      <c r="CF9" s="494"/>
      <c r="CG9" s="494"/>
      <c r="CH9" s="494"/>
      <c r="CI9" s="494"/>
      <c r="CJ9" s="494"/>
      <c r="CK9" s="494"/>
      <c r="CU9" s="176" t="s">
        <v>138</v>
      </c>
      <c r="CV9" s="176" t="s">
        <v>139</v>
      </c>
      <c r="CZ9" s="176" t="s">
        <v>138</v>
      </c>
      <c r="DA9" s="176" t="s">
        <v>138</v>
      </c>
      <c r="DB9" s="176" t="s">
        <v>139</v>
      </c>
      <c r="DC9" s="176" t="s">
        <v>139</v>
      </c>
      <c r="DO9" s="177"/>
      <c r="DP9" s="177"/>
      <c r="DQ9" s="178" t="s">
        <v>142</v>
      </c>
      <c r="DR9" s="178" t="s">
        <v>153</v>
      </c>
      <c r="DS9" s="178" t="s">
        <v>153</v>
      </c>
      <c r="DT9" s="177"/>
      <c r="DU9" s="177"/>
    </row>
    <row r="10" spans="1:125" s="182" customFormat="1" ht="161.25" customHeight="1" x14ac:dyDescent="0.25">
      <c r="A10" s="466" t="s">
        <v>26</v>
      </c>
      <c r="B10" s="466" t="s">
        <v>27</v>
      </c>
      <c r="C10" s="466" t="s">
        <v>238</v>
      </c>
      <c r="D10" s="469" t="s">
        <v>156</v>
      </c>
      <c r="E10" s="496" t="s">
        <v>557</v>
      </c>
      <c r="F10" s="496" t="s">
        <v>558</v>
      </c>
      <c r="G10" s="496"/>
      <c r="H10" s="496"/>
      <c r="I10" s="496"/>
      <c r="J10" s="496"/>
      <c r="K10" s="496" t="s">
        <v>623</v>
      </c>
      <c r="L10" s="496" t="s">
        <v>559</v>
      </c>
      <c r="M10" s="496" t="s">
        <v>560</v>
      </c>
      <c r="N10" s="466" t="s">
        <v>9</v>
      </c>
      <c r="O10" s="466" t="s">
        <v>14</v>
      </c>
      <c r="P10" s="467" t="str">
        <f>INDEX(Validacion!$C$15:$G$19,'Matriz de riesgo '!CU10:CU12,'Matriz de riesgo '!CV10:CV12)</f>
        <v>Extrema</v>
      </c>
      <c r="Q10" s="179" t="s">
        <v>561</v>
      </c>
      <c r="R10" s="255" t="s">
        <v>158</v>
      </c>
      <c r="S10" s="255" t="s">
        <v>58</v>
      </c>
      <c r="T10" s="255" t="s">
        <v>59</v>
      </c>
      <c r="U10" s="255" t="s">
        <v>60</v>
      </c>
      <c r="V10" s="255" t="s">
        <v>61</v>
      </c>
      <c r="W10" s="255" t="s">
        <v>62</v>
      </c>
      <c r="X10" s="255" t="s">
        <v>75</v>
      </c>
      <c r="Y10" s="255" t="s">
        <v>63</v>
      </c>
      <c r="Z10" s="256">
        <f t="shared" ref="Z10:Z18" si="0">IF(S10="Asignado",15,0)+IF(T10="Adecuado",15,0)+IF(U10="Oportuna",15,0)+IF(V10="Prevenir",15,IF(V10="Detectar",10,0))+IF(W10="Confiable",15,0)+IF(X10="Se investigan y resuelven oportunamente",15,0)+IF(Y10="Completa",10,IF(Y10="Incompleta",5,0))</f>
        <v>100</v>
      </c>
      <c r="AA10" s="257" t="str">
        <f>IF(Z10&gt;=96,"Fuerte",IF(OR(Z10=95,Z10&gt;=86),"Moderado","Débil"))</f>
        <v>Fuerte</v>
      </c>
      <c r="AB10" s="256" t="s">
        <v>141</v>
      </c>
      <c r="AC10" s="258">
        <f t="shared" ref="AC10:AC18" si="1">IF(AA10="Fuerte",100,IF(AA10="Moderado",50,0))+IF(AB10="Fuerte",100,IF(AB10="Moderado",50,0))</f>
        <v>200</v>
      </c>
      <c r="AD10" s="259" t="str">
        <f>IF(AND(AA10="Moderado",AB10="Moderado",AC10=100),"Moderado",IF(AC10=200,"Fuerte",IF(OR(AC10=150,),"Moderado","Débil")))</f>
        <v>Fuerte</v>
      </c>
      <c r="AE10" s="528">
        <f>(IF(AD10="Fuerte",100,IF(AD10="Moderado",50,0))+IF(AD11="Fuerte",100,IF(AD11="Moderado",50,0))+(IF(AD12="Fuerte",100,IF(AD12="Moderado",50,0)))/3)</f>
        <v>233.33333333333334</v>
      </c>
      <c r="AF10" s="468" t="str">
        <f>IF(AE10&gt;=100,"Fuerte",IF(OR(AE10=99,AE10&gt;=50),"Moderado","Débil"))</f>
        <v>Fuerte</v>
      </c>
      <c r="AG10" s="530" t="s">
        <v>150</v>
      </c>
      <c r="AH10" s="530" t="s">
        <v>152</v>
      </c>
      <c r="AI10" s="468" t="s">
        <v>140</v>
      </c>
      <c r="AJ10" s="468" t="s">
        <v>14</v>
      </c>
      <c r="AK10" s="468" t="str">
        <f>INDEX(Validacion!$C$15:$G$19,'Matriz de riesgo '!CZ10:CZ12,'Matriz de riesgo '!DB10:DB12)</f>
        <v>Alta</v>
      </c>
      <c r="AL10" s="531" t="s">
        <v>226</v>
      </c>
      <c r="AM10" s="263" t="s">
        <v>562</v>
      </c>
      <c r="AN10" s="263" t="s">
        <v>563</v>
      </c>
      <c r="AO10" s="263" t="s">
        <v>26</v>
      </c>
      <c r="AP10" s="84">
        <v>43467</v>
      </c>
      <c r="AQ10" s="84">
        <v>43830</v>
      </c>
      <c r="AR10" s="243" t="s">
        <v>564</v>
      </c>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t="s">
        <v>624</v>
      </c>
      <c r="CD10" s="254" t="s">
        <v>625</v>
      </c>
      <c r="CE10" s="265">
        <v>0</v>
      </c>
      <c r="CF10" s="196"/>
      <c r="CG10" s="196"/>
      <c r="CH10" s="196"/>
      <c r="CI10" s="196"/>
      <c r="CJ10" s="196"/>
      <c r="CK10" s="196"/>
      <c r="CU10" s="425">
        <f>VLOOKUP(N10,Validacion!$I$15:$M$19,2,FALSE)</f>
        <v>3</v>
      </c>
      <c r="CV10" s="425">
        <f>VLOOKUP(O10,Validacion!$I$23:$J$27,2,FALSE)</f>
        <v>4</v>
      </c>
      <c r="CZ10" s="425">
        <f>VLOOKUP($AI10,Validacion!$I$15:$M$19,2,FALSE)</f>
        <v>1</v>
      </c>
      <c r="DA10" s="425"/>
      <c r="DB10" s="425">
        <f>VLOOKUP($AJ10,Validacion!$I$23:$J$27,2,FALSE)</f>
        <v>4</v>
      </c>
      <c r="DC10" s="529"/>
    </row>
    <row r="11" spans="1:125" s="182" customFormat="1" ht="146.25" customHeight="1" x14ac:dyDescent="0.25">
      <c r="A11" s="466"/>
      <c r="B11" s="466"/>
      <c r="C11" s="466"/>
      <c r="D11" s="469"/>
      <c r="E11" s="496"/>
      <c r="F11" s="496"/>
      <c r="G11" s="496"/>
      <c r="H11" s="496"/>
      <c r="I11" s="496"/>
      <c r="J11" s="496"/>
      <c r="K11" s="496"/>
      <c r="L11" s="496"/>
      <c r="M11" s="496"/>
      <c r="N11" s="466"/>
      <c r="O11" s="466"/>
      <c r="P11" s="467"/>
      <c r="Q11" s="196" t="s">
        <v>565</v>
      </c>
      <c r="R11" s="255" t="s">
        <v>158</v>
      </c>
      <c r="S11" s="255" t="s">
        <v>58</v>
      </c>
      <c r="T11" s="255" t="s">
        <v>59</v>
      </c>
      <c r="U11" s="255" t="s">
        <v>60</v>
      </c>
      <c r="V11" s="255" t="s">
        <v>61</v>
      </c>
      <c r="W11" s="255" t="s">
        <v>62</v>
      </c>
      <c r="X11" s="255" t="s">
        <v>75</v>
      </c>
      <c r="Y11" s="255" t="s">
        <v>63</v>
      </c>
      <c r="Z11" s="256">
        <f t="shared" si="0"/>
        <v>100</v>
      </c>
      <c r="AA11" s="257" t="str">
        <f t="shared" ref="AA11:AA12" si="2">IF(Z11&gt;=96,"Fuerte",IF(OR(Z11=95,Z11&gt;=86),"Moderado","Débil"))</f>
        <v>Fuerte</v>
      </c>
      <c r="AB11" s="256" t="s">
        <v>141</v>
      </c>
      <c r="AC11" s="258">
        <f t="shared" si="1"/>
        <v>200</v>
      </c>
      <c r="AD11" s="259" t="str">
        <f t="shared" ref="AD11:AD12" si="3">IF(AND(AA11="Moderado",AB11="Moderado",AC11=100),"Moderado",IF(AC11=200,"Fuerte",IF(OR(AC11=150,),"Moderado","Débil")))</f>
        <v>Fuerte</v>
      </c>
      <c r="AE11" s="528"/>
      <c r="AF11" s="468"/>
      <c r="AG11" s="530"/>
      <c r="AH11" s="530"/>
      <c r="AI11" s="468"/>
      <c r="AJ11" s="468"/>
      <c r="AK11" s="468"/>
      <c r="AL11" s="531"/>
      <c r="AM11" s="263" t="s">
        <v>566</v>
      </c>
      <c r="AN11" s="263" t="s">
        <v>556</v>
      </c>
      <c r="AO11" s="263" t="s">
        <v>26</v>
      </c>
      <c r="AP11" s="84">
        <v>43467</v>
      </c>
      <c r="AQ11" s="84">
        <v>43830</v>
      </c>
      <c r="AR11" s="243" t="s">
        <v>567</v>
      </c>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t="s">
        <v>626</v>
      </c>
      <c r="CD11" s="254" t="s">
        <v>625</v>
      </c>
      <c r="CE11" s="265">
        <v>0</v>
      </c>
      <c r="CF11" s="196"/>
      <c r="CG11" s="196"/>
      <c r="CH11" s="196"/>
      <c r="CI11" s="196"/>
      <c r="CJ11" s="196"/>
      <c r="CK11" s="196"/>
      <c r="CU11" s="426"/>
      <c r="CV11" s="426"/>
      <c r="CZ11" s="426"/>
      <c r="DA11" s="426"/>
      <c r="DB11" s="426"/>
      <c r="DC11" s="529"/>
    </row>
    <row r="12" spans="1:125" s="182" customFormat="1" ht="74.25" customHeight="1" x14ac:dyDescent="0.25">
      <c r="A12" s="466"/>
      <c r="B12" s="466"/>
      <c r="C12" s="466"/>
      <c r="D12" s="469"/>
      <c r="E12" s="496"/>
      <c r="F12" s="496"/>
      <c r="G12" s="496"/>
      <c r="H12" s="496"/>
      <c r="I12" s="496"/>
      <c r="J12" s="496"/>
      <c r="K12" s="496"/>
      <c r="L12" s="496"/>
      <c r="M12" s="496"/>
      <c r="N12" s="466"/>
      <c r="O12" s="466"/>
      <c r="P12" s="467"/>
      <c r="Q12" s="196" t="s">
        <v>568</v>
      </c>
      <c r="R12" s="255" t="s">
        <v>158</v>
      </c>
      <c r="S12" s="255" t="s">
        <v>58</v>
      </c>
      <c r="T12" s="255" t="s">
        <v>59</v>
      </c>
      <c r="U12" s="255" t="s">
        <v>60</v>
      </c>
      <c r="V12" s="255" t="s">
        <v>61</v>
      </c>
      <c r="W12" s="255" t="s">
        <v>62</v>
      </c>
      <c r="X12" s="255" t="s">
        <v>75</v>
      </c>
      <c r="Y12" s="255" t="s">
        <v>63</v>
      </c>
      <c r="Z12" s="256">
        <f t="shared" si="0"/>
        <v>100</v>
      </c>
      <c r="AA12" s="257" t="str">
        <f t="shared" si="2"/>
        <v>Fuerte</v>
      </c>
      <c r="AB12" s="256" t="s">
        <v>141</v>
      </c>
      <c r="AC12" s="258">
        <f t="shared" si="1"/>
        <v>200</v>
      </c>
      <c r="AD12" s="259" t="str">
        <f t="shared" si="3"/>
        <v>Fuerte</v>
      </c>
      <c r="AE12" s="528"/>
      <c r="AF12" s="468"/>
      <c r="AG12" s="530"/>
      <c r="AH12" s="530"/>
      <c r="AI12" s="468"/>
      <c r="AJ12" s="468"/>
      <c r="AK12" s="468"/>
      <c r="AL12" s="531"/>
      <c r="AM12" s="263" t="s">
        <v>569</v>
      </c>
      <c r="AN12" s="263" t="s">
        <v>570</v>
      </c>
      <c r="AO12" s="263" t="s">
        <v>26</v>
      </c>
      <c r="AP12" s="84">
        <v>43467</v>
      </c>
      <c r="AQ12" s="84">
        <v>43830</v>
      </c>
      <c r="AR12" s="243" t="s">
        <v>571</v>
      </c>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t="s">
        <v>627</v>
      </c>
      <c r="CD12" s="254" t="s">
        <v>625</v>
      </c>
      <c r="CE12" s="265">
        <v>0</v>
      </c>
      <c r="CF12" s="196"/>
      <c r="CG12" s="196"/>
      <c r="CH12" s="196"/>
      <c r="CI12" s="196"/>
      <c r="CJ12" s="196"/>
      <c r="CK12" s="196"/>
      <c r="CU12" s="426"/>
      <c r="CV12" s="426"/>
      <c r="CZ12" s="426"/>
      <c r="DA12" s="426"/>
      <c r="DB12" s="426"/>
      <c r="DC12" s="529"/>
    </row>
    <row r="13" spans="1:125" s="182" customFormat="1" ht="74.25" customHeight="1" x14ac:dyDescent="0.25">
      <c r="A13" s="466" t="s">
        <v>22</v>
      </c>
      <c r="B13" s="466" t="s">
        <v>194</v>
      </c>
      <c r="C13" s="466" t="s">
        <v>238</v>
      </c>
      <c r="D13" s="469" t="s">
        <v>201</v>
      </c>
      <c r="E13" s="431" t="s">
        <v>314</v>
      </c>
      <c r="F13" s="431" t="s">
        <v>628</v>
      </c>
      <c r="G13" s="431"/>
      <c r="H13" s="431"/>
      <c r="I13" s="431"/>
      <c r="J13" s="431"/>
      <c r="K13" s="431" t="s">
        <v>629</v>
      </c>
      <c r="L13" s="431" t="s">
        <v>316</v>
      </c>
      <c r="M13" s="431" t="s">
        <v>317</v>
      </c>
      <c r="N13" s="466" t="s">
        <v>10</v>
      </c>
      <c r="O13" s="466" t="s">
        <v>14</v>
      </c>
      <c r="P13" s="467" t="str">
        <f>INDEX(Validacion!$C$15:$G$19,'Matriz de riesgo '!CU13:CU15,'Matriz de riesgo '!CV13:CV15)</f>
        <v>Alta</v>
      </c>
      <c r="Q13" s="532" t="s">
        <v>630</v>
      </c>
      <c r="R13" s="479" t="s">
        <v>158</v>
      </c>
      <c r="S13" s="479" t="s">
        <v>58</v>
      </c>
      <c r="T13" s="479" t="s">
        <v>59</v>
      </c>
      <c r="U13" s="479" t="s">
        <v>60</v>
      </c>
      <c r="V13" s="479" t="s">
        <v>61</v>
      </c>
      <c r="W13" s="479" t="s">
        <v>62</v>
      </c>
      <c r="X13" s="479" t="s">
        <v>75</v>
      </c>
      <c r="Y13" s="479" t="s">
        <v>63</v>
      </c>
      <c r="Z13" s="256">
        <f t="shared" si="0"/>
        <v>100</v>
      </c>
      <c r="AA13" s="449" t="str">
        <f t="shared" ref="AA13:AA18" si="4">IF(Z13&gt;=96,"Fuerte",IF(OR(Z13=95,Z13&gt;=86),"Moderado","Débil"))</f>
        <v>Fuerte</v>
      </c>
      <c r="AB13" s="476" t="s">
        <v>141</v>
      </c>
      <c r="AC13" s="258">
        <f t="shared" si="1"/>
        <v>200</v>
      </c>
      <c r="AD13" s="486" t="str">
        <f t="shared" ref="AD13:AD18" si="5">IF(AND(AA13="Moderado",AB13="Moderado",AC13=100),"Moderado",IF(AC13=200,"Fuerte",IF(OR(AC13=150,),"Moderado","Débil")))</f>
        <v>Fuerte</v>
      </c>
      <c r="AE13" s="528">
        <f>(IF(AD13="Fuerte",100,IF(AD13="Moderado",50,0))+IF(AD14="Fuerte",100,IF(AD14="Moderado",50,0))+(IF(AD15="Fuerte",100,IF(AD15="Moderado",50,0)))/3)</f>
        <v>100</v>
      </c>
      <c r="AF13" s="468" t="str">
        <f>IF(AE13&gt;=100,"Fuerte",IF(OR(AE13=99,AE13&gt;=50),"Moderado","Débil"))</f>
        <v>Fuerte</v>
      </c>
      <c r="AG13" s="530" t="s">
        <v>151</v>
      </c>
      <c r="AH13" s="530" t="s">
        <v>152</v>
      </c>
      <c r="AI13" s="468" t="s">
        <v>140</v>
      </c>
      <c r="AJ13" s="468" t="s">
        <v>14</v>
      </c>
      <c r="AK13" s="468" t="str">
        <f>INDEX(Validacion!$C$15:$G$19,'Matriz de riesgo '!CZ13:CZ15,'Matriz de riesgo '!DB13:DB15)</f>
        <v>Alta</v>
      </c>
      <c r="AL13" s="531" t="s">
        <v>226</v>
      </c>
      <c r="AM13" s="483" t="s">
        <v>636</v>
      </c>
      <c r="AN13" s="483" t="s">
        <v>631</v>
      </c>
      <c r="AO13" s="483" t="s">
        <v>22</v>
      </c>
      <c r="AP13" s="489">
        <v>43831</v>
      </c>
      <c r="AQ13" s="489">
        <v>44196</v>
      </c>
      <c r="AR13" s="483" t="s">
        <v>632</v>
      </c>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3"/>
      <c r="CA13" s="483"/>
      <c r="CB13" s="483"/>
      <c r="CC13" s="483" t="s">
        <v>633</v>
      </c>
      <c r="CD13" s="483" t="s">
        <v>634</v>
      </c>
      <c r="CE13" s="483" t="s">
        <v>635</v>
      </c>
      <c r="CF13" s="483"/>
      <c r="CG13" s="483"/>
      <c r="CH13" s="483"/>
      <c r="CI13" s="483"/>
      <c r="CJ13" s="483"/>
      <c r="CK13" s="483"/>
      <c r="CU13" s="425">
        <f>VLOOKUP(N13,Validacion!$I$15:$M$19,2,FALSE)</f>
        <v>2</v>
      </c>
      <c r="CV13" s="425">
        <f>VLOOKUP(O13,Validacion!$I$23:$J$27,2,FALSE)</f>
        <v>4</v>
      </c>
      <c r="CZ13" s="425">
        <f>VLOOKUP($AI13,Validacion!$I$15:$M$19,2,FALSE)</f>
        <v>1</v>
      </c>
      <c r="DA13" s="466"/>
      <c r="DB13" s="425">
        <f>VLOOKUP($AJ13,Validacion!$I$23:$J$27,2,FALSE)</f>
        <v>4</v>
      </c>
      <c r="DC13" s="466"/>
    </row>
    <row r="14" spans="1:125" s="182" customFormat="1" ht="74.25" customHeight="1" x14ac:dyDescent="0.25">
      <c r="A14" s="466"/>
      <c r="B14" s="466"/>
      <c r="C14" s="466"/>
      <c r="D14" s="469"/>
      <c r="E14" s="432"/>
      <c r="F14" s="432"/>
      <c r="G14" s="432"/>
      <c r="H14" s="432"/>
      <c r="I14" s="432"/>
      <c r="J14" s="432"/>
      <c r="K14" s="432"/>
      <c r="L14" s="432"/>
      <c r="M14" s="432"/>
      <c r="N14" s="466"/>
      <c r="O14" s="466"/>
      <c r="P14" s="467"/>
      <c r="Q14" s="533"/>
      <c r="R14" s="480"/>
      <c r="S14" s="480"/>
      <c r="T14" s="480"/>
      <c r="U14" s="480"/>
      <c r="V14" s="480"/>
      <c r="W14" s="480"/>
      <c r="X14" s="480"/>
      <c r="Y14" s="480"/>
      <c r="Z14" s="256">
        <f t="shared" si="0"/>
        <v>0</v>
      </c>
      <c r="AA14" s="450"/>
      <c r="AB14" s="478"/>
      <c r="AC14" s="258">
        <f t="shared" si="1"/>
        <v>0</v>
      </c>
      <c r="AD14" s="487"/>
      <c r="AE14" s="528"/>
      <c r="AF14" s="468"/>
      <c r="AG14" s="530"/>
      <c r="AH14" s="530"/>
      <c r="AI14" s="468"/>
      <c r="AJ14" s="468"/>
      <c r="AK14" s="468"/>
      <c r="AL14" s="531"/>
      <c r="AM14" s="484"/>
      <c r="AN14" s="484"/>
      <c r="AO14" s="484"/>
      <c r="AP14" s="490"/>
      <c r="AQ14" s="490"/>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c r="BO14" s="484"/>
      <c r="BP14" s="484"/>
      <c r="BQ14" s="484"/>
      <c r="BR14" s="484"/>
      <c r="BS14" s="484"/>
      <c r="BT14" s="484"/>
      <c r="BU14" s="484"/>
      <c r="BV14" s="484"/>
      <c r="BW14" s="484"/>
      <c r="BX14" s="484"/>
      <c r="BY14" s="484"/>
      <c r="BZ14" s="484"/>
      <c r="CA14" s="484"/>
      <c r="CB14" s="484"/>
      <c r="CC14" s="484"/>
      <c r="CD14" s="484"/>
      <c r="CE14" s="484"/>
      <c r="CF14" s="484"/>
      <c r="CG14" s="484"/>
      <c r="CH14" s="484"/>
      <c r="CI14" s="484"/>
      <c r="CJ14" s="484"/>
      <c r="CK14" s="484"/>
      <c r="CU14" s="426"/>
      <c r="CV14" s="426"/>
      <c r="CZ14" s="426"/>
      <c r="DA14" s="466"/>
      <c r="DB14" s="426"/>
      <c r="DC14" s="466"/>
    </row>
    <row r="15" spans="1:125" s="182" customFormat="1" ht="74.25" customHeight="1" x14ac:dyDescent="0.25">
      <c r="A15" s="466"/>
      <c r="B15" s="466"/>
      <c r="C15" s="466"/>
      <c r="D15" s="469"/>
      <c r="E15" s="433"/>
      <c r="F15" s="433"/>
      <c r="G15" s="433"/>
      <c r="H15" s="433"/>
      <c r="I15" s="433"/>
      <c r="J15" s="433"/>
      <c r="K15" s="433"/>
      <c r="L15" s="433"/>
      <c r="M15" s="433"/>
      <c r="N15" s="466"/>
      <c r="O15" s="466"/>
      <c r="P15" s="467"/>
      <c r="Q15" s="534"/>
      <c r="R15" s="492"/>
      <c r="S15" s="492"/>
      <c r="T15" s="492"/>
      <c r="U15" s="492"/>
      <c r="V15" s="492"/>
      <c r="W15" s="492"/>
      <c r="X15" s="492"/>
      <c r="Y15" s="492"/>
      <c r="Z15" s="256">
        <f t="shared" si="0"/>
        <v>0</v>
      </c>
      <c r="AA15" s="451"/>
      <c r="AB15" s="477"/>
      <c r="AC15" s="258">
        <f t="shared" si="1"/>
        <v>0</v>
      </c>
      <c r="AD15" s="488"/>
      <c r="AE15" s="528"/>
      <c r="AF15" s="468"/>
      <c r="AG15" s="530"/>
      <c r="AH15" s="530"/>
      <c r="AI15" s="468"/>
      <c r="AJ15" s="468"/>
      <c r="AK15" s="468"/>
      <c r="AL15" s="531"/>
      <c r="AM15" s="485"/>
      <c r="AN15" s="485"/>
      <c r="AO15" s="485"/>
      <c r="AP15" s="491"/>
      <c r="AQ15" s="491"/>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U15" s="426"/>
      <c r="CV15" s="426"/>
      <c r="CZ15" s="426"/>
      <c r="DA15" s="466"/>
      <c r="DB15" s="426"/>
      <c r="DC15" s="466"/>
    </row>
    <row r="16" spans="1:125" s="182" customFormat="1" ht="74.25" customHeight="1" x14ac:dyDescent="0.25">
      <c r="A16" s="466" t="s">
        <v>24</v>
      </c>
      <c r="B16" s="466" t="s">
        <v>27</v>
      </c>
      <c r="C16" s="466" t="s">
        <v>238</v>
      </c>
      <c r="D16" s="469" t="s">
        <v>203</v>
      </c>
      <c r="E16" s="431" t="s">
        <v>429</v>
      </c>
      <c r="F16" s="458" t="s">
        <v>452</v>
      </c>
      <c r="G16" s="458"/>
      <c r="H16" s="458"/>
      <c r="I16" s="458"/>
      <c r="J16" s="458"/>
      <c r="K16" s="458" t="s">
        <v>637</v>
      </c>
      <c r="L16" s="458" t="s">
        <v>453</v>
      </c>
      <c r="M16" s="458" t="s">
        <v>454</v>
      </c>
      <c r="N16" s="466" t="s">
        <v>10</v>
      </c>
      <c r="O16" s="466" t="s">
        <v>14</v>
      </c>
      <c r="P16" s="467" t="str">
        <f>INDEX(Validacion!$C$15:$G$19,'Matriz de riesgo '!CU16:CU18,'Matriz de riesgo '!CV16:CV18)</f>
        <v>Alta</v>
      </c>
      <c r="Q16" s="222" t="s">
        <v>455</v>
      </c>
      <c r="R16" s="255" t="s">
        <v>158</v>
      </c>
      <c r="S16" s="255" t="s">
        <v>58</v>
      </c>
      <c r="T16" s="255" t="s">
        <v>59</v>
      </c>
      <c r="U16" s="255" t="s">
        <v>60</v>
      </c>
      <c r="V16" s="255" t="s">
        <v>61</v>
      </c>
      <c r="W16" s="255" t="s">
        <v>62</v>
      </c>
      <c r="X16" s="255" t="s">
        <v>75</v>
      </c>
      <c r="Y16" s="255" t="s">
        <v>63</v>
      </c>
      <c r="Z16" s="256">
        <f t="shared" si="0"/>
        <v>100</v>
      </c>
      <c r="AA16" s="257" t="str">
        <f t="shared" si="4"/>
        <v>Fuerte</v>
      </c>
      <c r="AB16" s="256" t="s">
        <v>141</v>
      </c>
      <c r="AC16" s="258">
        <f t="shared" si="1"/>
        <v>200</v>
      </c>
      <c r="AD16" s="259" t="str">
        <f t="shared" si="5"/>
        <v>Fuerte</v>
      </c>
      <c r="AE16" s="528">
        <f>(IF(AD16="Fuerte",100,IF(AD16="Moderado",50,0))+IF(AD17="Fuerte",100,IF(AD17="Moderado",50,0))+(IF(AD18="Fuerte",100,IF(AD18="Moderado",50,0)))/3)</f>
        <v>233.33333333333334</v>
      </c>
      <c r="AF16" s="468" t="str">
        <f>IF(AE16&gt;=100,"Fuerte",IF(OR(AE16=99,AE16&gt;=50),"Moderado","Débil"))</f>
        <v>Fuerte</v>
      </c>
      <c r="AG16" s="530" t="s">
        <v>153</v>
      </c>
      <c r="AH16" s="530" t="s">
        <v>152</v>
      </c>
      <c r="AI16" s="468" t="s">
        <v>7</v>
      </c>
      <c r="AJ16" s="468" t="s">
        <v>14</v>
      </c>
      <c r="AK16" s="468" t="str">
        <f>INDEX(Validacion!$C$15:$G$19,'Matriz de riesgo '!CZ16:CZ18,'Matriz de riesgo '!DB16:DB18)</f>
        <v>Extrema</v>
      </c>
      <c r="AL16" s="531" t="s">
        <v>226</v>
      </c>
      <c r="AM16" s="238" t="s">
        <v>456</v>
      </c>
      <c r="AN16" s="238" t="s">
        <v>457</v>
      </c>
      <c r="AO16" s="238" t="s">
        <v>458</v>
      </c>
      <c r="AP16" s="84">
        <v>43831</v>
      </c>
      <c r="AQ16" s="84">
        <v>44196</v>
      </c>
      <c r="AR16" s="238" t="s">
        <v>638</v>
      </c>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7" t="s">
        <v>639</v>
      </c>
      <c r="CD16" s="267" t="s">
        <v>640</v>
      </c>
      <c r="CE16" s="118">
        <v>1</v>
      </c>
      <c r="CF16" s="196"/>
      <c r="CG16" s="196"/>
      <c r="CH16" s="196"/>
      <c r="CI16" s="196"/>
      <c r="CJ16" s="196"/>
      <c r="CK16" s="196"/>
      <c r="CU16" s="425">
        <f>VLOOKUP(N16,Validacion!$I$15:$M$19,2,FALSE)</f>
        <v>2</v>
      </c>
      <c r="CV16" s="425">
        <f>VLOOKUP(O16,Validacion!$I$23:$J$27,2,FALSE)</f>
        <v>4</v>
      </c>
      <c r="CZ16" s="425">
        <f>VLOOKUP($AI16,Validacion!$I$15:$M$19,2,FALSE)</f>
        <v>5</v>
      </c>
      <c r="DA16" s="535"/>
      <c r="DB16" s="425">
        <f>VLOOKUP($AJ16,Validacion!$I$23:$J$27,2,FALSE)</f>
        <v>4</v>
      </c>
      <c r="DC16" s="192"/>
    </row>
    <row r="17" spans="1:107" s="182" customFormat="1" ht="74.25" customHeight="1" x14ac:dyDescent="0.25">
      <c r="A17" s="466"/>
      <c r="B17" s="466"/>
      <c r="C17" s="466"/>
      <c r="D17" s="469"/>
      <c r="E17" s="432"/>
      <c r="F17" s="458"/>
      <c r="G17" s="458"/>
      <c r="H17" s="458"/>
      <c r="I17" s="458"/>
      <c r="J17" s="458"/>
      <c r="K17" s="458"/>
      <c r="L17" s="458"/>
      <c r="M17" s="458"/>
      <c r="N17" s="466"/>
      <c r="O17" s="466"/>
      <c r="P17" s="467"/>
      <c r="Q17" s="222" t="s">
        <v>460</v>
      </c>
      <c r="R17" s="255" t="s">
        <v>158</v>
      </c>
      <c r="S17" s="255" t="s">
        <v>58</v>
      </c>
      <c r="T17" s="255" t="s">
        <v>59</v>
      </c>
      <c r="U17" s="255" t="s">
        <v>60</v>
      </c>
      <c r="V17" s="255" t="s">
        <v>61</v>
      </c>
      <c r="W17" s="255" t="s">
        <v>62</v>
      </c>
      <c r="X17" s="255" t="s">
        <v>75</v>
      </c>
      <c r="Y17" s="255" t="s">
        <v>63</v>
      </c>
      <c r="Z17" s="256">
        <f t="shared" si="0"/>
        <v>100</v>
      </c>
      <c r="AA17" s="257" t="str">
        <f t="shared" si="4"/>
        <v>Fuerte</v>
      </c>
      <c r="AB17" s="256" t="s">
        <v>141</v>
      </c>
      <c r="AC17" s="258">
        <f t="shared" si="1"/>
        <v>200</v>
      </c>
      <c r="AD17" s="259" t="str">
        <f t="shared" si="5"/>
        <v>Fuerte</v>
      </c>
      <c r="AE17" s="528"/>
      <c r="AF17" s="468"/>
      <c r="AG17" s="530"/>
      <c r="AH17" s="530"/>
      <c r="AI17" s="468"/>
      <c r="AJ17" s="468"/>
      <c r="AK17" s="468"/>
      <c r="AL17" s="531"/>
      <c r="AM17" s="238" t="s">
        <v>641</v>
      </c>
      <c r="AN17" s="238" t="s">
        <v>462</v>
      </c>
      <c r="AO17" s="238" t="s">
        <v>458</v>
      </c>
      <c r="AP17" s="84">
        <v>43831</v>
      </c>
      <c r="AQ17" s="84">
        <v>44196</v>
      </c>
      <c r="AR17" s="238" t="s">
        <v>348</v>
      </c>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7" t="s">
        <v>642</v>
      </c>
      <c r="CD17" s="267" t="s">
        <v>643</v>
      </c>
      <c r="CE17" s="118">
        <v>1</v>
      </c>
      <c r="CF17" s="196"/>
      <c r="CG17" s="196"/>
      <c r="CH17" s="196"/>
      <c r="CI17" s="196"/>
      <c r="CJ17" s="196"/>
      <c r="CK17" s="196"/>
      <c r="CU17" s="426"/>
      <c r="CV17" s="426"/>
      <c r="CZ17" s="426"/>
      <c r="DA17" s="536"/>
      <c r="DB17" s="426"/>
      <c r="DC17" s="192"/>
    </row>
    <row r="18" spans="1:107" s="182" customFormat="1" ht="74.25" customHeight="1" x14ac:dyDescent="0.25">
      <c r="A18" s="466"/>
      <c r="B18" s="466"/>
      <c r="C18" s="466"/>
      <c r="D18" s="469"/>
      <c r="E18" s="433"/>
      <c r="F18" s="458"/>
      <c r="G18" s="458"/>
      <c r="H18" s="458"/>
      <c r="I18" s="458"/>
      <c r="J18" s="458"/>
      <c r="K18" s="458"/>
      <c r="L18" s="458"/>
      <c r="M18" s="458"/>
      <c r="N18" s="466"/>
      <c r="O18" s="466"/>
      <c r="P18" s="467"/>
      <c r="Q18" s="222" t="s">
        <v>463</v>
      </c>
      <c r="R18" s="255" t="s">
        <v>158</v>
      </c>
      <c r="S18" s="255" t="s">
        <v>58</v>
      </c>
      <c r="T18" s="255" t="s">
        <v>59</v>
      </c>
      <c r="U18" s="255" t="s">
        <v>60</v>
      </c>
      <c r="V18" s="255" t="s">
        <v>61</v>
      </c>
      <c r="W18" s="255" t="s">
        <v>62</v>
      </c>
      <c r="X18" s="255" t="s">
        <v>75</v>
      </c>
      <c r="Y18" s="255" t="s">
        <v>63</v>
      </c>
      <c r="Z18" s="256">
        <f t="shared" si="0"/>
        <v>100</v>
      </c>
      <c r="AA18" s="257" t="str">
        <f t="shared" si="4"/>
        <v>Fuerte</v>
      </c>
      <c r="AB18" s="256" t="s">
        <v>141</v>
      </c>
      <c r="AC18" s="258">
        <f t="shared" si="1"/>
        <v>200</v>
      </c>
      <c r="AD18" s="259" t="str">
        <f t="shared" si="5"/>
        <v>Fuerte</v>
      </c>
      <c r="AE18" s="528"/>
      <c r="AF18" s="468"/>
      <c r="AG18" s="530"/>
      <c r="AH18" s="530"/>
      <c r="AI18" s="468"/>
      <c r="AJ18" s="468"/>
      <c r="AK18" s="468"/>
      <c r="AL18" s="531"/>
      <c r="AM18" s="238" t="s">
        <v>464</v>
      </c>
      <c r="AN18" s="238" t="s">
        <v>465</v>
      </c>
      <c r="AO18" s="238" t="s">
        <v>458</v>
      </c>
      <c r="AP18" s="84">
        <v>43831</v>
      </c>
      <c r="AQ18" s="84">
        <v>44196</v>
      </c>
      <c r="AR18" s="238" t="s">
        <v>644</v>
      </c>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7" t="s">
        <v>645</v>
      </c>
      <c r="CD18" s="267" t="s">
        <v>646</v>
      </c>
      <c r="CE18" s="118">
        <v>1</v>
      </c>
      <c r="CF18" s="196"/>
      <c r="CG18" s="196"/>
      <c r="CH18" s="196"/>
      <c r="CI18" s="196"/>
      <c r="CJ18" s="196"/>
      <c r="CK18" s="196"/>
      <c r="CU18" s="426"/>
      <c r="CV18" s="426"/>
      <c r="CZ18" s="426"/>
      <c r="DA18" s="536"/>
      <c r="DB18" s="426"/>
      <c r="DC18" s="192"/>
    </row>
    <row r="19" spans="1:107" s="182" customFormat="1" ht="125.25" customHeight="1" x14ac:dyDescent="0.25">
      <c r="A19" s="466" t="s">
        <v>24</v>
      </c>
      <c r="B19" s="466" t="s">
        <v>27</v>
      </c>
      <c r="C19" s="466" t="s">
        <v>238</v>
      </c>
      <c r="D19" s="469" t="s">
        <v>204</v>
      </c>
      <c r="E19" s="431" t="s">
        <v>647</v>
      </c>
      <c r="F19" s="458" t="s">
        <v>467</v>
      </c>
      <c r="G19" s="196"/>
      <c r="H19" s="196"/>
      <c r="I19" s="196"/>
      <c r="J19" s="196"/>
      <c r="K19" s="458" t="s">
        <v>648</v>
      </c>
      <c r="L19" s="458" t="s">
        <v>468</v>
      </c>
      <c r="M19" s="458" t="s">
        <v>469</v>
      </c>
      <c r="N19" s="466" t="s">
        <v>10</v>
      </c>
      <c r="O19" s="466" t="s">
        <v>14</v>
      </c>
      <c r="P19" s="443" t="s">
        <v>19</v>
      </c>
      <c r="Q19" s="247" t="s">
        <v>470</v>
      </c>
      <c r="R19" s="255" t="s">
        <v>158</v>
      </c>
      <c r="S19" s="255" t="s">
        <v>58</v>
      </c>
      <c r="T19" s="255" t="s">
        <v>59</v>
      </c>
      <c r="U19" s="255" t="s">
        <v>60</v>
      </c>
      <c r="V19" s="255" t="s">
        <v>61</v>
      </c>
      <c r="W19" s="255" t="s">
        <v>62</v>
      </c>
      <c r="X19" s="255" t="s">
        <v>75</v>
      </c>
      <c r="Y19" s="255" t="s">
        <v>63</v>
      </c>
      <c r="Z19" s="256"/>
      <c r="AA19" s="257" t="s">
        <v>141</v>
      </c>
      <c r="AB19" s="256" t="s">
        <v>141</v>
      </c>
      <c r="AC19" s="258"/>
      <c r="AD19" s="259" t="s">
        <v>141</v>
      </c>
      <c r="AE19" s="268"/>
      <c r="AF19" s="449" t="s">
        <v>141</v>
      </c>
      <c r="AG19" s="476" t="s">
        <v>150</v>
      </c>
      <c r="AH19" s="476" t="s">
        <v>152</v>
      </c>
      <c r="AI19" s="468" t="s">
        <v>140</v>
      </c>
      <c r="AJ19" s="449" t="s">
        <v>14</v>
      </c>
      <c r="AK19" s="440" t="s">
        <v>19</v>
      </c>
      <c r="AL19" s="479" t="s">
        <v>226</v>
      </c>
      <c r="AM19" s="248" t="s">
        <v>649</v>
      </c>
      <c r="AN19" s="248" t="s">
        <v>472</v>
      </c>
      <c r="AO19" s="248" t="s">
        <v>473</v>
      </c>
      <c r="AP19" s="271">
        <v>43831</v>
      </c>
      <c r="AQ19" s="271">
        <v>44196</v>
      </c>
      <c r="AR19" s="248" t="s">
        <v>474</v>
      </c>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248" t="s">
        <v>650</v>
      </c>
      <c r="CD19" s="46" t="s">
        <v>651</v>
      </c>
      <c r="CE19" s="246">
        <v>1</v>
      </c>
      <c r="CF19" s="196"/>
      <c r="CG19" s="196"/>
      <c r="CH19" s="196"/>
      <c r="CI19" s="196"/>
      <c r="CJ19" s="196"/>
      <c r="CK19" s="196"/>
      <c r="CU19" s="191"/>
      <c r="CV19" s="191"/>
      <c r="CZ19" s="191"/>
      <c r="DA19" s="191"/>
      <c r="DB19" s="191"/>
      <c r="DC19" s="192"/>
    </row>
    <row r="20" spans="1:107" s="182" customFormat="1" ht="74.25" customHeight="1" x14ac:dyDescent="0.25">
      <c r="A20" s="466"/>
      <c r="B20" s="466"/>
      <c r="C20" s="466"/>
      <c r="D20" s="469"/>
      <c r="E20" s="432"/>
      <c r="F20" s="458"/>
      <c r="G20" s="196"/>
      <c r="H20" s="196"/>
      <c r="I20" s="196"/>
      <c r="J20" s="196"/>
      <c r="K20" s="458"/>
      <c r="L20" s="458"/>
      <c r="M20" s="458"/>
      <c r="N20" s="466"/>
      <c r="O20" s="466"/>
      <c r="P20" s="444"/>
      <c r="Q20" s="248" t="s">
        <v>448</v>
      </c>
      <c r="R20" s="255" t="s">
        <v>158</v>
      </c>
      <c r="S20" s="255" t="s">
        <v>58</v>
      </c>
      <c r="T20" s="255" t="s">
        <v>59</v>
      </c>
      <c r="U20" s="255" t="s">
        <v>60</v>
      </c>
      <c r="V20" s="255" t="s">
        <v>61</v>
      </c>
      <c r="W20" s="255" t="s">
        <v>62</v>
      </c>
      <c r="X20" s="255" t="s">
        <v>75</v>
      </c>
      <c r="Y20" s="255" t="s">
        <v>63</v>
      </c>
      <c r="Z20" s="256"/>
      <c r="AA20" s="257" t="s">
        <v>141</v>
      </c>
      <c r="AB20" s="256" t="s">
        <v>141</v>
      </c>
      <c r="AC20" s="258"/>
      <c r="AD20" s="259" t="s">
        <v>141</v>
      </c>
      <c r="AE20" s="268"/>
      <c r="AF20" s="450"/>
      <c r="AG20" s="478"/>
      <c r="AH20" s="478"/>
      <c r="AI20" s="468"/>
      <c r="AJ20" s="451"/>
      <c r="AK20" s="442"/>
      <c r="AL20" s="480"/>
      <c r="AM20" s="272" t="s">
        <v>449</v>
      </c>
      <c r="AN20" s="248" t="s">
        <v>450</v>
      </c>
      <c r="AO20" s="248" t="s">
        <v>473</v>
      </c>
      <c r="AP20" s="271">
        <v>43831</v>
      </c>
      <c r="AQ20" s="271">
        <v>44196</v>
      </c>
      <c r="AR20" s="248" t="s">
        <v>451</v>
      </c>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48" t="s">
        <v>652</v>
      </c>
      <c r="CD20" s="273" t="s">
        <v>653</v>
      </c>
      <c r="CE20" s="246">
        <v>1</v>
      </c>
      <c r="CF20" s="196"/>
      <c r="CG20" s="196"/>
      <c r="CH20" s="196"/>
      <c r="CI20" s="196"/>
      <c r="CJ20" s="196"/>
      <c r="CK20" s="196"/>
      <c r="CU20" s="191"/>
      <c r="CV20" s="191"/>
      <c r="CZ20" s="191"/>
      <c r="DA20" s="191"/>
      <c r="DB20" s="191"/>
      <c r="DC20" s="192"/>
    </row>
    <row r="21" spans="1:107" s="182" customFormat="1" ht="74.25" customHeight="1" x14ac:dyDescent="0.25">
      <c r="A21" s="466" t="s">
        <v>24</v>
      </c>
      <c r="B21" s="466" t="s">
        <v>27</v>
      </c>
      <c r="C21" s="466" t="s">
        <v>238</v>
      </c>
      <c r="D21" s="469" t="s">
        <v>227</v>
      </c>
      <c r="E21" s="431" t="s">
        <v>503</v>
      </c>
      <c r="F21" s="431" t="s">
        <v>504</v>
      </c>
      <c r="G21" s="196"/>
      <c r="H21" s="196"/>
      <c r="I21" s="196"/>
      <c r="J21" s="196"/>
      <c r="K21" s="431" t="s">
        <v>654</v>
      </c>
      <c r="L21" s="431" t="s">
        <v>505</v>
      </c>
      <c r="M21" s="431" t="s">
        <v>655</v>
      </c>
      <c r="N21" s="466" t="s">
        <v>10</v>
      </c>
      <c r="O21" s="466" t="s">
        <v>14</v>
      </c>
      <c r="P21" s="443" t="s">
        <v>19</v>
      </c>
      <c r="Q21" s="222" t="s">
        <v>507</v>
      </c>
      <c r="R21" s="255" t="s">
        <v>158</v>
      </c>
      <c r="S21" s="255" t="s">
        <v>58</v>
      </c>
      <c r="T21" s="255" t="s">
        <v>59</v>
      </c>
      <c r="U21" s="255" t="s">
        <v>60</v>
      </c>
      <c r="V21" s="255" t="s">
        <v>61</v>
      </c>
      <c r="W21" s="255" t="s">
        <v>62</v>
      </c>
      <c r="X21" s="255" t="s">
        <v>75</v>
      </c>
      <c r="Y21" s="255" t="s">
        <v>63</v>
      </c>
      <c r="Z21" s="256"/>
      <c r="AA21" s="257" t="s">
        <v>141</v>
      </c>
      <c r="AB21" s="256" t="s">
        <v>141</v>
      </c>
      <c r="AC21" s="258"/>
      <c r="AD21" s="259" t="s">
        <v>141</v>
      </c>
      <c r="AE21" s="268"/>
      <c r="AF21" s="449" t="s">
        <v>141</v>
      </c>
      <c r="AG21" s="476" t="s">
        <v>150</v>
      </c>
      <c r="AH21" s="476" t="s">
        <v>152</v>
      </c>
      <c r="AI21" s="468" t="s">
        <v>140</v>
      </c>
      <c r="AJ21" s="449" t="s">
        <v>14</v>
      </c>
      <c r="AK21" s="440" t="s">
        <v>19</v>
      </c>
      <c r="AL21" s="479" t="s">
        <v>226</v>
      </c>
      <c r="AM21" s="222" t="s">
        <v>656</v>
      </c>
      <c r="AN21" s="222" t="s">
        <v>509</v>
      </c>
      <c r="AO21" s="222" t="s">
        <v>510</v>
      </c>
      <c r="AP21" s="84">
        <v>43831</v>
      </c>
      <c r="AQ21" s="84">
        <v>44196</v>
      </c>
      <c r="AR21" s="222" t="s">
        <v>511</v>
      </c>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248" t="s">
        <v>657</v>
      </c>
      <c r="CD21" s="46" t="s">
        <v>658</v>
      </c>
      <c r="CE21" s="50" t="s">
        <v>659</v>
      </c>
      <c r="CF21" s="196"/>
      <c r="CG21" s="196"/>
      <c r="CH21" s="196"/>
      <c r="CI21" s="196"/>
      <c r="CJ21" s="196"/>
      <c r="CK21" s="196"/>
      <c r="CU21" s="191"/>
      <c r="CV21" s="191"/>
      <c r="CZ21" s="191"/>
      <c r="DA21" s="191"/>
      <c r="DB21" s="191"/>
      <c r="DC21" s="192"/>
    </row>
    <row r="22" spans="1:107" s="182" customFormat="1" ht="74.25" customHeight="1" x14ac:dyDescent="0.25">
      <c r="A22" s="466"/>
      <c r="B22" s="466"/>
      <c r="C22" s="466"/>
      <c r="D22" s="469"/>
      <c r="E22" s="433"/>
      <c r="F22" s="433"/>
      <c r="G22" s="196"/>
      <c r="H22" s="196"/>
      <c r="I22" s="196"/>
      <c r="J22" s="196"/>
      <c r="K22" s="433"/>
      <c r="L22" s="433"/>
      <c r="M22" s="433"/>
      <c r="N22" s="466"/>
      <c r="O22" s="466"/>
      <c r="P22" s="444"/>
      <c r="Q22" s="222" t="s">
        <v>512</v>
      </c>
      <c r="R22" s="255" t="s">
        <v>158</v>
      </c>
      <c r="S22" s="255" t="s">
        <v>58</v>
      </c>
      <c r="T22" s="255" t="s">
        <v>59</v>
      </c>
      <c r="U22" s="255" t="s">
        <v>60</v>
      </c>
      <c r="V22" s="255" t="s">
        <v>61</v>
      </c>
      <c r="W22" s="255" t="s">
        <v>62</v>
      </c>
      <c r="X22" s="255" t="s">
        <v>75</v>
      </c>
      <c r="Y22" s="255" t="s">
        <v>63</v>
      </c>
      <c r="Z22" s="256"/>
      <c r="AA22" s="257" t="s">
        <v>141</v>
      </c>
      <c r="AB22" s="256" t="s">
        <v>141</v>
      </c>
      <c r="AC22" s="258"/>
      <c r="AD22" s="259" t="s">
        <v>141</v>
      </c>
      <c r="AE22" s="268"/>
      <c r="AF22" s="450"/>
      <c r="AG22" s="478"/>
      <c r="AH22" s="478"/>
      <c r="AI22" s="468"/>
      <c r="AJ22" s="451"/>
      <c r="AK22" s="442"/>
      <c r="AL22" s="480"/>
      <c r="AM22" s="222" t="s">
        <v>513</v>
      </c>
      <c r="AN22" s="222" t="s">
        <v>514</v>
      </c>
      <c r="AO22" s="222" t="s">
        <v>510</v>
      </c>
      <c r="AP22" s="84">
        <v>43832</v>
      </c>
      <c r="AQ22" s="84">
        <v>44196</v>
      </c>
      <c r="AR22" s="222" t="s">
        <v>515</v>
      </c>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248" t="s">
        <v>660</v>
      </c>
      <c r="CD22" s="46" t="s">
        <v>661</v>
      </c>
      <c r="CE22" s="50" t="s">
        <v>659</v>
      </c>
      <c r="CF22" s="196"/>
      <c r="CG22" s="196"/>
      <c r="CH22" s="196"/>
      <c r="CI22" s="196"/>
      <c r="CJ22" s="196"/>
      <c r="CK22" s="196"/>
      <c r="CU22" s="191"/>
      <c r="CV22" s="191"/>
      <c r="CZ22" s="191"/>
      <c r="DA22" s="191"/>
      <c r="DB22" s="191"/>
      <c r="DC22" s="192"/>
    </row>
    <row r="23" spans="1:107" s="182" customFormat="1" ht="375" customHeight="1" thickBot="1" x14ac:dyDescent="0.3">
      <c r="A23" s="215" t="s">
        <v>24</v>
      </c>
      <c r="B23" s="215" t="s">
        <v>27</v>
      </c>
      <c r="C23" s="215" t="s">
        <v>238</v>
      </c>
      <c r="D23" s="217" t="s">
        <v>212</v>
      </c>
      <c r="E23" s="282" t="s">
        <v>516</v>
      </c>
      <c r="F23" s="196" t="s">
        <v>517</v>
      </c>
      <c r="G23" s="196"/>
      <c r="H23" s="196"/>
      <c r="I23" s="196"/>
      <c r="J23" s="196"/>
      <c r="K23" s="196" t="s">
        <v>662</v>
      </c>
      <c r="L23" s="196" t="s">
        <v>518</v>
      </c>
      <c r="M23" s="196" t="s">
        <v>663</v>
      </c>
      <c r="N23" s="215" t="s">
        <v>9</v>
      </c>
      <c r="O23" s="215" t="s">
        <v>14</v>
      </c>
      <c r="P23" s="283" t="s">
        <v>18</v>
      </c>
      <c r="Q23" s="179" t="s">
        <v>664</v>
      </c>
      <c r="R23" s="255" t="s">
        <v>158</v>
      </c>
      <c r="S23" s="255" t="s">
        <v>58</v>
      </c>
      <c r="T23" s="255" t="s">
        <v>59</v>
      </c>
      <c r="U23" s="255" t="s">
        <v>60</v>
      </c>
      <c r="V23" s="255" t="s">
        <v>61</v>
      </c>
      <c r="W23" s="255" t="s">
        <v>62</v>
      </c>
      <c r="X23" s="255" t="s">
        <v>75</v>
      </c>
      <c r="Y23" s="255" t="s">
        <v>63</v>
      </c>
      <c r="Z23" s="256"/>
      <c r="AA23" s="257" t="s">
        <v>141</v>
      </c>
      <c r="AB23" s="256" t="s">
        <v>141</v>
      </c>
      <c r="AC23" s="258"/>
      <c r="AD23" s="259" t="s">
        <v>141</v>
      </c>
      <c r="AE23" s="268"/>
      <c r="AF23" s="257" t="s">
        <v>141</v>
      </c>
      <c r="AG23" s="256" t="s">
        <v>150</v>
      </c>
      <c r="AH23" s="256" t="s">
        <v>152</v>
      </c>
      <c r="AI23" s="257" t="s">
        <v>140</v>
      </c>
      <c r="AJ23" s="257" t="s">
        <v>14</v>
      </c>
      <c r="AK23" s="285" t="s">
        <v>19</v>
      </c>
      <c r="AL23" s="255" t="s">
        <v>226</v>
      </c>
      <c r="AM23" s="286" t="s">
        <v>665</v>
      </c>
      <c r="AN23" s="286" t="s">
        <v>666</v>
      </c>
      <c r="AO23" s="286" t="s">
        <v>523</v>
      </c>
      <c r="AP23" s="286">
        <v>43831</v>
      </c>
      <c r="AQ23" s="286" t="s">
        <v>667</v>
      </c>
      <c r="AR23" s="286" t="s">
        <v>668</v>
      </c>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t="s">
        <v>669</v>
      </c>
      <c r="CD23" s="286" t="s">
        <v>670</v>
      </c>
      <c r="CE23" s="246">
        <v>1</v>
      </c>
      <c r="CF23" s="196"/>
      <c r="CG23" s="196"/>
      <c r="CH23" s="196"/>
      <c r="CI23" s="196"/>
      <c r="CJ23" s="196"/>
      <c r="CK23" s="196"/>
      <c r="CU23" s="191"/>
      <c r="CV23" s="191"/>
      <c r="CZ23" s="191"/>
      <c r="DA23" s="191"/>
      <c r="DB23" s="191"/>
      <c r="DC23" s="192"/>
    </row>
    <row r="24" spans="1:107" s="182" customFormat="1" ht="150" customHeight="1" x14ac:dyDescent="0.25">
      <c r="A24" s="425" t="s">
        <v>24</v>
      </c>
      <c r="B24" s="425" t="s">
        <v>27</v>
      </c>
      <c r="C24" s="425" t="s">
        <v>238</v>
      </c>
      <c r="D24" s="428" t="s">
        <v>206</v>
      </c>
      <c r="E24" s="431" t="s">
        <v>476</v>
      </c>
      <c r="F24" s="431" t="s">
        <v>671</v>
      </c>
      <c r="G24" s="196"/>
      <c r="H24" s="196"/>
      <c r="I24" s="196"/>
      <c r="J24" s="196"/>
      <c r="K24" s="431" t="s">
        <v>672</v>
      </c>
      <c r="L24" s="431" t="s">
        <v>673</v>
      </c>
      <c r="M24" s="431" t="s">
        <v>469</v>
      </c>
      <c r="N24" s="481" t="s">
        <v>8</v>
      </c>
      <c r="O24" s="434" t="s">
        <v>14</v>
      </c>
      <c r="P24" s="437" t="s">
        <v>18</v>
      </c>
      <c r="Q24" s="222" t="s">
        <v>479</v>
      </c>
      <c r="R24" s="201" t="s">
        <v>158</v>
      </c>
      <c r="S24" s="255" t="s">
        <v>58</v>
      </c>
      <c r="T24" s="255" t="s">
        <v>59</v>
      </c>
      <c r="U24" s="255" t="s">
        <v>60</v>
      </c>
      <c r="V24" s="255" t="s">
        <v>61</v>
      </c>
      <c r="W24" s="255" t="s">
        <v>62</v>
      </c>
      <c r="X24" s="255" t="s">
        <v>75</v>
      </c>
      <c r="Y24" s="255" t="s">
        <v>63</v>
      </c>
      <c r="Z24" s="198"/>
      <c r="AA24" s="257" t="s">
        <v>141</v>
      </c>
      <c r="AB24" s="256" t="s">
        <v>141</v>
      </c>
      <c r="AC24" s="180"/>
      <c r="AD24" s="259" t="s">
        <v>141</v>
      </c>
      <c r="AE24" s="199"/>
      <c r="AF24" s="449" t="s">
        <v>141</v>
      </c>
      <c r="AG24" s="476" t="s">
        <v>150</v>
      </c>
      <c r="AH24" s="476" t="s">
        <v>152</v>
      </c>
      <c r="AI24" s="257" t="s">
        <v>10</v>
      </c>
      <c r="AJ24" s="257" t="s">
        <v>14</v>
      </c>
      <c r="AK24" s="285" t="s">
        <v>19</v>
      </c>
      <c r="AL24" s="201" t="s">
        <v>226</v>
      </c>
      <c r="AM24" s="241" t="s">
        <v>480</v>
      </c>
      <c r="AN24" s="149" t="s">
        <v>481</v>
      </c>
      <c r="AO24" s="222" t="s">
        <v>482</v>
      </c>
      <c r="AP24" s="84">
        <v>43831</v>
      </c>
      <c r="AQ24" s="84">
        <v>44196</v>
      </c>
      <c r="AR24" s="222" t="s">
        <v>483</v>
      </c>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87" t="s">
        <v>675</v>
      </c>
      <c r="CD24" s="288" t="s">
        <v>676</v>
      </c>
      <c r="CE24" s="274">
        <v>1</v>
      </c>
      <c r="CF24" s="196"/>
      <c r="CG24" s="196"/>
      <c r="CH24" s="196"/>
      <c r="CI24" s="196"/>
      <c r="CJ24" s="196"/>
      <c r="CK24" s="196"/>
      <c r="CU24" s="191"/>
      <c r="CV24" s="191"/>
      <c r="CZ24" s="191"/>
      <c r="DA24" s="191"/>
      <c r="DB24" s="191"/>
      <c r="DC24" s="192"/>
    </row>
    <row r="25" spans="1:107" s="182" customFormat="1" ht="74.25" customHeight="1" x14ac:dyDescent="0.25">
      <c r="A25" s="427"/>
      <c r="B25" s="427"/>
      <c r="C25" s="427"/>
      <c r="D25" s="430"/>
      <c r="E25" s="433"/>
      <c r="F25" s="433"/>
      <c r="G25" s="196"/>
      <c r="H25" s="196"/>
      <c r="I25" s="196"/>
      <c r="J25" s="196"/>
      <c r="K25" s="433"/>
      <c r="L25" s="433"/>
      <c r="M25" s="433"/>
      <c r="N25" s="482"/>
      <c r="O25" s="436"/>
      <c r="P25" s="439"/>
      <c r="Q25" s="238" t="s">
        <v>674</v>
      </c>
      <c r="R25" s="221" t="s">
        <v>158</v>
      </c>
      <c r="S25" s="255" t="s">
        <v>58</v>
      </c>
      <c r="T25" s="255" t="s">
        <v>59</v>
      </c>
      <c r="U25" s="255" t="s">
        <v>60</v>
      </c>
      <c r="V25" s="255" t="s">
        <v>61</v>
      </c>
      <c r="W25" s="255" t="s">
        <v>62</v>
      </c>
      <c r="X25" s="255" t="s">
        <v>75</v>
      </c>
      <c r="Y25" s="255" t="s">
        <v>63</v>
      </c>
      <c r="Z25" s="198"/>
      <c r="AA25" s="257" t="s">
        <v>141</v>
      </c>
      <c r="AB25" s="256" t="s">
        <v>141</v>
      </c>
      <c r="AC25" s="180"/>
      <c r="AD25" s="259" t="s">
        <v>141</v>
      </c>
      <c r="AE25" s="199"/>
      <c r="AF25" s="451"/>
      <c r="AG25" s="477"/>
      <c r="AH25" s="477"/>
      <c r="AI25" s="257" t="s">
        <v>10</v>
      </c>
      <c r="AJ25" s="257" t="s">
        <v>14</v>
      </c>
      <c r="AK25" s="285" t="s">
        <v>19</v>
      </c>
      <c r="AL25" s="201" t="s">
        <v>226</v>
      </c>
      <c r="AM25" s="143" t="s">
        <v>677</v>
      </c>
      <c r="AN25" s="228" t="s">
        <v>450</v>
      </c>
      <c r="AO25" s="222" t="s">
        <v>482</v>
      </c>
      <c r="AP25" s="84">
        <v>43831</v>
      </c>
      <c r="AQ25" s="84">
        <v>44196</v>
      </c>
      <c r="AR25" s="222" t="s">
        <v>451</v>
      </c>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2"/>
      <c r="BX25" s="252"/>
      <c r="BY25" s="252"/>
      <c r="BZ25" s="252"/>
      <c r="CA25" s="252"/>
      <c r="CB25" s="252"/>
      <c r="CC25" s="46" t="s">
        <v>678</v>
      </c>
      <c r="CD25" s="46" t="s">
        <v>679</v>
      </c>
      <c r="CE25" s="274">
        <v>1</v>
      </c>
      <c r="CF25" s="196"/>
      <c r="CG25" s="196"/>
      <c r="CH25" s="196"/>
      <c r="CI25" s="196"/>
      <c r="CJ25" s="196"/>
      <c r="CK25" s="196"/>
      <c r="CU25" s="191"/>
      <c r="CV25" s="191"/>
      <c r="CZ25" s="191"/>
      <c r="DA25" s="191"/>
      <c r="DB25" s="191"/>
      <c r="DC25" s="192"/>
    </row>
    <row r="26" spans="1:107" s="182" customFormat="1" ht="136.5" customHeight="1" x14ac:dyDescent="0.25">
      <c r="A26" s="425" t="s">
        <v>24</v>
      </c>
      <c r="B26" s="425" t="s">
        <v>27</v>
      </c>
      <c r="C26" s="425" t="s">
        <v>238</v>
      </c>
      <c r="D26" s="428" t="s">
        <v>219</v>
      </c>
      <c r="E26" s="431" t="s">
        <v>680</v>
      </c>
      <c r="F26" s="431" t="s">
        <v>525</v>
      </c>
      <c r="G26" s="214"/>
      <c r="H26" s="214"/>
      <c r="I26" s="214"/>
      <c r="J26" s="214"/>
      <c r="K26" s="431" t="s">
        <v>681</v>
      </c>
      <c r="L26" s="431" t="s">
        <v>526</v>
      </c>
      <c r="M26" s="431" t="s">
        <v>527</v>
      </c>
      <c r="N26" s="425" t="s">
        <v>11</v>
      </c>
      <c r="O26" s="434" t="s">
        <v>14</v>
      </c>
      <c r="P26" s="443" t="s">
        <v>19</v>
      </c>
      <c r="Q26" s="238" t="s">
        <v>682</v>
      </c>
      <c r="R26" s="221" t="s">
        <v>158</v>
      </c>
      <c r="S26" s="255" t="s">
        <v>58</v>
      </c>
      <c r="T26" s="255" t="s">
        <v>59</v>
      </c>
      <c r="U26" s="255" t="s">
        <v>60</v>
      </c>
      <c r="V26" s="255" t="s">
        <v>61</v>
      </c>
      <c r="W26" s="255" t="s">
        <v>62</v>
      </c>
      <c r="X26" s="255" t="s">
        <v>75</v>
      </c>
      <c r="Y26" s="255" t="s">
        <v>63</v>
      </c>
      <c r="Z26" s="215"/>
      <c r="AA26" s="257" t="s">
        <v>141</v>
      </c>
      <c r="AB26" s="256" t="s">
        <v>141</v>
      </c>
      <c r="AC26" s="180"/>
      <c r="AD26" s="259" t="s">
        <v>141</v>
      </c>
      <c r="AE26" s="219"/>
      <c r="AF26" s="449" t="s">
        <v>141</v>
      </c>
      <c r="AG26" s="476" t="s">
        <v>150</v>
      </c>
      <c r="AH26" s="476" t="s">
        <v>152</v>
      </c>
      <c r="AI26" s="449" t="s">
        <v>140</v>
      </c>
      <c r="AJ26" s="449" t="s">
        <v>14</v>
      </c>
      <c r="AK26" s="440" t="s">
        <v>19</v>
      </c>
      <c r="AL26" s="446" t="s">
        <v>226</v>
      </c>
      <c r="AM26" s="238" t="s">
        <v>686</v>
      </c>
      <c r="AN26" s="269" t="s">
        <v>687</v>
      </c>
      <c r="AO26" s="238" t="s">
        <v>531</v>
      </c>
      <c r="AP26" s="84">
        <v>43831</v>
      </c>
      <c r="AQ26" s="84">
        <v>44196</v>
      </c>
      <c r="AR26" s="222" t="s">
        <v>688</v>
      </c>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22" t="s">
        <v>689</v>
      </c>
      <c r="CD26" s="181"/>
      <c r="CE26" s="274">
        <v>1</v>
      </c>
      <c r="CF26" s="214"/>
      <c r="CG26" s="214"/>
      <c r="CH26" s="214"/>
      <c r="CI26" s="214"/>
      <c r="CJ26" s="214"/>
      <c r="CK26" s="214"/>
      <c r="CU26" s="191"/>
      <c r="CV26" s="191"/>
      <c r="CZ26" s="191"/>
      <c r="DA26" s="191"/>
      <c r="DB26" s="191"/>
      <c r="DC26" s="192"/>
    </row>
    <row r="27" spans="1:107" s="182" customFormat="1" ht="169.5" customHeight="1" x14ac:dyDescent="0.25">
      <c r="A27" s="426"/>
      <c r="B27" s="426"/>
      <c r="C27" s="426"/>
      <c r="D27" s="429"/>
      <c r="E27" s="432"/>
      <c r="F27" s="432"/>
      <c r="G27" s="214"/>
      <c r="H27" s="214"/>
      <c r="I27" s="214"/>
      <c r="J27" s="214"/>
      <c r="K27" s="432"/>
      <c r="L27" s="432"/>
      <c r="M27" s="432"/>
      <c r="N27" s="426"/>
      <c r="O27" s="435"/>
      <c r="P27" s="444"/>
      <c r="Q27" s="238" t="s">
        <v>683</v>
      </c>
      <c r="R27" s="221" t="s">
        <v>158</v>
      </c>
      <c r="S27" s="255" t="s">
        <v>58</v>
      </c>
      <c r="T27" s="255" t="s">
        <v>59</v>
      </c>
      <c r="U27" s="255" t="s">
        <v>60</v>
      </c>
      <c r="V27" s="255" t="s">
        <v>61</v>
      </c>
      <c r="W27" s="255" t="s">
        <v>62</v>
      </c>
      <c r="X27" s="255" t="s">
        <v>75</v>
      </c>
      <c r="Y27" s="255" t="s">
        <v>63</v>
      </c>
      <c r="Z27" s="215"/>
      <c r="AA27" s="257" t="s">
        <v>141</v>
      </c>
      <c r="AB27" s="256" t="s">
        <v>141</v>
      </c>
      <c r="AC27" s="180"/>
      <c r="AD27" s="259" t="s">
        <v>141</v>
      </c>
      <c r="AE27" s="219"/>
      <c r="AF27" s="450"/>
      <c r="AG27" s="478"/>
      <c r="AH27" s="478"/>
      <c r="AI27" s="450"/>
      <c r="AJ27" s="450"/>
      <c r="AK27" s="441"/>
      <c r="AL27" s="447"/>
      <c r="AM27" s="238" t="s">
        <v>690</v>
      </c>
      <c r="AN27" s="238" t="s">
        <v>691</v>
      </c>
      <c r="AO27" s="238" t="s">
        <v>531</v>
      </c>
      <c r="AP27" s="84">
        <v>43831</v>
      </c>
      <c r="AQ27" s="84">
        <v>44196</v>
      </c>
      <c r="AR27" s="222" t="s">
        <v>692</v>
      </c>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22" t="s">
        <v>693</v>
      </c>
      <c r="CD27" s="181"/>
      <c r="CE27" s="274">
        <v>1</v>
      </c>
      <c r="CF27" s="214"/>
      <c r="CG27" s="214"/>
      <c r="CH27" s="214"/>
      <c r="CI27" s="214"/>
      <c r="CJ27" s="214"/>
      <c r="CK27" s="214"/>
      <c r="CU27" s="191"/>
      <c r="CV27" s="191"/>
      <c r="CZ27" s="191"/>
      <c r="DA27" s="191"/>
      <c r="DB27" s="191"/>
      <c r="DC27" s="192"/>
    </row>
    <row r="28" spans="1:107" s="182" customFormat="1" ht="127.5" customHeight="1" x14ac:dyDescent="0.25">
      <c r="A28" s="426"/>
      <c r="B28" s="426"/>
      <c r="C28" s="426"/>
      <c r="D28" s="429"/>
      <c r="E28" s="432"/>
      <c r="F28" s="432"/>
      <c r="G28" s="214"/>
      <c r="H28" s="214"/>
      <c r="I28" s="214"/>
      <c r="J28" s="214"/>
      <c r="K28" s="432"/>
      <c r="L28" s="432"/>
      <c r="M28" s="432"/>
      <c r="N28" s="426"/>
      <c r="O28" s="435"/>
      <c r="P28" s="444"/>
      <c r="Q28" s="238" t="s">
        <v>684</v>
      </c>
      <c r="R28" s="221" t="s">
        <v>158</v>
      </c>
      <c r="S28" s="255" t="s">
        <v>58</v>
      </c>
      <c r="T28" s="255" t="s">
        <v>59</v>
      </c>
      <c r="U28" s="255" t="s">
        <v>60</v>
      </c>
      <c r="V28" s="255" t="s">
        <v>61</v>
      </c>
      <c r="W28" s="255" t="s">
        <v>62</v>
      </c>
      <c r="X28" s="255" t="s">
        <v>75</v>
      </c>
      <c r="Y28" s="255" t="s">
        <v>63</v>
      </c>
      <c r="Z28" s="215"/>
      <c r="AA28" s="257" t="s">
        <v>141</v>
      </c>
      <c r="AB28" s="256" t="s">
        <v>141</v>
      </c>
      <c r="AC28" s="180"/>
      <c r="AD28" s="259" t="s">
        <v>141</v>
      </c>
      <c r="AE28" s="219"/>
      <c r="AF28" s="450"/>
      <c r="AG28" s="478"/>
      <c r="AH28" s="478"/>
      <c r="AI28" s="450"/>
      <c r="AJ28" s="450"/>
      <c r="AK28" s="441"/>
      <c r="AL28" s="447"/>
      <c r="AM28" s="238" t="s">
        <v>694</v>
      </c>
      <c r="AN28" s="269" t="s">
        <v>695</v>
      </c>
      <c r="AO28" s="238" t="s">
        <v>531</v>
      </c>
      <c r="AP28" s="84">
        <v>43831</v>
      </c>
      <c r="AQ28" s="84">
        <v>44196</v>
      </c>
      <c r="AR28" s="270" t="s">
        <v>696</v>
      </c>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181" t="s">
        <v>697</v>
      </c>
      <c r="CD28" s="181"/>
      <c r="CE28" s="274">
        <v>1</v>
      </c>
      <c r="CF28" s="214"/>
      <c r="CG28" s="214"/>
      <c r="CH28" s="214"/>
      <c r="CI28" s="214"/>
      <c r="CJ28" s="214"/>
      <c r="CK28" s="214"/>
      <c r="CU28" s="191"/>
      <c r="CV28" s="191"/>
      <c r="CZ28" s="191"/>
      <c r="DA28" s="191"/>
      <c r="DB28" s="191"/>
      <c r="DC28" s="192"/>
    </row>
    <row r="29" spans="1:107" s="182" customFormat="1" ht="114" customHeight="1" x14ac:dyDescent="0.25">
      <c r="A29" s="427"/>
      <c r="B29" s="427"/>
      <c r="C29" s="427"/>
      <c r="D29" s="430"/>
      <c r="E29" s="433"/>
      <c r="F29" s="433"/>
      <c r="G29" s="214"/>
      <c r="H29" s="214"/>
      <c r="I29" s="214"/>
      <c r="J29" s="214"/>
      <c r="K29" s="433"/>
      <c r="L29" s="433"/>
      <c r="M29" s="433"/>
      <c r="N29" s="427"/>
      <c r="O29" s="436"/>
      <c r="P29" s="445"/>
      <c r="Q29" s="238" t="s">
        <v>685</v>
      </c>
      <c r="R29" s="221" t="s">
        <v>158</v>
      </c>
      <c r="S29" s="255" t="s">
        <v>58</v>
      </c>
      <c r="T29" s="255" t="s">
        <v>59</v>
      </c>
      <c r="U29" s="255" t="s">
        <v>60</v>
      </c>
      <c r="V29" s="255" t="s">
        <v>61</v>
      </c>
      <c r="W29" s="255" t="s">
        <v>62</v>
      </c>
      <c r="X29" s="255" t="s">
        <v>75</v>
      </c>
      <c r="Y29" s="255" t="s">
        <v>63</v>
      </c>
      <c r="Z29" s="215"/>
      <c r="AA29" s="257" t="s">
        <v>141</v>
      </c>
      <c r="AB29" s="256" t="s">
        <v>141</v>
      </c>
      <c r="AC29" s="180"/>
      <c r="AD29" s="259" t="s">
        <v>141</v>
      </c>
      <c r="AE29" s="219"/>
      <c r="AF29" s="451"/>
      <c r="AG29" s="477"/>
      <c r="AH29" s="477"/>
      <c r="AI29" s="451"/>
      <c r="AJ29" s="451"/>
      <c r="AK29" s="442"/>
      <c r="AL29" s="448"/>
      <c r="AM29" s="238" t="s">
        <v>698</v>
      </c>
      <c r="AN29" s="269" t="s">
        <v>695</v>
      </c>
      <c r="AO29" s="238" t="s">
        <v>531</v>
      </c>
      <c r="AP29" s="84">
        <v>43831</v>
      </c>
      <c r="AQ29" s="84">
        <v>44196</v>
      </c>
      <c r="AR29" s="222" t="s">
        <v>692</v>
      </c>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181" t="s">
        <v>697</v>
      </c>
      <c r="CD29" s="181"/>
      <c r="CE29" s="274">
        <v>1</v>
      </c>
      <c r="CF29" s="214"/>
      <c r="CG29" s="214"/>
      <c r="CH29" s="214"/>
      <c r="CI29" s="214"/>
      <c r="CJ29" s="214"/>
      <c r="CK29" s="214"/>
      <c r="CU29" s="191"/>
      <c r="CV29" s="191"/>
      <c r="CZ29" s="191"/>
      <c r="DA29" s="191"/>
      <c r="DB29" s="191"/>
      <c r="DC29" s="192"/>
    </row>
    <row r="30" spans="1:107" s="182" customFormat="1" ht="114" customHeight="1" x14ac:dyDescent="0.25">
      <c r="A30" s="466" t="s">
        <v>24</v>
      </c>
      <c r="B30" s="466" t="s">
        <v>27</v>
      </c>
      <c r="C30" s="466" t="s">
        <v>238</v>
      </c>
      <c r="D30" s="469" t="s">
        <v>210</v>
      </c>
      <c r="E30" s="431" t="s">
        <v>485</v>
      </c>
      <c r="F30" s="431" t="s">
        <v>486</v>
      </c>
      <c r="G30" s="214"/>
      <c r="H30" s="214"/>
      <c r="I30" s="214"/>
      <c r="J30" s="214"/>
      <c r="K30" s="431" t="s">
        <v>699</v>
      </c>
      <c r="L30" s="431" t="s">
        <v>700</v>
      </c>
      <c r="M30" s="431" t="s">
        <v>488</v>
      </c>
      <c r="N30" s="425" t="s">
        <v>10</v>
      </c>
      <c r="O30" s="434" t="s">
        <v>14</v>
      </c>
      <c r="P30" s="443" t="s">
        <v>19</v>
      </c>
      <c r="Q30" s="222" t="s">
        <v>489</v>
      </c>
      <c r="R30" s="221" t="s">
        <v>158</v>
      </c>
      <c r="S30" s="255" t="s">
        <v>58</v>
      </c>
      <c r="T30" s="255" t="s">
        <v>59</v>
      </c>
      <c r="U30" s="255" t="s">
        <v>60</v>
      </c>
      <c r="V30" s="255" t="s">
        <v>61</v>
      </c>
      <c r="W30" s="255" t="s">
        <v>62</v>
      </c>
      <c r="X30" s="255" t="s">
        <v>75</v>
      </c>
      <c r="Y30" s="255" t="s">
        <v>63</v>
      </c>
      <c r="Z30" s="215"/>
      <c r="AA30" s="257" t="s">
        <v>141</v>
      </c>
      <c r="AB30" s="256" t="s">
        <v>141</v>
      </c>
      <c r="AC30" s="180"/>
      <c r="AD30" s="259" t="s">
        <v>141</v>
      </c>
      <c r="AE30" s="219"/>
      <c r="AF30" s="449" t="s">
        <v>141</v>
      </c>
      <c r="AG30" s="476" t="s">
        <v>150</v>
      </c>
      <c r="AH30" s="476" t="s">
        <v>152</v>
      </c>
      <c r="AI30" s="449" t="s">
        <v>140</v>
      </c>
      <c r="AJ30" s="449" t="s">
        <v>14</v>
      </c>
      <c r="AK30" s="440" t="s">
        <v>19</v>
      </c>
      <c r="AL30" s="446" t="s">
        <v>226</v>
      </c>
      <c r="AM30" s="222" t="s">
        <v>701</v>
      </c>
      <c r="AN30" s="222" t="s">
        <v>702</v>
      </c>
      <c r="AO30" s="222" t="s">
        <v>492</v>
      </c>
      <c r="AP30" s="84">
        <v>43831</v>
      </c>
      <c r="AQ30" s="84">
        <v>44196</v>
      </c>
      <c r="AR30" s="222" t="s">
        <v>703</v>
      </c>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50" t="s">
        <v>704</v>
      </c>
      <c r="CD30" s="248" t="s">
        <v>702</v>
      </c>
      <c r="CE30" s="274">
        <v>1</v>
      </c>
      <c r="CF30" s="214"/>
      <c r="CG30" s="214"/>
      <c r="CH30" s="214"/>
      <c r="CI30" s="214"/>
      <c r="CJ30" s="214"/>
      <c r="CK30" s="214"/>
      <c r="CU30" s="191"/>
      <c r="CV30" s="191"/>
      <c r="CZ30" s="191"/>
      <c r="DA30" s="191"/>
      <c r="DB30" s="191"/>
      <c r="DC30" s="192"/>
    </row>
    <row r="31" spans="1:107" s="182" customFormat="1" ht="114" customHeight="1" x14ac:dyDescent="0.25">
      <c r="A31" s="466"/>
      <c r="B31" s="466"/>
      <c r="C31" s="466"/>
      <c r="D31" s="469"/>
      <c r="E31" s="433"/>
      <c r="F31" s="433"/>
      <c r="G31" s="214"/>
      <c r="H31" s="214"/>
      <c r="I31" s="214"/>
      <c r="J31" s="214"/>
      <c r="K31" s="433"/>
      <c r="L31" s="433"/>
      <c r="M31" s="433"/>
      <c r="N31" s="426"/>
      <c r="O31" s="435"/>
      <c r="P31" s="444"/>
      <c r="Q31" s="222" t="s">
        <v>495</v>
      </c>
      <c r="R31" s="221" t="s">
        <v>158</v>
      </c>
      <c r="S31" s="255" t="s">
        <v>58</v>
      </c>
      <c r="T31" s="255" t="s">
        <v>59</v>
      </c>
      <c r="U31" s="255" t="s">
        <v>60</v>
      </c>
      <c r="V31" s="255" t="s">
        <v>61</v>
      </c>
      <c r="W31" s="255" t="s">
        <v>62</v>
      </c>
      <c r="X31" s="255" t="s">
        <v>75</v>
      </c>
      <c r="Y31" s="255" t="s">
        <v>63</v>
      </c>
      <c r="Z31" s="215"/>
      <c r="AA31" s="257" t="s">
        <v>141</v>
      </c>
      <c r="AB31" s="256" t="s">
        <v>141</v>
      </c>
      <c r="AC31" s="180"/>
      <c r="AD31" s="259" t="s">
        <v>141</v>
      </c>
      <c r="AE31" s="219"/>
      <c r="AF31" s="451"/>
      <c r="AG31" s="477"/>
      <c r="AH31" s="477"/>
      <c r="AI31" s="451"/>
      <c r="AJ31" s="451"/>
      <c r="AK31" s="442"/>
      <c r="AL31" s="448"/>
      <c r="AM31" s="222" t="s">
        <v>496</v>
      </c>
      <c r="AN31" s="222" t="s">
        <v>497</v>
      </c>
      <c r="AO31" s="222" t="s">
        <v>492</v>
      </c>
      <c r="AP31" s="84">
        <v>43831</v>
      </c>
      <c r="AQ31" s="84">
        <v>44196</v>
      </c>
      <c r="AR31" s="222" t="s">
        <v>498</v>
      </c>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2"/>
      <c r="CC31" s="50" t="s">
        <v>705</v>
      </c>
      <c r="CD31" s="21" t="s">
        <v>706</v>
      </c>
      <c r="CE31" s="274">
        <v>1</v>
      </c>
      <c r="CF31" s="214"/>
      <c r="CG31" s="214"/>
      <c r="CH31" s="214"/>
      <c r="CI31" s="214"/>
      <c r="CJ31" s="214"/>
      <c r="CK31" s="214"/>
      <c r="CU31" s="191"/>
      <c r="CV31" s="191"/>
      <c r="CZ31" s="191"/>
      <c r="DA31" s="191"/>
      <c r="DB31" s="191"/>
      <c r="DC31" s="192"/>
    </row>
    <row r="32" spans="1:107" s="182" customFormat="1" ht="74.25" customHeight="1" x14ac:dyDescent="0.25">
      <c r="A32" s="425" t="s">
        <v>24</v>
      </c>
      <c r="B32" s="425" t="s">
        <v>27</v>
      </c>
      <c r="C32" s="425" t="s">
        <v>238</v>
      </c>
      <c r="D32" s="428" t="s">
        <v>202</v>
      </c>
      <c r="E32" s="431" t="s">
        <v>429</v>
      </c>
      <c r="F32" s="431" t="s">
        <v>430</v>
      </c>
      <c r="G32" s="196"/>
      <c r="H32" s="196"/>
      <c r="I32" s="196"/>
      <c r="J32" s="196"/>
      <c r="K32" s="431" t="s">
        <v>707</v>
      </c>
      <c r="L32" s="431" t="s">
        <v>431</v>
      </c>
      <c r="M32" s="431" t="s">
        <v>708</v>
      </c>
      <c r="N32" s="425" t="s">
        <v>10</v>
      </c>
      <c r="O32" s="434" t="s">
        <v>14</v>
      </c>
      <c r="P32" s="474" t="s">
        <v>19</v>
      </c>
      <c r="Q32" s="294" t="s">
        <v>709</v>
      </c>
      <c r="R32" s="221" t="s">
        <v>158</v>
      </c>
      <c r="S32" s="255" t="s">
        <v>58</v>
      </c>
      <c r="T32" s="255" t="s">
        <v>59</v>
      </c>
      <c r="U32" s="255" t="s">
        <v>60</v>
      </c>
      <c r="V32" s="255" t="s">
        <v>61</v>
      </c>
      <c r="W32" s="255" t="s">
        <v>62</v>
      </c>
      <c r="X32" s="255" t="s">
        <v>75</v>
      </c>
      <c r="Y32" s="255" t="s">
        <v>63</v>
      </c>
      <c r="Z32" s="215"/>
      <c r="AA32" s="257" t="s">
        <v>141</v>
      </c>
      <c r="AB32" s="256" t="s">
        <v>141</v>
      </c>
      <c r="AC32" s="180"/>
      <c r="AD32" s="259" t="s">
        <v>141</v>
      </c>
      <c r="AE32" s="199"/>
      <c r="AF32" s="443" t="s">
        <v>141</v>
      </c>
      <c r="AG32" s="425" t="s">
        <v>150</v>
      </c>
      <c r="AH32" s="425" t="s">
        <v>152</v>
      </c>
      <c r="AI32" s="449" t="s">
        <v>140</v>
      </c>
      <c r="AJ32" s="449" t="s">
        <v>14</v>
      </c>
      <c r="AK32" s="440" t="s">
        <v>19</v>
      </c>
      <c r="AL32" s="446" t="s">
        <v>226</v>
      </c>
      <c r="AM32" s="295" t="s">
        <v>712</v>
      </c>
      <c r="AN32" s="295" t="s">
        <v>713</v>
      </c>
      <c r="AO32" s="294" t="s">
        <v>436</v>
      </c>
      <c r="AP32" s="296">
        <v>43831</v>
      </c>
      <c r="AQ32" s="296">
        <v>44196</v>
      </c>
      <c r="AR32" s="295" t="s">
        <v>714</v>
      </c>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8" t="s">
        <v>715</v>
      </c>
      <c r="CD32" s="299" t="s">
        <v>716</v>
      </c>
      <c r="CE32" s="300">
        <v>1</v>
      </c>
      <c r="CF32" s="196"/>
      <c r="CG32" s="196"/>
      <c r="CH32" s="196"/>
      <c r="CI32" s="196"/>
      <c r="CJ32" s="196"/>
      <c r="CK32" s="196"/>
      <c r="CU32" s="191"/>
      <c r="CV32" s="191"/>
      <c r="CZ32" s="191"/>
      <c r="DA32" s="191"/>
      <c r="DB32" s="191"/>
      <c r="DC32" s="192"/>
    </row>
    <row r="33" spans="1:89" ht="218.25" customHeight="1" x14ac:dyDescent="0.25">
      <c r="A33" s="426"/>
      <c r="B33" s="426"/>
      <c r="C33" s="426"/>
      <c r="D33" s="429"/>
      <c r="E33" s="432"/>
      <c r="F33" s="432"/>
      <c r="G33" s="181"/>
      <c r="H33" s="181"/>
      <c r="I33" s="181"/>
      <c r="J33" s="181"/>
      <c r="K33" s="432"/>
      <c r="L33" s="432"/>
      <c r="M33" s="432"/>
      <c r="N33" s="426"/>
      <c r="O33" s="435"/>
      <c r="P33" s="474"/>
      <c r="Q33" s="294" t="s">
        <v>710</v>
      </c>
      <c r="R33" s="221" t="s">
        <v>158</v>
      </c>
      <c r="S33" s="255" t="s">
        <v>58</v>
      </c>
      <c r="T33" s="255" t="s">
        <v>59</v>
      </c>
      <c r="U33" s="255" t="s">
        <v>60</v>
      </c>
      <c r="V33" s="255" t="s">
        <v>61</v>
      </c>
      <c r="W33" s="255" t="s">
        <v>62</v>
      </c>
      <c r="X33" s="255" t="s">
        <v>75</v>
      </c>
      <c r="Y33" s="255" t="s">
        <v>63</v>
      </c>
      <c r="Z33" s="215"/>
      <c r="AA33" s="257" t="s">
        <v>141</v>
      </c>
      <c r="AB33" s="256" t="s">
        <v>141</v>
      </c>
      <c r="AC33" s="180"/>
      <c r="AD33" s="259" t="s">
        <v>141</v>
      </c>
      <c r="AE33" s="185"/>
      <c r="AF33" s="444"/>
      <c r="AG33" s="426"/>
      <c r="AH33" s="426"/>
      <c r="AI33" s="450"/>
      <c r="AJ33" s="450"/>
      <c r="AK33" s="441"/>
      <c r="AL33" s="447"/>
      <c r="AM33" s="294" t="s">
        <v>440</v>
      </c>
      <c r="AN33" s="294" t="s">
        <v>441</v>
      </c>
      <c r="AO33" s="294" t="s">
        <v>436</v>
      </c>
      <c r="AP33" s="296">
        <v>43831</v>
      </c>
      <c r="AQ33" s="296">
        <v>44196</v>
      </c>
      <c r="AR33" s="295" t="s">
        <v>717</v>
      </c>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8" t="s">
        <v>718</v>
      </c>
      <c r="CD33" s="299" t="s">
        <v>719</v>
      </c>
      <c r="CE33" s="300">
        <v>1</v>
      </c>
      <c r="CF33" s="193"/>
      <c r="CG33" s="193"/>
      <c r="CH33" s="193"/>
      <c r="CI33" s="193"/>
      <c r="CJ33" s="193"/>
      <c r="CK33" s="193"/>
    </row>
    <row r="34" spans="1:89" ht="124.5" customHeight="1" x14ac:dyDescent="0.25">
      <c r="A34" s="426"/>
      <c r="B34" s="426"/>
      <c r="C34" s="426"/>
      <c r="D34" s="429"/>
      <c r="E34" s="432"/>
      <c r="F34" s="432"/>
      <c r="G34" s="181"/>
      <c r="H34" s="181"/>
      <c r="I34" s="181"/>
      <c r="J34" s="181"/>
      <c r="K34" s="432"/>
      <c r="L34" s="432"/>
      <c r="M34" s="432"/>
      <c r="N34" s="426"/>
      <c r="O34" s="435"/>
      <c r="P34" s="474"/>
      <c r="Q34" s="295" t="s">
        <v>711</v>
      </c>
      <c r="R34" s="221" t="s">
        <v>158</v>
      </c>
      <c r="S34" s="255" t="s">
        <v>58</v>
      </c>
      <c r="T34" s="255" t="s">
        <v>59</v>
      </c>
      <c r="U34" s="255" t="s">
        <v>60</v>
      </c>
      <c r="V34" s="255" t="s">
        <v>61</v>
      </c>
      <c r="W34" s="255" t="s">
        <v>62</v>
      </c>
      <c r="X34" s="255" t="s">
        <v>75</v>
      </c>
      <c r="Y34" s="255" t="s">
        <v>63</v>
      </c>
      <c r="Z34" s="215"/>
      <c r="AA34" s="257" t="s">
        <v>141</v>
      </c>
      <c r="AB34" s="256" t="s">
        <v>141</v>
      </c>
      <c r="AC34" s="180"/>
      <c r="AD34" s="259" t="s">
        <v>141</v>
      </c>
      <c r="AE34" s="185"/>
      <c r="AF34" s="444"/>
      <c r="AG34" s="426"/>
      <c r="AH34" s="426"/>
      <c r="AI34" s="450"/>
      <c r="AJ34" s="450"/>
      <c r="AK34" s="441"/>
      <c r="AL34" s="447"/>
      <c r="AM34" s="294" t="s">
        <v>720</v>
      </c>
      <c r="AN34" s="295" t="s">
        <v>721</v>
      </c>
      <c r="AO34" s="294" t="s">
        <v>436</v>
      </c>
      <c r="AP34" s="296">
        <v>43831</v>
      </c>
      <c r="AQ34" s="296">
        <v>44196</v>
      </c>
      <c r="AR34" s="294" t="s">
        <v>447</v>
      </c>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8" t="s">
        <v>722</v>
      </c>
      <c r="CD34" s="295" t="s">
        <v>721</v>
      </c>
      <c r="CE34" s="301">
        <v>1</v>
      </c>
      <c r="CF34" s="193"/>
      <c r="CG34" s="193"/>
      <c r="CH34" s="193"/>
      <c r="CI34" s="193"/>
      <c r="CJ34" s="193"/>
      <c r="CK34" s="193"/>
    </row>
    <row r="35" spans="1:89" ht="84.75" customHeight="1" x14ac:dyDescent="0.25">
      <c r="A35" s="427"/>
      <c r="B35" s="427"/>
      <c r="C35" s="427"/>
      <c r="D35" s="430"/>
      <c r="E35" s="433"/>
      <c r="F35" s="433"/>
      <c r="G35" s="181"/>
      <c r="H35" s="181"/>
      <c r="I35" s="181"/>
      <c r="J35" s="181"/>
      <c r="K35" s="433"/>
      <c r="L35" s="433"/>
      <c r="M35" s="432"/>
      <c r="N35" s="426"/>
      <c r="O35" s="435"/>
      <c r="P35" s="475"/>
      <c r="Q35" s="304" t="s">
        <v>448</v>
      </c>
      <c r="R35" s="221" t="s">
        <v>158</v>
      </c>
      <c r="S35" s="255" t="s">
        <v>58</v>
      </c>
      <c r="T35" s="255" t="s">
        <v>59</v>
      </c>
      <c r="U35" s="255" t="s">
        <v>60</v>
      </c>
      <c r="V35" s="255" t="s">
        <v>61</v>
      </c>
      <c r="W35" s="255" t="s">
        <v>62</v>
      </c>
      <c r="X35" s="255" t="s">
        <v>75</v>
      </c>
      <c r="Y35" s="255" t="s">
        <v>63</v>
      </c>
      <c r="Z35" s="215"/>
      <c r="AA35" s="257" t="s">
        <v>141</v>
      </c>
      <c r="AB35" s="256" t="s">
        <v>141</v>
      </c>
      <c r="AC35" s="180"/>
      <c r="AD35" s="259" t="s">
        <v>141</v>
      </c>
      <c r="AE35" s="185"/>
      <c r="AF35" s="444"/>
      <c r="AG35" s="426"/>
      <c r="AH35" s="426"/>
      <c r="AI35" s="450"/>
      <c r="AJ35" s="450"/>
      <c r="AK35" s="441"/>
      <c r="AL35" s="447"/>
      <c r="AM35" s="307" t="s">
        <v>449</v>
      </c>
      <c r="AN35" s="308" t="s">
        <v>450</v>
      </c>
      <c r="AO35" s="304" t="s">
        <v>436</v>
      </c>
      <c r="AP35" s="309">
        <v>43831</v>
      </c>
      <c r="AQ35" s="296">
        <v>44196</v>
      </c>
      <c r="AR35" s="294" t="s">
        <v>451</v>
      </c>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8" t="s">
        <v>723</v>
      </c>
      <c r="CD35" s="295" t="s">
        <v>450</v>
      </c>
      <c r="CE35" s="301">
        <v>1</v>
      </c>
      <c r="CF35" s="193"/>
      <c r="CG35" s="193"/>
      <c r="CH35" s="193"/>
      <c r="CI35" s="193"/>
      <c r="CJ35" s="193"/>
      <c r="CK35" s="193"/>
    </row>
    <row r="36" spans="1:89" ht="222" customHeight="1" x14ac:dyDescent="0.25">
      <c r="A36" s="425" t="s">
        <v>53</v>
      </c>
      <c r="B36" s="425" t="s">
        <v>27</v>
      </c>
      <c r="C36" s="425" t="s">
        <v>238</v>
      </c>
      <c r="D36" s="428" t="s">
        <v>220</v>
      </c>
      <c r="E36" s="431" t="s">
        <v>724</v>
      </c>
      <c r="F36" s="472" t="s">
        <v>725</v>
      </c>
      <c r="G36" s="181"/>
      <c r="H36" s="181"/>
      <c r="I36" s="181"/>
      <c r="J36" s="181"/>
      <c r="K36" s="472" t="s">
        <v>726</v>
      </c>
      <c r="L36" s="431" t="s">
        <v>547</v>
      </c>
      <c r="M36" s="458" t="s">
        <v>548</v>
      </c>
      <c r="N36" s="466" t="s">
        <v>9</v>
      </c>
      <c r="O36" s="470" t="s">
        <v>14</v>
      </c>
      <c r="P36" s="471" t="s">
        <v>18</v>
      </c>
      <c r="Q36" s="46" t="s">
        <v>727</v>
      </c>
      <c r="R36" s="221" t="s">
        <v>158</v>
      </c>
      <c r="S36" s="255" t="s">
        <v>58</v>
      </c>
      <c r="T36" s="255" t="s">
        <v>59</v>
      </c>
      <c r="U36" s="255" t="s">
        <v>60</v>
      </c>
      <c r="V36" s="255" t="s">
        <v>61</v>
      </c>
      <c r="W36" s="255" t="s">
        <v>62</v>
      </c>
      <c r="X36" s="255" t="s">
        <v>75</v>
      </c>
      <c r="Y36" s="255" t="s">
        <v>63</v>
      </c>
      <c r="Z36" s="215"/>
      <c r="AA36" s="257" t="s">
        <v>141</v>
      </c>
      <c r="AB36" s="256" t="s">
        <v>141</v>
      </c>
      <c r="AC36" s="180"/>
      <c r="AD36" s="259" t="s">
        <v>141</v>
      </c>
      <c r="AE36" s="213"/>
      <c r="AF36" s="218" t="s">
        <v>141</v>
      </c>
      <c r="AG36" s="215" t="s">
        <v>150</v>
      </c>
      <c r="AH36" s="215" t="s">
        <v>152</v>
      </c>
      <c r="AI36" s="275" t="s">
        <v>140</v>
      </c>
      <c r="AJ36" s="275" t="s">
        <v>14</v>
      </c>
      <c r="AK36" s="293" t="s">
        <v>19</v>
      </c>
      <c r="AL36" s="305" t="s">
        <v>226</v>
      </c>
      <c r="AM36" s="303" t="s">
        <v>729</v>
      </c>
      <c r="AN36" s="46" t="s">
        <v>730</v>
      </c>
      <c r="AO36" s="46" t="s">
        <v>552</v>
      </c>
      <c r="AP36" s="253">
        <v>43845</v>
      </c>
      <c r="AQ36" s="253">
        <v>44196</v>
      </c>
      <c r="AR36" s="248" t="s">
        <v>731</v>
      </c>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48" t="s">
        <v>732</v>
      </c>
      <c r="CD36" s="248" t="s">
        <v>733</v>
      </c>
      <c r="CE36" s="274">
        <v>0.15</v>
      </c>
      <c r="CF36" s="193"/>
      <c r="CG36" s="193"/>
      <c r="CH36" s="193"/>
      <c r="CI36" s="193"/>
      <c r="CJ36" s="193"/>
      <c r="CK36" s="193"/>
    </row>
    <row r="37" spans="1:89" ht="108.75" customHeight="1" x14ac:dyDescent="0.25">
      <c r="A37" s="427"/>
      <c r="B37" s="427"/>
      <c r="C37" s="427"/>
      <c r="D37" s="430"/>
      <c r="E37" s="433"/>
      <c r="F37" s="473"/>
      <c r="G37" s="181"/>
      <c r="H37" s="181"/>
      <c r="I37" s="181"/>
      <c r="J37" s="181"/>
      <c r="K37" s="473"/>
      <c r="L37" s="433"/>
      <c r="M37" s="458"/>
      <c r="N37" s="466"/>
      <c r="O37" s="470"/>
      <c r="P37" s="471"/>
      <c r="Q37" s="303" t="s">
        <v>728</v>
      </c>
      <c r="R37" s="221" t="s">
        <v>158</v>
      </c>
      <c r="S37" s="255" t="s">
        <v>58</v>
      </c>
      <c r="T37" s="255" t="s">
        <v>59</v>
      </c>
      <c r="U37" s="255" t="s">
        <v>60</v>
      </c>
      <c r="V37" s="255" t="s">
        <v>61</v>
      </c>
      <c r="W37" s="255" t="s">
        <v>62</v>
      </c>
      <c r="X37" s="255" t="s">
        <v>75</v>
      </c>
      <c r="Y37" s="255" t="s">
        <v>63</v>
      </c>
      <c r="Z37" s="215"/>
      <c r="AA37" s="257" t="s">
        <v>141</v>
      </c>
      <c r="AB37" s="256" t="s">
        <v>141</v>
      </c>
      <c r="AC37" s="180"/>
      <c r="AD37" s="259" t="s">
        <v>141</v>
      </c>
      <c r="AE37" s="213"/>
      <c r="AF37" s="250" t="s">
        <v>141</v>
      </c>
      <c r="AG37" s="249" t="s">
        <v>150</v>
      </c>
      <c r="AH37" s="249" t="s">
        <v>152</v>
      </c>
      <c r="AI37" s="260" t="s">
        <v>140</v>
      </c>
      <c r="AJ37" s="275" t="s">
        <v>14</v>
      </c>
      <c r="AK37" s="293" t="s">
        <v>19</v>
      </c>
      <c r="AL37" s="305" t="s">
        <v>226</v>
      </c>
      <c r="AM37" s="306" t="s">
        <v>734</v>
      </c>
      <c r="AN37" s="46" t="s">
        <v>735</v>
      </c>
      <c r="AO37" s="303" t="s">
        <v>552</v>
      </c>
      <c r="AP37" s="253">
        <v>43863</v>
      </c>
      <c r="AQ37" s="253">
        <v>44196</v>
      </c>
      <c r="AR37" s="248" t="s">
        <v>736</v>
      </c>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1" t="s">
        <v>737</v>
      </c>
      <c r="CD37" s="248" t="s">
        <v>738</v>
      </c>
      <c r="CE37" s="274">
        <v>0.18</v>
      </c>
      <c r="CF37" s="193"/>
      <c r="CG37" s="193"/>
      <c r="CH37" s="193"/>
      <c r="CI37" s="193"/>
      <c r="CJ37" s="193"/>
      <c r="CK37" s="193"/>
    </row>
    <row r="38" spans="1:89" ht="108.75" customHeight="1" x14ac:dyDescent="0.25">
      <c r="A38" s="425" t="s">
        <v>53</v>
      </c>
      <c r="B38" s="425" t="s">
        <v>27</v>
      </c>
      <c r="C38" s="425" t="s">
        <v>238</v>
      </c>
      <c r="D38" s="428" t="s">
        <v>217</v>
      </c>
      <c r="E38" s="431" t="s">
        <v>289</v>
      </c>
      <c r="F38" s="472" t="s">
        <v>290</v>
      </c>
      <c r="G38" s="326"/>
      <c r="H38" s="326"/>
      <c r="I38" s="326"/>
      <c r="J38" s="326"/>
      <c r="K38" s="472" t="s">
        <v>843</v>
      </c>
      <c r="L38" s="472" t="s">
        <v>291</v>
      </c>
      <c r="M38" s="472" t="s">
        <v>292</v>
      </c>
      <c r="N38" s="425" t="s">
        <v>11</v>
      </c>
      <c r="O38" s="434" t="s">
        <v>14</v>
      </c>
      <c r="P38" s="475" t="s">
        <v>19</v>
      </c>
      <c r="Q38" s="46" t="s">
        <v>293</v>
      </c>
      <c r="R38" s="221" t="s">
        <v>158</v>
      </c>
      <c r="S38" s="262" t="s">
        <v>58</v>
      </c>
      <c r="T38" s="262" t="s">
        <v>59</v>
      </c>
      <c r="U38" s="262" t="s">
        <v>60</v>
      </c>
      <c r="V38" s="262" t="s">
        <v>61</v>
      </c>
      <c r="W38" s="262" t="s">
        <v>62</v>
      </c>
      <c r="X38" s="262" t="s">
        <v>75</v>
      </c>
      <c r="Y38" s="262" t="s">
        <v>63</v>
      </c>
      <c r="Z38" s="249"/>
      <c r="AA38" s="260" t="s">
        <v>141</v>
      </c>
      <c r="AB38" s="261" t="s">
        <v>141</v>
      </c>
      <c r="AC38" s="180"/>
      <c r="AD38" s="259" t="s">
        <v>141</v>
      </c>
      <c r="AE38" s="251"/>
      <c r="AF38" s="444" t="s">
        <v>141</v>
      </c>
      <c r="AG38" s="426" t="s">
        <v>150</v>
      </c>
      <c r="AH38" s="426" t="s">
        <v>152</v>
      </c>
      <c r="AI38" s="449" t="s">
        <v>140</v>
      </c>
      <c r="AJ38" s="449" t="s">
        <v>14</v>
      </c>
      <c r="AK38" s="440" t="s">
        <v>19</v>
      </c>
      <c r="AL38" s="446" t="s">
        <v>226</v>
      </c>
      <c r="AM38" s="294" t="s">
        <v>844</v>
      </c>
      <c r="AN38" s="294" t="s">
        <v>845</v>
      </c>
      <c r="AO38" s="294" t="s">
        <v>296</v>
      </c>
      <c r="AP38" s="296">
        <v>43832</v>
      </c>
      <c r="AQ38" s="296">
        <v>44196</v>
      </c>
      <c r="AR38" s="294" t="s">
        <v>846</v>
      </c>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641" t="s">
        <v>847</v>
      </c>
      <c r="CD38" s="641" t="s">
        <v>848</v>
      </c>
      <c r="CE38" s="642">
        <v>1</v>
      </c>
      <c r="CF38" s="193"/>
      <c r="CG38" s="193"/>
      <c r="CH38" s="193"/>
      <c r="CI38" s="193"/>
      <c r="CJ38" s="193"/>
      <c r="CK38" s="193"/>
    </row>
    <row r="39" spans="1:89" ht="108.75" customHeight="1" x14ac:dyDescent="0.25">
      <c r="A39" s="426"/>
      <c r="B39" s="426"/>
      <c r="C39" s="426"/>
      <c r="D39" s="429"/>
      <c r="E39" s="432"/>
      <c r="F39" s="637"/>
      <c r="G39" s="326"/>
      <c r="H39" s="326"/>
      <c r="I39" s="326"/>
      <c r="J39" s="326"/>
      <c r="K39" s="637"/>
      <c r="L39" s="637"/>
      <c r="M39" s="637"/>
      <c r="N39" s="426"/>
      <c r="O39" s="435"/>
      <c r="P39" s="638"/>
      <c r="Q39" s="46" t="s">
        <v>298</v>
      </c>
      <c r="R39" s="221" t="s">
        <v>158</v>
      </c>
      <c r="S39" s="262" t="s">
        <v>58</v>
      </c>
      <c r="T39" s="262" t="s">
        <v>59</v>
      </c>
      <c r="U39" s="262" t="s">
        <v>60</v>
      </c>
      <c r="V39" s="262" t="s">
        <v>61</v>
      </c>
      <c r="W39" s="262" t="s">
        <v>62</v>
      </c>
      <c r="X39" s="262" t="s">
        <v>75</v>
      </c>
      <c r="Y39" s="262" t="s">
        <v>63</v>
      </c>
      <c r="Z39" s="249"/>
      <c r="AA39" s="260" t="s">
        <v>141</v>
      </c>
      <c r="AB39" s="261" t="s">
        <v>141</v>
      </c>
      <c r="AC39" s="180"/>
      <c r="AD39" s="259" t="s">
        <v>141</v>
      </c>
      <c r="AE39" s="251"/>
      <c r="AF39" s="444"/>
      <c r="AG39" s="426"/>
      <c r="AH39" s="426"/>
      <c r="AI39" s="450"/>
      <c r="AJ39" s="450"/>
      <c r="AK39" s="441"/>
      <c r="AL39" s="447"/>
      <c r="AM39" s="294" t="s">
        <v>299</v>
      </c>
      <c r="AN39" s="643" t="s">
        <v>300</v>
      </c>
      <c r="AO39" s="643" t="s">
        <v>296</v>
      </c>
      <c r="AP39" s="644">
        <v>43832</v>
      </c>
      <c r="AQ39" s="644">
        <v>44196</v>
      </c>
      <c r="AR39" s="643" t="s">
        <v>301</v>
      </c>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6" t="s">
        <v>849</v>
      </c>
      <c r="CD39" s="641" t="s">
        <v>850</v>
      </c>
      <c r="CE39" s="647" t="s">
        <v>851</v>
      </c>
      <c r="CF39" s="193"/>
      <c r="CG39" s="193"/>
      <c r="CH39" s="193"/>
      <c r="CI39" s="193"/>
      <c r="CJ39" s="193"/>
      <c r="CK39" s="193"/>
    </row>
    <row r="40" spans="1:89" ht="108.75" customHeight="1" x14ac:dyDescent="0.25">
      <c r="A40" s="426"/>
      <c r="B40" s="426"/>
      <c r="C40" s="426"/>
      <c r="D40" s="429"/>
      <c r="E40" s="432"/>
      <c r="F40" s="637"/>
      <c r="G40" s="326"/>
      <c r="H40" s="326"/>
      <c r="I40" s="326"/>
      <c r="J40" s="326"/>
      <c r="K40" s="637"/>
      <c r="L40" s="637"/>
      <c r="M40" s="637"/>
      <c r="N40" s="426"/>
      <c r="O40" s="435"/>
      <c r="P40" s="638"/>
      <c r="Q40" s="46" t="s">
        <v>302</v>
      </c>
      <c r="R40" s="221" t="s">
        <v>158</v>
      </c>
      <c r="S40" s="262" t="s">
        <v>58</v>
      </c>
      <c r="T40" s="262" t="s">
        <v>59</v>
      </c>
      <c r="U40" s="262" t="s">
        <v>60</v>
      </c>
      <c r="V40" s="262" t="s">
        <v>61</v>
      </c>
      <c r="W40" s="262" t="s">
        <v>62</v>
      </c>
      <c r="X40" s="262" t="s">
        <v>75</v>
      </c>
      <c r="Y40" s="262" t="s">
        <v>63</v>
      </c>
      <c r="Z40" s="249"/>
      <c r="AA40" s="260" t="s">
        <v>141</v>
      </c>
      <c r="AB40" s="261" t="s">
        <v>141</v>
      </c>
      <c r="AC40" s="180"/>
      <c r="AD40" s="259" t="s">
        <v>141</v>
      </c>
      <c r="AE40" s="251"/>
      <c r="AF40" s="444"/>
      <c r="AG40" s="426"/>
      <c r="AH40" s="426"/>
      <c r="AI40" s="450"/>
      <c r="AJ40" s="450"/>
      <c r="AK40" s="441"/>
      <c r="AL40" s="447"/>
      <c r="AM40" s="643" t="s">
        <v>303</v>
      </c>
      <c r="AN40" s="643" t="s">
        <v>304</v>
      </c>
      <c r="AO40" s="643" t="s">
        <v>296</v>
      </c>
      <c r="AP40" s="644">
        <v>43832</v>
      </c>
      <c r="AQ40" s="644">
        <v>44196</v>
      </c>
      <c r="AR40" s="643" t="s">
        <v>305</v>
      </c>
      <c r="AS40" s="645"/>
      <c r="AT40" s="645"/>
      <c r="AU40" s="645"/>
      <c r="AV40" s="645"/>
      <c r="AW40" s="645"/>
      <c r="AX40" s="645"/>
      <c r="AY40" s="645"/>
      <c r="AZ40" s="645"/>
      <c r="BA40" s="645"/>
      <c r="BB40" s="645"/>
      <c r="BC40" s="645"/>
      <c r="BD40" s="645"/>
      <c r="BE40" s="645"/>
      <c r="BF40" s="645"/>
      <c r="BG40" s="645"/>
      <c r="BH40" s="645"/>
      <c r="BI40" s="645"/>
      <c r="BJ40" s="645"/>
      <c r="BK40" s="645"/>
      <c r="BL40" s="645"/>
      <c r="BM40" s="645"/>
      <c r="BN40" s="645"/>
      <c r="BO40" s="645"/>
      <c r="BP40" s="645"/>
      <c r="BQ40" s="645"/>
      <c r="BR40" s="645"/>
      <c r="BS40" s="645"/>
      <c r="BT40" s="645"/>
      <c r="BU40" s="645"/>
      <c r="BV40" s="645"/>
      <c r="BW40" s="645"/>
      <c r="BX40" s="645"/>
      <c r="BY40" s="645"/>
      <c r="BZ40" s="645"/>
      <c r="CA40" s="645"/>
      <c r="CB40" s="645"/>
      <c r="CC40" s="648" t="s">
        <v>852</v>
      </c>
      <c r="CD40" s="649" t="s">
        <v>853</v>
      </c>
      <c r="CE40" s="650" t="s">
        <v>854</v>
      </c>
      <c r="CF40" s="193"/>
      <c r="CG40" s="193"/>
      <c r="CH40" s="193"/>
      <c r="CI40" s="193"/>
      <c r="CJ40" s="193"/>
      <c r="CK40" s="193"/>
    </row>
    <row r="41" spans="1:89" ht="108.75" customHeight="1" x14ac:dyDescent="0.25">
      <c r="A41" s="426"/>
      <c r="B41" s="426"/>
      <c r="C41" s="426"/>
      <c r="D41" s="429"/>
      <c r="E41" s="432"/>
      <c r="F41" s="637"/>
      <c r="G41" s="326"/>
      <c r="H41" s="326"/>
      <c r="I41" s="326"/>
      <c r="J41" s="326"/>
      <c r="K41" s="637"/>
      <c r="L41" s="637"/>
      <c r="M41" s="637"/>
      <c r="N41" s="426"/>
      <c r="O41" s="435"/>
      <c r="P41" s="638"/>
      <c r="Q41" s="46" t="s">
        <v>306</v>
      </c>
      <c r="R41" s="221" t="s">
        <v>158</v>
      </c>
      <c r="S41" s="262" t="s">
        <v>58</v>
      </c>
      <c r="T41" s="262" t="s">
        <v>59</v>
      </c>
      <c r="U41" s="262" t="s">
        <v>60</v>
      </c>
      <c r="V41" s="262" t="s">
        <v>61</v>
      </c>
      <c r="W41" s="262" t="s">
        <v>62</v>
      </c>
      <c r="X41" s="262" t="s">
        <v>75</v>
      </c>
      <c r="Y41" s="262" t="s">
        <v>63</v>
      </c>
      <c r="Z41" s="249"/>
      <c r="AA41" s="260" t="s">
        <v>141</v>
      </c>
      <c r="AB41" s="261" t="s">
        <v>141</v>
      </c>
      <c r="AC41" s="180"/>
      <c r="AD41" s="259" t="s">
        <v>141</v>
      </c>
      <c r="AE41" s="251"/>
      <c r="AF41" s="444"/>
      <c r="AG41" s="426"/>
      <c r="AH41" s="426"/>
      <c r="AI41" s="450"/>
      <c r="AJ41" s="450"/>
      <c r="AK41" s="441"/>
      <c r="AL41" s="447"/>
      <c r="AM41" s="643" t="s">
        <v>307</v>
      </c>
      <c r="AN41" s="643" t="s">
        <v>308</v>
      </c>
      <c r="AO41" s="643" t="s">
        <v>296</v>
      </c>
      <c r="AP41" s="644">
        <v>43832</v>
      </c>
      <c r="AQ41" s="644">
        <v>44196</v>
      </c>
      <c r="AR41" s="643" t="s">
        <v>309</v>
      </c>
      <c r="AS41" s="645"/>
      <c r="AT41" s="645"/>
      <c r="AU41" s="645"/>
      <c r="AV41" s="645"/>
      <c r="AW41" s="645"/>
      <c r="AX41" s="645"/>
      <c r="AY41" s="645"/>
      <c r="AZ41" s="645"/>
      <c r="BA41" s="645"/>
      <c r="BB41" s="645"/>
      <c r="BC41" s="645"/>
      <c r="BD41" s="645"/>
      <c r="BE41" s="645"/>
      <c r="BF41" s="645"/>
      <c r="BG41" s="645"/>
      <c r="BH41" s="645"/>
      <c r="BI41" s="645"/>
      <c r="BJ41" s="645"/>
      <c r="BK41" s="645"/>
      <c r="BL41" s="645"/>
      <c r="BM41" s="645"/>
      <c r="BN41" s="645"/>
      <c r="BO41" s="645"/>
      <c r="BP41" s="645"/>
      <c r="BQ41" s="645"/>
      <c r="BR41" s="645"/>
      <c r="BS41" s="645"/>
      <c r="BT41" s="645"/>
      <c r="BU41" s="645"/>
      <c r="BV41" s="645"/>
      <c r="BW41" s="645"/>
      <c r="BX41" s="645"/>
      <c r="BY41" s="645"/>
      <c r="BZ41" s="645"/>
      <c r="CA41" s="645"/>
      <c r="CB41" s="645"/>
      <c r="CC41" s="651" t="s">
        <v>855</v>
      </c>
      <c r="CD41" s="652" t="s">
        <v>856</v>
      </c>
      <c r="CE41" s="653">
        <v>1</v>
      </c>
      <c r="CF41" s="193"/>
      <c r="CG41" s="193"/>
      <c r="CH41" s="193"/>
      <c r="CI41" s="193"/>
      <c r="CJ41" s="193"/>
      <c r="CK41" s="193"/>
    </row>
    <row r="42" spans="1:89" ht="108.75" customHeight="1" x14ac:dyDescent="0.25">
      <c r="A42" s="427"/>
      <c r="B42" s="427"/>
      <c r="C42" s="427"/>
      <c r="D42" s="430"/>
      <c r="E42" s="433"/>
      <c r="F42" s="473"/>
      <c r="G42" s="326"/>
      <c r="H42" s="326"/>
      <c r="I42" s="326"/>
      <c r="J42" s="326"/>
      <c r="K42" s="473"/>
      <c r="L42" s="473"/>
      <c r="M42" s="473"/>
      <c r="N42" s="427"/>
      <c r="O42" s="436"/>
      <c r="P42" s="639"/>
      <c r="Q42" s="640" t="s">
        <v>310</v>
      </c>
      <c r="R42" s="221" t="s">
        <v>158</v>
      </c>
      <c r="S42" s="262" t="s">
        <v>58</v>
      </c>
      <c r="T42" s="262" t="s">
        <v>59</v>
      </c>
      <c r="U42" s="262" t="s">
        <v>60</v>
      </c>
      <c r="V42" s="262" t="s">
        <v>61</v>
      </c>
      <c r="W42" s="262" t="s">
        <v>62</v>
      </c>
      <c r="X42" s="262" t="s">
        <v>75</v>
      </c>
      <c r="Y42" s="262" t="s">
        <v>63</v>
      </c>
      <c r="Z42" s="249"/>
      <c r="AA42" s="260" t="s">
        <v>141</v>
      </c>
      <c r="AB42" s="261" t="s">
        <v>141</v>
      </c>
      <c r="AC42" s="180"/>
      <c r="AD42" s="259" t="s">
        <v>141</v>
      </c>
      <c r="AE42" s="251"/>
      <c r="AF42" s="445"/>
      <c r="AG42" s="427"/>
      <c r="AH42" s="427"/>
      <c r="AI42" s="451"/>
      <c r="AJ42" s="451"/>
      <c r="AK42" s="442"/>
      <c r="AL42" s="448"/>
      <c r="AM42" s="654" t="s">
        <v>311</v>
      </c>
      <c r="AN42" s="654" t="s">
        <v>312</v>
      </c>
      <c r="AO42" s="654" t="s">
        <v>296</v>
      </c>
      <c r="AP42" s="655">
        <v>43832</v>
      </c>
      <c r="AQ42" s="655">
        <v>44196</v>
      </c>
      <c r="AR42" s="654" t="s">
        <v>313</v>
      </c>
      <c r="AS42" s="656"/>
      <c r="AT42" s="656"/>
      <c r="AU42" s="656"/>
      <c r="AV42" s="656"/>
      <c r="AW42" s="656"/>
      <c r="AX42" s="656"/>
      <c r="AY42" s="656"/>
      <c r="AZ42" s="656"/>
      <c r="BA42" s="656"/>
      <c r="BB42" s="656"/>
      <c r="BC42" s="656"/>
      <c r="BD42" s="656"/>
      <c r="BE42" s="656"/>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7"/>
      <c r="CC42" s="658" t="s">
        <v>857</v>
      </c>
      <c r="CD42" s="659" t="s">
        <v>858</v>
      </c>
      <c r="CE42" s="660">
        <v>1</v>
      </c>
      <c r="CF42" s="193"/>
      <c r="CG42" s="193"/>
      <c r="CH42" s="193"/>
      <c r="CI42" s="193"/>
      <c r="CJ42" s="193"/>
      <c r="CK42" s="193"/>
    </row>
    <row r="43" spans="1:89" ht="135" customHeight="1" x14ac:dyDescent="0.25">
      <c r="A43" s="466" t="s">
        <v>54</v>
      </c>
      <c r="B43" s="466" t="s">
        <v>197</v>
      </c>
      <c r="C43" s="466" t="s">
        <v>240</v>
      </c>
      <c r="D43" s="469" t="s">
        <v>199</v>
      </c>
      <c r="E43" s="431" t="s">
        <v>331</v>
      </c>
      <c r="F43" s="431" t="s">
        <v>349</v>
      </c>
      <c r="G43" s="181"/>
      <c r="H43" s="181"/>
      <c r="I43" s="181"/>
      <c r="J43" s="181"/>
      <c r="K43" s="431" t="s">
        <v>739</v>
      </c>
      <c r="L43" s="431" t="s">
        <v>741</v>
      </c>
      <c r="M43" s="431" t="s">
        <v>351</v>
      </c>
      <c r="N43" s="425" t="s">
        <v>9</v>
      </c>
      <c r="O43" s="434" t="s">
        <v>14</v>
      </c>
      <c r="P43" s="437" t="s">
        <v>18</v>
      </c>
      <c r="Q43" s="222" t="s">
        <v>743</v>
      </c>
      <c r="R43" s="221" t="s">
        <v>158</v>
      </c>
      <c r="S43" s="255" t="s">
        <v>58</v>
      </c>
      <c r="T43" s="255" t="s">
        <v>59</v>
      </c>
      <c r="U43" s="255" t="s">
        <v>60</v>
      </c>
      <c r="V43" s="255" t="s">
        <v>61</v>
      </c>
      <c r="W43" s="255" t="s">
        <v>62</v>
      </c>
      <c r="X43" s="255" t="s">
        <v>75</v>
      </c>
      <c r="Y43" s="255" t="s">
        <v>63</v>
      </c>
      <c r="Z43" s="215"/>
      <c r="AA43" s="257" t="s">
        <v>141</v>
      </c>
      <c r="AB43" s="256" t="s">
        <v>141</v>
      </c>
      <c r="AC43" s="180"/>
      <c r="AD43" s="259" t="s">
        <v>141</v>
      </c>
      <c r="AE43" s="213"/>
      <c r="AF43" s="467" t="s">
        <v>141</v>
      </c>
      <c r="AG43" s="466" t="s">
        <v>150</v>
      </c>
      <c r="AH43" s="466" t="s">
        <v>152</v>
      </c>
      <c r="AI43" s="468" t="s">
        <v>140</v>
      </c>
      <c r="AJ43" s="468" t="s">
        <v>14</v>
      </c>
      <c r="AK43" s="459" t="s">
        <v>19</v>
      </c>
      <c r="AL43" s="446" t="s">
        <v>226</v>
      </c>
      <c r="AM43" s="238" t="s">
        <v>747</v>
      </c>
      <c r="AN43" s="241" t="s">
        <v>748</v>
      </c>
      <c r="AO43" s="222" t="s">
        <v>749</v>
      </c>
      <c r="AP43" s="84">
        <v>43891</v>
      </c>
      <c r="AQ43" s="84">
        <v>44196</v>
      </c>
      <c r="AR43" s="222" t="s">
        <v>750</v>
      </c>
      <c r="AS43" s="222"/>
      <c r="AT43" s="222"/>
      <c r="AU43" s="222"/>
      <c r="AV43" s="222"/>
      <c r="AW43" s="116"/>
      <c r="AX43" s="233"/>
      <c r="AY43" s="460"/>
      <c r="AZ43" s="225"/>
      <c r="BA43" s="460"/>
      <c r="BB43" s="238"/>
      <c r="BC43" s="238"/>
      <c r="BD43" s="238"/>
      <c r="BE43" s="238"/>
      <c r="BF43" s="118"/>
      <c r="BG43" s="230"/>
      <c r="BH43" s="452"/>
      <c r="BI43" s="452"/>
      <c r="BJ43" s="463"/>
      <c r="BK43" s="238"/>
      <c r="BL43" s="238"/>
      <c r="BM43" s="238"/>
      <c r="BN43" s="238"/>
      <c r="BO43" s="118"/>
      <c r="BP43" s="230"/>
      <c r="BQ43" s="452"/>
      <c r="BR43" s="452"/>
      <c r="BS43" s="455"/>
      <c r="BT43" s="120"/>
      <c r="BU43" s="120"/>
      <c r="BV43" s="120"/>
      <c r="BW43" s="120"/>
      <c r="BX43" s="120"/>
      <c r="BY43" s="120"/>
      <c r="BZ43" s="120"/>
      <c r="CA43" s="120"/>
      <c r="CB43" s="120"/>
      <c r="CC43" s="222" t="s">
        <v>751</v>
      </c>
      <c r="CD43" s="222" t="s">
        <v>752</v>
      </c>
      <c r="CE43" s="122">
        <v>0.33</v>
      </c>
      <c r="CF43" s="193"/>
      <c r="CG43" s="193"/>
      <c r="CH43" s="193"/>
      <c r="CI43" s="193"/>
      <c r="CJ43" s="193"/>
      <c r="CK43" s="193"/>
    </row>
    <row r="44" spans="1:89" ht="102.75" customHeight="1" x14ac:dyDescent="0.25">
      <c r="A44" s="466"/>
      <c r="B44" s="466"/>
      <c r="C44" s="466"/>
      <c r="D44" s="469"/>
      <c r="E44" s="432"/>
      <c r="F44" s="432"/>
      <c r="G44" s="181"/>
      <c r="H44" s="181"/>
      <c r="I44" s="181"/>
      <c r="J44" s="181"/>
      <c r="K44" s="432"/>
      <c r="L44" s="432"/>
      <c r="M44" s="432"/>
      <c r="N44" s="426"/>
      <c r="O44" s="435"/>
      <c r="P44" s="438"/>
      <c r="Q44" s="222" t="s">
        <v>744</v>
      </c>
      <c r="R44" s="221" t="s">
        <v>158</v>
      </c>
      <c r="S44" s="255" t="s">
        <v>58</v>
      </c>
      <c r="T44" s="255" t="s">
        <v>59</v>
      </c>
      <c r="U44" s="255" t="s">
        <v>60</v>
      </c>
      <c r="V44" s="255" t="s">
        <v>61</v>
      </c>
      <c r="W44" s="255" t="s">
        <v>62</v>
      </c>
      <c r="X44" s="255" t="s">
        <v>75</v>
      </c>
      <c r="Y44" s="255" t="s">
        <v>63</v>
      </c>
      <c r="Z44" s="215"/>
      <c r="AA44" s="257" t="s">
        <v>141</v>
      </c>
      <c r="AB44" s="256" t="s">
        <v>141</v>
      </c>
      <c r="AC44" s="180"/>
      <c r="AD44" s="259" t="s">
        <v>141</v>
      </c>
      <c r="AE44" s="213"/>
      <c r="AF44" s="467"/>
      <c r="AG44" s="466"/>
      <c r="AH44" s="466"/>
      <c r="AI44" s="468"/>
      <c r="AJ44" s="468"/>
      <c r="AK44" s="459"/>
      <c r="AL44" s="447"/>
      <c r="AM44" s="238" t="s">
        <v>753</v>
      </c>
      <c r="AN44" s="222" t="s">
        <v>359</v>
      </c>
      <c r="AO44" s="222" t="s">
        <v>749</v>
      </c>
      <c r="AP44" s="84">
        <v>43891</v>
      </c>
      <c r="AQ44" s="84">
        <v>44196</v>
      </c>
      <c r="AR44" s="222" t="s">
        <v>754</v>
      </c>
      <c r="AS44" s="222"/>
      <c r="AT44" s="222"/>
      <c r="AU44" s="229"/>
      <c r="AV44" s="229"/>
      <c r="AW44" s="232"/>
      <c r="AX44" s="242"/>
      <c r="AY44" s="461"/>
      <c r="AZ44" s="226"/>
      <c r="BA44" s="461"/>
      <c r="BB44" s="238"/>
      <c r="BC44" s="238"/>
      <c r="BD44" s="235"/>
      <c r="BE44" s="235"/>
      <c r="BF44" s="239"/>
      <c r="BG44" s="131"/>
      <c r="BH44" s="453"/>
      <c r="BI44" s="453"/>
      <c r="BJ44" s="464"/>
      <c r="BK44" s="238"/>
      <c r="BL44" s="238"/>
      <c r="BM44" s="235"/>
      <c r="BN44" s="235"/>
      <c r="BO44" s="239"/>
      <c r="BP44" s="131"/>
      <c r="BQ44" s="453"/>
      <c r="BR44" s="453"/>
      <c r="BS44" s="456"/>
      <c r="BT44" s="132"/>
      <c r="BU44" s="132"/>
      <c r="BV44" s="132"/>
      <c r="BW44" s="132"/>
      <c r="BX44" s="132"/>
      <c r="BY44" s="132"/>
      <c r="BZ44" s="132"/>
      <c r="CA44" s="132"/>
      <c r="CB44" s="132"/>
      <c r="CC44" s="222" t="s">
        <v>755</v>
      </c>
      <c r="CD44" s="222" t="s">
        <v>756</v>
      </c>
      <c r="CE44" s="140">
        <v>0.33</v>
      </c>
      <c r="CF44" s="193"/>
      <c r="CG44" s="193"/>
      <c r="CH44" s="193"/>
      <c r="CI44" s="193"/>
      <c r="CJ44" s="193"/>
      <c r="CK44" s="193"/>
    </row>
    <row r="45" spans="1:89" ht="92.25" customHeight="1" x14ac:dyDescent="0.25">
      <c r="A45" s="466"/>
      <c r="B45" s="466"/>
      <c r="C45" s="466"/>
      <c r="D45" s="469"/>
      <c r="E45" s="433"/>
      <c r="F45" s="433"/>
      <c r="G45" s="181"/>
      <c r="H45" s="181"/>
      <c r="I45" s="181"/>
      <c r="J45" s="181"/>
      <c r="K45" s="433"/>
      <c r="L45" s="433"/>
      <c r="M45" s="433"/>
      <c r="N45" s="427"/>
      <c r="O45" s="436"/>
      <c r="P45" s="439"/>
      <c r="Q45" s="222" t="s">
        <v>745</v>
      </c>
      <c r="R45" s="221" t="s">
        <v>158</v>
      </c>
      <c r="S45" s="255" t="s">
        <v>58</v>
      </c>
      <c r="T45" s="255" t="s">
        <v>59</v>
      </c>
      <c r="U45" s="255" t="s">
        <v>60</v>
      </c>
      <c r="V45" s="255" t="s">
        <v>61</v>
      </c>
      <c r="W45" s="255" t="s">
        <v>62</v>
      </c>
      <c r="X45" s="255" t="s">
        <v>75</v>
      </c>
      <c r="Y45" s="255" t="s">
        <v>63</v>
      </c>
      <c r="Z45" s="215"/>
      <c r="AA45" s="257" t="s">
        <v>141</v>
      </c>
      <c r="AB45" s="256" t="s">
        <v>141</v>
      </c>
      <c r="AC45" s="180"/>
      <c r="AD45" s="259" t="s">
        <v>141</v>
      </c>
      <c r="AE45" s="213"/>
      <c r="AF45" s="467"/>
      <c r="AG45" s="466"/>
      <c r="AH45" s="466"/>
      <c r="AI45" s="468"/>
      <c r="AJ45" s="468"/>
      <c r="AK45" s="459"/>
      <c r="AL45" s="448"/>
      <c r="AM45" s="244" t="s">
        <v>757</v>
      </c>
      <c r="AN45" s="241" t="s">
        <v>363</v>
      </c>
      <c r="AO45" s="222" t="s">
        <v>758</v>
      </c>
      <c r="AP45" s="84">
        <v>43891</v>
      </c>
      <c r="AQ45" s="84">
        <v>44196</v>
      </c>
      <c r="AR45" s="222" t="s">
        <v>364</v>
      </c>
      <c r="AS45" s="222"/>
      <c r="AT45" s="241"/>
      <c r="AU45" s="229"/>
      <c r="AV45" s="229"/>
      <c r="AW45" s="232"/>
      <c r="AX45" s="234"/>
      <c r="AY45" s="462"/>
      <c r="AZ45" s="227"/>
      <c r="BA45" s="462"/>
      <c r="BB45" s="238"/>
      <c r="BC45" s="244"/>
      <c r="BD45" s="235"/>
      <c r="BE45" s="235"/>
      <c r="BF45" s="239"/>
      <c r="BG45" s="231"/>
      <c r="BH45" s="454"/>
      <c r="BI45" s="454"/>
      <c r="BJ45" s="465"/>
      <c r="BK45" s="238"/>
      <c r="BL45" s="244"/>
      <c r="BM45" s="235"/>
      <c r="BN45" s="235"/>
      <c r="BO45" s="239"/>
      <c r="BP45" s="231"/>
      <c r="BQ45" s="454"/>
      <c r="BR45" s="454"/>
      <c r="BS45" s="457"/>
      <c r="BT45" s="224"/>
      <c r="BU45" s="224"/>
      <c r="BV45" s="224"/>
      <c r="BW45" s="224"/>
      <c r="BX45" s="224"/>
      <c r="BY45" s="224"/>
      <c r="BZ45" s="224"/>
      <c r="CA45" s="224"/>
      <c r="CB45" s="224"/>
      <c r="CC45" s="222" t="s">
        <v>759</v>
      </c>
      <c r="CD45" s="222" t="s">
        <v>760</v>
      </c>
      <c r="CE45" s="140">
        <v>0.33</v>
      </c>
      <c r="CF45" s="193"/>
      <c r="CG45" s="193"/>
      <c r="CH45" s="193"/>
      <c r="CI45" s="193"/>
      <c r="CJ45" s="193"/>
      <c r="CK45" s="193"/>
    </row>
    <row r="46" spans="1:89" ht="154.5" customHeight="1" x14ac:dyDescent="0.25">
      <c r="A46" s="215" t="s">
        <v>54</v>
      </c>
      <c r="B46" s="215" t="s">
        <v>197</v>
      </c>
      <c r="C46" s="215" t="s">
        <v>240</v>
      </c>
      <c r="D46" s="217" t="s">
        <v>199</v>
      </c>
      <c r="E46" s="290" t="s">
        <v>331</v>
      </c>
      <c r="F46" s="312" t="s">
        <v>365</v>
      </c>
      <c r="G46" s="181"/>
      <c r="H46" s="181"/>
      <c r="I46" s="181"/>
      <c r="J46" s="181"/>
      <c r="K46" s="312" t="s">
        <v>740</v>
      </c>
      <c r="L46" s="290" t="s">
        <v>742</v>
      </c>
      <c r="M46" s="290" t="s">
        <v>367</v>
      </c>
      <c r="N46" s="215" t="s">
        <v>9</v>
      </c>
      <c r="O46" s="313" t="s">
        <v>14</v>
      </c>
      <c r="P46" s="283" t="s">
        <v>18</v>
      </c>
      <c r="Q46" s="222" t="s">
        <v>746</v>
      </c>
      <c r="R46" s="221" t="s">
        <v>158</v>
      </c>
      <c r="S46" s="255" t="s">
        <v>58</v>
      </c>
      <c r="T46" s="255" t="s">
        <v>59</v>
      </c>
      <c r="U46" s="255" t="s">
        <v>60</v>
      </c>
      <c r="V46" s="255" t="s">
        <v>61</v>
      </c>
      <c r="W46" s="255" t="s">
        <v>62</v>
      </c>
      <c r="X46" s="255" t="s">
        <v>75</v>
      </c>
      <c r="Y46" s="255" t="s">
        <v>63</v>
      </c>
      <c r="Z46" s="215"/>
      <c r="AA46" s="257" t="s">
        <v>141</v>
      </c>
      <c r="AB46" s="256" t="s">
        <v>141</v>
      </c>
      <c r="AC46" s="180"/>
      <c r="AD46" s="259" t="s">
        <v>141</v>
      </c>
      <c r="AE46" s="213"/>
      <c r="AF46" s="218" t="s">
        <v>141</v>
      </c>
      <c r="AG46" s="279" t="s">
        <v>150</v>
      </c>
      <c r="AH46" s="279" t="s">
        <v>152</v>
      </c>
      <c r="AI46" s="257" t="s">
        <v>140</v>
      </c>
      <c r="AJ46" s="257" t="s">
        <v>14</v>
      </c>
      <c r="AK46" s="285" t="s">
        <v>19</v>
      </c>
      <c r="AL46" s="314" t="s">
        <v>226</v>
      </c>
      <c r="AM46" s="244" t="s">
        <v>761</v>
      </c>
      <c r="AN46" s="244" t="s">
        <v>762</v>
      </c>
      <c r="AO46" s="222" t="s">
        <v>749</v>
      </c>
      <c r="AP46" s="84">
        <v>43891</v>
      </c>
      <c r="AQ46" s="84">
        <v>44196</v>
      </c>
      <c r="AR46" s="222" t="s">
        <v>371</v>
      </c>
      <c r="AS46" s="222"/>
      <c r="AT46" s="222"/>
      <c r="AU46" s="222"/>
      <c r="AV46" s="222"/>
      <c r="AW46" s="116"/>
      <c r="AX46" s="233"/>
      <c r="AY46" s="225"/>
      <c r="AZ46" s="225"/>
      <c r="BA46" s="225"/>
      <c r="BB46" s="238"/>
      <c r="BC46" s="238"/>
      <c r="BD46" s="238"/>
      <c r="BE46" s="238"/>
      <c r="BF46" s="118"/>
      <c r="BG46" s="230"/>
      <c r="BH46" s="236"/>
      <c r="BI46" s="236"/>
      <c r="BJ46" s="240"/>
      <c r="BK46" s="238"/>
      <c r="BL46" s="238"/>
      <c r="BM46" s="238"/>
      <c r="BN46" s="238"/>
      <c r="BO46" s="118"/>
      <c r="BP46" s="230"/>
      <c r="BQ46" s="236"/>
      <c r="BR46" s="236"/>
      <c r="BS46" s="223"/>
      <c r="BT46" s="120"/>
      <c r="BU46" s="120"/>
      <c r="BV46" s="120"/>
      <c r="BW46" s="120"/>
      <c r="BX46" s="120"/>
      <c r="BY46" s="120"/>
      <c r="BZ46" s="120"/>
      <c r="CA46" s="120"/>
      <c r="CB46" s="120"/>
      <c r="CC46" s="222" t="s">
        <v>763</v>
      </c>
      <c r="CD46" s="222" t="s">
        <v>764</v>
      </c>
      <c r="CE46" s="140">
        <v>0.33</v>
      </c>
      <c r="CF46" s="193"/>
      <c r="CG46" s="193"/>
      <c r="CH46" s="193"/>
      <c r="CI46" s="193"/>
      <c r="CJ46" s="193"/>
      <c r="CK46" s="193"/>
    </row>
    <row r="47" spans="1:89" ht="105" customHeight="1" x14ac:dyDescent="0.25">
      <c r="A47" s="425" t="s">
        <v>54</v>
      </c>
      <c r="B47" s="425" t="s">
        <v>197</v>
      </c>
      <c r="C47" s="425" t="s">
        <v>240</v>
      </c>
      <c r="D47" s="428" t="s">
        <v>215</v>
      </c>
      <c r="E47" s="458" t="s">
        <v>373</v>
      </c>
      <c r="F47" s="458" t="s">
        <v>374</v>
      </c>
      <c r="G47" s="214"/>
      <c r="H47" s="214"/>
      <c r="I47" s="214"/>
      <c r="J47" s="214"/>
      <c r="K47" s="458" t="s">
        <v>767</v>
      </c>
      <c r="L47" s="458" t="s">
        <v>765</v>
      </c>
      <c r="M47" s="431" t="s">
        <v>376</v>
      </c>
      <c r="N47" s="425" t="s">
        <v>9</v>
      </c>
      <c r="O47" s="434" t="s">
        <v>14</v>
      </c>
      <c r="P47" s="437" t="s">
        <v>18</v>
      </c>
      <c r="Q47" s="46" t="s">
        <v>769</v>
      </c>
      <c r="R47" s="221" t="s">
        <v>158</v>
      </c>
      <c r="S47" s="255" t="s">
        <v>58</v>
      </c>
      <c r="T47" s="255" t="s">
        <v>59</v>
      </c>
      <c r="U47" s="255" t="s">
        <v>60</v>
      </c>
      <c r="V47" s="255" t="s">
        <v>61</v>
      </c>
      <c r="W47" s="255" t="s">
        <v>62</v>
      </c>
      <c r="X47" s="255" t="s">
        <v>75</v>
      </c>
      <c r="Y47" s="255" t="s">
        <v>63</v>
      </c>
      <c r="Z47" s="215"/>
      <c r="AA47" s="257" t="s">
        <v>141</v>
      </c>
      <c r="AB47" s="256" t="s">
        <v>141</v>
      </c>
      <c r="AC47" s="180"/>
      <c r="AD47" s="259" t="s">
        <v>141</v>
      </c>
      <c r="AE47" s="213"/>
      <c r="AF47" s="443" t="s">
        <v>141</v>
      </c>
      <c r="AG47" s="425" t="s">
        <v>150</v>
      </c>
      <c r="AH47" s="425" t="s">
        <v>152</v>
      </c>
      <c r="AI47" s="449" t="s">
        <v>140</v>
      </c>
      <c r="AJ47" s="449" t="s">
        <v>14</v>
      </c>
      <c r="AK47" s="440" t="s">
        <v>19</v>
      </c>
      <c r="AL47" s="446" t="s">
        <v>226</v>
      </c>
      <c r="AM47" s="315" t="s">
        <v>774</v>
      </c>
      <c r="AN47" s="315" t="s">
        <v>775</v>
      </c>
      <c r="AO47" s="316" t="s">
        <v>776</v>
      </c>
      <c r="AP47" s="84">
        <v>43739</v>
      </c>
      <c r="AQ47" s="84">
        <v>44196</v>
      </c>
      <c r="AR47" s="46" t="s">
        <v>777</v>
      </c>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48" t="s">
        <v>778</v>
      </c>
      <c r="CD47" s="46" t="s">
        <v>779</v>
      </c>
      <c r="CE47" s="274"/>
      <c r="CF47" s="193"/>
      <c r="CG47" s="193"/>
      <c r="CH47" s="193"/>
      <c r="CI47" s="193"/>
      <c r="CJ47" s="193"/>
      <c r="CK47" s="193"/>
    </row>
    <row r="48" spans="1:89" ht="73.5" customHeight="1" x14ac:dyDescent="0.25">
      <c r="A48" s="426"/>
      <c r="B48" s="426"/>
      <c r="C48" s="426"/>
      <c r="D48" s="429"/>
      <c r="E48" s="458"/>
      <c r="F48" s="458"/>
      <c r="G48" s="181"/>
      <c r="H48" s="181"/>
      <c r="I48" s="181"/>
      <c r="J48" s="181"/>
      <c r="K48" s="458"/>
      <c r="L48" s="458"/>
      <c r="M48" s="432"/>
      <c r="N48" s="426"/>
      <c r="O48" s="435"/>
      <c r="P48" s="438"/>
      <c r="Q48" s="46" t="s">
        <v>770</v>
      </c>
      <c r="R48" s="221" t="s">
        <v>158</v>
      </c>
      <c r="S48" s="255" t="s">
        <v>58</v>
      </c>
      <c r="T48" s="255" t="s">
        <v>59</v>
      </c>
      <c r="U48" s="255" t="s">
        <v>60</v>
      </c>
      <c r="V48" s="255" t="s">
        <v>61</v>
      </c>
      <c r="W48" s="255" t="s">
        <v>62</v>
      </c>
      <c r="X48" s="255" t="s">
        <v>75</v>
      </c>
      <c r="Y48" s="255" t="s">
        <v>63</v>
      </c>
      <c r="Z48" s="215"/>
      <c r="AA48" s="257" t="s">
        <v>141</v>
      </c>
      <c r="AB48" s="256" t="s">
        <v>141</v>
      </c>
      <c r="AC48" s="180"/>
      <c r="AD48" s="259" t="s">
        <v>141</v>
      </c>
      <c r="AE48" s="213"/>
      <c r="AF48" s="444"/>
      <c r="AG48" s="426"/>
      <c r="AH48" s="426"/>
      <c r="AI48" s="450"/>
      <c r="AJ48" s="450"/>
      <c r="AK48" s="441"/>
      <c r="AL48" s="447"/>
      <c r="AM48" s="315" t="s">
        <v>780</v>
      </c>
      <c r="AN48" s="315" t="s">
        <v>781</v>
      </c>
      <c r="AO48" s="316" t="s">
        <v>782</v>
      </c>
      <c r="AP48" s="84">
        <v>43952</v>
      </c>
      <c r="AQ48" s="84">
        <v>44196</v>
      </c>
      <c r="AR48" s="46" t="s">
        <v>783</v>
      </c>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46" t="s">
        <v>784</v>
      </c>
      <c r="CD48" s="46" t="s">
        <v>785</v>
      </c>
      <c r="CE48" s="274"/>
      <c r="CF48" s="193"/>
      <c r="CG48" s="193"/>
      <c r="CH48" s="193"/>
      <c r="CI48" s="193"/>
      <c r="CJ48" s="193"/>
      <c r="CK48" s="193"/>
    </row>
    <row r="49" spans="1:89" ht="97.5" customHeight="1" x14ac:dyDescent="0.25">
      <c r="A49" s="426"/>
      <c r="B49" s="426"/>
      <c r="C49" s="426"/>
      <c r="D49" s="429"/>
      <c r="E49" s="458"/>
      <c r="F49" s="458"/>
      <c r="G49" s="181"/>
      <c r="H49" s="181"/>
      <c r="I49" s="181"/>
      <c r="J49" s="181"/>
      <c r="K49" s="458"/>
      <c r="L49" s="458"/>
      <c r="M49" s="433"/>
      <c r="N49" s="427"/>
      <c r="O49" s="436"/>
      <c r="P49" s="439"/>
      <c r="Q49" s="46" t="s">
        <v>771</v>
      </c>
      <c r="R49" s="221" t="s">
        <v>158</v>
      </c>
      <c r="S49" s="255" t="s">
        <v>58</v>
      </c>
      <c r="T49" s="255" t="s">
        <v>59</v>
      </c>
      <c r="U49" s="255" t="s">
        <v>60</v>
      </c>
      <c r="V49" s="255" t="s">
        <v>61</v>
      </c>
      <c r="W49" s="255" t="s">
        <v>62</v>
      </c>
      <c r="X49" s="255" t="s">
        <v>75</v>
      </c>
      <c r="Y49" s="255" t="s">
        <v>63</v>
      </c>
      <c r="Z49" s="215"/>
      <c r="AA49" s="257" t="s">
        <v>141</v>
      </c>
      <c r="AB49" s="256" t="s">
        <v>141</v>
      </c>
      <c r="AC49" s="180"/>
      <c r="AD49" s="259" t="s">
        <v>141</v>
      </c>
      <c r="AE49" s="213"/>
      <c r="AF49" s="445"/>
      <c r="AG49" s="427"/>
      <c r="AH49" s="427"/>
      <c r="AI49" s="451"/>
      <c r="AJ49" s="451"/>
      <c r="AK49" s="442"/>
      <c r="AL49" s="448"/>
      <c r="AM49" s="315" t="s">
        <v>786</v>
      </c>
      <c r="AN49" s="315" t="s">
        <v>787</v>
      </c>
      <c r="AO49" s="316" t="s">
        <v>782</v>
      </c>
      <c r="AP49" s="84">
        <v>43952</v>
      </c>
      <c r="AQ49" s="84">
        <v>44196</v>
      </c>
      <c r="AR49" s="46" t="s">
        <v>788</v>
      </c>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46" t="s">
        <v>789</v>
      </c>
      <c r="CD49" s="46" t="s">
        <v>790</v>
      </c>
      <c r="CE49" s="274"/>
      <c r="CF49" s="193"/>
      <c r="CG49" s="193"/>
      <c r="CH49" s="193"/>
      <c r="CI49" s="193"/>
      <c r="CJ49" s="193"/>
      <c r="CK49" s="193"/>
    </row>
    <row r="50" spans="1:89" ht="403.5" customHeight="1" x14ac:dyDescent="0.25">
      <c r="A50" s="426"/>
      <c r="B50" s="426"/>
      <c r="C50" s="426"/>
      <c r="D50" s="429"/>
      <c r="E50" s="458" t="s">
        <v>373</v>
      </c>
      <c r="F50" s="458" t="s">
        <v>387</v>
      </c>
      <c r="G50" s="181"/>
      <c r="H50" s="181"/>
      <c r="I50" s="181"/>
      <c r="J50" s="181"/>
      <c r="K50" s="458" t="s">
        <v>768</v>
      </c>
      <c r="L50" s="458" t="s">
        <v>766</v>
      </c>
      <c r="M50" s="431" t="s">
        <v>389</v>
      </c>
      <c r="N50" s="425" t="s">
        <v>9</v>
      </c>
      <c r="O50" s="434" t="s">
        <v>14</v>
      </c>
      <c r="P50" s="437" t="s">
        <v>18</v>
      </c>
      <c r="Q50" s="46" t="s">
        <v>772</v>
      </c>
      <c r="R50" s="221" t="s">
        <v>158</v>
      </c>
      <c r="S50" s="255" t="s">
        <v>58</v>
      </c>
      <c r="T50" s="255" t="s">
        <v>59</v>
      </c>
      <c r="U50" s="255" t="s">
        <v>60</v>
      </c>
      <c r="V50" s="255" t="s">
        <v>61</v>
      </c>
      <c r="W50" s="255" t="s">
        <v>62</v>
      </c>
      <c r="X50" s="255" t="s">
        <v>75</v>
      </c>
      <c r="Y50" s="255" t="s">
        <v>63</v>
      </c>
      <c r="Z50" s="215"/>
      <c r="AA50" s="257" t="s">
        <v>141</v>
      </c>
      <c r="AB50" s="256" t="s">
        <v>141</v>
      </c>
      <c r="AC50" s="180"/>
      <c r="AD50" s="259" t="s">
        <v>141</v>
      </c>
      <c r="AE50" s="213"/>
      <c r="AF50" s="292" t="s">
        <v>141</v>
      </c>
      <c r="AG50" s="277" t="s">
        <v>150</v>
      </c>
      <c r="AH50" s="277" t="s">
        <v>152</v>
      </c>
      <c r="AI50" s="284" t="s">
        <v>140</v>
      </c>
      <c r="AJ50" s="275" t="s">
        <v>14</v>
      </c>
      <c r="AK50" s="293" t="s">
        <v>19</v>
      </c>
      <c r="AL50" s="305" t="s">
        <v>226</v>
      </c>
      <c r="AM50" s="315" t="s">
        <v>791</v>
      </c>
      <c r="AN50" s="315" t="s">
        <v>792</v>
      </c>
      <c r="AO50" s="315" t="s">
        <v>782</v>
      </c>
      <c r="AP50" s="84">
        <v>43952</v>
      </c>
      <c r="AQ50" s="84">
        <v>44166</v>
      </c>
      <c r="AR50" s="46" t="s">
        <v>793</v>
      </c>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46" t="s">
        <v>794</v>
      </c>
      <c r="CD50" s="46" t="s">
        <v>795</v>
      </c>
      <c r="CE50" s="274"/>
      <c r="CF50" s="193"/>
      <c r="CG50" s="193"/>
      <c r="CH50" s="193"/>
      <c r="CI50" s="193"/>
      <c r="CJ50" s="193"/>
      <c r="CK50" s="193"/>
    </row>
    <row r="51" spans="1:89" ht="82.5" customHeight="1" x14ac:dyDescent="0.25">
      <c r="A51" s="427"/>
      <c r="B51" s="427"/>
      <c r="C51" s="427"/>
      <c r="D51" s="430"/>
      <c r="E51" s="458"/>
      <c r="F51" s="458"/>
      <c r="G51" s="181"/>
      <c r="H51" s="181"/>
      <c r="I51" s="181"/>
      <c r="J51" s="181"/>
      <c r="K51" s="458"/>
      <c r="L51" s="458"/>
      <c r="M51" s="433"/>
      <c r="N51" s="427"/>
      <c r="O51" s="436"/>
      <c r="P51" s="439"/>
      <c r="Q51" s="46" t="s">
        <v>773</v>
      </c>
      <c r="R51" s="221" t="s">
        <v>158</v>
      </c>
      <c r="S51" s="255" t="s">
        <v>58</v>
      </c>
      <c r="T51" s="255" t="s">
        <v>59</v>
      </c>
      <c r="U51" s="255" t="s">
        <v>60</v>
      </c>
      <c r="V51" s="255" t="s">
        <v>61</v>
      </c>
      <c r="W51" s="255" t="s">
        <v>62</v>
      </c>
      <c r="X51" s="255" t="s">
        <v>75</v>
      </c>
      <c r="Y51" s="255" t="s">
        <v>63</v>
      </c>
      <c r="Z51" s="215"/>
      <c r="AA51" s="257" t="s">
        <v>141</v>
      </c>
      <c r="AB51" s="256" t="s">
        <v>141</v>
      </c>
      <c r="AC51" s="180"/>
      <c r="AD51" s="259" t="s">
        <v>141</v>
      </c>
      <c r="AE51" s="213"/>
      <c r="AF51" s="218" t="s">
        <v>141</v>
      </c>
      <c r="AG51" s="215" t="s">
        <v>150</v>
      </c>
      <c r="AH51" s="215" t="s">
        <v>152</v>
      </c>
      <c r="AI51" s="257" t="s">
        <v>140</v>
      </c>
      <c r="AJ51" s="257" t="s">
        <v>14</v>
      </c>
      <c r="AK51" s="285" t="s">
        <v>19</v>
      </c>
      <c r="AL51" s="221" t="s">
        <v>226</v>
      </c>
      <c r="AM51" s="315" t="s">
        <v>796</v>
      </c>
      <c r="AN51" s="315" t="s">
        <v>797</v>
      </c>
      <c r="AO51" s="315" t="s">
        <v>782</v>
      </c>
      <c r="AP51" s="84">
        <v>43952</v>
      </c>
      <c r="AQ51" s="84">
        <v>44166</v>
      </c>
      <c r="AR51" s="46" t="s">
        <v>788</v>
      </c>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46" t="s">
        <v>798</v>
      </c>
      <c r="CD51" s="46" t="s">
        <v>799</v>
      </c>
      <c r="CE51" s="193"/>
      <c r="CF51" s="193"/>
      <c r="CG51" s="193"/>
      <c r="CH51" s="193"/>
      <c r="CI51" s="193"/>
      <c r="CJ51" s="193"/>
      <c r="CK51" s="193"/>
    </row>
    <row r="52" spans="1:89" ht="111" customHeight="1" x14ac:dyDescent="0.25">
      <c r="A52" s="215" t="s">
        <v>54</v>
      </c>
      <c r="B52" s="215" t="s">
        <v>197</v>
      </c>
      <c r="C52" s="215" t="s">
        <v>240</v>
      </c>
      <c r="D52" s="217" t="s">
        <v>214</v>
      </c>
      <c r="E52" s="237" t="s">
        <v>399</v>
      </c>
      <c r="F52" s="317" t="s">
        <v>800</v>
      </c>
      <c r="G52" s="318"/>
      <c r="H52" s="318"/>
      <c r="I52" s="318"/>
      <c r="J52" s="318"/>
      <c r="K52" s="317" t="s">
        <v>801</v>
      </c>
      <c r="L52" s="237" t="s">
        <v>401</v>
      </c>
      <c r="M52" s="237" t="s">
        <v>802</v>
      </c>
      <c r="N52" s="220" t="s">
        <v>10</v>
      </c>
      <c r="O52" s="291" t="s">
        <v>14</v>
      </c>
      <c r="P52" s="319" t="s">
        <v>19</v>
      </c>
      <c r="Q52" s="244" t="s">
        <v>803</v>
      </c>
      <c r="R52" s="221" t="s">
        <v>158</v>
      </c>
      <c r="S52" s="255" t="s">
        <v>58</v>
      </c>
      <c r="T52" s="255" t="s">
        <v>59</v>
      </c>
      <c r="U52" s="255" t="s">
        <v>60</v>
      </c>
      <c r="V52" s="255" t="s">
        <v>61</v>
      </c>
      <c r="W52" s="255" t="s">
        <v>62</v>
      </c>
      <c r="X52" s="255" t="s">
        <v>75</v>
      </c>
      <c r="Y52" s="255" t="s">
        <v>63</v>
      </c>
      <c r="Z52" s="215"/>
      <c r="AA52" s="257" t="s">
        <v>141</v>
      </c>
      <c r="AB52" s="256" t="s">
        <v>141</v>
      </c>
      <c r="AC52" s="180"/>
      <c r="AD52" s="259" t="s">
        <v>141</v>
      </c>
      <c r="AE52" s="213"/>
      <c r="AF52" s="218" t="s">
        <v>141</v>
      </c>
      <c r="AG52" s="215" t="s">
        <v>150</v>
      </c>
      <c r="AH52" s="215" t="s">
        <v>152</v>
      </c>
      <c r="AI52" s="257" t="s">
        <v>140</v>
      </c>
      <c r="AJ52" s="257" t="s">
        <v>14</v>
      </c>
      <c r="AK52" s="285" t="s">
        <v>19</v>
      </c>
      <c r="AL52" s="221" t="s">
        <v>226</v>
      </c>
      <c r="AM52" s="241" t="s">
        <v>404</v>
      </c>
      <c r="AN52" s="241" t="s">
        <v>804</v>
      </c>
      <c r="AO52" s="241" t="s">
        <v>52</v>
      </c>
      <c r="AP52" s="84">
        <v>43832</v>
      </c>
      <c r="AQ52" s="84">
        <v>44196</v>
      </c>
      <c r="AR52" s="222" t="s">
        <v>805</v>
      </c>
      <c r="AS52" s="222"/>
      <c r="AT52" s="222"/>
      <c r="AU52" s="222"/>
      <c r="AV52" s="222"/>
      <c r="AW52" s="116"/>
      <c r="AX52" s="233"/>
      <c r="AY52" s="225"/>
      <c r="AZ52" s="225"/>
      <c r="BA52" s="225"/>
      <c r="BB52" s="238"/>
      <c r="BC52" s="238"/>
      <c r="BD52" s="238"/>
      <c r="BE52" s="238"/>
      <c r="BF52" s="118"/>
      <c r="BG52" s="230"/>
      <c r="BH52" s="236"/>
      <c r="BI52" s="236"/>
      <c r="BJ52" s="240"/>
      <c r="BK52" s="238"/>
      <c r="BL52" s="238"/>
      <c r="BM52" s="238"/>
      <c r="BN52" s="238"/>
      <c r="BO52" s="118"/>
      <c r="BP52" s="230"/>
      <c r="BQ52" s="236"/>
      <c r="BR52" s="236"/>
      <c r="BS52" s="223"/>
      <c r="BT52" s="120"/>
      <c r="BU52" s="120"/>
      <c r="BV52" s="120"/>
      <c r="BW52" s="120"/>
      <c r="BX52" s="120"/>
      <c r="BY52" s="120"/>
      <c r="BZ52" s="120"/>
      <c r="CA52" s="120"/>
      <c r="CB52" s="120"/>
      <c r="CC52" s="241" t="s">
        <v>806</v>
      </c>
      <c r="CD52" s="241" t="s">
        <v>807</v>
      </c>
      <c r="CE52" s="122">
        <v>1</v>
      </c>
      <c r="CF52" s="193"/>
      <c r="CG52" s="193"/>
      <c r="CH52" s="193"/>
      <c r="CI52" s="193"/>
      <c r="CJ52" s="193"/>
      <c r="CK52" s="193"/>
    </row>
    <row r="53" spans="1:89" ht="152.25" customHeight="1" x14ac:dyDescent="0.25">
      <c r="A53" s="425" t="s">
        <v>23</v>
      </c>
      <c r="B53" s="425" t="s">
        <v>197</v>
      </c>
      <c r="C53" s="425" t="s">
        <v>240</v>
      </c>
      <c r="D53" s="428" t="s">
        <v>198</v>
      </c>
      <c r="E53" s="431" t="s">
        <v>331</v>
      </c>
      <c r="F53" s="431" t="s">
        <v>332</v>
      </c>
      <c r="G53" s="425"/>
      <c r="H53" s="425"/>
      <c r="I53" s="425"/>
      <c r="J53" s="425"/>
      <c r="K53" s="431" t="s">
        <v>808</v>
      </c>
      <c r="L53" s="431" t="s">
        <v>333</v>
      </c>
      <c r="M53" s="431" t="s">
        <v>334</v>
      </c>
      <c r="N53" s="425" t="s">
        <v>9</v>
      </c>
      <c r="O53" s="434" t="s">
        <v>14</v>
      </c>
      <c r="P53" s="437" t="s">
        <v>18</v>
      </c>
      <c r="Q53" s="320" t="s">
        <v>809</v>
      </c>
      <c r="R53" s="221" t="s">
        <v>158</v>
      </c>
      <c r="S53" s="255" t="s">
        <v>58</v>
      </c>
      <c r="T53" s="255" t="s">
        <v>59</v>
      </c>
      <c r="U53" s="255" t="s">
        <v>60</v>
      </c>
      <c r="V53" s="255" t="s">
        <v>61</v>
      </c>
      <c r="W53" s="255" t="s">
        <v>62</v>
      </c>
      <c r="X53" s="255" t="s">
        <v>75</v>
      </c>
      <c r="Y53" s="255" t="s">
        <v>63</v>
      </c>
      <c r="Z53" s="215"/>
      <c r="AA53" s="257" t="s">
        <v>141</v>
      </c>
      <c r="AB53" s="256" t="s">
        <v>141</v>
      </c>
      <c r="AC53" s="180"/>
      <c r="AD53" s="259" t="s">
        <v>141</v>
      </c>
      <c r="AE53" s="213"/>
      <c r="AF53" s="218" t="s">
        <v>141</v>
      </c>
      <c r="AG53" s="215" t="s">
        <v>150</v>
      </c>
      <c r="AH53" s="215" t="s">
        <v>152</v>
      </c>
      <c r="AI53" s="257" t="s">
        <v>140</v>
      </c>
      <c r="AJ53" s="257" t="s">
        <v>14</v>
      </c>
      <c r="AK53" s="285" t="s">
        <v>19</v>
      </c>
      <c r="AL53" s="221" t="s">
        <v>226</v>
      </c>
      <c r="AM53" s="321" t="s">
        <v>812</v>
      </c>
      <c r="AN53" s="321" t="s">
        <v>813</v>
      </c>
      <c r="AO53" s="321" t="s">
        <v>814</v>
      </c>
      <c r="AP53" s="322">
        <v>43831</v>
      </c>
      <c r="AQ53" s="322">
        <v>44196</v>
      </c>
      <c r="AR53" s="245" t="s">
        <v>815</v>
      </c>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222" t="s">
        <v>816</v>
      </c>
      <c r="CD53" s="222" t="s">
        <v>817</v>
      </c>
      <c r="CE53" s="324">
        <v>1</v>
      </c>
      <c r="CF53" s="193"/>
      <c r="CG53" s="193"/>
      <c r="CH53" s="193"/>
      <c r="CI53" s="193"/>
      <c r="CJ53" s="193"/>
      <c r="CK53" s="193"/>
    </row>
    <row r="54" spans="1:89" ht="156.75" customHeight="1" x14ac:dyDescent="0.25">
      <c r="A54" s="426"/>
      <c r="B54" s="426"/>
      <c r="C54" s="426"/>
      <c r="D54" s="429"/>
      <c r="E54" s="432"/>
      <c r="F54" s="432"/>
      <c r="G54" s="426"/>
      <c r="H54" s="426"/>
      <c r="I54" s="426"/>
      <c r="J54" s="426"/>
      <c r="K54" s="432"/>
      <c r="L54" s="432"/>
      <c r="M54" s="432"/>
      <c r="N54" s="426"/>
      <c r="O54" s="435"/>
      <c r="P54" s="438"/>
      <c r="Q54" s="320" t="s">
        <v>810</v>
      </c>
      <c r="R54" s="221" t="s">
        <v>158</v>
      </c>
      <c r="S54" s="255" t="s">
        <v>58</v>
      </c>
      <c r="T54" s="255" t="s">
        <v>59</v>
      </c>
      <c r="U54" s="255" t="s">
        <v>60</v>
      </c>
      <c r="V54" s="255" t="s">
        <v>61</v>
      </c>
      <c r="W54" s="255" t="s">
        <v>62</v>
      </c>
      <c r="X54" s="255" t="s">
        <v>75</v>
      </c>
      <c r="Y54" s="255" t="s">
        <v>63</v>
      </c>
      <c r="Z54" s="215"/>
      <c r="AA54" s="257" t="s">
        <v>141</v>
      </c>
      <c r="AB54" s="256" t="s">
        <v>141</v>
      </c>
      <c r="AC54" s="180"/>
      <c r="AD54" s="259" t="s">
        <v>141</v>
      </c>
      <c r="AE54" s="213"/>
      <c r="AF54" s="218" t="s">
        <v>141</v>
      </c>
      <c r="AG54" s="215" t="s">
        <v>150</v>
      </c>
      <c r="AH54" s="215" t="s">
        <v>152</v>
      </c>
      <c r="AI54" s="257" t="s">
        <v>140</v>
      </c>
      <c r="AJ54" s="257" t="s">
        <v>14</v>
      </c>
      <c r="AK54" s="285" t="s">
        <v>19</v>
      </c>
      <c r="AL54" s="221" t="s">
        <v>226</v>
      </c>
      <c r="AM54" s="321" t="s">
        <v>818</v>
      </c>
      <c r="AN54" s="321" t="s">
        <v>819</v>
      </c>
      <c r="AO54" s="321" t="s">
        <v>820</v>
      </c>
      <c r="AP54" s="322">
        <v>43831</v>
      </c>
      <c r="AQ54" s="322">
        <v>44196</v>
      </c>
      <c r="AR54" s="325" t="s">
        <v>821</v>
      </c>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222" t="s">
        <v>822</v>
      </c>
      <c r="CD54" s="222" t="s">
        <v>823</v>
      </c>
      <c r="CE54" s="324">
        <v>1</v>
      </c>
      <c r="CF54" s="193"/>
      <c r="CG54" s="193"/>
      <c r="CH54" s="193"/>
      <c r="CI54" s="193"/>
      <c r="CJ54" s="193"/>
      <c r="CK54" s="193"/>
    </row>
    <row r="55" spans="1:89" ht="256.5" customHeight="1" x14ac:dyDescent="0.25">
      <c r="A55" s="427"/>
      <c r="B55" s="427"/>
      <c r="C55" s="427"/>
      <c r="D55" s="430"/>
      <c r="E55" s="433"/>
      <c r="F55" s="433"/>
      <c r="G55" s="427"/>
      <c r="H55" s="427"/>
      <c r="I55" s="427"/>
      <c r="J55" s="427"/>
      <c r="K55" s="433"/>
      <c r="L55" s="433"/>
      <c r="M55" s="433"/>
      <c r="N55" s="427"/>
      <c r="O55" s="436"/>
      <c r="P55" s="439"/>
      <c r="Q55" s="320" t="s">
        <v>811</v>
      </c>
      <c r="R55" s="221" t="s">
        <v>158</v>
      </c>
      <c r="S55" s="255" t="s">
        <v>58</v>
      </c>
      <c r="T55" s="255" t="s">
        <v>59</v>
      </c>
      <c r="U55" s="255" t="s">
        <v>60</v>
      </c>
      <c r="V55" s="255" t="s">
        <v>61</v>
      </c>
      <c r="W55" s="255" t="s">
        <v>62</v>
      </c>
      <c r="X55" s="255" t="s">
        <v>75</v>
      </c>
      <c r="Y55" s="255" t="s">
        <v>63</v>
      </c>
      <c r="Z55" s="215"/>
      <c r="AA55" s="257" t="s">
        <v>141</v>
      </c>
      <c r="AB55" s="256" t="s">
        <v>141</v>
      </c>
      <c r="AC55" s="180"/>
      <c r="AD55" s="259" t="s">
        <v>141</v>
      </c>
      <c r="AE55" s="213"/>
      <c r="AF55" s="218" t="s">
        <v>141</v>
      </c>
      <c r="AG55" s="215" t="s">
        <v>150</v>
      </c>
      <c r="AH55" s="215" t="s">
        <v>152</v>
      </c>
      <c r="AI55" s="257" t="s">
        <v>140</v>
      </c>
      <c r="AJ55" s="257" t="s">
        <v>14</v>
      </c>
      <c r="AK55" s="285" t="s">
        <v>19</v>
      </c>
      <c r="AL55" s="221" t="s">
        <v>226</v>
      </c>
      <c r="AM55" s="321" t="s">
        <v>824</v>
      </c>
      <c r="AN55" s="321" t="s">
        <v>825</v>
      </c>
      <c r="AO55" s="321" t="s">
        <v>820</v>
      </c>
      <c r="AP55" s="322">
        <v>43831</v>
      </c>
      <c r="AQ55" s="322">
        <v>44196</v>
      </c>
      <c r="AR55" s="245" t="s">
        <v>826</v>
      </c>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222" t="s">
        <v>827</v>
      </c>
      <c r="CD55" s="222" t="s">
        <v>817</v>
      </c>
      <c r="CE55" s="324">
        <v>1</v>
      </c>
      <c r="CF55" s="193"/>
      <c r="CG55" s="193"/>
      <c r="CH55" s="193"/>
      <c r="CI55" s="193"/>
      <c r="CJ55" s="193"/>
      <c r="CK55" s="193"/>
    </row>
    <row r="56" spans="1:89" ht="321.75" customHeight="1" x14ac:dyDescent="0.25">
      <c r="A56" s="215" t="s">
        <v>25</v>
      </c>
      <c r="B56" s="215" t="s">
        <v>27</v>
      </c>
      <c r="C56" s="215" t="s">
        <v>240</v>
      </c>
      <c r="D56" s="217" t="s">
        <v>200</v>
      </c>
      <c r="E56" s="290" t="s">
        <v>407</v>
      </c>
      <c r="F56" s="326" t="s">
        <v>408</v>
      </c>
      <c r="G56" s="326"/>
      <c r="H56" s="326"/>
      <c r="I56" s="326"/>
      <c r="J56" s="326"/>
      <c r="K56" s="326" t="s">
        <v>828</v>
      </c>
      <c r="L56" s="326" t="s">
        <v>409</v>
      </c>
      <c r="M56" s="326" t="s">
        <v>410</v>
      </c>
      <c r="N56" s="215" t="s">
        <v>10</v>
      </c>
      <c r="O56" s="313" t="s">
        <v>14</v>
      </c>
      <c r="P56" s="302" t="s">
        <v>19</v>
      </c>
      <c r="Q56" s="327" t="s">
        <v>830</v>
      </c>
      <c r="R56" s="221" t="s">
        <v>158</v>
      </c>
      <c r="S56" s="255" t="s">
        <v>58</v>
      </c>
      <c r="T56" s="255" t="s">
        <v>59</v>
      </c>
      <c r="U56" s="255" t="s">
        <v>60</v>
      </c>
      <c r="V56" s="255" t="s">
        <v>61</v>
      </c>
      <c r="W56" s="255" t="s">
        <v>62</v>
      </c>
      <c r="X56" s="255" t="s">
        <v>75</v>
      </c>
      <c r="Y56" s="255" t="s">
        <v>63</v>
      </c>
      <c r="Z56" s="215"/>
      <c r="AA56" s="257" t="s">
        <v>141</v>
      </c>
      <c r="AB56" s="256" t="s">
        <v>141</v>
      </c>
      <c r="AC56" s="180"/>
      <c r="AD56" s="259" t="s">
        <v>141</v>
      </c>
      <c r="AE56" s="213"/>
      <c r="AF56" s="218" t="s">
        <v>141</v>
      </c>
      <c r="AG56" s="215" t="s">
        <v>150</v>
      </c>
      <c r="AH56" s="215" t="s">
        <v>152</v>
      </c>
      <c r="AI56" s="257" t="s">
        <v>140</v>
      </c>
      <c r="AJ56" s="257" t="s">
        <v>14</v>
      </c>
      <c r="AK56" s="285" t="s">
        <v>19</v>
      </c>
      <c r="AL56" s="221" t="s">
        <v>226</v>
      </c>
      <c r="AM56" s="222" t="s">
        <v>832</v>
      </c>
      <c r="AN56" s="222" t="s">
        <v>413</v>
      </c>
      <c r="AO56" s="222" t="s">
        <v>25</v>
      </c>
      <c r="AP56" s="328">
        <v>43832</v>
      </c>
      <c r="AQ56" s="328">
        <v>43982</v>
      </c>
      <c r="AR56" s="222" t="s">
        <v>356</v>
      </c>
      <c r="AS56" s="50" t="s">
        <v>833</v>
      </c>
      <c r="AT56" s="50" t="s">
        <v>834</v>
      </c>
      <c r="AU56" s="274">
        <v>1</v>
      </c>
      <c r="AV56" s="193"/>
      <c r="AW56" s="193"/>
      <c r="AX56" s="193"/>
      <c r="AY56" s="193"/>
      <c r="AZ56" s="193"/>
      <c r="BA56" s="193"/>
      <c r="BB56" s="181"/>
      <c r="BC56" s="181"/>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50" t="s">
        <v>833</v>
      </c>
      <c r="CD56" s="50" t="s">
        <v>834</v>
      </c>
      <c r="CE56" s="274">
        <v>1</v>
      </c>
      <c r="CF56" s="193"/>
      <c r="CG56" s="193"/>
      <c r="CH56" s="193"/>
      <c r="CI56" s="193"/>
      <c r="CJ56" s="193"/>
      <c r="CK56" s="193"/>
    </row>
    <row r="57" spans="1:89" ht="230.25" customHeight="1" x14ac:dyDescent="0.25">
      <c r="A57" s="215" t="s">
        <v>25</v>
      </c>
      <c r="B57" s="215" t="s">
        <v>27</v>
      </c>
      <c r="C57" s="215" t="s">
        <v>240</v>
      </c>
      <c r="D57" s="217" t="s">
        <v>213</v>
      </c>
      <c r="E57" s="290" t="s">
        <v>418</v>
      </c>
      <c r="F57" s="326" t="s">
        <v>419</v>
      </c>
      <c r="G57" s="326"/>
      <c r="H57" s="326"/>
      <c r="I57" s="326"/>
      <c r="J57" s="326"/>
      <c r="K57" s="326" t="s">
        <v>829</v>
      </c>
      <c r="L57" s="326" t="s">
        <v>420</v>
      </c>
      <c r="M57" s="326" t="s">
        <v>421</v>
      </c>
      <c r="N57" s="215" t="s">
        <v>10</v>
      </c>
      <c r="O57" s="313" t="s">
        <v>14</v>
      </c>
      <c r="P57" s="302" t="s">
        <v>19</v>
      </c>
      <c r="Q57" s="248" t="s">
        <v>831</v>
      </c>
      <c r="R57" s="221" t="s">
        <v>158</v>
      </c>
      <c r="S57" s="255" t="s">
        <v>58</v>
      </c>
      <c r="T57" s="255" t="s">
        <v>59</v>
      </c>
      <c r="U57" s="255" t="s">
        <v>60</v>
      </c>
      <c r="V57" s="255" t="s">
        <v>61</v>
      </c>
      <c r="W57" s="255" t="s">
        <v>62</v>
      </c>
      <c r="X57" s="255" t="s">
        <v>75</v>
      </c>
      <c r="Y57" s="255" t="s">
        <v>63</v>
      </c>
      <c r="Z57" s="215"/>
      <c r="AA57" s="257" t="s">
        <v>141</v>
      </c>
      <c r="AB57" s="256" t="s">
        <v>141</v>
      </c>
      <c r="AC57" s="180"/>
      <c r="AD57" s="259" t="s">
        <v>141</v>
      </c>
      <c r="AE57" s="213"/>
      <c r="AF57" s="218" t="s">
        <v>141</v>
      </c>
      <c r="AG57" s="215" t="s">
        <v>150</v>
      </c>
      <c r="AH57" s="215" t="s">
        <v>152</v>
      </c>
      <c r="AI57" s="257" t="s">
        <v>140</v>
      </c>
      <c r="AJ57" s="257" t="s">
        <v>14</v>
      </c>
      <c r="AK57" s="285" t="s">
        <v>19</v>
      </c>
      <c r="AL57" s="221" t="s">
        <v>226</v>
      </c>
      <c r="AM57" s="222" t="s">
        <v>835</v>
      </c>
      <c r="AN57" s="222" t="s">
        <v>836</v>
      </c>
      <c r="AO57" s="222" t="s">
        <v>837</v>
      </c>
      <c r="AP57" s="328" t="s">
        <v>842</v>
      </c>
      <c r="AQ57" s="328" t="s">
        <v>838</v>
      </c>
      <c r="AR57" s="222" t="s">
        <v>839</v>
      </c>
      <c r="AS57" s="46" t="s">
        <v>840</v>
      </c>
      <c r="AT57" s="46" t="s">
        <v>841</v>
      </c>
      <c r="AU57" s="246">
        <v>0.54</v>
      </c>
      <c r="AV57" s="193"/>
      <c r="AW57" s="193"/>
      <c r="AX57" s="193"/>
      <c r="AY57" s="193"/>
      <c r="AZ57" s="193"/>
      <c r="BA57" s="193"/>
      <c r="BB57" s="181"/>
      <c r="BC57" s="181"/>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46" t="s">
        <v>840</v>
      </c>
      <c r="CD57" s="46" t="s">
        <v>841</v>
      </c>
      <c r="CE57" s="246">
        <v>0.54</v>
      </c>
      <c r="CF57" s="193"/>
      <c r="CG57" s="193"/>
      <c r="CH57" s="193"/>
      <c r="CI57" s="193"/>
      <c r="CJ57" s="193"/>
      <c r="CK57" s="193"/>
    </row>
    <row r="58" spans="1:89" ht="26.25" customHeight="1" x14ac:dyDescent="0.25">
      <c r="A58" s="215"/>
      <c r="B58" s="215"/>
      <c r="C58" s="215"/>
      <c r="D58" s="217"/>
      <c r="E58" s="281"/>
      <c r="F58" s="181"/>
      <c r="G58" s="181"/>
      <c r="H58" s="181"/>
      <c r="I58" s="181"/>
      <c r="J58" s="181"/>
      <c r="K58" s="181"/>
      <c r="L58" s="181"/>
      <c r="M58" s="181"/>
      <c r="N58" s="278"/>
      <c r="O58" s="213"/>
      <c r="P58" s="213"/>
      <c r="Q58" s="213"/>
      <c r="R58" s="193"/>
      <c r="S58" s="193"/>
      <c r="T58" s="193"/>
      <c r="U58" s="193"/>
      <c r="V58" s="193"/>
      <c r="W58" s="193"/>
      <c r="X58" s="193"/>
      <c r="Y58" s="193"/>
      <c r="Z58" s="193"/>
      <c r="AA58" s="193"/>
      <c r="AB58" s="193"/>
      <c r="AC58" s="213"/>
      <c r="AD58" s="213"/>
      <c r="AE58" s="213"/>
      <c r="AF58" s="193"/>
      <c r="AG58" s="193"/>
      <c r="AH58" s="193"/>
      <c r="AI58" s="213"/>
      <c r="AJ58" s="213"/>
      <c r="AK58" s="213"/>
      <c r="AL58" s="193"/>
      <c r="AM58" s="193"/>
      <c r="AN58" s="193"/>
      <c r="AO58" s="181"/>
      <c r="AP58" s="213"/>
      <c r="AQ58" s="213"/>
      <c r="AR58" s="193"/>
      <c r="AS58" s="181"/>
      <c r="AT58" s="181"/>
      <c r="AU58" s="193"/>
      <c r="AV58" s="193"/>
      <c r="AW58" s="193"/>
      <c r="AX58" s="193"/>
      <c r="AY58" s="193"/>
      <c r="AZ58" s="193"/>
      <c r="BA58" s="193"/>
      <c r="BB58" s="181"/>
      <c r="BC58" s="181"/>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row>
    <row r="59" spans="1:89" ht="26.25" customHeight="1" x14ac:dyDescent="0.25">
      <c r="A59" s="215"/>
      <c r="B59" s="215"/>
      <c r="C59" s="215"/>
      <c r="D59" s="217"/>
      <c r="E59" s="281"/>
      <c r="F59" s="181"/>
      <c r="G59" s="181"/>
      <c r="H59" s="181"/>
      <c r="I59" s="181"/>
      <c r="J59" s="181"/>
      <c r="K59" s="181"/>
      <c r="L59" s="181"/>
      <c r="M59" s="181"/>
      <c r="N59" s="213"/>
      <c r="O59" s="213"/>
      <c r="P59" s="213"/>
      <c r="Q59" s="213"/>
      <c r="R59" s="193"/>
      <c r="S59" s="193"/>
      <c r="T59" s="193"/>
      <c r="U59" s="193"/>
      <c r="V59" s="193"/>
      <c r="W59" s="193"/>
      <c r="X59" s="193"/>
      <c r="Y59" s="193"/>
      <c r="Z59" s="193"/>
      <c r="AA59" s="193"/>
      <c r="AB59" s="193"/>
      <c r="AC59" s="213"/>
      <c r="AD59" s="213"/>
      <c r="AE59" s="213"/>
      <c r="AF59" s="193"/>
      <c r="AG59" s="193"/>
      <c r="AH59" s="193"/>
      <c r="AI59" s="213"/>
      <c r="AJ59" s="213"/>
      <c r="AK59" s="213"/>
      <c r="AL59" s="193"/>
      <c r="AM59" s="193"/>
      <c r="AN59" s="193"/>
      <c r="AO59" s="181"/>
      <c r="AP59" s="213"/>
      <c r="AQ59" s="213"/>
      <c r="AR59" s="193"/>
      <c r="AS59" s="181"/>
      <c r="AT59" s="181"/>
      <c r="AU59" s="193"/>
      <c r="AV59" s="193"/>
      <c r="AW59" s="193"/>
      <c r="AX59" s="193"/>
      <c r="AY59" s="193"/>
      <c r="AZ59" s="193"/>
      <c r="BA59" s="193"/>
      <c r="BB59" s="181"/>
      <c r="BC59" s="181"/>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row>
    <row r="60" spans="1:89" ht="26.25" customHeight="1" x14ac:dyDescent="0.25">
      <c r="A60" s="281"/>
      <c r="B60" s="281"/>
      <c r="C60" s="215"/>
      <c r="D60" s="289"/>
      <c r="E60" s="281"/>
      <c r="F60" s="181"/>
      <c r="G60" s="181"/>
      <c r="H60" s="181"/>
      <c r="I60" s="181"/>
      <c r="J60" s="181"/>
      <c r="K60" s="181"/>
      <c r="L60" s="181"/>
      <c r="M60" s="181"/>
      <c r="N60" s="213"/>
      <c r="O60" s="213"/>
      <c r="P60" s="218"/>
      <c r="Q60" s="193"/>
      <c r="R60" s="193"/>
      <c r="S60" s="193"/>
      <c r="T60" s="193"/>
      <c r="U60" s="193"/>
      <c r="V60" s="193"/>
      <c r="W60" s="193"/>
      <c r="X60" s="193"/>
      <c r="Y60" s="193"/>
      <c r="Z60" s="193"/>
      <c r="AA60" s="193"/>
      <c r="AB60" s="193"/>
      <c r="AC60" s="213"/>
      <c r="AD60" s="213"/>
      <c r="AE60" s="213"/>
      <c r="AF60" s="193"/>
      <c r="AG60" s="193"/>
      <c r="AH60" s="193"/>
      <c r="AI60" s="213"/>
      <c r="AJ60" s="213"/>
      <c r="AK60" s="213"/>
      <c r="AL60" s="193"/>
      <c r="AM60" s="193"/>
      <c r="AN60" s="193"/>
      <c r="AO60" s="181"/>
      <c r="AP60" s="213"/>
      <c r="AQ60" s="213"/>
      <c r="AR60" s="193"/>
      <c r="AS60" s="181"/>
      <c r="AT60" s="181"/>
      <c r="AU60" s="193"/>
      <c r="AV60" s="193"/>
      <c r="AW60" s="193"/>
      <c r="AX60" s="193"/>
      <c r="AY60" s="193"/>
      <c r="AZ60" s="193"/>
      <c r="BA60" s="193"/>
      <c r="BB60" s="181"/>
      <c r="BC60" s="181"/>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row>
    <row r="61" spans="1:89" ht="26.25" customHeight="1" x14ac:dyDescent="0.25">
      <c r="A61" s="281"/>
      <c r="B61" s="281"/>
      <c r="C61" s="281"/>
      <c r="D61" s="289"/>
      <c r="E61" s="281"/>
      <c r="F61" s="181"/>
      <c r="G61" s="181"/>
      <c r="H61" s="181"/>
      <c r="I61" s="181"/>
      <c r="J61" s="181"/>
      <c r="K61" s="181"/>
      <c r="L61" s="181"/>
      <c r="M61" s="181"/>
      <c r="N61" s="213"/>
      <c r="O61" s="213"/>
      <c r="P61" s="218"/>
      <c r="Q61" s="193"/>
      <c r="R61" s="193"/>
      <c r="S61" s="193"/>
      <c r="T61" s="193"/>
      <c r="U61" s="193"/>
      <c r="V61" s="193"/>
      <c r="W61" s="193"/>
      <c r="X61" s="193"/>
      <c r="Y61" s="193"/>
      <c r="Z61" s="193"/>
      <c r="AA61" s="193"/>
      <c r="AB61" s="193"/>
      <c r="AC61" s="213"/>
      <c r="AD61" s="213"/>
      <c r="AE61" s="213"/>
      <c r="AF61" s="193"/>
      <c r="AG61" s="193"/>
      <c r="AH61" s="193"/>
      <c r="AI61" s="213"/>
      <c r="AJ61" s="213"/>
      <c r="AK61" s="213"/>
      <c r="AL61" s="193"/>
      <c r="AM61" s="193"/>
      <c r="AN61" s="193"/>
      <c r="AO61" s="181"/>
      <c r="AP61" s="213"/>
      <c r="AQ61" s="213"/>
      <c r="AR61" s="193"/>
      <c r="AS61" s="181"/>
      <c r="AT61" s="181"/>
      <c r="AU61" s="193"/>
      <c r="AV61" s="193"/>
      <c r="AW61" s="193"/>
      <c r="AX61" s="193"/>
      <c r="AY61" s="193"/>
      <c r="AZ61" s="193"/>
      <c r="BA61" s="193"/>
      <c r="BB61" s="181"/>
      <c r="BC61" s="181"/>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row>
    <row r="62" spans="1:89" ht="26.25" customHeight="1" x14ac:dyDescent="0.25">
      <c r="A62" s="281"/>
      <c r="B62" s="281"/>
      <c r="C62" s="281"/>
      <c r="D62" s="289"/>
      <c r="E62" s="281"/>
      <c r="F62" s="181"/>
      <c r="G62" s="181"/>
      <c r="H62" s="181"/>
      <c r="I62" s="181"/>
      <c r="J62" s="181"/>
      <c r="K62" s="181"/>
      <c r="L62" s="181"/>
      <c r="M62" s="181"/>
      <c r="N62" s="213"/>
      <c r="O62" s="213"/>
      <c r="P62" s="218"/>
      <c r="Q62" s="193"/>
      <c r="R62" s="193"/>
      <c r="S62" s="193"/>
      <c r="T62" s="193"/>
      <c r="U62" s="193"/>
      <c r="V62" s="193"/>
      <c r="W62" s="193"/>
      <c r="X62" s="193"/>
      <c r="Y62" s="193"/>
      <c r="Z62" s="193"/>
      <c r="AA62" s="193"/>
      <c r="AB62" s="193"/>
      <c r="AC62" s="213"/>
      <c r="AD62" s="213"/>
      <c r="AE62" s="213"/>
      <c r="AF62" s="193"/>
      <c r="AG62" s="193"/>
      <c r="AH62" s="193"/>
      <c r="AI62" s="213"/>
      <c r="AJ62" s="213"/>
      <c r="AK62" s="213"/>
      <c r="AL62" s="193"/>
      <c r="AM62" s="193"/>
      <c r="AN62" s="193"/>
      <c r="AO62" s="181"/>
      <c r="AP62" s="213"/>
      <c r="AQ62" s="213"/>
      <c r="AR62" s="193"/>
      <c r="AS62" s="181"/>
      <c r="AT62" s="181"/>
      <c r="AU62" s="193"/>
      <c r="AV62" s="193"/>
      <c r="AW62" s="193"/>
      <c r="AX62" s="193"/>
      <c r="AY62" s="193"/>
      <c r="AZ62" s="193"/>
      <c r="BA62" s="193"/>
      <c r="BB62" s="181"/>
      <c r="BC62" s="181"/>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row>
    <row r="63" spans="1:89" ht="26.25" customHeight="1" x14ac:dyDescent="0.25">
      <c r="A63" s="281"/>
      <c r="B63" s="281"/>
      <c r="C63" s="281"/>
      <c r="D63" s="289"/>
      <c r="E63" s="281"/>
      <c r="F63" s="181"/>
      <c r="G63" s="181"/>
      <c r="H63" s="181"/>
      <c r="I63" s="181"/>
      <c r="J63" s="181"/>
      <c r="K63" s="181"/>
      <c r="L63" s="181"/>
      <c r="M63" s="181"/>
      <c r="N63" s="213"/>
      <c r="O63" s="213"/>
      <c r="P63" s="218"/>
      <c r="Q63" s="193"/>
      <c r="R63" s="193"/>
      <c r="S63" s="193"/>
      <c r="T63" s="193"/>
      <c r="U63" s="193"/>
      <c r="V63" s="193"/>
      <c r="W63" s="193"/>
      <c r="X63" s="193"/>
      <c r="Y63" s="193"/>
      <c r="Z63" s="193"/>
      <c r="AA63" s="193"/>
      <c r="AB63" s="193"/>
      <c r="AC63" s="213"/>
      <c r="AD63" s="213"/>
      <c r="AE63" s="213"/>
      <c r="AF63" s="193"/>
      <c r="AG63" s="193"/>
      <c r="AH63" s="193"/>
      <c r="AI63" s="213"/>
      <c r="AJ63" s="213"/>
      <c r="AK63" s="213"/>
      <c r="AL63" s="193"/>
      <c r="AM63" s="193"/>
      <c r="AN63" s="193"/>
      <c r="AO63" s="181"/>
      <c r="AP63" s="213"/>
      <c r="AQ63" s="213"/>
      <c r="AR63" s="193"/>
      <c r="AS63" s="181"/>
      <c r="AT63" s="181"/>
      <c r="AU63" s="193"/>
      <c r="AV63" s="193"/>
      <c r="AW63" s="193"/>
      <c r="AX63" s="193"/>
      <c r="AY63" s="193"/>
      <c r="AZ63" s="193"/>
      <c r="BA63" s="193"/>
      <c r="BB63" s="181"/>
      <c r="BC63" s="181"/>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row>
    <row r="64" spans="1:89" ht="33" customHeight="1" x14ac:dyDescent="0.25">
      <c r="A64" s="213"/>
      <c r="B64" s="213"/>
      <c r="C64" s="213"/>
      <c r="D64" s="497" t="s">
        <v>42</v>
      </c>
      <c r="E64" s="497"/>
      <c r="F64" s="497"/>
      <c r="G64" s="200"/>
      <c r="H64" s="200"/>
      <c r="I64" s="200"/>
      <c r="J64" s="200"/>
      <c r="K64" s="181"/>
      <c r="L64" s="181"/>
      <c r="M64" s="194"/>
      <c r="N64" s="185"/>
      <c r="O64" s="185"/>
      <c r="P64" s="185"/>
      <c r="Q64" s="193"/>
      <c r="R64" s="193"/>
      <c r="S64" s="193"/>
      <c r="T64" s="193"/>
      <c r="U64" s="193"/>
      <c r="V64" s="193"/>
      <c r="W64" s="193"/>
      <c r="X64" s="193"/>
      <c r="Y64" s="193"/>
      <c r="Z64" s="193"/>
      <c r="AA64" s="193"/>
      <c r="AB64" s="193"/>
      <c r="AC64" s="185"/>
      <c r="AD64" s="185"/>
      <c r="AE64" s="185"/>
      <c r="AF64" s="193"/>
      <c r="AG64" s="193"/>
      <c r="AH64" s="193"/>
      <c r="AI64" s="185"/>
      <c r="AJ64" s="185"/>
      <c r="AK64" s="185"/>
      <c r="AL64" s="193"/>
      <c r="AM64" s="193"/>
      <c r="AN64" s="193"/>
      <c r="AO64" s="181"/>
      <c r="AP64" s="185"/>
      <c r="AQ64" s="185"/>
      <c r="AR64" s="193"/>
      <c r="AS64" s="181"/>
      <c r="AT64" s="181"/>
      <c r="AU64" s="193"/>
      <c r="AV64" s="193"/>
      <c r="AW64" s="193"/>
      <c r="AX64" s="193"/>
      <c r="AY64" s="193"/>
      <c r="AZ64" s="193"/>
      <c r="BA64" s="193"/>
      <c r="BB64" s="181"/>
      <c r="BC64" s="181"/>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row>
    <row r="65" spans="1:125" s="183" customFormat="1" ht="33" customHeight="1" x14ac:dyDescent="0.25">
      <c r="A65" s="213"/>
      <c r="B65" s="213"/>
      <c r="C65" s="213"/>
      <c r="D65" s="184" t="s">
        <v>43</v>
      </c>
      <c r="E65" s="184" t="s">
        <v>44</v>
      </c>
      <c r="F65" s="184" t="s">
        <v>45</v>
      </c>
      <c r="G65" s="184"/>
      <c r="H65" s="184"/>
      <c r="I65" s="184"/>
      <c r="J65" s="184"/>
      <c r="K65" s="181"/>
      <c r="L65" s="185"/>
      <c r="M65" s="194"/>
      <c r="N65" s="185"/>
      <c r="O65" s="185"/>
      <c r="P65" s="185"/>
      <c r="Q65" s="193"/>
      <c r="R65" s="193"/>
      <c r="S65" s="193"/>
      <c r="T65" s="193"/>
      <c r="U65" s="193"/>
      <c r="V65" s="193"/>
      <c r="W65" s="193"/>
      <c r="X65" s="193"/>
      <c r="Y65" s="193"/>
      <c r="Z65" s="193"/>
      <c r="AA65" s="193"/>
      <c r="AB65" s="193"/>
      <c r="AC65" s="185"/>
      <c r="AD65" s="185"/>
      <c r="AE65" s="185"/>
      <c r="AF65" s="193"/>
      <c r="AG65" s="193"/>
      <c r="AH65" s="193"/>
      <c r="AI65" s="185"/>
      <c r="AJ65" s="185"/>
      <c r="AK65" s="185"/>
      <c r="AL65" s="193"/>
      <c r="AM65" s="193"/>
      <c r="AN65" s="193"/>
      <c r="AO65" s="181"/>
      <c r="AP65" s="185"/>
      <c r="AQ65" s="185"/>
      <c r="AR65" s="193"/>
      <c r="AS65" s="181"/>
      <c r="AT65" s="181"/>
      <c r="AU65" s="193"/>
      <c r="AV65" s="193"/>
      <c r="AW65" s="193"/>
      <c r="AX65" s="193"/>
      <c r="AY65" s="193"/>
      <c r="AZ65" s="193"/>
      <c r="BA65" s="193"/>
      <c r="BB65" s="181"/>
      <c r="BC65" s="181"/>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row>
    <row r="66" spans="1:125" s="183" customFormat="1" ht="59.25" customHeight="1" x14ac:dyDescent="0.25">
      <c r="A66" s="213"/>
      <c r="B66" s="213"/>
      <c r="C66" s="213"/>
      <c r="D66" s="185">
        <v>1</v>
      </c>
      <c r="E66" s="181" t="s">
        <v>225</v>
      </c>
      <c r="F66" s="185" t="s">
        <v>224</v>
      </c>
      <c r="G66" s="185"/>
      <c r="H66" s="185"/>
      <c r="I66" s="185"/>
      <c r="J66" s="185"/>
      <c r="K66" s="185"/>
      <c r="L66" s="185"/>
      <c r="M66" s="181"/>
      <c r="N66" s="185"/>
      <c r="O66" s="185"/>
      <c r="P66" s="185"/>
      <c r="Q66" s="193"/>
      <c r="R66" s="193"/>
      <c r="S66" s="193"/>
      <c r="T66" s="193"/>
      <c r="U66" s="193"/>
      <c r="V66" s="193"/>
      <c r="W66" s="193"/>
      <c r="X66" s="193"/>
      <c r="Y66" s="193"/>
      <c r="Z66" s="193"/>
      <c r="AA66" s="193"/>
      <c r="AB66" s="193"/>
      <c r="AC66" s="185"/>
      <c r="AD66" s="185"/>
      <c r="AE66" s="185"/>
      <c r="AF66" s="193"/>
      <c r="AG66" s="193"/>
      <c r="AH66" s="193"/>
      <c r="AI66" s="185"/>
      <c r="AJ66" s="185"/>
      <c r="AK66" s="185"/>
      <c r="AL66" s="193"/>
      <c r="AM66" s="193"/>
      <c r="AN66" s="193"/>
      <c r="AO66" s="181"/>
      <c r="AP66" s="185"/>
      <c r="AQ66" s="185"/>
      <c r="AR66" s="193"/>
      <c r="AS66" s="181"/>
      <c r="AT66" s="181"/>
      <c r="AU66" s="193"/>
      <c r="AV66" s="193"/>
      <c r="AW66" s="193"/>
      <c r="AX66" s="193"/>
      <c r="AY66" s="193"/>
      <c r="AZ66" s="193"/>
      <c r="BA66" s="193"/>
      <c r="BB66" s="181"/>
      <c r="BC66" s="181"/>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row>
    <row r="67" spans="1:125" s="183" customFormat="1" ht="59.25" customHeight="1" x14ac:dyDescent="0.25">
      <c r="A67" s="213"/>
      <c r="B67" s="213"/>
      <c r="C67" s="213"/>
      <c r="D67" s="495">
        <v>2</v>
      </c>
      <c r="E67" s="181" t="s">
        <v>601</v>
      </c>
      <c r="F67" s="495" t="s">
        <v>600</v>
      </c>
      <c r="G67" s="185"/>
      <c r="H67" s="185"/>
      <c r="I67" s="185"/>
      <c r="J67" s="185"/>
      <c r="K67" s="185"/>
      <c r="L67" s="185"/>
      <c r="M67" s="181"/>
      <c r="N67" s="185"/>
      <c r="O67" s="185"/>
      <c r="P67" s="185"/>
      <c r="Q67" s="193"/>
      <c r="R67" s="193"/>
      <c r="S67" s="193"/>
      <c r="T67" s="193"/>
      <c r="U67" s="193"/>
      <c r="V67" s="193"/>
      <c r="W67" s="193"/>
      <c r="X67" s="193"/>
      <c r="Y67" s="193"/>
      <c r="Z67" s="193"/>
      <c r="AA67" s="193"/>
      <c r="AB67" s="193"/>
      <c r="AC67" s="185"/>
      <c r="AD67" s="185"/>
      <c r="AE67" s="185"/>
      <c r="AF67" s="193"/>
      <c r="AG67" s="193"/>
      <c r="AH67" s="193"/>
      <c r="AI67" s="185"/>
      <c r="AJ67" s="185"/>
      <c r="AK67" s="185"/>
      <c r="AL67" s="193"/>
      <c r="AM67" s="193"/>
      <c r="AN67" s="193"/>
      <c r="AO67" s="181"/>
      <c r="AP67" s="185"/>
      <c r="AQ67" s="185"/>
      <c r="AR67" s="193"/>
      <c r="AS67" s="181"/>
      <c r="AT67" s="181"/>
      <c r="AU67" s="193"/>
      <c r="AV67" s="193"/>
      <c r="AW67" s="193"/>
      <c r="AX67" s="193"/>
      <c r="AY67" s="193"/>
      <c r="AZ67" s="193"/>
      <c r="BA67" s="193"/>
      <c r="BB67" s="181"/>
      <c r="BC67" s="181"/>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row>
    <row r="68" spans="1:125" s="183" customFormat="1" ht="59.25" customHeight="1" x14ac:dyDescent="0.25">
      <c r="A68" s="213"/>
      <c r="B68" s="213"/>
      <c r="C68" s="213"/>
      <c r="D68" s="495"/>
      <c r="E68" s="181" t="s">
        <v>602</v>
      </c>
      <c r="F68" s="495"/>
      <c r="G68" s="181"/>
      <c r="H68" s="181"/>
      <c r="I68" s="181"/>
      <c r="J68" s="181"/>
      <c r="K68" s="181"/>
      <c r="L68" s="185"/>
      <c r="M68" s="181"/>
      <c r="N68" s="185"/>
      <c r="O68" s="185"/>
      <c r="P68" s="185"/>
      <c r="Q68" s="193"/>
      <c r="R68" s="193"/>
      <c r="S68" s="193"/>
      <c r="T68" s="193"/>
      <c r="U68" s="193"/>
      <c r="V68" s="193"/>
      <c r="W68" s="193"/>
      <c r="X68" s="193"/>
      <c r="Y68" s="193"/>
      <c r="Z68" s="193"/>
      <c r="AA68" s="193"/>
      <c r="AB68" s="193"/>
      <c r="AC68" s="185"/>
      <c r="AD68" s="185"/>
      <c r="AE68" s="185"/>
      <c r="AF68" s="193"/>
      <c r="AG68" s="193"/>
      <c r="AH68" s="193"/>
      <c r="AI68" s="185"/>
      <c r="AJ68" s="185"/>
      <c r="AK68" s="185"/>
      <c r="AL68" s="193"/>
      <c r="AM68" s="193"/>
      <c r="AN68" s="193"/>
      <c r="AO68" s="181"/>
      <c r="AP68" s="185"/>
      <c r="AQ68" s="185"/>
      <c r="AR68" s="193"/>
      <c r="AS68" s="181"/>
      <c r="AT68" s="181"/>
      <c r="AU68" s="193"/>
      <c r="AV68" s="193"/>
      <c r="AW68" s="193"/>
      <c r="AX68" s="193"/>
      <c r="AY68" s="193"/>
      <c r="AZ68" s="193"/>
      <c r="BA68" s="193"/>
      <c r="BB68" s="181"/>
      <c r="BC68" s="181"/>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row>
    <row r="69" spans="1:125" ht="59.25" customHeight="1" x14ac:dyDescent="0.25">
      <c r="A69" s="213"/>
      <c r="B69" s="213"/>
      <c r="C69" s="213"/>
      <c r="D69" s="495"/>
      <c r="E69" s="181" t="s">
        <v>603</v>
      </c>
      <c r="F69" s="495"/>
      <c r="G69" s="181"/>
      <c r="H69" s="181"/>
      <c r="I69" s="181"/>
      <c r="J69" s="181"/>
      <c r="K69" s="181"/>
      <c r="L69" s="181"/>
      <c r="M69" s="181"/>
      <c r="N69" s="185"/>
      <c r="O69" s="185"/>
      <c r="P69" s="185"/>
      <c r="Q69" s="193"/>
      <c r="R69" s="193"/>
      <c r="S69" s="193"/>
      <c r="T69" s="193"/>
      <c r="U69" s="193"/>
      <c r="V69" s="193"/>
      <c r="W69" s="193"/>
      <c r="X69" s="193"/>
      <c r="Y69" s="193"/>
      <c r="Z69" s="193"/>
      <c r="AA69" s="193"/>
      <c r="AB69" s="193"/>
      <c r="AC69" s="185"/>
      <c r="AD69" s="185"/>
      <c r="AE69" s="185"/>
      <c r="AF69" s="193"/>
      <c r="AG69" s="193"/>
      <c r="AH69" s="193"/>
      <c r="AI69" s="185"/>
      <c r="AJ69" s="185"/>
      <c r="AK69" s="185"/>
      <c r="AL69" s="193"/>
      <c r="AM69" s="193"/>
      <c r="AN69" s="193"/>
      <c r="AO69" s="181"/>
      <c r="AP69" s="185"/>
      <c r="AQ69" s="185"/>
      <c r="AR69" s="193"/>
      <c r="AS69" s="181"/>
      <c r="AT69" s="181"/>
      <c r="AU69" s="193"/>
      <c r="AV69" s="193"/>
      <c r="AW69" s="193"/>
      <c r="AX69" s="193"/>
      <c r="AY69" s="193"/>
      <c r="AZ69" s="193"/>
      <c r="BA69" s="193"/>
      <c r="BB69" s="181"/>
      <c r="BC69" s="181"/>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row>
    <row r="70" spans="1:125" ht="89.25" x14ac:dyDescent="0.25">
      <c r="D70" s="210">
        <v>3</v>
      </c>
      <c r="E70" s="211" t="s">
        <v>613</v>
      </c>
      <c r="F70" s="210" t="s">
        <v>614</v>
      </c>
    </row>
    <row r="71" spans="1:125" x14ac:dyDescent="0.25">
      <c r="D71" s="210">
        <v>4</v>
      </c>
      <c r="E71" s="211" t="s">
        <v>615</v>
      </c>
      <c r="F71" s="210" t="s">
        <v>616</v>
      </c>
    </row>
    <row r="72" spans="1:125" ht="25.5" x14ac:dyDescent="0.25">
      <c r="D72" s="210">
        <v>5</v>
      </c>
      <c r="E72" s="211" t="s">
        <v>617</v>
      </c>
      <c r="F72" s="210" t="s">
        <v>618</v>
      </c>
    </row>
    <row r="73" spans="1:125" ht="76.5" x14ac:dyDescent="0.25">
      <c r="D73" s="210">
        <v>6</v>
      </c>
      <c r="E73" s="212" t="s">
        <v>619</v>
      </c>
      <c r="F73" s="210" t="s">
        <v>620</v>
      </c>
    </row>
  </sheetData>
  <mergeCells count="445">
    <mergeCell ref="AL38:AL42"/>
    <mergeCell ref="O38:O42"/>
    <mergeCell ref="P38:P42"/>
    <mergeCell ref="AF38:AF42"/>
    <mergeCell ref="AG38:AG42"/>
    <mergeCell ref="AH38:AH42"/>
    <mergeCell ref="AI38:AI42"/>
    <mergeCell ref="AJ38:AJ42"/>
    <mergeCell ref="AK38:AK42"/>
    <mergeCell ref="C38:C42"/>
    <mergeCell ref="D38:D42"/>
    <mergeCell ref="E38:E42"/>
    <mergeCell ref="F38:F42"/>
    <mergeCell ref="K38:K42"/>
    <mergeCell ref="L38:L42"/>
    <mergeCell ref="M38:M42"/>
    <mergeCell ref="N38:N42"/>
    <mergeCell ref="AV13:AV15"/>
    <mergeCell ref="AW13:AW15"/>
    <mergeCell ref="AX13:AX15"/>
    <mergeCell ref="AY13:AY15"/>
    <mergeCell ref="A16:A18"/>
    <mergeCell ref="B16:B18"/>
    <mergeCell ref="C16:C18"/>
    <mergeCell ref="D16:D18"/>
    <mergeCell ref="E16:E18"/>
    <mergeCell ref="F16:F18"/>
    <mergeCell ref="G16:G18"/>
    <mergeCell ref="H16:H18"/>
    <mergeCell ref="I16:I18"/>
    <mergeCell ref="Q13:Q15"/>
    <mergeCell ref="R13:R15"/>
    <mergeCell ref="S13:S15"/>
    <mergeCell ref="T13:T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U13:AU15"/>
    <mergeCell ref="AE16:AE18"/>
    <mergeCell ref="AF16:AF18"/>
    <mergeCell ref="AG16:AG18"/>
    <mergeCell ref="AH16:AH18"/>
    <mergeCell ref="N16:N18"/>
    <mergeCell ref="J16:J18"/>
    <mergeCell ref="K16:K18"/>
    <mergeCell ref="L16:L18"/>
    <mergeCell ref="M16:M18"/>
    <mergeCell ref="O16:O18"/>
    <mergeCell ref="P16:P18"/>
    <mergeCell ref="AM8:AM9"/>
    <mergeCell ref="AN8:AN9"/>
    <mergeCell ref="AO8:AO9"/>
    <mergeCell ref="C8:C9"/>
    <mergeCell ref="C10:C12"/>
    <mergeCell ref="DB10:DB12"/>
    <mergeCell ref="DC10:DC12"/>
    <mergeCell ref="CU10:CU12"/>
    <mergeCell ref="CV10:CV12"/>
    <mergeCell ref="CZ10:CZ12"/>
    <mergeCell ref="DA10:DA12"/>
    <mergeCell ref="AG10:AG12"/>
    <mergeCell ref="AH10:AH12"/>
    <mergeCell ref="AI10:AI12"/>
    <mergeCell ref="AJ10:AJ12"/>
    <mergeCell ref="AK10:AK12"/>
    <mergeCell ref="AL10:AL12"/>
    <mergeCell ref="M10:M12"/>
    <mergeCell ref="N10:N12"/>
    <mergeCell ref="AF8:AF9"/>
    <mergeCell ref="AG8:AG9"/>
    <mergeCell ref="AH8:AH9"/>
    <mergeCell ref="AI8:AK8"/>
    <mergeCell ref="AL8:AL9"/>
    <mergeCell ref="AS8:AT8"/>
    <mergeCell ref="AU8:AX8"/>
    <mergeCell ref="AY8:BA8"/>
    <mergeCell ref="BB8:BC8"/>
    <mergeCell ref="BD8:BG8"/>
    <mergeCell ref="Q8:Q9"/>
    <mergeCell ref="A10:A12"/>
    <mergeCell ref="B10:B12"/>
    <mergeCell ref="D10:D12"/>
    <mergeCell ref="E10:E12"/>
    <mergeCell ref="F10:F12"/>
    <mergeCell ref="L10:L12"/>
    <mergeCell ref="O10:O12"/>
    <mergeCell ref="P10:P12"/>
    <mergeCell ref="AE10:AE12"/>
    <mergeCell ref="AF10:AF12"/>
    <mergeCell ref="R8:R9"/>
    <mergeCell ref="S8:S9"/>
    <mergeCell ref="T8:T9"/>
    <mergeCell ref="U8:U9"/>
    <mergeCell ref="V8:V9"/>
    <mergeCell ref="L8:L9"/>
    <mergeCell ref="M8:M9"/>
    <mergeCell ref="N8:P8"/>
    <mergeCell ref="DS3:DS4"/>
    <mergeCell ref="CJ8:CJ9"/>
    <mergeCell ref="CK8:CK9"/>
    <mergeCell ref="DA8:DC8"/>
    <mergeCell ref="CF8:CF9"/>
    <mergeCell ref="CG8:CG9"/>
    <mergeCell ref="CH8:CH9"/>
    <mergeCell ref="CI8:CI9"/>
    <mergeCell ref="BH8:BJ8"/>
    <mergeCell ref="CE8:CE9"/>
    <mergeCell ref="BK8:BL8"/>
    <mergeCell ref="BM8:BP8"/>
    <mergeCell ref="BQ8:BS8"/>
    <mergeCell ref="BT8:BU8"/>
    <mergeCell ref="BV8:BY8"/>
    <mergeCell ref="BZ8:CB8"/>
    <mergeCell ref="CC8:CC9"/>
    <mergeCell ref="CD8:CD9"/>
    <mergeCell ref="AP8:AP9"/>
    <mergeCell ref="AQ8:AQ9"/>
    <mergeCell ref="AR8:AR9"/>
    <mergeCell ref="AD8:AD9"/>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F67:F69"/>
    <mergeCell ref="D67:D69"/>
    <mergeCell ref="K8:K9"/>
    <mergeCell ref="K10:K12"/>
    <mergeCell ref="G8:G9"/>
    <mergeCell ref="G10:G12"/>
    <mergeCell ref="H8:H9"/>
    <mergeCell ref="H10:H12"/>
    <mergeCell ref="I8:I9"/>
    <mergeCell ref="I10:I12"/>
    <mergeCell ref="J8:J9"/>
    <mergeCell ref="J10:J12"/>
    <mergeCell ref="D64:F64"/>
    <mergeCell ref="J13:J15"/>
    <mergeCell ref="K13:K15"/>
    <mergeCell ref="D13:D15"/>
    <mergeCell ref="E13:E15"/>
    <mergeCell ref="F13:F15"/>
    <mergeCell ref="G13:G15"/>
    <mergeCell ref="H13:H15"/>
    <mergeCell ref="I13:I15"/>
    <mergeCell ref="U13:U15"/>
    <mergeCell ref="V13:V15"/>
    <mergeCell ref="W13:W15"/>
    <mergeCell ref="X13:X15"/>
    <mergeCell ref="Y13:Y15"/>
    <mergeCell ref="AA13:AA15"/>
    <mergeCell ref="AB13:AB15"/>
    <mergeCell ref="G7:J7"/>
    <mergeCell ref="A8:A9"/>
    <mergeCell ref="B8:B9"/>
    <mergeCell ref="D8:D9"/>
    <mergeCell ref="E8:E9"/>
    <mergeCell ref="F8:F9"/>
    <mergeCell ref="Z8:Z9"/>
    <mergeCell ref="AA8:AA9"/>
    <mergeCell ref="AB8:AB9"/>
    <mergeCell ref="A13:A15"/>
    <mergeCell ref="B13:B15"/>
    <mergeCell ref="C13:C15"/>
    <mergeCell ref="L13:L15"/>
    <mergeCell ref="M13:M15"/>
    <mergeCell ref="N13:N15"/>
    <mergeCell ref="O13:O15"/>
    <mergeCell ref="P13:P15"/>
    <mergeCell ref="AD13:AD15"/>
    <mergeCell ref="AM13:AM15"/>
    <mergeCell ref="AN13:AN15"/>
    <mergeCell ref="AO13:AO15"/>
    <mergeCell ref="AP13:AP15"/>
    <mergeCell ref="AQ13:AQ15"/>
    <mergeCell ref="AR13:AR15"/>
    <mergeCell ref="AS13:AS15"/>
    <mergeCell ref="AT13:AT15"/>
    <mergeCell ref="AF13:AF15"/>
    <mergeCell ref="AG13:AG15"/>
    <mergeCell ref="AH13:AH15"/>
    <mergeCell ref="AE13:AE15"/>
    <mergeCell ref="AZ13:AZ15"/>
    <mergeCell ref="BA13:BA15"/>
    <mergeCell ref="BB13:BB15"/>
    <mergeCell ref="BC13:BC15"/>
    <mergeCell ref="BD13:BD15"/>
    <mergeCell ref="BE13:BE15"/>
    <mergeCell ref="BF13:BF15"/>
    <mergeCell ref="BG13:BG15"/>
    <mergeCell ref="BH13:BH15"/>
    <mergeCell ref="BI13:BI15"/>
    <mergeCell ref="BJ13:BJ15"/>
    <mergeCell ref="BK13:BK15"/>
    <mergeCell ref="BL13:BL15"/>
    <mergeCell ref="BM13:BM15"/>
    <mergeCell ref="BN13:BN15"/>
    <mergeCell ref="BO13:BO15"/>
    <mergeCell ref="BP13:BP15"/>
    <mergeCell ref="BQ13:BQ15"/>
    <mergeCell ref="CD13:CD15"/>
    <mergeCell ref="CE13:CE15"/>
    <mergeCell ref="CF13:CF15"/>
    <mergeCell ref="CG13:CG15"/>
    <mergeCell ref="CH13:CH15"/>
    <mergeCell ref="CI13:CI15"/>
    <mergeCell ref="BR13:BR15"/>
    <mergeCell ref="BS13:BS15"/>
    <mergeCell ref="BT13:BT15"/>
    <mergeCell ref="BU13:BU15"/>
    <mergeCell ref="BV13:BV15"/>
    <mergeCell ref="BW13:BW15"/>
    <mergeCell ref="BX13:BX15"/>
    <mergeCell ref="BY13:BY15"/>
    <mergeCell ref="BZ13:BZ15"/>
    <mergeCell ref="CJ13:CJ15"/>
    <mergeCell ref="CK13:CK15"/>
    <mergeCell ref="P19:P20"/>
    <mergeCell ref="N19:N20"/>
    <mergeCell ref="O19:O20"/>
    <mergeCell ref="AI19:AI20"/>
    <mergeCell ref="AJ19:AJ20"/>
    <mergeCell ref="AK19:AK20"/>
    <mergeCell ref="A19:A20"/>
    <mergeCell ref="B19:B20"/>
    <mergeCell ref="C19:C20"/>
    <mergeCell ref="D19:D20"/>
    <mergeCell ref="E19:E20"/>
    <mergeCell ref="F19:F20"/>
    <mergeCell ref="K19:K20"/>
    <mergeCell ref="L19:L20"/>
    <mergeCell ref="M19:M20"/>
    <mergeCell ref="AF19:AF20"/>
    <mergeCell ref="AG19:AG20"/>
    <mergeCell ref="AH19:AH20"/>
    <mergeCell ref="AL19:AL20"/>
    <mergeCell ref="CA13:CA15"/>
    <mergeCell ref="CB13:CB15"/>
    <mergeCell ref="CC13:CC15"/>
    <mergeCell ref="AJ21:AJ22"/>
    <mergeCell ref="AK21:AK22"/>
    <mergeCell ref="AL21:AL22"/>
    <mergeCell ref="N24:N25"/>
    <mergeCell ref="O24:O25"/>
    <mergeCell ref="P24:P25"/>
    <mergeCell ref="M24:M25"/>
    <mergeCell ref="L24:L25"/>
    <mergeCell ref="K24:K25"/>
    <mergeCell ref="K21:K22"/>
    <mergeCell ref="L21:L22"/>
    <mergeCell ref="M21:M22"/>
    <mergeCell ref="N21:N22"/>
    <mergeCell ref="O21:O22"/>
    <mergeCell ref="P21:P22"/>
    <mergeCell ref="C24:C25"/>
    <mergeCell ref="A26:A29"/>
    <mergeCell ref="B26:B29"/>
    <mergeCell ref="C26:C29"/>
    <mergeCell ref="D26:D29"/>
    <mergeCell ref="AF21:AF22"/>
    <mergeCell ref="AG21:AG22"/>
    <mergeCell ref="AH21:AH22"/>
    <mergeCell ref="AI21:AI22"/>
    <mergeCell ref="F24:F25"/>
    <mergeCell ref="E24:E25"/>
    <mergeCell ref="D24:D25"/>
    <mergeCell ref="A24:A25"/>
    <mergeCell ref="B24:B25"/>
    <mergeCell ref="D21:D22"/>
    <mergeCell ref="E21:E22"/>
    <mergeCell ref="F21:F22"/>
    <mergeCell ref="A21:A22"/>
    <mergeCell ref="B21:B22"/>
    <mergeCell ref="C21:C22"/>
    <mergeCell ref="AI26:AI29"/>
    <mergeCell ref="AJ26:AJ29"/>
    <mergeCell ref="AK26:AK29"/>
    <mergeCell ref="AL26:AL29"/>
    <mergeCell ref="A30:A31"/>
    <mergeCell ref="B30:B31"/>
    <mergeCell ref="C30:C31"/>
    <mergeCell ref="D30:D31"/>
    <mergeCell ref="E30:E31"/>
    <mergeCell ref="F30:F31"/>
    <mergeCell ref="K30:K31"/>
    <mergeCell ref="L30:L31"/>
    <mergeCell ref="M30:M31"/>
    <mergeCell ref="N30:N31"/>
    <mergeCell ref="O30:O31"/>
    <mergeCell ref="P30:P31"/>
    <mergeCell ref="E26:E29"/>
    <mergeCell ref="F26:F29"/>
    <mergeCell ref="K26:K29"/>
    <mergeCell ref="L26:L29"/>
    <mergeCell ref="M26:M29"/>
    <mergeCell ref="N26:N29"/>
    <mergeCell ref="O26:O29"/>
    <mergeCell ref="P26:P29"/>
    <mergeCell ref="AF24:AF25"/>
    <mergeCell ref="AG24:AG25"/>
    <mergeCell ref="AH24:AH25"/>
    <mergeCell ref="AF26:AF29"/>
    <mergeCell ref="AG26:AG29"/>
    <mergeCell ref="AH26:AH29"/>
    <mergeCell ref="AF30:AF31"/>
    <mergeCell ref="AG30:AG31"/>
    <mergeCell ref="AH30:AH31"/>
    <mergeCell ref="AI30:AI31"/>
    <mergeCell ref="AJ30:AJ31"/>
    <mergeCell ref="AK30:AK31"/>
    <mergeCell ref="AL30:AL31"/>
    <mergeCell ref="A32:A35"/>
    <mergeCell ref="B32:B35"/>
    <mergeCell ref="C32:C35"/>
    <mergeCell ref="D32:D35"/>
    <mergeCell ref="E32:E35"/>
    <mergeCell ref="F32:F35"/>
    <mergeCell ref="K32:K35"/>
    <mergeCell ref="L32:L35"/>
    <mergeCell ref="M32:M35"/>
    <mergeCell ref="N32:N35"/>
    <mergeCell ref="O32:O35"/>
    <mergeCell ref="P32:P35"/>
    <mergeCell ref="AI32:AI35"/>
    <mergeCell ref="AJ32:AJ35"/>
    <mergeCell ref="AK32:AK35"/>
    <mergeCell ref="N43:N45"/>
    <mergeCell ref="O43:O45"/>
    <mergeCell ref="P43:P45"/>
    <mergeCell ref="AL32:AL35"/>
    <mergeCell ref="AF32:AF35"/>
    <mergeCell ref="AG32:AG35"/>
    <mergeCell ref="AH32:AH35"/>
    <mergeCell ref="A36:A37"/>
    <mergeCell ref="B36:B37"/>
    <mergeCell ref="C36:C37"/>
    <mergeCell ref="D36:D37"/>
    <mergeCell ref="N36:N37"/>
    <mergeCell ref="O36:O37"/>
    <mergeCell ref="P36:P37"/>
    <mergeCell ref="E36:E37"/>
    <mergeCell ref="F36:F37"/>
    <mergeCell ref="K36:K37"/>
    <mergeCell ref="L36:L37"/>
    <mergeCell ref="M36:M37"/>
    <mergeCell ref="A38:A42"/>
    <mergeCell ref="B38:B42"/>
    <mergeCell ref="A43:A45"/>
    <mergeCell ref="B43:B45"/>
    <mergeCell ref="C43:C45"/>
    <mergeCell ref="D43:D45"/>
    <mergeCell ref="E43:E45"/>
    <mergeCell ref="F43:F45"/>
    <mergeCell ref="K43:K45"/>
    <mergeCell ref="L43:L45"/>
    <mergeCell ref="M43:M45"/>
    <mergeCell ref="BS43:BS45"/>
    <mergeCell ref="A47:A51"/>
    <mergeCell ref="B47:B51"/>
    <mergeCell ref="C47:C51"/>
    <mergeCell ref="D47:D51"/>
    <mergeCell ref="E47:E49"/>
    <mergeCell ref="E50:E51"/>
    <mergeCell ref="F47:F49"/>
    <mergeCell ref="F50:F51"/>
    <mergeCell ref="K47:K49"/>
    <mergeCell ref="K50:K51"/>
    <mergeCell ref="L47:L49"/>
    <mergeCell ref="L50:L51"/>
    <mergeCell ref="M47:M49"/>
    <mergeCell ref="M50:M51"/>
    <mergeCell ref="N47:N49"/>
    <mergeCell ref="N50:N51"/>
    <mergeCell ref="AK43:AK45"/>
    <mergeCell ref="AL43:AL45"/>
    <mergeCell ref="AY43:AY45"/>
    <mergeCell ref="BA43:BA45"/>
    <mergeCell ref="BH43:BH45"/>
    <mergeCell ref="BI43:BI45"/>
    <mergeCell ref="BJ43:BJ45"/>
    <mergeCell ref="AL47:AL49"/>
    <mergeCell ref="O47:O49"/>
    <mergeCell ref="O50:O51"/>
    <mergeCell ref="P47:P49"/>
    <mergeCell ref="P50:P51"/>
    <mergeCell ref="AI47:AI49"/>
    <mergeCell ref="AJ47:AJ49"/>
    <mergeCell ref="BQ43:BQ45"/>
    <mergeCell ref="BR43:BR45"/>
    <mergeCell ref="AG43:AG45"/>
    <mergeCell ref="AH43:AH45"/>
    <mergeCell ref="AF43:AF45"/>
    <mergeCell ref="AI43:AI45"/>
    <mergeCell ref="AJ43:AJ45"/>
    <mergeCell ref="J53:J55"/>
    <mergeCell ref="K53:K55"/>
    <mergeCell ref="L53:L55"/>
    <mergeCell ref="M53:M55"/>
    <mergeCell ref="N53:N55"/>
    <mergeCell ref="O53:O55"/>
    <mergeCell ref="P53:P55"/>
    <mergeCell ref="AK47:AK49"/>
    <mergeCell ref="AH47:AH49"/>
    <mergeCell ref="AG47:AG49"/>
    <mergeCell ref="AF47:AF49"/>
    <mergeCell ref="A53:A55"/>
    <mergeCell ref="B53:B55"/>
    <mergeCell ref="C53:C55"/>
    <mergeCell ref="D53:D55"/>
    <mergeCell ref="E53:E55"/>
    <mergeCell ref="F53:F55"/>
    <mergeCell ref="G53:G55"/>
    <mergeCell ref="H53:H55"/>
    <mergeCell ref="I53:I55"/>
  </mergeCells>
  <hyperlinks>
    <hyperlink ref="CD40" r:id="rId1" display="https://drive.google.com/drive/u/1/folders/1kXWsLus7GkskZ3InckrfIfrrts_eBoCW"/>
    <hyperlink ref="CD42" r:id="rId2" display="https://drive.google.com/drive/u/3/folders/1C0pNcJs2seQetHAJpFLlb2aCUyDFum6R"/>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351" operator="equal" id="{3581B528-6013-4113-B787-152D003A3FC1}">
            <xm:f>'DATOS '!$A$6</xm:f>
            <x14:dxf>
              <fill>
                <patternFill>
                  <bgColor rgb="FF00B050"/>
                </patternFill>
              </fill>
            </x14:dxf>
          </x14:cfRule>
          <x14:cfRule type="cellIs" priority="352" operator="equal" id="{63AB54CB-E0F3-46AF-8ACB-B224DDD1E649}">
            <xm:f>'DATOS '!$A$5</xm:f>
            <x14:dxf>
              <fill>
                <patternFill>
                  <bgColor rgb="FF92D050"/>
                </patternFill>
              </fill>
            </x14:dxf>
          </x14:cfRule>
          <x14:cfRule type="cellIs" priority="353" operator="equal" id="{5AAEB860-0921-4D61-85F7-3F34E35F9DA0}">
            <xm:f>'DATOS '!$A$4</xm:f>
            <x14:dxf>
              <fill>
                <patternFill>
                  <bgColor rgb="FFFFFF00"/>
                </patternFill>
              </fill>
            </x14:dxf>
          </x14:cfRule>
          <x14:cfRule type="cellIs" priority="354" operator="equal" id="{DB2845A9-6B1E-424F-87C6-CECF127B5E9D}">
            <xm:f>'DATOS '!$A$3</xm:f>
            <x14:dxf>
              <fill>
                <patternFill>
                  <bgColor rgb="FFFFC000"/>
                </patternFill>
              </fill>
            </x14:dxf>
          </x14:cfRule>
          <x14:cfRule type="cellIs" priority="355" operator="equal" id="{C7D07FF5-796E-44DC-94DF-9841C7618938}">
            <xm:f>'DATOS '!$A$2</xm:f>
            <x14:dxf>
              <fill>
                <patternFill>
                  <bgColor rgb="FFFF0000"/>
                </patternFill>
              </fill>
            </x14:dxf>
          </x14:cfRule>
          <xm:sqref>N10 AI10 N13:N14 N16 AI13 AI16 N19 AI19 N21 AI21 AI23 AI36:AI38</xm:sqref>
        </x14:conditionalFormatting>
        <x14:conditionalFormatting xmlns:xm="http://schemas.microsoft.com/office/excel/2006/main">
          <x14:cfRule type="cellIs" priority="356" operator="equal" id="{63592E8F-EB51-44DD-829A-060613CA8381}">
            <xm:f>'DATOS '!$A$13</xm:f>
            <x14:dxf>
              <fill>
                <patternFill>
                  <bgColor rgb="FF00B050"/>
                </patternFill>
              </fill>
            </x14:dxf>
          </x14:cfRule>
          <x14:cfRule type="cellIs" priority="357" operator="equal" id="{C9D7971D-8EF3-4B16-A906-1A862BC0DC07}">
            <xm:f>'DATOS '!$A$12</xm:f>
            <x14:dxf>
              <fill>
                <patternFill>
                  <bgColor rgb="FF92D050"/>
                </patternFill>
              </fill>
            </x14:dxf>
          </x14:cfRule>
          <x14:cfRule type="cellIs" priority="358" operator="equal" id="{32FAC9BE-1B93-4BDE-9C3E-0F1567FB50B9}">
            <xm:f>'DATOS '!$A$11</xm:f>
            <x14:dxf>
              <fill>
                <patternFill>
                  <bgColor rgb="FFFFFF00"/>
                </patternFill>
              </fill>
            </x14:dxf>
          </x14:cfRule>
          <x14:cfRule type="cellIs" priority="359" operator="equal" id="{1C0AB6EC-3D36-48FC-95D5-29B8A8D74FC4}">
            <xm:f>'DATOS '!$A$10</xm:f>
            <x14:dxf>
              <fill>
                <patternFill>
                  <bgColor rgb="FFFFC000"/>
                </patternFill>
              </fill>
            </x14:dxf>
          </x14:cfRule>
          <x14:cfRule type="cellIs" priority="360" operator="equal" id="{6951F159-CACB-4E25-B0F9-8CDAA0153B13}">
            <xm:f>'DATOS '!$A$9</xm:f>
            <x14:dxf>
              <fill>
                <patternFill>
                  <bgColor rgb="FFFF0000"/>
                </patternFill>
              </fill>
            </x14:dxf>
          </x14:cfRule>
          <xm:sqref>O10 AJ10 O13:O14 O16 AJ13 AJ16 O19 AJ19 O21 AJ21 AJ23:AJ26 AJ30 AJ36:AK38</xm:sqref>
        </x14:conditionalFormatting>
        <x14:conditionalFormatting xmlns:xm="http://schemas.microsoft.com/office/excel/2006/main">
          <x14:cfRule type="cellIs" priority="361" operator="equal" id="{644EA223-1B9F-4D70-BDDB-54D0A0ACDA3A}">
            <xm:f>'DATOS '!$A$19</xm:f>
            <x14:dxf>
              <fill>
                <patternFill>
                  <bgColor rgb="FF92D050"/>
                </patternFill>
              </fill>
            </x14:dxf>
          </x14:cfRule>
          <x14:cfRule type="cellIs" priority="362" operator="equal" id="{8D682805-5B57-4A4F-B84D-2C9912067687}">
            <xm:f>'DATOS '!$A$18</xm:f>
            <x14:dxf>
              <fill>
                <patternFill>
                  <bgColor rgb="FFFFFF00"/>
                </patternFill>
              </fill>
            </x14:dxf>
          </x14:cfRule>
          <x14:cfRule type="cellIs" priority="363" operator="equal" id="{6EE34CB8-9A1D-4BAA-A212-486C01B155C1}">
            <xm:f>'DATOS '!$A$17</xm:f>
            <x14:dxf>
              <fill>
                <patternFill>
                  <bgColor rgb="FFFFC000"/>
                </patternFill>
              </fill>
            </x14:dxf>
          </x14:cfRule>
          <x14:cfRule type="cellIs" priority="364" operator="equal" id="{98D548AD-2A95-420C-A8E0-CFCD41399719}">
            <xm:f>'DATOS '!$A$16</xm:f>
            <x14:dxf>
              <fill>
                <patternFill>
                  <bgColor rgb="FFFF0000"/>
                </patternFill>
              </fill>
            </x14:dxf>
          </x14:cfRule>
          <xm:sqref>CU10:CV10 CZ10:DB10 AL10 CU13:CV14 CU16:CV17 CZ13:DC13 CZ16 DB16</xm:sqref>
        </x14:conditionalFormatting>
        <x14:conditionalFormatting xmlns:xm="http://schemas.microsoft.com/office/excel/2006/main">
          <x14:cfRule type="cellIs" priority="281" operator="equal" id="{1EED28F9-D33A-4C07-8D29-3818EA82DC53}">
            <xm:f>'DATOS '!$A$19</xm:f>
            <x14:dxf>
              <fill>
                <patternFill>
                  <bgColor rgb="FF92D050"/>
                </patternFill>
              </fill>
            </x14:dxf>
          </x14:cfRule>
          <x14:cfRule type="cellIs" priority="282" operator="equal" id="{61E92972-ADF0-442A-90DB-159F6194B119}">
            <xm:f>'DATOS '!$A$18</xm:f>
            <x14:dxf>
              <fill>
                <patternFill>
                  <bgColor rgb="FFFFFF00"/>
                </patternFill>
              </fill>
            </x14:dxf>
          </x14:cfRule>
          <x14:cfRule type="cellIs" priority="283" operator="equal" id="{91796FE9-AC0A-4B8A-920A-DAF997E87449}">
            <xm:f>'DATOS '!$A$17</xm:f>
            <x14:dxf>
              <fill>
                <patternFill>
                  <bgColor rgb="FFFFC000"/>
                </patternFill>
              </fill>
            </x14:dxf>
          </x14:cfRule>
          <x14:cfRule type="cellIs" priority="284"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08" operator="equal" id="{774D086E-04D0-4469-BB12-4C0A2DC68B93}">
            <xm:f>'DATOS '!$A$19</xm:f>
            <x14:dxf>
              <fill>
                <patternFill>
                  <bgColor rgb="FF92D050"/>
                </patternFill>
              </fill>
            </x14:dxf>
          </x14:cfRule>
          <x14:cfRule type="cellIs" priority="109" operator="equal" id="{1802FE3F-3A51-4C3A-89B3-50A30D08B6E6}">
            <xm:f>'DATOS '!$A$18</xm:f>
            <x14:dxf>
              <fill>
                <patternFill>
                  <bgColor rgb="FFFFFF00"/>
                </patternFill>
              </fill>
            </x14:dxf>
          </x14:cfRule>
          <x14:cfRule type="cellIs" priority="110" operator="equal" id="{ABFDD1C3-EDF1-4A85-9125-074020C81C54}">
            <xm:f>'DATOS '!$A$17</xm:f>
            <x14:dxf>
              <fill>
                <patternFill>
                  <bgColor rgb="FFFFC000"/>
                </patternFill>
              </fill>
            </x14:dxf>
          </x14:cfRule>
          <x14:cfRule type="cellIs" priority="111"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104" operator="equal" id="{78540AE0-4345-4FC1-ABAB-49D477D7B3FB}">
            <xm:f>'DATOS '!$A$19</xm:f>
            <x14:dxf>
              <fill>
                <patternFill>
                  <bgColor rgb="FF92D050"/>
                </patternFill>
              </fill>
            </x14:dxf>
          </x14:cfRule>
          <x14:cfRule type="cellIs" priority="105" operator="equal" id="{0F1FD63A-BAEB-4CF4-A9FC-5135816F90F5}">
            <xm:f>'DATOS '!$A$18</xm:f>
            <x14:dxf>
              <fill>
                <patternFill>
                  <bgColor rgb="FFFFFF00"/>
                </patternFill>
              </fill>
            </x14:dxf>
          </x14:cfRule>
          <x14:cfRule type="cellIs" priority="106" operator="equal" id="{BD0CEC7C-550B-4BC2-B2F9-76B7A201CB9A}">
            <xm:f>'DATOS '!$A$17</xm:f>
            <x14:dxf>
              <fill>
                <patternFill>
                  <bgColor rgb="FFFFC000"/>
                </patternFill>
              </fill>
            </x14:dxf>
          </x14:cfRule>
          <x14:cfRule type="cellIs" priority="107" operator="equal" id="{3906EA16-F08A-405B-BB5D-12EF635ACE5D}">
            <xm:f>'DATOS '!$A$16</xm:f>
            <x14:dxf>
              <fill>
                <patternFill>
                  <bgColor rgb="FFFF0000"/>
                </patternFill>
              </fill>
            </x14:dxf>
          </x14:cfRule>
          <xm:sqref>P13:P14 P16 P19 P21</xm:sqref>
        </x14:conditionalFormatting>
        <x14:conditionalFormatting xmlns:xm="http://schemas.microsoft.com/office/excel/2006/main">
          <x14:cfRule type="cellIs" priority="99" operator="equal" id="{02581ECF-25F2-4B89-A1A4-B8647DCCB383}">
            <xm:f>'DATOS '!$A$13</xm:f>
            <x14:dxf>
              <fill>
                <patternFill>
                  <bgColor rgb="FF00B050"/>
                </patternFill>
              </fill>
            </x14:dxf>
          </x14:cfRule>
          <x14:cfRule type="cellIs" priority="100" operator="equal" id="{1B10E6BF-3004-4A7D-9C83-C075670792AE}">
            <xm:f>'DATOS '!$A$12</xm:f>
            <x14:dxf>
              <fill>
                <patternFill>
                  <bgColor rgb="FF92D050"/>
                </patternFill>
              </fill>
            </x14:dxf>
          </x14:cfRule>
          <x14:cfRule type="cellIs" priority="101" operator="equal" id="{EED68356-9363-459C-84D7-94C30F7CCDA0}">
            <xm:f>'DATOS '!$A$11</xm:f>
            <x14:dxf>
              <fill>
                <patternFill>
                  <bgColor rgb="FFFFFF00"/>
                </patternFill>
              </fill>
            </x14:dxf>
          </x14:cfRule>
          <x14:cfRule type="cellIs" priority="102" operator="equal" id="{89D04E22-C031-4075-8BC4-AF830DE69ADC}">
            <xm:f>'DATOS '!$A$10</xm:f>
            <x14:dxf>
              <fill>
                <patternFill>
                  <bgColor rgb="FFFFC000"/>
                </patternFill>
              </fill>
            </x14:dxf>
          </x14:cfRule>
          <x14:cfRule type="cellIs" priority="103" operator="equal" id="{26E9CFEF-263F-4160-AB5E-FF33CB659B5D}">
            <xm:f>'DATOS '!$A$9</xm:f>
            <x14:dxf>
              <fill>
                <patternFill>
                  <bgColor rgb="FFFF0000"/>
                </patternFill>
              </fill>
            </x14:dxf>
          </x14:cfRule>
          <xm:sqref>AK19 AK21 AK23:AK26 AK30</xm:sqref>
        </x14:conditionalFormatting>
        <x14:conditionalFormatting xmlns:xm="http://schemas.microsoft.com/office/excel/2006/main">
          <x14:cfRule type="cellIs" priority="94" operator="equal" id="{DB29A8AE-1B37-4926-9EF9-3F9A561F2B00}">
            <xm:f>'DATOS '!$A$6</xm:f>
            <x14:dxf>
              <fill>
                <patternFill>
                  <bgColor rgb="FF00B050"/>
                </patternFill>
              </fill>
            </x14:dxf>
          </x14:cfRule>
          <x14:cfRule type="cellIs" priority="95" operator="equal" id="{A2AEBB74-C297-4F8E-BC55-11A299F1C734}">
            <xm:f>'DATOS '!$A$5</xm:f>
            <x14:dxf>
              <fill>
                <patternFill>
                  <bgColor rgb="FF92D050"/>
                </patternFill>
              </fill>
            </x14:dxf>
          </x14:cfRule>
          <x14:cfRule type="cellIs" priority="96" operator="equal" id="{7D2B96FB-45C1-421B-98C3-80D464EF8BCA}">
            <xm:f>'DATOS '!$A$4</xm:f>
            <x14:dxf>
              <fill>
                <patternFill>
                  <bgColor rgb="FFFFFF00"/>
                </patternFill>
              </fill>
            </x14:dxf>
          </x14:cfRule>
          <x14:cfRule type="cellIs" priority="97" operator="equal" id="{B29E66FA-FFC2-47B0-A853-5DA20671BFDA}">
            <xm:f>'DATOS '!$A$3</xm:f>
            <x14:dxf>
              <fill>
                <patternFill>
                  <bgColor rgb="FFFFC000"/>
                </patternFill>
              </fill>
            </x14:dxf>
          </x14:cfRule>
          <x14:cfRule type="cellIs" priority="98" operator="equal" id="{29BE4B97-5994-4424-A384-B9C2AEEF348A}">
            <xm:f>'DATOS '!$A$2</xm:f>
            <x14:dxf>
              <fill>
                <patternFill>
                  <bgColor rgb="FFFF0000"/>
                </patternFill>
              </fill>
            </x14:dxf>
          </x14:cfRule>
          <xm:sqref>N23</xm:sqref>
        </x14:conditionalFormatting>
        <x14:conditionalFormatting xmlns:xm="http://schemas.microsoft.com/office/excel/2006/main">
          <x14:cfRule type="cellIs" priority="79" operator="equal" id="{84207555-7521-428C-B258-B9FDF0EE7966}">
            <xm:f>'DATOS '!$A$6</xm:f>
            <x14:dxf>
              <fill>
                <patternFill>
                  <bgColor rgb="FF00B050"/>
                </patternFill>
              </fill>
            </x14:dxf>
          </x14:cfRule>
          <x14:cfRule type="cellIs" priority="80" operator="equal" id="{6F3885DC-3BEC-44CC-A164-8F1C1B6BCA02}">
            <xm:f>'DATOS '!$A$5</xm:f>
            <x14:dxf>
              <fill>
                <patternFill>
                  <bgColor rgb="FF92D050"/>
                </patternFill>
              </fill>
            </x14:dxf>
          </x14:cfRule>
          <x14:cfRule type="cellIs" priority="81" operator="equal" id="{5EFA7ED3-89AD-4C09-AA8A-CC3502D775FC}">
            <xm:f>'DATOS '!$A$4</xm:f>
            <x14:dxf>
              <fill>
                <patternFill>
                  <bgColor rgb="FFFFFF00"/>
                </patternFill>
              </fill>
            </x14:dxf>
          </x14:cfRule>
          <x14:cfRule type="cellIs" priority="82" operator="equal" id="{870E2FB1-AE75-44A5-A4E8-527C5896EFE9}">
            <xm:f>'DATOS '!$A$3</xm:f>
            <x14:dxf>
              <fill>
                <patternFill>
                  <bgColor rgb="FFFFC000"/>
                </patternFill>
              </fill>
            </x14:dxf>
          </x14:cfRule>
          <x14:cfRule type="cellIs" priority="83" operator="equal" id="{053AA573-15C5-4E42-847F-3251A9157783}">
            <xm:f>'DATOS '!$A$2</xm:f>
            <x14:dxf>
              <fill>
                <patternFill>
                  <bgColor rgb="FFFF0000"/>
                </patternFill>
              </fill>
            </x14:dxf>
          </x14:cfRule>
          <xm:sqref>AI24:AI25 AI30 AI32 AI43</xm:sqref>
        </x14:conditionalFormatting>
        <x14:conditionalFormatting xmlns:xm="http://schemas.microsoft.com/office/excel/2006/main">
          <x14:cfRule type="cellIs" priority="84" operator="equal" id="{263413FF-D28F-42E5-9A6F-5BB764049ADE}">
            <xm:f>'DATOS '!$A$13</xm:f>
            <x14:dxf>
              <fill>
                <patternFill>
                  <bgColor rgb="FF00B050"/>
                </patternFill>
              </fill>
            </x14:dxf>
          </x14:cfRule>
          <x14:cfRule type="cellIs" priority="85" operator="equal" id="{E7119023-1FB1-406D-96C3-B416D82EE55F}">
            <xm:f>'DATOS '!$A$12</xm:f>
            <x14:dxf>
              <fill>
                <patternFill>
                  <bgColor rgb="FF92D050"/>
                </patternFill>
              </fill>
            </x14:dxf>
          </x14:cfRule>
          <x14:cfRule type="cellIs" priority="86" operator="equal" id="{5FCD1518-F3EA-4D5A-844F-4A904605928A}">
            <xm:f>'DATOS '!$A$11</xm:f>
            <x14:dxf>
              <fill>
                <patternFill>
                  <bgColor rgb="FFFFFF00"/>
                </patternFill>
              </fill>
            </x14:dxf>
          </x14:cfRule>
          <x14:cfRule type="cellIs" priority="87" operator="equal" id="{58A159BB-4187-4416-A8A7-660DDA8EFE02}">
            <xm:f>'DATOS '!$A$10</xm:f>
            <x14:dxf>
              <fill>
                <patternFill>
                  <bgColor rgb="FFFFC000"/>
                </patternFill>
              </fill>
            </x14:dxf>
          </x14:cfRule>
          <x14:cfRule type="cellIs" priority="88" operator="equal" id="{74725278-72C9-426A-B589-B0055FAB735B}">
            <xm:f>'DATOS '!$A$9</xm:f>
            <x14:dxf>
              <fill>
                <patternFill>
                  <bgColor rgb="FFFF0000"/>
                </patternFill>
              </fill>
            </x14:dxf>
          </x14:cfRule>
          <xm:sqref>O23</xm:sqref>
        </x14:conditionalFormatting>
        <x14:conditionalFormatting xmlns:xm="http://schemas.microsoft.com/office/excel/2006/main">
          <x14:cfRule type="cellIs" priority="61" operator="equal" id="{FB958BE0-4008-4584-A28A-5FD71E0C375A}">
            <xm:f>'DATOS '!$A$6</xm:f>
            <x14:dxf>
              <fill>
                <patternFill>
                  <bgColor rgb="FF00B050"/>
                </patternFill>
              </fill>
            </x14:dxf>
          </x14:cfRule>
          <x14:cfRule type="cellIs" priority="62" operator="equal" id="{F1EF11FF-40E4-4046-B275-AEAC31209891}">
            <xm:f>'DATOS '!$A$5</xm:f>
            <x14:dxf>
              <fill>
                <patternFill>
                  <bgColor rgb="FF92D050"/>
                </patternFill>
              </fill>
            </x14:dxf>
          </x14:cfRule>
          <x14:cfRule type="cellIs" priority="63" operator="equal" id="{17B774F0-E99F-485A-87F7-1FC2BB222743}">
            <xm:f>'DATOS '!$A$4</xm:f>
            <x14:dxf>
              <fill>
                <patternFill>
                  <bgColor rgb="FFFFFF00"/>
                </patternFill>
              </fill>
            </x14:dxf>
          </x14:cfRule>
          <x14:cfRule type="cellIs" priority="64" operator="equal" id="{22D872FD-8EA8-4DB2-BDD8-71E391352B51}">
            <xm:f>'DATOS '!$A$3</xm:f>
            <x14:dxf>
              <fill>
                <patternFill>
                  <bgColor rgb="FFFFC000"/>
                </patternFill>
              </fill>
            </x14:dxf>
          </x14:cfRule>
          <x14:cfRule type="cellIs" priority="65" operator="equal" id="{9E15C5A7-4E42-4AD5-B2DD-41C8CA7CA2A4}">
            <xm:f>'DATOS '!$A$2</xm:f>
            <x14:dxf>
              <fill>
                <patternFill>
                  <bgColor rgb="FFFF0000"/>
                </patternFill>
              </fill>
            </x14:dxf>
          </x14:cfRule>
          <xm:sqref>AI26</xm:sqref>
        </x14:conditionalFormatting>
        <x14:conditionalFormatting xmlns:xm="http://schemas.microsoft.com/office/excel/2006/main">
          <x14:cfRule type="cellIs" priority="74" operator="equal" id="{6C7BB91A-9253-4438-8BB4-A7EFF8341E22}">
            <xm:f>'DATOS '!$A$6</xm:f>
            <x14:dxf>
              <fill>
                <patternFill>
                  <bgColor rgb="FF00B050"/>
                </patternFill>
              </fill>
            </x14:dxf>
          </x14:cfRule>
          <x14:cfRule type="cellIs" priority="75" operator="equal" id="{73757DF6-E0DD-472E-A6B4-94C493C178E6}">
            <xm:f>'DATOS '!$A$5</xm:f>
            <x14:dxf>
              <fill>
                <patternFill>
                  <bgColor rgb="FF92D050"/>
                </patternFill>
              </fill>
            </x14:dxf>
          </x14:cfRule>
          <x14:cfRule type="cellIs" priority="76" operator="equal" id="{C3636B5A-5C1B-4E14-94D0-F6295C67D3E5}">
            <xm:f>'DATOS '!$A$4</xm:f>
            <x14:dxf>
              <fill>
                <patternFill>
                  <bgColor rgb="FFFFFF00"/>
                </patternFill>
              </fill>
            </x14:dxf>
          </x14:cfRule>
          <x14:cfRule type="cellIs" priority="77" operator="equal" id="{7E9BEFC8-8B92-4211-81EB-1C89B63AD5BA}">
            <xm:f>'DATOS '!$A$3</xm:f>
            <x14:dxf>
              <fill>
                <patternFill>
                  <bgColor rgb="FFFFC000"/>
                </patternFill>
              </fill>
            </x14:dxf>
          </x14:cfRule>
          <x14:cfRule type="cellIs" priority="78" operator="equal" id="{355A47DA-DD5D-4476-B550-EC29C369A8A9}">
            <xm:f>'DATOS '!$A$2</xm:f>
            <x14:dxf>
              <fill>
                <patternFill>
                  <bgColor rgb="FFFF0000"/>
                </patternFill>
              </fill>
            </x14:dxf>
          </x14:cfRule>
          <xm:sqref>N26 N30 N32</xm:sqref>
        </x14:conditionalFormatting>
        <x14:conditionalFormatting xmlns:xm="http://schemas.microsoft.com/office/excel/2006/main">
          <x14:cfRule type="cellIs" priority="66" operator="equal" id="{9EB833AD-EAF3-46B2-A2D2-6235B29AF774}">
            <xm:f>'DATOS '!$A$19</xm:f>
            <x14:dxf>
              <fill>
                <patternFill>
                  <bgColor rgb="FF92D050"/>
                </patternFill>
              </fill>
            </x14:dxf>
          </x14:cfRule>
          <x14:cfRule type="cellIs" priority="67" operator="equal" id="{8AC7497C-9E0C-47DC-8F98-1023711E3921}">
            <xm:f>'DATOS '!$A$18</xm:f>
            <x14:dxf>
              <fill>
                <patternFill>
                  <bgColor rgb="FFFFFF00"/>
                </patternFill>
              </fill>
            </x14:dxf>
          </x14:cfRule>
          <x14:cfRule type="cellIs" priority="68" operator="equal" id="{7E728FB7-1AE5-4FC3-B75F-414C28C14914}">
            <xm:f>'DATOS '!$A$17</xm:f>
            <x14:dxf>
              <fill>
                <patternFill>
                  <bgColor rgb="FFFFC000"/>
                </patternFill>
              </fill>
            </x14:dxf>
          </x14:cfRule>
          <x14:cfRule type="cellIs" priority="69" operator="equal" id="{C1CFC2B2-3886-456C-A9F9-216838B6F105}">
            <xm:f>'DATOS '!$A$16</xm:f>
            <x14:dxf>
              <fill>
                <patternFill>
                  <bgColor rgb="FFFF0000"/>
                </patternFill>
              </fill>
            </x14:dxf>
          </x14:cfRule>
          <xm:sqref>P26 P30</xm:sqref>
        </x14:conditionalFormatting>
        <x14:conditionalFormatting xmlns:xm="http://schemas.microsoft.com/office/excel/2006/main">
          <x14:cfRule type="cellIs" priority="56" operator="equal" id="{5372936B-236A-4BE0-84B9-5D4F427434B7}">
            <xm:f>'DATOS '!$A$13</xm:f>
            <x14:dxf>
              <fill>
                <patternFill>
                  <bgColor rgb="FF00B050"/>
                </patternFill>
              </fill>
            </x14:dxf>
          </x14:cfRule>
          <x14:cfRule type="cellIs" priority="57" operator="equal" id="{895EBF60-5B56-4E8A-902D-1AA62379C8CE}">
            <xm:f>'DATOS '!$A$12</xm:f>
            <x14:dxf>
              <fill>
                <patternFill>
                  <bgColor rgb="FF92D050"/>
                </patternFill>
              </fill>
            </x14:dxf>
          </x14:cfRule>
          <x14:cfRule type="cellIs" priority="58" operator="equal" id="{9F6B4E30-5290-44A0-97E4-2E285F7DCE3B}">
            <xm:f>'DATOS '!$A$11</xm:f>
            <x14:dxf>
              <fill>
                <patternFill>
                  <bgColor rgb="FFFFFF00"/>
                </patternFill>
              </fill>
            </x14:dxf>
          </x14:cfRule>
          <x14:cfRule type="cellIs" priority="59" operator="equal" id="{AF0063FA-F773-47D0-8ED3-815C5BAEB7C9}">
            <xm:f>'DATOS '!$A$10</xm:f>
            <x14:dxf>
              <fill>
                <patternFill>
                  <bgColor rgb="FFFFC000"/>
                </patternFill>
              </fill>
            </x14:dxf>
          </x14:cfRule>
          <x14:cfRule type="cellIs" priority="60" operator="equal" id="{619A6463-7441-4A22-AE1C-5B745384F990}">
            <xm:f>'DATOS '!$A$9</xm:f>
            <x14:dxf>
              <fill>
                <patternFill>
                  <bgColor rgb="FFFF0000"/>
                </patternFill>
              </fill>
            </x14:dxf>
          </x14:cfRule>
          <xm:sqref>AJ32 AJ43</xm:sqref>
        </x14:conditionalFormatting>
        <x14:conditionalFormatting xmlns:xm="http://schemas.microsoft.com/office/excel/2006/main">
          <x14:cfRule type="cellIs" priority="51" operator="equal" id="{1FBD6BAC-95E2-4E1B-B646-0A605E1E2E8D}">
            <xm:f>'DATOS '!$A$13</xm:f>
            <x14:dxf>
              <fill>
                <patternFill>
                  <bgColor rgb="FF00B050"/>
                </patternFill>
              </fill>
            </x14:dxf>
          </x14:cfRule>
          <x14:cfRule type="cellIs" priority="52" operator="equal" id="{ECB174D5-A2F0-44FC-B125-1C4F23C188E1}">
            <xm:f>'DATOS '!$A$12</xm:f>
            <x14:dxf>
              <fill>
                <patternFill>
                  <bgColor rgb="FF92D050"/>
                </patternFill>
              </fill>
            </x14:dxf>
          </x14:cfRule>
          <x14:cfRule type="cellIs" priority="53" operator="equal" id="{41F0F9B4-7A62-4B6B-92D4-91292E8BFC37}">
            <xm:f>'DATOS '!$A$11</xm:f>
            <x14:dxf>
              <fill>
                <patternFill>
                  <bgColor rgb="FFFFFF00"/>
                </patternFill>
              </fill>
            </x14:dxf>
          </x14:cfRule>
          <x14:cfRule type="cellIs" priority="54" operator="equal" id="{AE7D6269-5F07-4AAC-B453-2D660E38DBF7}">
            <xm:f>'DATOS '!$A$10</xm:f>
            <x14:dxf>
              <fill>
                <patternFill>
                  <bgColor rgb="FFFFC000"/>
                </patternFill>
              </fill>
            </x14:dxf>
          </x14:cfRule>
          <x14:cfRule type="cellIs" priority="55" operator="equal" id="{48B7027E-73FB-4962-A74E-BD8D31B9F2FD}">
            <xm:f>'DATOS '!$A$9</xm:f>
            <x14:dxf>
              <fill>
                <patternFill>
                  <bgColor rgb="FFFF0000"/>
                </patternFill>
              </fill>
            </x14:dxf>
          </x14:cfRule>
          <xm:sqref>AK32 AK43</xm:sqref>
        </x14:conditionalFormatting>
        <x14:conditionalFormatting xmlns:xm="http://schemas.microsoft.com/office/excel/2006/main">
          <x14:cfRule type="cellIs" priority="46" operator="equal" id="{1F7EE90E-6B88-4BF2-BF49-AD30F0CB4484}">
            <xm:f>'DATOS '!$A$6</xm:f>
            <x14:dxf>
              <fill>
                <patternFill>
                  <bgColor rgb="FF00B050"/>
                </patternFill>
              </fill>
            </x14:dxf>
          </x14:cfRule>
          <x14:cfRule type="cellIs" priority="47" operator="equal" id="{F94B1258-2068-4739-8EC9-7B49D70B80D8}">
            <xm:f>'DATOS '!$A$5</xm:f>
            <x14:dxf>
              <fill>
                <patternFill>
                  <bgColor rgb="FF92D050"/>
                </patternFill>
              </fill>
            </x14:dxf>
          </x14:cfRule>
          <x14:cfRule type="cellIs" priority="48" operator="equal" id="{94ED7FDB-2F0F-490D-B61B-796CB7F0064E}">
            <xm:f>'DATOS '!$A$4</xm:f>
            <x14:dxf>
              <fill>
                <patternFill>
                  <bgColor rgb="FFFFFF00"/>
                </patternFill>
              </fill>
            </x14:dxf>
          </x14:cfRule>
          <x14:cfRule type="cellIs" priority="49" operator="equal" id="{CF1F8A02-87FC-46A4-88EF-8AF7802F4DA6}">
            <xm:f>'DATOS '!$A$3</xm:f>
            <x14:dxf>
              <fill>
                <patternFill>
                  <bgColor rgb="FFFFC000"/>
                </patternFill>
              </fill>
            </x14:dxf>
          </x14:cfRule>
          <x14:cfRule type="cellIs" priority="50" operator="equal" id="{7DFAD1FA-0276-4F7B-8321-CD148E4A70A8}">
            <xm:f>'DATOS '!$A$2</xm:f>
            <x14:dxf>
              <fill>
                <patternFill>
                  <bgColor rgb="FFFF0000"/>
                </patternFill>
              </fill>
            </x14:dxf>
          </x14:cfRule>
          <xm:sqref>N36 N43 N46:N47 N50 N52:N53 N56:N57 N38</xm:sqref>
        </x14:conditionalFormatting>
        <x14:conditionalFormatting xmlns:xm="http://schemas.microsoft.com/office/excel/2006/main">
          <x14:cfRule type="cellIs" priority="41" operator="equal" id="{89041710-4252-42F3-BEDC-488F2C9A979D}">
            <xm:f>'DATOS '!$A$6</xm:f>
            <x14:dxf>
              <fill>
                <patternFill>
                  <bgColor rgb="FF00B050"/>
                </patternFill>
              </fill>
            </x14:dxf>
          </x14:cfRule>
          <x14:cfRule type="cellIs" priority="42" operator="equal" id="{1654D1EE-1514-4241-BE80-FCE7ADFDEC41}">
            <xm:f>'DATOS '!$A$5</xm:f>
            <x14:dxf>
              <fill>
                <patternFill>
                  <bgColor rgb="FF92D050"/>
                </patternFill>
              </fill>
            </x14:dxf>
          </x14:cfRule>
          <x14:cfRule type="cellIs" priority="43" operator="equal" id="{62A055D0-A8C8-4688-BAEB-F00824C96874}">
            <xm:f>'DATOS '!$A$4</xm:f>
            <x14:dxf>
              <fill>
                <patternFill>
                  <bgColor rgb="FFFFFF00"/>
                </patternFill>
              </fill>
            </x14:dxf>
          </x14:cfRule>
          <x14:cfRule type="cellIs" priority="44" operator="equal" id="{431BBD18-147F-4343-AE3B-081F6B8AB1CE}">
            <xm:f>'DATOS '!$A$3</xm:f>
            <x14:dxf>
              <fill>
                <patternFill>
                  <bgColor rgb="FFFFC000"/>
                </patternFill>
              </fill>
            </x14:dxf>
          </x14:cfRule>
          <x14:cfRule type="cellIs" priority="45" operator="equal" id="{2415242D-71EC-4621-8D2B-C6B778FF69CB}">
            <xm:f>'DATOS '!$A$2</xm:f>
            <x14:dxf>
              <fill>
                <patternFill>
                  <bgColor rgb="FFFF0000"/>
                </patternFill>
              </fill>
            </x14:dxf>
          </x14:cfRule>
          <xm:sqref>AI46</xm:sqref>
        </x14:conditionalFormatting>
        <x14:conditionalFormatting xmlns:xm="http://schemas.microsoft.com/office/excel/2006/main">
          <x14:cfRule type="cellIs" priority="36" operator="equal" id="{CAF22E92-0B07-4432-9FC5-CF578FDD0B94}">
            <xm:f>'DATOS '!$A$13</xm:f>
            <x14:dxf>
              <fill>
                <patternFill>
                  <bgColor rgb="FF00B050"/>
                </patternFill>
              </fill>
            </x14:dxf>
          </x14:cfRule>
          <x14:cfRule type="cellIs" priority="37" operator="equal" id="{3A23BF12-9275-421D-8838-32F50967C69A}">
            <xm:f>'DATOS '!$A$12</xm:f>
            <x14:dxf>
              <fill>
                <patternFill>
                  <bgColor rgb="FF92D050"/>
                </patternFill>
              </fill>
            </x14:dxf>
          </x14:cfRule>
          <x14:cfRule type="cellIs" priority="38" operator="equal" id="{1966ECF1-916D-4AE8-8571-DFF3DB9AA65C}">
            <xm:f>'DATOS '!$A$11</xm:f>
            <x14:dxf>
              <fill>
                <patternFill>
                  <bgColor rgb="FFFFFF00"/>
                </patternFill>
              </fill>
            </x14:dxf>
          </x14:cfRule>
          <x14:cfRule type="cellIs" priority="39" operator="equal" id="{A57A8992-E070-4DB1-8CD7-554292D6235B}">
            <xm:f>'DATOS '!$A$10</xm:f>
            <x14:dxf>
              <fill>
                <patternFill>
                  <bgColor rgb="FFFFC000"/>
                </patternFill>
              </fill>
            </x14:dxf>
          </x14:cfRule>
          <x14:cfRule type="cellIs" priority="40" operator="equal" id="{FDDABDAE-3378-48CC-895F-115A5406AF2B}">
            <xm:f>'DATOS '!$A$9</xm:f>
            <x14:dxf>
              <fill>
                <patternFill>
                  <bgColor rgb="FFFF0000"/>
                </patternFill>
              </fill>
            </x14:dxf>
          </x14:cfRule>
          <xm:sqref>AJ46</xm:sqref>
        </x14:conditionalFormatting>
        <x14:conditionalFormatting xmlns:xm="http://schemas.microsoft.com/office/excel/2006/main">
          <x14:cfRule type="cellIs" priority="31" operator="equal" id="{CC249627-0899-479A-AD32-E9247F3D3D37}">
            <xm:f>'DATOS '!$A$13</xm:f>
            <x14:dxf>
              <fill>
                <patternFill>
                  <bgColor rgb="FF00B050"/>
                </patternFill>
              </fill>
            </x14:dxf>
          </x14:cfRule>
          <x14:cfRule type="cellIs" priority="32" operator="equal" id="{6D097602-58B4-4687-A79E-30021215A4AD}">
            <xm:f>'DATOS '!$A$12</xm:f>
            <x14:dxf>
              <fill>
                <patternFill>
                  <bgColor rgb="FF92D050"/>
                </patternFill>
              </fill>
            </x14:dxf>
          </x14:cfRule>
          <x14:cfRule type="cellIs" priority="33" operator="equal" id="{7E18614E-AEDB-4664-85D5-582A0F2D3FBC}">
            <xm:f>'DATOS '!$A$11</xm:f>
            <x14:dxf>
              <fill>
                <patternFill>
                  <bgColor rgb="FFFFFF00"/>
                </patternFill>
              </fill>
            </x14:dxf>
          </x14:cfRule>
          <x14:cfRule type="cellIs" priority="34" operator="equal" id="{6EC9F509-8A81-4CB4-AB99-42A920ED7402}">
            <xm:f>'DATOS '!$A$10</xm:f>
            <x14:dxf>
              <fill>
                <patternFill>
                  <bgColor rgb="FFFFC000"/>
                </patternFill>
              </fill>
            </x14:dxf>
          </x14:cfRule>
          <x14:cfRule type="cellIs" priority="35" operator="equal" id="{1DAB7633-C7D1-4260-A625-DE9603A98B7D}">
            <xm:f>'DATOS '!$A$9</xm:f>
            <x14:dxf>
              <fill>
                <patternFill>
                  <bgColor rgb="FFFF0000"/>
                </patternFill>
              </fill>
            </x14:dxf>
          </x14:cfRule>
          <xm:sqref>AK46</xm:sqref>
        </x14:conditionalFormatting>
        <x14:conditionalFormatting xmlns:xm="http://schemas.microsoft.com/office/excel/2006/main">
          <x14:cfRule type="cellIs" priority="26" operator="equal" id="{B288F4E9-0AFA-4E28-8BD1-7671260F7C5C}">
            <xm:f>'DATOS '!$A$6</xm:f>
            <x14:dxf>
              <fill>
                <patternFill>
                  <bgColor rgb="FF00B050"/>
                </patternFill>
              </fill>
            </x14:dxf>
          </x14:cfRule>
          <x14:cfRule type="cellIs" priority="27" operator="equal" id="{24F1FF12-C36A-4171-A971-5A77CAE0A587}">
            <xm:f>'DATOS '!$A$5</xm:f>
            <x14:dxf>
              <fill>
                <patternFill>
                  <bgColor rgb="FF92D050"/>
                </patternFill>
              </fill>
            </x14:dxf>
          </x14:cfRule>
          <x14:cfRule type="cellIs" priority="28" operator="equal" id="{C869C474-8B7F-4AF1-9044-47B61CD9B85F}">
            <xm:f>'DATOS '!$A$4</xm:f>
            <x14:dxf>
              <fill>
                <patternFill>
                  <bgColor rgb="FFFFFF00"/>
                </patternFill>
              </fill>
            </x14:dxf>
          </x14:cfRule>
          <x14:cfRule type="cellIs" priority="29" operator="equal" id="{2A7348C4-9EF3-459E-A4FF-CFBBD48F5A1F}">
            <xm:f>'DATOS '!$A$3</xm:f>
            <x14:dxf>
              <fill>
                <patternFill>
                  <bgColor rgb="FFFFC000"/>
                </patternFill>
              </fill>
            </x14:dxf>
          </x14:cfRule>
          <x14:cfRule type="cellIs" priority="30" operator="equal" id="{F251325F-9DD0-44F4-863F-8F9BB8DFFB05}">
            <xm:f>'DATOS '!$A$2</xm:f>
            <x14:dxf>
              <fill>
                <patternFill>
                  <bgColor rgb="FFFF0000"/>
                </patternFill>
              </fill>
            </x14:dxf>
          </x14:cfRule>
          <xm:sqref>AI47 AI50:AI52</xm:sqref>
        </x14:conditionalFormatting>
        <x14:conditionalFormatting xmlns:xm="http://schemas.microsoft.com/office/excel/2006/main">
          <x14:cfRule type="cellIs" priority="21" operator="equal" id="{203A6730-586B-4D4E-89D3-D0B21A311E94}">
            <xm:f>'DATOS '!$A$13</xm:f>
            <x14:dxf>
              <fill>
                <patternFill>
                  <bgColor rgb="FF00B050"/>
                </patternFill>
              </fill>
            </x14:dxf>
          </x14:cfRule>
          <x14:cfRule type="cellIs" priority="22" operator="equal" id="{706F89F7-5FBB-4025-9B4F-AA6503F15C3A}">
            <xm:f>'DATOS '!$A$12</xm:f>
            <x14:dxf>
              <fill>
                <patternFill>
                  <bgColor rgb="FF92D050"/>
                </patternFill>
              </fill>
            </x14:dxf>
          </x14:cfRule>
          <x14:cfRule type="cellIs" priority="23" operator="equal" id="{EBC8813B-4BC1-488B-B6A4-3ABFB802C37E}">
            <xm:f>'DATOS '!$A$11</xm:f>
            <x14:dxf>
              <fill>
                <patternFill>
                  <bgColor rgb="FFFFFF00"/>
                </patternFill>
              </fill>
            </x14:dxf>
          </x14:cfRule>
          <x14:cfRule type="cellIs" priority="24" operator="equal" id="{FCB92F64-8203-4013-88C9-10C60B77BAF0}">
            <xm:f>'DATOS '!$A$10</xm:f>
            <x14:dxf>
              <fill>
                <patternFill>
                  <bgColor rgb="FFFFC000"/>
                </patternFill>
              </fill>
            </x14:dxf>
          </x14:cfRule>
          <x14:cfRule type="cellIs" priority="25" operator="equal" id="{E1B6C1AA-E294-418F-9C67-A3911D1E715B}">
            <xm:f>'DATOS '!$A$9</xm:f>
            <x14:dxf>
              <fill>
                <patternFill>
                  <bgColor rgb="FFFF0000"/>
                </patternFill>
              </fill>
            </x14:dxf>
          </x14:cfRule>
          <xm:sqref>AJ47 AJ50:AJ52</xm:sqref>
        </x14:conditionalFormatting>
        <x14:conditionalFormatting xmlns:xm="http://schemas.microsoft.com/office/excel/2006/main">
          <x14:cfRule type="cellIs" priority="16" operator="equal" id="{BA23E45A-F211-4966-9E6E-8D5F9E3C5429}">
            <xm:f>'DATOS '!$A$13</xm:f>
            <x14:dxf>
              <fill>
                <patternFill>
                  <bgColor rgb="FF00B050"/>
                </patternFill>
              </fill>
            </x14:dxf>
          </x14:cfRule>
          <x14:cfRule type="cellIs" priority="17" operator="equal" id="{95AEEB4D-B019-4466-9CF5-22D20DBE48B3}">
            <xm:f>'DATOS '!$A$12</xm:f>
            <x14:dxf>
              <fill>
                <patternFill>
                  <bgColor rgb="FF92D050"/>
                </patternFill>
              </fill>
            </x14:dxf>
          </x14:cfRule>
          <x14:cfRule type="cellIs" priority="18" operator="equal" id="{0DCECFFD-1E4C-4635-A4CE-6EA52B21E7E1}">
            <xm:f>'DATOS '!$A$11</xm:f>
            <x14:dxf>
              <fill>
                <patternFill>
                  <bgColor rgb="FFFFFF00"/>
                </patternFill>
              </fill>
            </x14:dxf>
          </x14:cfRule>
          <x14:cfRule type="cellIs" priority="19" operator="equal" id="{C9DF9020-862F-4DD4-991D-FBA8E62C1E01}">
            <xm:f>'DATOS '!$A$10</xm:f>
            <x14:dxf>
              <fill>
                <patternFill>
                  <bgColor rgb="FFFFC000"/>
                </patternFill>
              </fill>
            </x14:dxf>
          </x14:cfRule>
          <x14:cfRule type="cellIs" priority="20" operator="equal" id="{D5D7FA12-7FE5-49C3-B4B0-2CC9810ABD28}">
            <xm:f>'DATOS '!$A$9</xm:f>
            <x14:dxf>
              <fill>
                <patternFill>
                  <bgColor rgb="FFFF0000"/>
                </patternFill>
              </fill>
            </x14:dxf>
          </x14:cfRule>
          <xm:sqref>AK47 AK50:AK52</xm:sqref>
        </x14:conditionalFormatting>
        <x14:conditionalFormatting xmlns:xm="http://schemas.microsoft.com/office/excel/2006/main">
          <x14:cfRule type="cellIs" priority="11" operator="equal" id="{E74959F9-B731-4D6C-8169-D99376619637}">
            <xm:f>'DATOS '!$A$6</xm:f>
            <x14:dxf>
              <fill>
                <patternFill>
                  <bgColor rgb="FF00B050"/>
                </patternFill>
              </fill>
            </x14:dxf>
          </x14:cfRule>
          <x14:cfRule type="cellIs" priority="12" operator="equal" id="{4F867FC3-60CB-4E29-8D17-C57B8FE0383E}">
            <xm:f>'DATOS '!$A$5</xm:f>
            <x14:dxf>
              <fill>
                <patternFill>
                  <bgColor rgb="FF92D050"/>
                </patternFill>
              </fill>
            </x14:dxf>
          </x14:cfRule>
          <x14:cfRule type="cellIs" priority="13" operator="equal" id="{6997205B-762B-4A56-A906-9991A528E095}">
            <xm:f>'DATOS '!$A$4</xm:f>
            <x14:dxf>
              <fill>
                <patternFill>
                  <bgColor rgb="FFFFFF00"/>
                </patternFill>
              </fill>
            </x14:dxf>
          </x14:cfRule>
          <x14:cfRule type="cellIs" priority="14" operator="equal" id="{CA6C0996-3310-41F9-8FE1-3351ABF8EF01}">
            <xm:f>'DATOS '!$A$3</xm:f>
            <x14:dxf>
              <fill>
                <patternFill>
                  <bgColor rgb="FFFFC000"/>
                </patternFill>
              </fill>
            </x14:dxf>
          </x14:cfRule>
          <x14:cfRule type="cellIs" priority="15" operator="equal" id="{2EFC4D79-6086-47AF-B210-83EE8F68387D}">
            <xm:f>'DATOS '!$A$2</xm:f>
            <x14:dxf>
              <fill>
                <patternFill>
                  <bgColor rgb="FFFF0000"/>
                </patternFill>
              </fill>
            </x14:dxf>
          </x14:cfRule>
          <xm:sqref>AI53:AI57</xm:sqref>
        </x14:conditionalFormatting>
        <x14:conditionalFormatting xmlns:xm="http://schemas.microsoft.com/office/excel/2006/main">
          <x14:cfRule type="cellIs" priority="6" operator="equal" id="{460AE02F-026E-4C1C-886B-77D85F90330C}">
            <xm:f>'DATOS '!$A$13</xm:f>
            <x14:dxf>
              <fill>
                <patternFill>
                  <bgColor rgb="FF00B050"/>
                </patternFill>
              </fill>
            </x14:dxf>
          </x14:cfRule>
          <x14:cfRule type="cellIs" priority="7" operator="equal" id="{AA9DED91-C57E-424E-BB1C-88B01664A160}">
            <xm:f>'DATOS '!$A$12</xm:f>
            <x14:dxf>
              <fill>
                <patternFill>
                  <bgColor rgb="FF92D050"/>
                </patternFill>
              </fill>
            </x14:dxf>
          </x14:cfRule>
          <x14:cfRule type="cellIs" priority="8" operator="equal" id="{BC72F12F-813A-4566-A7C6-DE580F92EA2C}">
            <xm:f>'DATOS '!$A$11</xm:f>
            <x14:dxf>
              <fill>
                <patternFill>
                  <bgColor rgb="FFFFFF00"/>
                </patternFill>
              </fill>
            </x14:dxf>
          </x14:cfRule>
          <x14:cfRule type="cellIs" priority="9" operator="equal" id="{0121F909-203B-48A7-808E-FE76BB972EEF}">
            <xm:f>'DATOS '!$A$10</xm:f>
            <x14:dxf>
              <fill>
                <patternFill>
                  <bgColor rgb="FFFFC000"/>
                </patternFill>
              </fill>
            </x14:dxf>
          </x14:cfRule>
          <x14:cfRule type="cellIs" priority="10" operator="equal" id="{66180B2B-01C8-49F2-A18D-2D7C3D8C52F7}">
            <xm:f>'DATOS '!$A$9</xm:f>
            <x14:dxf>
              <fill>
                <patternFill>
                  <bgColor rgb="FFFF0000"/>
                </patternFill>
              </fill>
            </x14:dxf>
          </x14:cfRule>
          <xm:sqref>AJ53:AJ57</xm:sqref>
        </x14:conditionalFormatting>
        <x14:conditionalFormatting xmlns:xm="http://schemas.microsoft.com/office/excel/2006/main">
          <x14:cfRule type="cellIs" priority="1" operator="equal" id="{0B4342C7-A9CA-4B32-A5AA-FB1D6C623E0F}">
            <xm:f>'DATOS '!$A$13</xm:f>
            <x14:dxf>
              <fill>
                <patternFill>
                  <bgColor rgb="FF00B050"/>
                </patternFill>
              </fill>
            </x14:dxf>
          </x14:cfRule>
          <x14:cfRule type="cellIs" priority="2" operator="equal" id="{9DEDA930-E0D9-4B80-8451-31C92395506B}">
            <xm:f>'DATOS '!$A$12</xm:f>
            <x14:dxf>
              <fill>
                <patternFill>
                  <bgColor rgb="FF92D050"/>
                </patternFill>
              </fill>
            </x14:dxf>
          </x14:cfRule>
          <x14:cfRule type="cellIs" priority="3" operator="equal" id="{6044792F-0798-4591-9044-3C7DE1D02940}">
            <xm:f>'DATOS '!$A$11</xm:f>
            <x14:dxf>
              <fill>
                <patternFill>
                  <bgColor rgb="FFFFFF00"/>
                </patternFill>
              </fill>
            </x14:dxf>
          </x14:cfRule>
          <x14:cfRule type="cellIs" priority="4" operator="equal" id="{8756F55E-0F8B-4887-9E87-C801632C083E}">
            <xm:f>'DATOS '!$A$10</xm:f>
            <x14:dxf>
              <fill>
                <patternFill>
                  <bgColor rgb="FFFFC000"/>
                </patternFill>
              </fill>
            </x14:dxf>
          </x14:cfRule>
          <x14:cfRule type="cellIs" priority="5" operator="equal" id="{1903CC7D-057E-4B61-8402-B4ABE5BCE974}">
            <xm:f>'DATOS '!$A$9</xm:f>
            <x14:dxf>
              <fill>
                <patternFill>
                  <bgColor rgb="FFFF0000"/>
                </patternFill>
              </fill>
            </x14:dxf>
          </x14:cfRule>
          <xm:sqref>AK53:AK57</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 AL19 AL21 AL23:AL26 AL30 AL32 AL50:AL57 AL46:AL47 AL43 AL36:AL38</xm:sqref>
        </x14:dataValidation>
        <x14:dataValidation type="list" allowBlank="1" showInputMessage="1" showErrorMessage="1">
          <x14:formula1>
            <xm:f>Validacion!$J$1:$J$4</xm:f>
          </x14:formula1>
          <xm:sqref>AG10:AH14 AG16:AH16 AG19:AH19 AG21:AH21 AG23:AH24 AG26:AH26 AG30:AH30 AG32:AH32 AG50:AH57 AG46:AH47 AG43:AH43 AG36:AH38</xm:sqref>
        </x14:dataValidation>
        <x14:dataValidation type="list" allowBlank="1" showInputMessage="1" showErrorMessage="1">
          <x14:formula1>
            <xm:f>'DATOS '!$A$9:$A$13</xm:f>
          </x14:formula1>
          <xm:sqref>O10:O16 O19 O21 O23:O24 O26 O30 O32 O36 O43 O46:O47 O50 O52:O53 O56:O57 O38</xm:sqref>
        </x14:dataValidation>
        <x14:dataValidation type="list" allowBlank="1" showInputMessage="1" showErrorMessage="1">
          <x14:formula1>
            <xm:f>'DATOS '!$C$32:$C$56</xm:f>
          </x14:formula1>
          <xm:sqref>D10:D14 D16 D19 D21 D23:D24 D26 D30 D32 D36 D46:D47 D43:D44 D52:D53 D56:D59 D38</xm:sqref>
        </x14:dataValidation>
        <x14:dataValidation type="list" allowBlank="1" showInputMessage="1" showErrorMessage="1">
          <x14:formula1>
            <xm:f>'DATOS '!$B$32:$B$35</xm:f>
          </x14:formula1>
          <xm:sqref>B10:B14 B16 B19 B21 B23:B24 B26 B30 B32 B36 B46:B47 B43:B44 B52:B53 B56:B59 B38</xm:sqref>
        </x14:dataValidation>
        <x14:dataValidation type="list" allowBlank="1" showInputMessage="1" showErrorMessage="1">
          <x14:formula1>
            <xm:f>'DATOS '!$A$32:$A$39</xm:f>
          </x14:formula1>
          <xm:sqref>A10:A14 A16 A19 A21 A23:A24 A26 A30 A32 A36 A46:A47 A43:A44 A52:A53 A56:A59 A38</xm:sqref>
        </x14:dataValidation>
        <x14:dataValidation type="list" allowBlank="1" showInputMessage="1" showErrorMessage="1">
          <x14:formula1>
            <xm:f>'DATOS '!$A$2:$A$6</xm:f>
          </x14:formula1>
          <xm:sqref>N10:N16 N19 N21 N23:N24 N26 N30 N32 N36 N43 N46:N47 N50 N52:N53 N56:N57 N38</xm:sqref>
        </x14:dataValidation>
        <x14:dataValidation type="list" allowBlank="1" showInputMessage="1" showErrorMessage="1">
          <x14:formula1>
            <xm:f>'DATOS '!$E$32:$E$40</xm:f>
          </x14:formula1>
          <xm:sqref>C10:C14 C16 C19 C21 C23:C24 C26 C30 C32 C36 C46:C47 C43:C44 C52:C53 C56:C60 C38</xm:sqref>
        </x14:dataValidation>
        <x14:dataValidation type="list" allowBlank="1" showInputMessage="1" showErrorMessage="1">
          <x14:formula1>
            <xm:f>'DATOS '!$E$24:$E$26</xm:f>
          </x14:formula1>
          <xm:sqref>AB10:AB13 AB16:AB57</xm:sqref>
        </x14:dataValidation>
        <x14:dataValidation type="list" allowBlank="1" showInputMessage="1" showErrorMessage="1">
          <x14:formula1>
            <xm:f>'DATOS '!$C$24:$C$25</xm:f>
          </x14:formula1>
          <xm:sqref>R10:R13 R16:R57</xm:sqref>
        </x14:dataValidation>
        <x14:dataValidation type="list" allowBlank="1" showInputMessage="1" showErrorMessage="1">
          <x14:formula1>
            <xm:f>Validacion!$G$2:$G$4</xm:f>
          </x14:formula1>
          <xm:sqref>Y10:Y13 Y16:Y57</xm:sqref>
        </x14:dataValidation>
        <x14:dataValidation type="list" allowBlank="1" showInputMessage="1" showErrorMessage="1">
          <x14:formula1>
            <xm:f>Validacion!$F$2:$F$3</xm:f>
          </x14:formula1>
          <xm:sqref>X10:X13 X16:X57</xm:sqref>
        </x14:dataValidation>
        <x14:dataValidation type="list" allowBlank="1" showInputMessage="1" showErrorMessage="1">
          <x14:formula1>
            <xm:f>Validacion!$E$2:$E$3</xm:f>
          </x14:formula1>
          <xm:sqref>W10:W13 W16:W57</xm:sqref>
        </x14:dataValidation>
        <x14:dataValidation type="list" allowBlank="1" showInputMessage="1" showErrorMessage="1">
          <x14:formula1>
            <xm:f>Validacion!$D$2:$D$4</xm:f>
          </x14:formula1>
          <xm:sqref>V10:V13 V16:V57</xm:sqref>
        </x14:dataValidation>
        <x14:dataValidation type="list" allowBlank="1" showInputMessage="1" showErrorMessage="1">
          <x14:formula1>
            <xm:f>Validacion!$C$2:$C$3</xm:f>
          </x14:formula1>
          <xm:sqref>U10:U13 U16:U57</xm:sqref>
        </x14:dataValidation>
        <x14:dataValidation type="list" allowBlank="1" showInputMessage="1" showErrorMessage="1">
          <x14:formula1>
            <xm:f>Validacion!$B$2:$B$3</xm:f>
          </x14:formula1>
          <xm:sqref>T10:T13 T16:T57</xm:sqref>
        </x14:dataValidation>
        <x14:dataValidation type="list" allowBlank="1" showInputMessage="1" showErrorMessage="1">
          <x14:formula1>
            <xm:f>Validacion!$A$2:$A$3</xm:f>
          </x14:formula1>
          <xm:sqref>S10:S13 S16:S57</xm:sqref>
        </x14:dataValidation>
        <x14:dataValidation type="list" allowBlank="1" showInputMessage="1" showErrorMessage="1">
          <x14:formula1>
            <xm:f>Validacion!$I$15:$I$19</xm:f>
          </x14:formula1>
          <xm:sqref>AI10:AI26 AI30 AI32 AI50:AI57 AI46:AI47 AI43 AI36:AI38</xm:sqref>
        </x14:dataValidation>
        <x14:dataValidation type="list" allowBlank="1" showInputMessage="1" showErrorMessage="1">
          <x14:formula1>
            <xm:f>Validacion!$I$23:$I$27</xm:f>
          </x14:formula1>
          <xm:sqref>AJ10:AJ26 AJ30 AJ32 AJ50:AJ57 AJ46:AJ47 AJ43 AJ36:AJ38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5703125" style="11" customWidth="1"/>
    <col min="13" max="13" width="34.28515625" style="11" customWidth="1"/>
    <col min="14" max="14" width="19.85546875" style="102" customWidth="1"/>
    <col min="15" max="15" width="16.140625" style="102" customWidth="1"/>
    <col min="16" max="16" width="15.140625" style="102" customWidth="1"/>
    <col min="17" max="17" width="96.5703125" style="8" customWidth="1"/>
    <col min="18" max="18" width="17.5703125" style="8" customWidth="1"/>
    <col min="19" max="19" width="20.42578125" style="8" customWidth="1"/>
    <col min="20" max="20" width="20.5703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5703125" style="102" hidden="1" customWidth="1"/>
    <col min="30" max="30" width="17.42578125" style="102" customWidth="1"/>
    <col min="31" max="31" width="10.5703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410"/>
      <c r="B1" s="539" t="s">
        <v>228</v>
      </c>
      <c r="C1" s="540"/>
      <c r="D1" s="540"/>
      <c r="E1" s="540"/>
      <c r="F1" s="540"/>
      <c r="G1" s="540"/>
      <c r="H1" s="540"/>
      <c r="I1" s="540"/>
      <c r="J1" s="540"/>
      <c r="K1" s="540"/>
      <c r="L1" s="540"/>
      <c r="M1" s="540"/>
      <c r="N1" s="540"/>
      <c r="O1" s="540"/>
      <c r="P1" s="540"/>
      <c r="Q1" s="540"/>
      <c r="R1" s="540"/>
      <c r="S1" s="540" t="s">
        <v>228</v>
      </c>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37"/>
      <c r="B2" s="541"/>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38"/>
      <c r="B3" s="543"/>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48"/>
      <c r="DT3" s="548"/>
      <c r="DU3" s="549"/>
      <c r="DV3" s="549"/>
      <c r="DW3" s="549"/>
      <c r="DX3" s="549"/>
      <c r="DY3" s="549"/>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48"/>
      <c r="DT4" s="548"/>
      <c r="DU4" s="550"/>
      <c r="DV4" s="550"/>
      <c r="DW4" s="550"/>
      <c r="DX4" s="550"/>
      <c r="DY4" s="550"/>
    </row>
    <row r="5" spans="1:129" ht="28.5" customHeight="1" x14ac:dyDescent="0.25">
      <c r="A5" s="626" t="s">
        <v>40</v>
      </c>
      <c r="B5" s="626"/>
      <c r="C5" s="626"/>
      <c r="D5" s="626"/>
      <c r="E5" s="626"/>
      <c r="F5" s="558" t="s">
        <v>41</v>
      </c>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9" t="s">
        <v>51</v>
      </c>
      <c r="AM5" s="559"/>
      <c r="AN5" s="559"/>
      <c r="AO5" s="559"/>
      <c r="AP5" s="559"/>
      <c r="AQ5" s="559"/>
      <c r="AR5" s="55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54" t="s">
        <v>231</v>
      </c>
      <c r="CD5" s="555"/>
      <c r="CE5" s="555"/>
      <c r="CF5" s="555"/>
      <c r="CG5" s="555"/>
      <c r="CH5" s="555"/>
      <c r="CI5" s="555"/>
      <c r="CJ5" s="555"/>
      <c r="CK5" s="556"/>
      <c r="DS5" s="548"/>
      <c r="DT5" s="548"/>
      <c r="DU5" s="65" t="s">
        <v>15</v>
      </c>
      <c r="DV5" s="65" t="s">
        <v>150</v>
      </c>
      <c r="DW5" s="65" t="s">
        <v>150</v>
      </c>
      <c r="DX5" s="65">
        <v>1</v>
      </c>
      <c r="DY5" s="65">
        <v>1</v>
      </c>
    </row>
    <row r="6" spans="1:129" ht="34.5" customHeight="1" x14ac:dyDescent="0.25">
      <c r="A6" s="626"/>
      <c r="B6" s="626"/>
      <c r="C6" s="626"/>
      <c r="D6" s="626"/>
      <c r="E6" s="626"/>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9"/>
      <c r="AM6" s="559"/>
      <c r="AN6" s="559"/>
      <c r="AO6" s="559"/>
      <c r="AP6" s="559"/>
      <c r="AQ6" s="559"/>
      <c r="AR6" s="559"/>
      <c r="AS6" s="553" t="s">
        <v>189</v>
      </c>
      <c r="AT6" s="560"/>
      <c r="AU6" s="560"/>
      <c r="AV6" s="560"/>
      <c r="AW6" s="560"/>
      <c r="AX6" s="560"/>
      <c r="AY6" s="560"/>
      <c r="AZ6" s="560"/>
      <c r="BA6" s="560"/>
      <c r="BB6" s="551" t="s">
        <v>192</v>
      </c>
      <c r="BC6" s="552"/>
      <c r="BD6" s="552"/>
      <c r="BE6" s="552"/>
      <c r="BF6" s="552"/>
      <c r="BG6" s="552"/>
      <c r="BH6" s="552"/>
      <c r="BI6" s="552"/>
      <c r="BJ6" s="553"/>
      <c r="BK6" s="551" t="s">
        <v>191</v>
      </c>
      <c r="BL6" s="552"/>
      <c r="BM6" s="552"/>
      <c r="BN6" s="552"/>
      <c r="BO6" s="552"/>
      <c r="BP6" s="552"/>
      <c r="BQ6" s="552"/>
      <c r="BR6" s="552"/>
      <c r="BS6" s="553"/>
      <c r="BT6" s="551" t="s">
        <v>190</v>
      </c>
      <c r="BU6" s="552"/>
      <c r="BV6" s="552"/>
      <c r="BW6" s="552"/>
      <c r="BX6" s="552"/>
      <c r="BY6" s="552"/>
      <c r="BZ6" s="552"/>
      <c r="CA6" s="552"/>
      <c r="CB6" s="553"/>
      <c r="CC6" s="554" t="s">
        <v>232</v>
      </c>
      <c r="CD6" s="555"/>
      <c r="CE6" s="555"/>
      <c r="CF6" s="555"/>
      <c r="CG6" s="555"/>
      <c r="CH6" s="555"/>
      <c r="CI6" s="555"/>
      <c r="CJ6" s="555"/>
      <c r="CK6" s="556"/>
      <c r="DS6" s="548"/>
      <c r="DT6" s="548"/>
      <c r="DU6" s="65" t="s">
        <v>15</v>
      </c>
      <c r="DV6" s="65" t="s">
        <v>152</v>
      </c>
      <c r="DW6" s="65" t="s">
        <v>150</v>
      </c>
      <c r="DX6" s="65">
        <v>0</v>
      </c>
      <c r="DY6" s="65">
        <v>1</v>
      </c>
    </row>
    <row r="7" spans="1:129" ht="34.5" customHeight="1" x14ac:dyDescent="0.25">
      <c r="A7" s="160"/>
      <c r="B7" s="160"/>
      <c r="C7" s="160"/>
      <c r="D7" s="160"/>
      <c r="E7" s="160"/>
      <c r="F7" s="161"/>
      <c r="G7" s="625" t="s">
        <v>255</v>
      </c>
      <c r="H7" s="625"/>
      <c r="I7" s="625"/>
      <c r="J7" s="625"/>
      <c r="K7" s="89"/>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2"/>
      <c r="AM7" s="162"/>
      <c r="AN7" s="162"/>
      <c r="AO7" s="162"/>
      <c r="AP7" s="162"/>
      <c r="AQ7" s="162"/>
      <c r="AR7" s="162"/>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3"/>
      <c r="CD7" s="164"/>
      <c r="CE7" s="165"/>
      <c r="CF7" s="165"/>
      <c r="CG7" s="164"/>
      <c r="CH7" s="165"/>
      <c r="CI7" s="165"/>
      <c r="CJ7" s="164"/>
      <c r="CK7" s="166"/>
      <c r="DS7" s="548"/>
      <c r="DT7" s="548"/>
      <c r="DU7" s="65"/>
      <c r="DV7" s="65"/>
      <c r="DW7" s="65"/>
      <c r="DX7" s="65"/>
      <c r="DY7" s="65"/>
    </row>
    <row r="8" spans="1:129" ht="33.75" customHeight="1" x14ac:dyDescent="0.25">
      <c r="A8" s="557" t="s">
        <v>0</v>
      </c>
      <c r="B8" s="557" t="s">
        <v>1</v>
      </c>
      <c r="C8" s="557" t="s">
        <v>572</v>
      </c>
      <c r="D8" s="557" t="s">
        <v>2</v>
      </c>
      <c r="E8" s="557" t="s">
        <v>39</v>
      </c>
      <c r="F8" s="557" t="s">
        <v>288</v>
      </c>
      <c r="G8" s="557" t="s">
        <v>251</v>
      </c>
      <c r="H8" s="557" t="s">
        <v>252</v>
      </c>
      <c r="I8" s="557" t="s">
        <v>253</v>
      </c>
      <c r="J8" s="557" t="s">
        <v>254</v>
      </c>
      <c r="K8" s="557" t="s">
        <v>249</v>
      </c>
      <c r="L8" s="557" t="s">
        <v>46</v>
      </c>
      <c r="M8" s="557" t="s">
        <v>47</v>
      </c>
      <c r="N8" s="557" t="s">
        <v>35</v>
      </c>
      <c r="O8" s="557"/>
      <c r="P8" s="557"/>
      <c r="Q8" s="557" t="s">
        <v>170</v>
      </c>
      <c r="R8" s="557" t="s">
        <v>157</v>
      </c>
      <c r="S8" s="557" t="s">
        <v>176</v>
      </c>
      <c r="T8" s="557" t="s">
        <v>177</v>
      </c>
      <c r="U8" s="557" t="s">
        <v>178</v>
      </c>
      <c r="V8" s="557" t="s">
        <v>179</v>
      </c>
      <c r="W8" s="557" t="s">
        <v>180</v>
      </c>
      <c r="X8" s="557" t="s">
        <v>181</v>
      </c>
      <c r="Y8" s="557" t="s">
        <v>182</v>
      </c>
      <c r="Z8" s="557" t="s">
        <v>28</v>
      </c>
      <c r="AA8" s="557" t="s">
        <v>183</v>
      </c>
      <c r="AB8" s="557" t="s">
        <v>184</v>
      </c>
      <c r="AC8" s="88"/>
      <c r="AD8" s="557" t="s">
        <v>185</v>
      </c>
      <c r="AE8" s="88"/>
      <c r="AF8" s="557" t="s">
        <v>186</v>
      </c>
      <c r="AG8" s="557" t="s">
        <v>187</v>
      </c>
      <c r="AH8" s="557" t="s">
        <v>188</v>
      </c>
      <c r="AI8" s="557" t="s">
        <v>3</v>
      </c>
      <c r="AJ8" s="557"/>
      <c r="AK8" s="557"/>
      <c r="AL8" s="557" t="s">
        <v>48</v>
      </c>
      <c r="AM8" s="557" t="s">
        <v>159</v>
      </c>
      <c r="AN8" s="557" t="s">
        <v>160</v>
      </c>
      <c r="AO8" s="557" t="s">
        <v>161</v>
      </c>
      <c r="AP8" s="557" t="s">
        <v>36</v>
      </c>
      <c r="AQ8" s="557" t="s">
        <v>37</v>
      </c>
      <c r="AR8" s="557" t="s">
        <v>162</v>
      </c>
      <c r="AS8" s="564" t="s">
        <v>49</v>
      </c>
      <c r="AT8" s="565"/>
      <c r="AU8" s="561" t="s">
        <v>166</v>
      </c>
      <c r="AV8" s="562"/>
      <c r="AW8" s="562"/>
      <c r="AX8" s="563"/>
      <c r="AY8" s="561" t="s">
        <v>165</v>
      </c>
      <c r="AZ8" s="562"/>
      <c r="BA8" s="563"/>
      <c r="BB8" s="564" t="s">
        <v>49</v>
      </c>
      <c r="BC8" s="565"/>
      <c r="BD8" s="561" t="s">
        <v>166</v>
      </c>
      <c r="BE8" s="562"/>
      <c r="BF8" s="562"/>
      <c r="BG8" s="563"/>
      <c r="BH8" s="561" t="s">
        <v>165</v>
      </c>
      <c r="BI8" s="562"/>
      <c r="BJ8" s="563"/>
      <c r="BK8" s="564" t="s">
        <v>49</v>
      </c>
      <c r="BL8" s="565"/>
      <c r="BM8" s="561" t="s">
        <v>166</v>
      </c>
      <c r="BN8" s="562"/>
      <c r="BO8" s="562"/>
      <c r="BP8" s="563"/>
      <c r="BQ8" s="561" t="s">
        <v>165</v>
      </c>
      <c r="BR8" s="562"/>
      <c r="BS8" s="563"/>
      <c r="BT8" s="564" t="s">
        <v>49</v>
      </c>
      <c r="BU8" s="565"/>
      <c r="BV8" s="561" t="s">
        <v>166</v>
      </c>
      <c r="BW8" s="562"/>
      <c r="BX8" s="562"/>
      <c r="BY8" s="563"/>
      <c r="BZ8" s="561" t="s">
        <v>165</v>
      </c>
      <c r="CA8" s="562"/>
      <c r="CB8" s="563"/>
      <c r="CC8" s="557" t="s">
        <v>234</v>
      </c>
      <c r="CD8" s="566" t="s">
        <v>230</v>
      </c>
      <c r="CE8" s="557" t="s">
        <v>233</v>
      </c>
      <c r="CF8" s="557" t="s">
        <v>235</v>
      </c>
      <c r="CG8" s="566" t="s">
        <v>230</v>
      </c>
      <c r="CH8" s="557" t="s">
        <v>233</v>
      </c>
      <c r="CI8" s="557" t="s">
        <v>236</v>
      </c>
      <c r="CJ8" s="566" t="s">
        <v>230</v>
      </c>
      <c r="CK8" s="557" t="s">
        <v>233</v>
      </c>
      <c r="DE8" s="568" t="s">
        <v>154</v>
      </c>
      <c r="DF8" s="568"/>
      <c r="DG8" s="568"/>
      <c r="DS8" s="548"/>
      <c r="DT8" s="548"/>
      <c r="DU8" s="65" t="s">
        <v>15</v>
      </c>
      <c r="DV8" s="65" t="s">
        <v>150</v>
      </c>
      <c r="DW8" s="65" t="s">
        <v>152</v>
      </c>
      <c r="DX8" s="65">
        <v>1</v>
      </c>
      <c r="DY8" s="65">
        <v>0</v>
      </c>
    </row>
    <row r="9" spans="1:129" ht="33.75" customHeight="1" x14ac:dyDescent="0.25">
      <c r="A9" s="557"/>
      <c r="B9" s="557"/>
      <c r="C9" s="557"/>
      <c r="D9" s="557"/>
      <c r="E9" s="557"/>
      <c r="F9" s="557"/>
      <c r="G9" s="557"/>
      <c r="H9" s="557"/>
      <c r="I9" s="557"/>
      <c r="J9" s="557"/>
      <c r="K9" s="557"/>
      <c r="L9" s="557"/>
      <c r="M9" s="557"/>
      <c r="N9" s="88" t="s">
        <v>4</v>
      </c>
      <c r="O9" s="88" t="s">
        <v>5</v>
      </c>
      <c r="P9" s="88" t="s">
        <v>6</v>
      </c>
      <c r="Q9" s="557"/>
      <c r="R9" s="557"/>
      <c r="S9" s="557"/>
      <c r="T9" s="557" t="s">
        <v>171</v>
      </c>
      <c r="U9" s="557" t="s">
        <v>56</v>
      </c>
      <c r="V9" s="557" t="s">
        <v>172</v>
      </c>
      <c r="W9" s="557" t="s">
        <v>173</v>
      </c>
      <c r="X9" s="557" t="s">
        <v>174</v>
      </c>
      <c r="Y9" s="557" t="s">
        <v>175</v>
      </c>
      <c r="Z9" s="557"/>
      <c r="AA9" s="557"/>
      <c r="AB9" s="557"/>
      <c r="AC9" s="88"/>
      <c r="AD9" s="557"/>
      <c r="AE9" s="88"/>
      <c r="AF9" s="557"/>
      <c r="AG9" s="557"/>
      <c r="AH9" s="557"/>
      <c r="AI9" s="88" t="s">
        <v>4</v>
      </c>
      <c r="AJ9" s="88" t="s">
        <v>5</v>
      </c>
      <c r="AK9" s="88" t="s">
        <v>6</v>
      </c>
      <c r="AL9" s="557"/>
      <c r="AM9" s="557"/>
      <c r="AN9" s="557"/>
      <c r="AO9" s="557"/>
      <c r="AP9" s="557"/>
      <c r="AQ9" s="557"/>
      <c r="AR9" s="55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57"/>
      <c r="CD9" s="567"/>
      <c r="CE9" s="557"/>
      <c r="CF9" s="557"/>
      <c r="CG9" s="567"/>
      <c r="CH9" s="557"/>
      <c r="CI9" s="557"/>
      <c r="CJ9" s="567"/>
      <c r="CK9" s="557"/>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569" t="s">
        <v>53</v>
      </c>
      <c r="B10" s="569" t="s">
        <v>194</v>
      </c>
      <c r="C10" s="569" t="s">
        <v>239</v>
      </c>
      <c r="D10" s="570" t="s">
        <v>217</v>
      </c>
      <c r="E10" s="569" t="s">
        <v>289</v>
      </c>
      <c r="F10" s="569" t="s">
        <v>290</v>
      </c>
      <c r="G10" s="569"/>
      <c r="H10" s="569"/>
      <c r="I10" s="569"/>
      <c r="J10" s="569"/>
      <c r="K10" s="569"/>
      <c r="L10" s="569" t="s">
        <v>291</v>
      </c>
      <c r="M10" s="569" t="s">
        <v>292</v>
      </c>
      <c r="N10" s="578" t="s">
        <v>11</v>
      </c>
      <c r="O10" s="578" t="s">
        <v>14</v>
      </c>
      <c r="P10" s="578"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80">
        <f>(IF(AD10="Fuerte",100,IF(AD10="Moderado",50,0))+IF(AD11="Fuerte",100,IF(AD11="Moderado",50,0))+(IF(AD12="Fuerte",100,IF(AD12="Moderado",50,0))+IF(AD13="Fuerte",100,IF(AD13="Moderado",50,0))+IF(AD14="Fuerte",100,IF(AD14="Moderado",50,0)))/5)</f>
        <v>260</v>
      </c>
      <c r="AF10" s="578" t="str">
        <f>IF(AE10&gt;=100,"Fuerte",IF(OR(AE10=99,AE10&gt;=50),"Moderado","Débil"))</f>
        <v>Fuerte</v>
      </c>
      <c r="AG10" s="578" t="s">
        <v>150</v>
      </c>
      <c r="AH10" s="578" t="s">
        <v>152</v>
      </c>
      <c r="AI10" s="578" t="str">
        <f>VLOOKUP(IF(DE10=0,DE10+1,IF(DE10&lt;0,DE10+2,DE10)),[9]Validacion!$J$15:$K$19,2,FALSE)</f>
        <v>Rara Vez</v>
      </c>
      <c r="AJ10" s="578" t="str">
        <f>VLOOKUP(IF(DG10=0,DG10+1,DG10),[9]Validacion!$J$23:$K$27,2,FALSE)</f>
        <v>Mayor</v>
      </c>
      <c r="AK10" s="578" t="str">
        <f>INDEX([9]Validacion!$C$15:$G$19,IF(DE10=0,DE10+1,IF(DE10&lt;0,DE10+2,'Mapa de Riesgos'!DE10:DE14)),IF(DG10=0,DG10+1,'Mapa de Riesgos'!DG10:DG14))</f>
        <v>Alta</v>
      </c>
      <c r="AL10" s="579" t="s">
        <v>226</v>
      </c>
      <c r="AM10" s="85" t="s">
        <v>294</v>
      </c>
      <c r="AN10" s="85" t="s">
        <v>295</v>
      </c>
      <c r="AO10" s="93" t="s">
        <v>296</v>
      </c>
      <c r="AP10" s="84">
        <v>43467</v>
      </c>
      <c r="AQ10" s="84">
        <v>43830</v>
      </c>
      <c r="AR10" s="93" t="s">
        <v>297</v>
      </c>
      <c r="AS10" s="20"/>
      <c r="AT10" s="20"/>
      <c r="AU10" s="12"/>
      <c r="AV10" s="93"/>
      <c r="AW10" s="93"/>
      <c r="AX10" s="107"/>
      <c r="AY10" s="575"/>
      <c r="AZ10" s="91"/>
      <c r="BA10" s="575"/>
      <c r="BB10" s="20"/>
      <c r="BC10" s="93"/>
      <c r="BD10" s="85"/>
      <c r="BE10" s="85"/>
      <c r="BF10" s="16"/>
      <c r="BG10" s="86"/>
      <c r="BH10" s="572"/>
      <c r="BI10" s="572"/>
      <c r="BJ10" s="455"/>
      <c r="BK10" s="20"/>
      <c r="BL10" s="93"/>
      <c r="BM10" s="85"/>
      <c r="BN10" s="85"/>
      <c r="BO10" s="18"/>
      <c r="BP10" s="86"/>
      <c r="BQ10" s="572"/>
      <c r="BR10" s="572"/>
      <c r="BS10" s="455"/>
      <c r="BT10" s="17"/>
      <c r="BU10" s="17"/>
      <c r="BV10" s="17"/>
      <c r="BW10" s="17"/>
      <c r="BX10" s="17"/>
      <c r="BY10" s="17"/>
      <c r="BZ10" s="17"/>
      <c r="CA10" s="17"/>
      <c r="CB10" s="17"/>
      <c r="CC10" s="93"/>
      <c r="CD10" s="93"/>
      <c r="CE10" s="93"/>
      <c r="CF10" s="93"/>
      <c r="CG10" s="93"/>
      <c r="CH10" s="93"/>
      <c r="CI10" s="93"/>
      <c r="CJ10" s="93"/>
      <c r="CK10" s="93"/>
      <c r="CY10" s="460">
        <f>VLOOKUP(N10,[9]Validacion!$I$15:$M$19,2,FALSE)</f>
        <v>1</v>
      </c>
      <c r="CZ10" s="460">
        <f>VLOOKUP(O10,[9]Validacion!$I$23:$J$27,2,FALSE)</f>
        <v>4</v>
      </c>
      <c r="DD10" s="460">
        <f>VLOOKUP($N10,[9]Validacion!$I$15:$M$19,2,FALSE)</f>
        <v>1</v>
      </c>
      <c r="DE10" s="460">
        <f>IF(AF10="Fuerte",DD10-2,IF(AND(AF10="Moderado",AG10="Directamente",AH10="Directamente"),DD10-1,IF(AND(AF10="Moderado",AG10="No Disminuye",AH10="Directamente"),DD10,IF(AND(AF10="Moderado",AG10="Directamente",AH10="No Disminuye"),DD10-1,DD10))))</f>
        <v>-1</v>
      </c>
      <c r="DF10" s="460">
        <f>VLOOKUP($O10,[9]Validacion!$I$23:$J$27,2,FALSE)</f>
        <v>4</v>
      </c>
      <c r="DG10" s="581">
        <f>IF(AF10="Fuerte",DF10,IF(AND(AF10="Moderado",AG10="Directamente",AH10="Directamente"),DF10-1,IF(AND(AF10="Moderado",AG10="No Disminuye",AH10="Directamente"),DF10-1,IF(AND(AF10="Moderado",AG10="Directamente",AH10="No Disminuye"),DF10,DF10))))</f>
        <v>4</v>
      </c>
    </row>
    <row r="11" spans="1:129" s="11" customFormat="1" ht="92.25" customHeight="1" x14ac:dyDescent="0.25">
      <c r="A11" s="569"/>
      <c r="B11" s="569"/>
      <c r="C11" s="569"/>
      <c r="D11" s="570"/>
      <c r="E11" s="569"/>
      <c r="F11" s="569"/>
      <c r="G11" s="569"/>
      <c r="H11" s="569"/>
      <c r="I11" s="569"/>
      <c r="J11" s="569"/>
      <c r="K11" s="569"/>
      <c r="L11" s="569"/>
      <c r="M11" s="569"/>
      <c r="N11" s="578"/>
      <c r="O11" s="578"/>
      <c r="P11" s="578"/>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80"/>
      <c r="AF11" s="578"/>
      <c r="AG11" s="578"/>
      <c r="AH11" s="578"/>
      <c r="AI11" s="578"/>
      <c r="AJ11" s="578"/>
      <c r="AK11" s="578"/>
      <c r="AL11" s="579"/>
      <c r="AM11" s="85" t="s">
        <v>299</v>
      </c>
      <c r="AN11" s="85" t="s">
        <v>300</v>
      </c>
      <c r="AO11" s="93" t="s">
        <v>296</v>
      </c>
      <c r="AP11" s="84">
        <v>43467</v>
      </c>
      <c r="AQ11" s="84">
        <v>43830</v>
      </c>
      <c r="AR11" s="93" t="s">
        <v>301</v>
      </c>
      <c r="AS11" s="20"/>
      <c r="AT11" s="20"/>
      <c r="AU11" s="91"/>
      <c r="AV11" s="91"/>
      <c r="AW11" s="91"/>
      <c r="AX11" s="107"/>
      <c r="AY11" s="576"/>
      <c r="AZ11" s="99"/>
      <c r="BA11" s="576"/>
      <c r="BB11" s="20"/>
      <c r="BC11" s="20"/>
      <c r="BD11" s="85"/>
      <c r="BE11" s="85"/>
      <c r="BF11" s="16"/>
      <c r="BG11" s="86"/>
      <c r="BH11" s="573"/>
      <c r="BI11" s="573"/>
      <c r="BJ11" s="456"/>
      <c r="BK11" s="20"/>
      <c r="BL11" s="20"/>
      <c r="BM11" s="85"/>
      <c r="BN11" s="85"/>
      <c r="BO11" s="19"/>
      <c r="BP11" s="86"/>
      <c r="BQ11" s="573"/>
      <c r="BR11" s="573"/>
      <c r="BS11" s="456"/>
      <c r="BT11" s="17"/>
      <c r="BU11" s="17"/>
      <c r="BV11" s="17"/>
      <c r="BW11" s="17"/>
      <c r="BX11" s="17"/>
      <c r="BY11" s="17"/>
      <c r="BZ11" s="17"/>
      <c r="CA11" s="17"/>
      <c r="CB11" s="17"/>
      <c r="CC11" s="93"/>
      <c r="CD11" s="93"/>
      <c r="CE11" s="93"/>
      <c r="CF11" s="93"/>
      <c r="CG11" s="93"/>
      <c r="CH11" s="93"/>
      <c r="CI11" s="93"/>
      <c r="CJ11" s="93"/>
      <c r="CK11" s="93"/>
      <c r="CY11" s="461"/>
      <c r="CZ11" s="461"/>
      <c r="DD11" s="461"/>
      <c r="DE11" s="461"/>
      <c r="DF11" s="461"/>
      <c r="DG11" s="581"/>
    </row>
    <row r="12" spans="1:129" s="11" customFormat="1" ht="101.25" customHeight="1" x14ac:dyDescent="0.25">
      <c r="A12" s="569"/>
      <c r="B12" s="569"/>
      <c r="C12" s="569"/>
      <c r="D12" s="570"/>
      <c r="E12" s="569"/>
      <c r="F12" s="569"/>
      <c r="G12" s="569"/>
      <c r="H12" s="569"/>
      <c r="I12" s="569"/>
      <c r="J12" s="569"/>
      <c r="K12" s="569"/>
      <c r="L12" s="569"/>
      <c r="M12" s="569"/>
      <c r="N12" s="578"/>
      <c r="O12" s="578"/>
      <c r="P12" s="578"/>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80"/>
      <c r="AF12" s="578"/>
      <c r="AG12" s="578"/>
      <c r="AH12" s="578"/>
      <c r="AI12" s="578"/>
      <c r="AJ12" s="578"/>
      <c r="AK12" s="578"/>
      <c r="AL12" s="579"/>
      <c r="AM12" s="85" t="s">
        <v>303</v>
      </c>
      <c r="AN12" s="85" t="s">
        <v>304</v>
      </c>
      <c r="AO12" s="93" t="s">
        <v>296</v>
      </c>
      <c r="AP12" s="84">
        <v>43467</v>
      </c>
      <c r="AQ12" s="84">
        <v>43830</v>
      </c>
      <c r="AR12" s="93" t="s">
        <v>305</v>
      </c>
      <c r="AS12" s="20"/>
      <c r="AT12" s="20"/>
      <c r="AU12" s="91"/>
      <c r="AV12" s="91"/>
      <c r="AW12" s="91"/>
      <c r="AX12" s="107"/>
      <c r="AY12" s="576"/>
      <c r="AZ12" s="99"/>
      <c r="BA12" s="576"/>
      <c r="BB12" s="20"/>
      <c r="BC12" s="20"/>
      <c r="BD12" s="85"/>
      <c r="BE12" s="85"/>
      <c r="BF12" s="16"/>
      <c r="BG12" s="86"/>
      <c r="BH12" s="573"/>
      <c r="BI12" s="573"/>
      <c r="BJ12" s="456"/>
      <c r="BK12" s="20"/>
      <c r="BL12" s="20"/>
      <c r="BM12" s="85"/>
      <c r="BN12" s="85"/>
      <c r="BO12" s="19"/>
      <c r="BP12" s="86"/>
      <c r="BQ12" s="573"/>
      <c r="BR12" s="573"/>
      <c r="BS12" s="456"/>
      <c r="BT12" s="17"/>
      <c r="BU12" s="17"/>
      <c r="BV12" s="17"/>
      <c r="BW12" s="17"/>
      <c r="BX12" s="17"/>
      <c r="BY12" s="17"/>
      <c r="BZ12" s="17"/>
      <c r="CA12" s="17"/>
      <c r="CB12" s="17"/>
      <c r="CC12" s="93"/>
      <c r="CD12" s="93"/>
      <c r="CE12" s="93"/>
      <c r="CF12" s="93"/>
      <c r="CG12" s="93"/>
      <c r="CH12" s="93"/>
      <c r="CI12" s="93"/>
      <c r="CJ12" s="93"/>
      <c r="CK12" s="93"/>
      <c r="CY12" s="461"/>
      <c r="CZ12" s="461"/>
      <c r="DD12" s="461"/>
      <c r="DE12" s="461"/>
      <c r="DF12" s="461"/>
      <c r="DG12" s="581"/>
    </row>
    <row r="13" spans="1:129" s="11" customFormat="1" ht="69" customHeight="1" x14ac:dyDescent="0.25">
      <c r="A13" s="569"/>
      <c r="B13" s="569"/>
      <c r="C13" s="569"/>
      <c r="D13" s="570"/>
      <c r="E13" s="569"/>
      <c r="F13" s="569"/>
      <c r="G13" s="569"/>
      <c r="H13" s="569"/>
      <c r="I13" s="569"/>
      <c r="J13" s="569"/>
      <c r="K13" s="569"/>
      <c r="L13" s="569"/>
      <c r="M13" s="569"/>
      <c r="N13" s="578"/>
      <c r="O13" s="578"/>
      <c r="P13" s="578"/>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80"/>
      <c r="AF13" s="578"/>
      <c r="AG13" s="578"/>
      <c r="AH13" s="578"/>
      <c r="AI13" s="578"/>
      <c r="AJ13" s="578"/>
      <c r="AK13" s="578"/>
      <c r="AL13" s="579"/>
      <c r="AM13" s="85" t="s">
        <v>307</v>
      </c>
      <c r="AN13" s="85" t="s">
        <v>308</v>
      </c>
      <c r="AO13" s="93" t="s">
        <v>296</v>
      </c>
      <c r="AP13" s="84">
        <v>43467</v>
      </c>
      <c r="AQ13" s="84">
        <v>43830</v>
      </c>
      <c r="AR13" s="93" t="s">
        <v>309</v>
      </c>
      <c r="AS13" s="20"/>
      <c r="AT13" s="20"/>
      <c r="AU13" s="91"/>
      <c r="AV13" s="575"/>
      <c r="AW13" s="575"/>
      <c r="AX13" s="582"/>
      <c r="AY13" s="576"/>
      <c r="AZ13" s="99"/>
      <c r="BA13" s="576"/>
      <c r="BB13" s="20"/>
      <c r="BC13" s="20"/>
      <c r="BD13" s="85"/>
      <c r="BE13" s="85"/>
      <c r="BF13" s="16"/>
      <c r="BG13" s="86"/>
      <c r="BH13" s="573"/>
      <c r="BI13" s="573"/>
      <c r="BJ13" s="456"/>
      <c r="BK13" s="20"/>
      <c r="BL13" s="20"/>
      <c r="BM13" s="85"/>
      <c r="BN13" s="85"/>
      <c r="BO13" s="19"/>
      <c r="BP13" s="86"/>
      <c r="BQ13" s="573"/>
      <c r="BR13" s="573"/>
      <c r="BS13" s="456"/>
      <c r="BT13" s="17"/>
      <c r="BU13" s="17"/>
      <c r="BV13" s="17"/>
      <c r="BW13" s="17"/>
      <c r="BX13" s="17"/>
      <c r="BY13" s="17"/>
      <c r="BZ13" s="17"/>
      <c r="CA13" s="17"/>
      <c r="CB13" s="17"/>
      <c r="CC13" s="93"/>
      <c r="CD13" s="93"/>
      <c r="CE13" s="93"/>
      <c r="CF13" s="93"/>
      <c r="CG13" s="93"/>
      <c r="CH13" s="93"/>
      <c r="CI13" s="93"/>
      <c r="CJ13" s="93"/>
      <c r="CK13" s="93"/>
      <c r="CY13" s="461"/>
      <c r="CZ13" s="461"/>
      <c r="DD13" s="461"/>
      <c r="DE13" s="461"/>
      <c r="DF13" s="461"/>
      <c r="DG13" s="581"/>
    </row>
    <row r="14" spans="1:129" s="11" customFormat="1" ht="102.75" customHeight="1" x14ac:dyDescent="0.25">
      <c r="A14" s="569"/>
      <c r="B14" s="569"/>
      <c r="C14" s="569"/>
      <c r="D14" s="570"/>
      <c r="E14" s="569"/>
      <c r="F14" s="569"/>
      <c r="G14" s="569"/>
      <c r="H14" s="569"/>
      <c r="I14" s="569"/>
      <c r="J14" s="569"/>
      <c r="K14" s="569"/>
      <c r="L14" s="569"/>
      <c r="M14" s="569"/>
      <c r="N14" s="578"/>
      <c r="O14" s="578"/>
      <c r="P14" s="578"/>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80"/>
      <c r="AF14" s="578"/>
      <c r="AG14" s="578"/>
      <c r="AH14" s="578"/>
      <c r="AI14" s="578"/>
      <c r="AJ14" s="578"/>
      <c r="AK14" s="578"/>
      <c r="AL14" s="579"/>
      <c r="AM14" s="85" t="s">
        <v>311</v>
      </c>
      <c r="AN14" s="85" t="s">
        <v>312</v>
      </c>
      <c r="AO14" s="93" t="s">
        <v>296</v>
      </c>
      <c r="AP14" s="84">
        <v>43467</v>
      </c>
      <c r="AQ14" s="84">
        <v>43830</v>
      </c>
      <c r="AR14" s="93" t="s">
        <v>313</v>
      </c>
      <c r="AS14" s="20"/>
      <c r="AT14" s="20"/>
      <c r="AU14" s="92"/>
      <c r="AV14" s="577"/>
      <c r="AW14" s="577"/>
      <c r="AX14" s="583"/>
      <c r="AY14" s="577"/>
      <c r="AZ14" s="92"/>
      <c r="BA14" s="577"/>
      <c r="BB14" s="20"/>
      <c r="BC14" s="20"/>
      <c r="BD14" s="85"/>
      <c r="BE14" s="85"/>
      <c r="BF14" s="90"/>
      <c r="BG14" s="86"/>
      <c r="BH14" s="574"/>
      <c r="BI14" s="574"/>
      <c r="BJ14" s="457"/>
      <c r="BK14" s="20"/>
      <c r="BL14" s="20"/>
      <c r="BM14" s="85"/>
      <c r="BN14" s="85"/>
      <c r="BO14" s="90"/>
      <c r="BP14" s="86"/>
      <c r="BQ14" s="574"/>
      <c r="BR14" s="574"/>
      <c r="BS14" s="457"/>
      <c r="BT14" s="17"/>
      <c r="BU14" s="17"/>
      <c r="BV14" s="17"/>
      <c r="BW14" s="17"/>
      <c r="BX14" s="17"/>
      <c r="BY14" s="17"/>
      <c r="BZ14" s="17"/>
      <c r="CA14" s="17"/>
      <c r="CB14" s="17"/>
      <c r="CC14" s="93"/>
      <c r="CD14" s="93"/>
      <c r="CE14" s="93"/>
      <c r="CF14" s="93"/>
      <c r="CG14" s="93"/>
      <c r="CH14" s="93"/>
      <c r="CI14" s="93"/>
      <c r="CJ14" s="93"/>
      <c r="CK14" s="93"/>
      <c r="CY14" s="462"/>
      <c r="CZ14" s="462"/>
      <c r="DD14" s="461"/>
      <c r="DE14" s="461"/>
      <c r="DF14" s="461"/>
      <c r="DG14" s="581"/>
    </row>
    <row r="15" spans="1:129" ht="121.5" customHeight="1" x14ac:dyDescent="0.25">
      <c r="A15" s="569" t="s">
        <v>22</v>
      </c>
      <c r="B15" s="569" t="s">
        <v>194</v>
      </c>
      <c r="C15" s="569" t="s">
        <v>194</v>
      </c>
      <c r="D15" s="571" t="s">
        <v>201</v>
      </c>
      <c r="E15" s="569" t="s">
        <v>314</v>
      </c>
      <c r="F15" s="569" t="s">
        <v>315</v>
      </c>
      <c r="L15" s="569" t="s">
        <v>316</v>
      </c>
      <c r="M15" s="569" t="s">
        <v>317</v>
      </c>
      <c r="N15" s="578" t="s">
        <v>10</v>
      </c>
      <c r="O15" s="578" t="s">
        <v>14</v>
      </c>
      <c r="P15" s="578"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5" t="str">
        <f t="shared" si="3"/>
        <v>Fuerte</v>
      </c>
      <c r="AE15" s="580">
        <f>(IF(AD15="Fuerte",100,IF(AD15="Moderado",50,0))+IF(AD16="Fuerte",100,IF(AD16="Moderado",50,0))+IF(AD17="Fuerte",100,IF(AD17="Moderado",50,0)))/3</f>
        <v>100</v>
      </c>
      <c r="AF15" s="578" t="str">
        <f>IF(AE15=100,"Fuerte",IF(OR(AE15=99,AE15&gt;=50),"Moderado","Débil"))</f>
        <v>Fuerte</v>
      </c>
      <c r="AG15" s="578" t="s">
        <v>150</v>
      </c>
      <c r="AH15" s="578" t="s">
        <v>152</v>
      </c>
      <c r="AI15" s="578" t="str">
        <f>VLOOKUP(IF(DE15=0,DE15+1,DE15),[9]Validacion!$J$15:$K$19,2,FALSE)</f>
        <v>Rara Vez</v>
      </c>
      <c r="AJ15" s="578" t="str">
        <f>VLOOKUP(IF(DG15=0,DG15+1,DG15),[9]Validacion!$J$23:$K$27,2,FALSE)</f>
        <v>Mayor</v>
      </c>
      <c r="AK15" s="578" t="str">
        <f>INDEX([9]Validacion!$C$15:$G$19,IF(DE15=0,DE15+1,'Mapa de Riesgos'!DE15:DE17),IF(DG15=0,DG15+1,'Mapa de Riesgos'!DG15:DG17))</f>
        <v>Alta</v>
      </c>
      <c r="AL15" s="578" t="s">
        <v>226</v>
      </c>
      <c r="AM15" s="93" t="s">
        <v>319</v>
      </c>
      <c r="AN15" s="93" t="s">
        <v>320</v>
      </c>
      <c r="AO15" s="93" t="s">
        <v>22</v>
      </c>
      <c r="AP15" s="84">
        <v>43467</v>
      </c>
      <c r="AQ15" s="84">
        <v>43830</v>
      </c>
      <c r="AR15" s="93" t="s">
        <v>321</v>
      </c>
      <c r="AS15" s="93"/>
      <c r="AT15" s="93"/>
      <c r="AU15" s="93"/>
      <c r="AV15" s="93"/>
      <c r="AW15" s="116"/>
      <c r="AX15" s="86"/>
      <c r="AY15" s="460"/>
      <c r="AZ15" s="94"/>
      <c r="BA15" s="460"/>
      <c r="BB15" s="117"/>
      <c r="BC15" s="117"/>
      <c r="BD15" s="117"/>
      <c r="BE15" s="117"/>
      <c r="BF15" s="118"/>
      <c r="BG15" s="119"/>
      <c r="BH15" s="452"/>
      <c r="BI15" s="452"/>
      <c r="BJ15" s="463"/>
      <c r="BK15" s="117"/>
      <c r="BL15" s="117"/>
      <c r="BM15" s="117"/>
      <c r="BN15" s="117"/>
      <c r="BO15" s="118"/>
      <c r="BP15" s="119"/>
      <c r="BQ15" s="452"/>
      <c r="BR15" s="452"/>
      <c r="BS15" s="455"/>
      <c r="BT15" s="120"/>
      <c r="BU15" s="120"/>
      <c r="BV15" s="120"/>
      <c r="BW15" s="120"/>
      <c r="BX15" s="120"/>
      <c r="BY15" s="120"/>
      <c r="BZ15" s="120"/>
      <c r="CA15" s="120"/>
      <c r="CB15" s="120"/>
      <c r="CC15" s="93"/>
      <c r="CD15" s="93"/>
      <c r="CE15" s="93"/>
      <c r="CF15" s="93"/>
      <c r="CG15" s="93"/>
      <c r="CH15" s="93"/>
      <c r="CI15" s="93"/>
      <c r="CJ15" s="93"/>
      <c r="CK15" s="93"/>
      <c r="CM15" s="592"/>
      <c r="CY15" s="460">
        <f>VLOOKUP(N15,[9]Validacion!$I$15:$M$19,2,FALSE)</f>
        <v>2</v>
      </c>
      <c r="CZ15" s="460">
        <f>VLOOKUP(O15,[9]Validacion!$I$23:$J$27,2,FALSE)</f>
        <v>4</v>
      </c>
      <c r="DD15" s="460">
        <f>VLOOKUP($N15,[9]Validacion!$I$15:$M$19,2,FALSE)</f>
        <v>2</v>
      </c>
      <c r="DE15" s="460">
        <f>IF(AF15="Fuerte",DD15-2,IF(AND(AF15="Moderado",AG15="Directamente",AH15="Directamente"),DD15-1,IF(AND(AF15="Moderado",AG15="No Disminuye",AH15="Directamente"),DD15,IF(AND(AF15="Moderado",AG15="Directamente",AH15="No Disminuye"),DD15-1,DD15))))</f>
        <v>0</v>
      </c>
      <c r="DF15" s="460">
        <f>VLOOKUP($O15,[9]Validacion!$I$23:$J$27,2,FALSE)</f>
        <v>4</v>
      </c>
      <c r="DG15" s="581">
        <f>IF(AF15="Fuerte",DF15,IF(AND(AF15="Moderado",AG15="Directamente",AH15="Directamente"),DF15-1,IF(AND(AF15="Moderado",AG15="No Disminuye",AH15="Directamente"),DF15-1,IF(AND(AF15="Moderado",AG15="Directamente",AH15="No Disminuye"),DF15,DF15))))</f>
        <v>4</v>
      </c>
    </row>
    <row r="16" spans="1:129" ht="87.75" customHeight="1" x14ac:dyDescent="0.25">
      <c r="A16" s="569"/>
      <c r="B16" s="569"/>
      <c r="C16" s="569"/>
      <c r="D16" s="571"/>
      <c r="E16" s="569"/>
      <c r="F16" s="569"/>
      <c r="L16" s="569"/>
      <c r="M16" s="569"/>
      <c r="N16" s="578"/>
      <c r="O16" s="578"/>
      <c r="P16" s="578"/>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5" t="str">
        <f t="shared" si="3"/>
        <v>Fuerte</v>
      </c>
      <c r="AE16" s="580"/>
      <c r="AF16" s="578"/>
      <c r="AG16" s="578"/>
      <c r="AH16" s="578"/>
      <c r="AI16" s="578"/>
      <c r="AJ16" s="578"/>
      <c r="AK16" s="578"/>
      <c r="AL16" s="578"/>
      <c r="AM16" s="93" t="s">
        <v>323</v>
      </c>
      <c r="AN16" s="93" t="s">
        <v>324</v>
      </c>
      <c r="AO16" s="93" t="s">
        <v>22</v>
      </c>
      <c r="AP16" s="84">
        <v>43467</v>
      </c>
      <c r="AQ16" s="84">
        <v>43830</v>
      </c>
      <c r="AR16" s="93" t="s">
        <v>325</v>
      </c>
      <c r="AS16" s="93"/>
      <c r="AT16" s="93"/>
      <c r="AU16" s="575"/>
      <c r="AV16" s="575"/>
      <c r="AW16" s="586"/>
      <c r="AX16" s="588"/>
      <c r="AY16" s="461"/>
      <c r="AZ16" s="95"/>
      <c r="BA16" s="461"/>
      <c r="BB16" s="117"/>
      <c r="BC16" s="117"/>
      <c r="BD16" s="590"/>
      <c r="BE16" s="590"/>
      <c r="BF16" s="596"/>
      <c r="BG16" s="584"/>
      <c r="BH16" s="453"/>
      <c r="BI16" s="453"/>
      <c r="BJ16" s="464"/>
      <c r="BK16" s="117"/>
      <c r="BL16" s="117"/>
      <c r="BM16" s="590"/>
      <c r="BN16" s="590"/>
      <c r="BO16" s="596"/>
      <c r="BP16" s="584"/>
      <c r="BQ16" s="453"/>
      <c r="BR16" s="453"/>
      <c r="BS16" s="456"/>
      <c r="BT16" s="97"/>
      <c r="BU16" s="97"/>
      <c r="BV16" s="455"/>
      <c r="BW16" s="455"/>
      <c r="BX16" s="455"/>
      <c r="BY16" s="455"/>
      <c r="BZ16" s="455"/>
      <c r="CA16" s="97"/>
      <c r="CB16" s="455"/>
      <c r="CC16" s="93"/>
      <c r="CD16" s="93"/>
      <c r="CE16" s="93"/>
      <c r="CF16" s="93"/>
      <c r="CG16" s="93"/>
      <c r="CH16" s="93"/>
      <c r="CI16" s="93"/>
      <c r="CJ16" s="93"/>
      <c r="CK16" s="93"/>
      <c r="CM16" s="592"/>
      <c r="CY16" s="461"/>
      <c r="CZ16" s="461"/>
      <c r="DD16" s="461"/>
      <c r="DE16" s="461"/>
      <c r="DF16" s="461"/>
      <c r="DG16" s="581"/>
    </row>
    <row r="17" spans="1:112" ht="74.25" customHeight="1" x14ac:dyDescent="0.25">
      <c r="A17" s="569"/>
      <c r="B17" s="569"/>
      <c r="C17" s="569"/>
      <c r="D17" s="571"/>
      <c r="E17" s="569"/>
      <c r="F17" s="569"/>
      <c r="G17" s="111"/>
      <c r="H17" s="111"/>
      <c r="I17" s="111"/>
      <c r="J17" s="111"/>
      <c r="K17" s="111"/>
      <c r="L17" s="569"/>
      <c r="M17" s="569"/>
      <c r="N17" s="578"/>
      <c r="O17" s="578"/>
      <c r="P17" s="578"/>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5" t="str">
        <f t="shared" si="3"/>
        <v>Fuerte</v>
      </c>
      <c r="AE17" s="580"/>
      <c r="AF17" s="578"/>
      <c r="AG17" s="578"/>
      <c r="AH17" s="578"/>
      <c r="AI17" s="578"/>
      <c r="AJ17" s="578"/>
      <c r="AK17" s="578"/>
      <c r="AL17" s="578"/>
      <c r="AM17" s="93" t="s">
        <v>327</v>
      </c>
      <c r="AN17" s="93" t="s">
        <v>328</v>
      </c>
      <c r="AO17" s="93" t="s">
        <v>22</v>
      </c>
      <c r="AP17" s="84">
        <v>43467</v>
      </c>
      <c r="AQ17" s="84">
        <v>43830</v>
      </c>
      <c r="AR17" s="93" t="s">
        <v>329</v>
      </c>
      <c r="AS17" s="93"/>
      <c r="AT17" s="85"/>
      <c r="AU17" s="577"/>
      <c r="AV17" s="577"/>
      <c r="AW17" s="587"/>
      <c r="AX17" s="589"/>
      <c r="AY17" s="462"/>
      <c r="AZ17" s="96"/>
      <c r="BA17" s="462"/>
      <c r="BB17" s="117"/>
      <c r="BC17" s="121"/>
      <c r="BD17" s="591"/>
      <c r="BE17" s="591"/>
      <c r="BF17" s="597"/>
      <c r="BG17" s="585"/>
      <c r="BH17" s="454"/>
      <c r="BI17" s="454"/>
      <c r="BJ17" s="465"/>
      <c r="BK17" s="117"/>
      <c r="BL17" s="121"/>
      <c r="BM17" s="591"/>
      <c r="BN17" s="591"/>
      <c r="BO17" s="597"/>
      <c r="BP17" s="585"/>
      <c r="BQ17" s="454"/>
      <c r="BR17" s="454"/>
      <c r="BS17" s="457"/>
      <c r="BT17" s="98"/>
      <c r="BU17" s="98"/>
      <c r="BV17" s="457"/>
      <c r="BW17" s="457"/>
      <c r="BX17" s="457"/>
      <c r="BY17" s="457"/>
      <c r="BZ17" s="457"/>
      <c r="CA17" s="98"/>
      <c r="CB17" s="457"/>
      <c r="CC17" s="93"/>
      <c r="CD17" s="93"/>
      <c r="CE17" s="93"/>
      <c r="CF17" s="93"/>
      <c r="CG17" s="93"/>
      <c r="CH17" s="93"/>
      <c r="CI17" s="93"/>
      <c r="CJ17" s="93"/>
      <c r="CK17" s="93"/>
      <c r="CM17" s="592"/>
      <c r="CY17" s="462"/>
      <c r="CZ17" s="462"/>
      <c r="DD17" s="461"/>
      <c r="DE17" s="461"/>
      <c r="DF17" s="461"/>
      <c r="DG17" s="581"/>
    </row>
    <row r="18" spans="1:112" ht="108" customHeight="1" x14ac:dyDescent="0.25">
      <c r="A18" s="569" t="s">
        <v>330</v>
      </c>
      <c r="B18" s="569" t="s">
        <v>197</v>
      </c>
      <c r="C18" s="569" t="s">
        <v>197</v>
      </c>
      <c r="D18" s="593" t="s">
        <v>198</v>
      </c>
      <c r="E18" s="594" t="s">
        <v>331</v>
      </c>
      <c r="F18" s="595" t="s">
        <v>332</v>
      </c>
      <c r="G18" s="9" t="s">
        <v>45</v>
      </c>
      <c r="H18" s="9" t="s">
        <v>45</v>
      </c>
      <c r="I18" s="9" t="s">
        <v>45</v>
      </c>
      <c r="J18" s="9" t="s">
        <v>45</v>
      </c>
      <c r="K18" s="9" t="s">
        <v>45</v>
      </c>
      <c r="L18" s="595" t="s">
        <v>333</v>
      </c>
      <c r="M18" s="595" t="s">
        <v>334</v>
      </c>
      <c r="N18" s="578" t="s">
        <v>9</v>
      </c>
      <c r="O18" s="578" t="s">
        <v>14</v>
      </c>
      <c r="P18" s="578" t="str">
        <f>INDEX([9]Validacion!$C$15:$G$19,'Mapa de Riesgos'!CY18:CY20,'Mapa de Riesgos'!CZ18:CZ20)</f>
        <v>Extrema</v>
      </c>
      <c r="Q18" s="117"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80">
        <f>(IF(AD18="Fuerte",100,IF(AD18="Moderado",50,0))+IF(AD19="Fuerte",100,IF(AD19="Moderado",50,0))+IF(AD20="Fuerte",100,IF(AD20="Moderado",50,0)))/3</f>
        <v>100</v>
      </c>
      <c r="AF18" s="578" t="str">
        <f>IF(AE18=100,"Fuerte",IF(OR(AE18=99,AE18&gt;=50),"Moderado","Débil"))</f>
        <v>Fuerte</v>
      </c>
      <c r="AG18" s="578" t="s">
        <v>150</v>
      </c>
      <c r="AH18" s="578" t="s">
        <v>152</v>
      </c>
      <c r="AI18" s="578" t="str">
        <f>VLOOKUP(IF(DE18=0,DE18+1,IF(DE18&lt;0,DE18+2,DE18)),[9]Validacion!$J$15:$K$19,2,FALSE)</f>
        <v>Rara Vez</v>
      </c>
      <c r="AJ18" s="578" t="str">
        <f>VLOOKUP(IF(DG18=0,DG18+1,DG18),[9]Validacion!$J$23:$K$27,2,FALSE)</f>
        <v>Mayor</v>
      </c>
      <c r="AK18" s="578" t="str">
        <f>INDEX([9]Validacion!$C$15:$G$19,IF(DE18=0,DE18+1,IF(DE18&lt;0,DE18+2,'Mapa de Riesgos'!DE18:DE20)),IF(DG18=0,DG18+1,'Mapa de Riesgos'!DG18:DG20))</f>
        <v>Alta</v>
      </c>
      <c r="AL18" s="578" t="s">
        <v>226</v>
      </c>
      <c r="AM18" s="117" t="s">
        <v>336</v>
      </c>
      <c r="AN18" s="117" t="s">
        <v>337</v>
      </c>
      <c r="AO18" s="93" t="s">
        <v>338</v>
      </c>
      <c r="AP18" s="84">
        <v>43525</v>
      </c>
      <c r="AQ18" s="84">
        <v>43830</v>
      </c>
      <c r="AR18" s="93" t="s">
        <v>339</v>
      </c>
      <c r="AS18" s="93"/>
      <c r="AT18" s="93"/>
      <c r="AU18" s="93"/>
      <c r="AV18" s="93"/>
      <c r="AW18" s="122"/>
      <c r="AX18" s="86"/>
      <c r="AY18" s="460"/>
      <c r="AZ18" s="94"/>
      <c r="BA18" s="460"/>
      <c r="BB18" s="117"/>
      <c r="BC18" s="117"/>
      <c r="BD18" s="117"/>
      <c r="BE18" s="117"/>
      <c r="BF18" s="123"/>
      <c r="BG18" s="119"/>
      <c r="BH18" s="452"/>
      <c r="BI18" s="452"/>
      <c r="BJ18" s="590" t="s">
        <v>340</v>
      </c>
      <c r="BK18" s="117"/>
      <c r="BL18" s="117"/>
      <c r="BM18" s="117"/>
      <c r="BN18" s="117"/>
      <c r="BO18" s="123"/>
      <c r="BP18" s="119"/>
      <c r="BQ18" s="452"/>
      <c r="BR18" s="452"/>
      <c r="BS18" s="590"/>
      <c r="BT18" s="120"/>
      <c r="BU18" s="120"/>
      <c r="BV18" s="120"/>
      <c r="BW18" s="120"/>
      <c r="BX18" s="120"/>
      <c r="BY18" s="120"/>
      <c r="BZ18" s="120"/>
      <c r="CA18" s="120"/>
      <c r="CB18" s="120"/>
      <c r="CC18" s="93"/>
      <c r="CD18" s="93"/>
      <c r="CE18" s="93"/>
      <c r="CF18" s="93"/>
      <c r="CG18" s="93"/>
      <c r="CH18" s="93"/>
      <c r="CI18" s="93"/>
      <c r="CJ18" s="93"/>
      <c r="CK18" s="93"/>
      <c r="CY18" s="460">
        <f>VLOOKUP(N18,[9]Validacion!$I$15:$M$19,2,FALSE)</f>
        <v>3</v>
      </c>
      <c r="CZ18" s="460">
        <f>VLOOKUP(O18,[9]Validacion!$I$23:$J$27,2,FALSE)</f>
        <v>4</v>
      </c>
      <c r="DD18" s="460">
        <f>VLOOKUP($N18,[9]Validacion!$I$15:$M$19,2,FALSE)</f>
        <v>3</v>
      </c>
      <c r="DE18" s="460">
        <f>IF(AF18="Fuerte",DD18-2,IF(AND(AF18="Moderado",AG18="Directamente",AH18="Directamente"),DD18-1,IF(AND(AF18="Moderado",AG18="No Disminuye",AH18="Directamente"),DD18,IF(AND(AF18="Moderado",AG18="Directamente",AH18="No Disminuye"),DD18-1,DD18))))</f>
        <v>1</v>
      </c>
      <c r="DF18" s="460">
        <f>VLOOKUP($O18,[9]Validacion!$I$23:$J$27,2,FALSE)</f>
        <v>4</v>
      </c>
      <c r="DG18" s="581">
        <f>IF(AF18="Fuerte",DF18,IF(AND(AF18="Moderado",AG18="Directamente",AH18="Directamente"),DF18-1,IF(AND(AF18="Moderado",AG18="No Disminuye",AH18="Directamente"),DF18-1,IF(AND(AF18="Moderado",AG18="Directamente",AH18="No Disminuye"),DF18,DF18))))</f>
        <v>4</v>
      </c>
      <c r="DH18" s="581" t="e">
        <f>IF(AJ18="Fuerte",#REF!-1,IF(AND(AJ18="Moderado",AK18="Directamente",AL18="Directamente"),#REF!-1,IF(AND(AJ18="Moderado",AK18="No Disminuye",AL18="Directamente"),#REF!-1,IF(AND(AJ18="Moderado",AK18="Directamente",AL18="No Disminuye"),#REF!,#REF!))))</f>
        <v>#REF!</v>
      </c>
    </row>
    <row r="19" spans="1:112" ht="120.75" customHeight="1" x14ac:dyDescent="0.25">
      <c r="A19" s="569"/>
      <c r="B19" s="569"/>
      <c r="C19" s="569"/>
      <c r="D19" s="593"/>
      <c r="E19" s="594"/>
      <c r="F19" s="595"/>
      <c r="G19" s="10" t="s">
        <v>224</v>
      </c>
      <c r="H19" s="10" t="s">
        <v>224</v>
      </c>
      <c r="I19" s="10" t="s">
        <v>224</v>
      </c>
      <c r="J19" s="10" t="s">
        <v>224</v>
      </c>
      <c r="K19" s="10" t="s">
        <v>224</v>
      </c>
      <c r="L19" s="595"/>
      <c r="M19" s="595"/>
      <c r="N19" s="578"/>
      <c r="O19" s="578"/>
      <c r="P19" s="578"/>
      <c r="Q19" s="117"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80"/>
      <c r="AF19" s="578"/>
      <c r="AG19" s="578"/>
      <c r="AH19" s="578"/>
      <c r="AI19" s="578"/>
      <c r="AJ19" s="578"/>
      <c r="AK19" s="578"/>
      <c r="AL19" s="578"/>
      <c r="AM19" s="117" t="s">
        <v>342</v>
      </c>
      <c r="AN19" s="117" t="s">
        <v>343</v>
      </c>
      <c r="AO19" s="93" t="s">
        <v>338</v>
      </c>
      <c r="AP19" s="84">
        <v>43525</v>
      </c>
      <c r="AQ19" s="84">
        <v>43830</v>
      </c>
      <c r="AR19" s="93" t="s">
        <v>344</v>
      </c>
      <c r="AS19" s="93"/>
      <c r="AT19" s="93"/>
      <c r="AU19" s="93"/>
      <c r="AV19" s="93"/>
      <c r="AW19" s="122"/>
      <c r="AX19" s="86"/>
      <c r="AY19" s="461"/>
      <c r="AZ19" s="96"/>
      <c r="BA19" s="461"/>
      <c r="BB19" s="117"/>
      <c r="BC19" s="117"/>
      <c r="BD19" s="124"/>
      <c r="BE19" s="117"/>
      <c r="BF19" s="125"/>
      <c r="BG19" s="119"/>
      <c r="BH19" s="453"/>
      <c r="BI19" s="453"/>
      <c r="BJ19" s="598"/>
      <c r="BK19" s="117"/>
      <c r="BL19" s="117"/>
      <c r="BM19" s="124"/>
      <c r="BN19" s="117"/>
      <c r="BO19" s="125"/>
      <c r="BP19" s="119"/>
      <c r="BQ19" s="453"/>
      <c r="BR19" s="453"/>
      <c r="BS19" s="598"/>
      <c r="BT19" s="120"/>
      <c r="BU19" s="120"/>
      <c r="BV19" s="120"/>
      <c r="BW19" s="120"/>
      <c r="BX19" s="120"/>
      <c r="BY19" s="120"/>
      <c r="BZ19" s="120"/>
      <c r="CA19" s="120"/>
      <c r="CB19" s="120"/>
      <c r="CC19" s="93"/>
      <c r="CD19" s="93"/>
      <c r="CE19" s="93"/>
      <c r="CF19" s="93"/>
      <c r="CG19" s="93"/>
      <c r="CH19" s="93"/>
      <c r="CI19" s="93"/>
      <c r="CJ19" s="93"/>
      <c r="CK19" s="93"/>
      <c r="CY19" s="461"/>
      <c r="CZ19" s="461"/>
      <c r="DD19" s="461"/>
      <c r="DE19" s="461"/>
      <c r="DF19" s="461"/>
      <c r="DG19" s="581"/>
      <c r="DH19" s="581"/>
    </row>
    <row r="20" spans="1:112" ht="145.5" customHeight="1" x14ac:dyDescent="0.25">
      <c r="A20" s="569"/>
      <c r="B20" s="569"/>
      <c r="C20" s="569"/>
      <c r="D20" s="593"/>
      <c r="E20" s="594"/>
      <c r="F20" s="569"/>
      <c r="G20" s="10"/>
      <c r="H20" s="10"/>
      <c r="I20" s="10"/>
      <c r="J20" s="10"/>
      <c r="K20" s="10"/>
      <c r="L20" s="569"/>
      <c r="M20" s="595"/>
      <c r="N20" s="578"/>
      <c r="O20" s="578"/>
      <c r="P20" s="578"/>
      <c r="Q20" s="117"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80"/>
      <c r="AF20" s="578"/>
      <c r="AG20" s="578"/>
      <c r="AH20" s="578"/>
      <c r="AI20" s="578"/>
      <c r="AJ20" s="578"/>
      <c r="AK20" s="578"/>
      <c r="AL20" s="578"/>
      <c r="AM20" s="117" t="s">
        <v>346</v>
      </c>
      <c r="AN20" s="117" t="s">
        <v>337</v>
      </c>
      <c r="AO20" s="117" t="s">
        <v>347</v>
      </c>
      <c r="AP20" s="84">
        <v>43525</v>
      </c>
      <c r="AQ20" s="84">
        <v>43830</v>
      </c>
      <c r="AR20" s="93" t="s">
        <v>348</v>
      </c>
      <c r="AS20" s="93"/>
      <c r="AT20" s="93"/>
      <c r="AU20" s="93"/>
      <c r="AV20" s="93"/>
      <c r="AW20" s="122"/>
      <c r="AX20" s="86"/>
      <c r="AY20" s="462"/>
      <c r="AZ20" s="96"/>
      <c r="BA20" s="462"/>
      <c r="BB20" s="117"/>
      <c r="BC20" s="117"/>
      <c r="BD20" s="124"/>
      <c r="BE20" s="117"/>
      <c r="BF20" s="125"/>
      <c r="BG20" s="119"/>
      <c r="BH20" s="454"/>
      <c r="BI20" s="454"/>
      <c r="BJ20" s="591"/>
      <c r="BK20" s="117"/>
      <c r="BL20" s="117"/>
      <c r="BM20" s="124"/>
      <c r="BN20" s="117"/>
      <c r="BO20" s="125"/>
      <c r="BP20" s="119"/>
      <c r="BQ20" s="454"/>
      <c r="BR20" s="454"/>
      <c r="BS20" s="591"/>
      <c r="BT20" s="120"/>
      <c r="BU20" s="120"/>
      <c r="BV20" s="120"/>
      <c r="BW20" s="120"/>
      <c r="BX20" s="120"/>
      <c r="BY20" s="120"/>
      <c r="BZ20" s="120"/>
      <c r="CA20" s="120"/>
      <c r="CB20" s="120"/>
      <c r="CC20" s="93"/>
      <c r="CD20" s="93"/>
      <c r="CE20" s="93"/>
      <c r="CF20" s="93"/>
      <c r="CG20" s="93"/>
      <c r="CH20" s="93"/>
      <c r="CI20" s="93"/>
      <c r="CJ20" s="93"/>
      <c r="CK20" s="93"/>
      <c r="CM20" s="126"/>
      <c r="CY20" s="462"/>
      <c r="CZ20" s="462"/>
      <c r="DD20" s="462"/>
      <c r="DE20" s="462"/>
      <c r="DF20" s="462"/>
      <c r="DG20" s="581"/>
      <c r="DH20" s="581"/>
    </row>
    <row r="21" spans="1:112" ht="132.75" customHeight="1" x14ac:dyDescent="0.25">
      <c r="A21" s="569" t="s">
        <v>54</v>
      </c>
      <c r="B21" s="569" t="s">
        <v>197</v>
      </c>
      <c r="C21" s="569" t="s">
        <v>197</v>
      </c>
      <c r="D21" s="593" t="s">
        <v>199</v>
      </c>
      <c r="E21" s="594" t="s">
        <v>331</v>
      </c>
      <c r="F21" s="569" t="s">
        <v>349</v>
      </c>
      <c r="G21" s="10"/>
      <c r="H21" s="10"/>
      <c r="I21" s="10"/>
      <c r="J21" s="10"/>
      <c r="K21" s="10"/>
      <c r="L21" s="569" t="s">
        <v>350</v>
      </c>
      <c r="M21" s="595" t="s">
        <v>351</v>
      </c>
      <c r="N21" s="578" t="s">
        <v>9</v>
      </c>
      <c r="O21" s="578" t="s">
        <v>14</v>
      </c>
      <c r="P21" s="578"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5" t="str">
        <f t="shared" si="3"/>
        <v>Fuerte</v>
      </c>
      <c r="AE21" s="580">
        <f>(IF(AD21="Fuerte",100,IF(AD21="Moderado",50,0))+IF(AD22="Fuerte",100,IF(AD22="Moderado",50,0))+IF(AD23="Fuerte",100,IF(AD23="Moderado",50,0)))/3</f>
        <v>100</v>
      </c>
      <c r="AF21" s="578" t="str">
        <f>IF(AE21=100,"Fuerte",IF(OR(AE21=99,AE21&gt;=50),"Moderado","Débil"))</f>
        <v>Fuerte</v>
      </c>
      <c r="AG21" s="578" t="s">
        <v>150</v>
      </c>
      <c r="AH21" s="578" t="s">
        <v>152</v>
      </c>
      <c r="AI21" s="578" t="str">
        <f>VLOOKUP(IF(DE21=0,DE21+1,DE21),[9]Validacion!$J$15:$K$19,2,FALSE)</f>
        <v>Rara Vez</v>
      </c>
      <c r="AJ21" s="578" t="str">
        <f>VLOOKUP(IF(DG21=0,DG21+1,DG21),[9]Validacion!$J$23:$K$27,2,FALSE)</f>
        <v>Mayor</v>
      </c>
      <c r="AK21" s="578" t="str">
        <f>INDEX([9]Validacion!$C$15:$G$19,IF(DE21=0,DE21+1,'Mapa de Riesgos'!DE21:DE23),IF(DG21=0,DG21+1,'Mapa de Riesgos'!DG21:DG23))</f>
        <v>Alta</v>
      </c>
      <c r="AL21" s="578" t="s">
        <v>226</v>
      </c>
      <c r="AM21" s="117" t="s">
        <v>353</v>
      </c>
      <c r="AN21" s="85" t="s">
        <v>354</v>
      </c>
      <c r="AO21" s="93" t="s">
        <v>355</v>
      </c>
      <c r="AP21" s="84">
        <v>43467</v>
      </c>
      <c r="AQ21" s="84">
        <v>43830</v>
      </c>
      <c r="AR21" s="93" t="s">
        <v>356</v>
      </c>
      <c r="AS21" s="93"/>
      <c r="AT21" s="93"/>
      <c r="AU21" s="93"/>
      <c r="AV21" s="93"/>
      <c r="AW21" s="116"/>
      <c r="AX21" s="86"/>
      <c r="AY21" s="460"/>
      <c r="AZ21" s="94"/>
      <c r="BA21" s="460"/>
      <c r="BB21" s="117"/>
      <c r="BC21" s="117"/>
      <c r="BD21" s="117"/>
      <c r="BE21" s="117"/>
      <c r="BF21" s="118"/>
      <c r="BG21" s="119"/>
      <c r="BH21" s="452"/>
      <c r="BI21" s="452"/>
      <c r="BJ21" s="463"/>
      <c r="BK21" s="117"/>
      <c r="BL21" s="117"/>
      <c r="BM21" s="117"/>
      <c r="BN21" s="117"/>
      <c r="BO21" s="118"/>
      <c r="BP21" s="119"/>
      <c r="BQ21" s="452"/>
      <c r="BR21" s="452"/>
      <c r="BS21" s="455"/>
      <c r="BT21" s="120"/>
      <c r="BU21" s="120"/>
      <c r="BV21" s="120"/>
      <c r="BW21" s="120"/>
      <c r="BX21" s="120"/>
      <c r="BY21" s="120"/>
      <c r="BZ21" s="120"/>
      <c r="CA21" s="120"/>
      <c r="CB21" s="120"/>
      <c r="CC21" s="93"/>
      <c r="CD21" s="93"/>
      <c r="CE21" s="93"/>
      <c r="CF21" s="93"/>
      <c r="CG21" s="93"/>
      <c r="CH21" s="93"/>
      <c r="CI21" s="93"/>
      <c r="CJ21" s="93"/>
      <c r="CK21" s="93"/>
      <c r="CM21" s="592"/>
      <c r="CY21" s="460">
        <f>VLOOKUP(N21,[9]Validacion!$I$15:$M$19,2,FALSE)</f>
        <v>3</v>
      </c>
      <c r="CZ21" s="460">
        <f>VLOOKUP(O21,[9]Validacion!$I$23:$J$27,2,FALSE)</f>
        <v>4</v>
      </c>
      <c r="DD21" s="460">
        <f>VLOOKUP($N21,[9]Validacion!$I$15:$M$19,2,FALSE)</f>
        <v>3</v>
      </c>
      <c r="DE21" s="460">
        <f>IF(AF21="Fuerte",DD21-2,IF(AND(AF21="Moderado",AG21="Directamente",AH21="Directamente"),DD21-1,IF(AND(AF21="Moderado",AG21="No Disminuye",AH21="Directamente"),DD21,IF(AND(AF21="Moderado",AG21="Directamente",AH21="No Disminuye"),DD21-1,DD21))))</f>
        <v>1</v>
      </c>
      <c r="DF21" s="460">
        <f>VLOOKUP($O21,[9]Validacion!$I$23:$J$27,2,FALSE)</f>
        <v>4</v>
      </c>
      <c r="DG21" s="581">
        <f>IF(AF21="Fuerte",DF21,IF(AND(AF21="Moderado",AG21="Directamente",AH21="Directamente"),DF21-1,IF(AND(AF21="Moderado",AG21="No Disminuye",AH21="Directamente"),DF21-1,IF(AND(AF21="Moderado",AG21="Directamente",AH21="No Disminuye"),DF21,DF21))))</f>
        <v>4</v>
      </c>
    </row>
    <row r="22" spans="1:112" ht="132.75" customHeight="1" x14ac:dyDescent="0.25">
      <c r="A22" s="569"/>
      <c r="B22" s="569"/>
      <c r="C22" s="569"/>
      <c r="D22" s="593"/>
      <c r="E22" s="594"/>
      <c r="F22" s="569"/>
      <c r="G22" s="13"/>
      <c r="H22" s="13"/>
      <c r="I22" s="13"/>
      <c r="J22" s="13"/>
      <c r="K22" s="13"/>
      <c r="L22" s="569"/>
      <c r="M22" s="569"/>
      <c r="N22" s="578"/>
      <c r="O22" s="578"/>
      <c r="P22" s="578"/>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5" t="str">
        <f t="shared" si="3"/>
        <v>Fuerte</v>
      </c>
      <c r="AE22" s="580"/>
      <c r="AF22" s="578"/>
      <c r="AG22" s="578"/>
      <c r="AH22" s="578"/>
      <c r="AI22" s="578"/>
      <c r="AJ22" s="578"/>
      <c r="AK22" s="578"/>
      <c r="AL22" s="578"/>
      <c r="AM22" s="117" t="s">
        <v>358</v>
      </c>
      <c r="AN22" s="93" t="s">
        <v>359</v>
      </c>
      <c r="AO22" s="93" t="s">
        <v>355</v>
      </c>
      <c r="AP22" s="84">
        <v>43467</v>
      </c>
      <c r="AQ22" s="84">
        <v>43830</v>
      </c>
      <c r="AR22" s="93" t="s">
        <v>360</v>
      </c>
      <c r="AS22" s="93"/>
      <c r="AT22" s="93"/>
      <c r="AU22" s="92"/>
      <c r="AV22" s="92"/>
      <c r="AW22" s="127"/>
      <c r="AX22" s="128"/>
      <c r="AY22" s="461"/>
      <c r="AZ22" s="95"/>
      <c r="BA22" s="461"/>
      <c r="BB22" s="117"/>
      <c r="BC22" s="117"/>
      <c r="BD22" s="129"/>
      <c r="BE22" s="129"/>
      <c r="BF22" s="130"/>
      <c r="BG22" s="131"/>
      <c r="BH22" s="453"/>
      <c r="BI22" s="453"/>
      <c r="BJ22" s="464"/>
      <c r="BK22" s="117"/>
      <c r="BL22" s="117"/>
      <c r="BM22" s="129"/>
      <c r="BN22" s="129"/>
      <c r="BO22" s="130"/>
      <c r="BP22" s="131"/>
      <c r="BQ22" s="453"/>
      <c r="BR22" s="453"/>
      <c r="BS22" s="456"/>
      <c r="BT22" s="132"/>
      <c r="BU22" s="132"/>
      <c r="BV22" s="132"/>
      <c r="BW22" s="132"/>
      <c r="BX22" s="132"/>
      <c r="BY22" s="132"/>
      <c r="BZ22" s="132"/>
      <c r="CA22" s="132"/>
      <c r="CB22" s="132"/>
      <c r="CC22" s="93"/>
      <c r="CD22" s="93"/>
      <c r="CE22" s="93"/>
      <c r="CF22" s="93"/>
      <c r="CG22" s="93"/>
      <c r="CH22" s="93"/>
      <c r="CI22" s="93"/>
      <c r="CJ22" s="93"/>
      <c r="CK22" s="93"/>
      <c r="CM22" s="592"/>
      <c r="CY22" s="461"/>
      <c r="CZ22" s="461"/>
      <c r="DD22" s="461"/>
      <c r="DE22" s="461"/>
      <c r="DF22" s="461"/>
      <c r="DG22" s="581"/>
    </row>
    <row r="23" spans="1:112" ht="103.5" customHeight="1" x14ac:dyDescent="0.25">
      <c r="A23" s="569"/>
      <c r="B23" s="569"/>
      <c r="C23" s="569"/>
      <c r="D23" s="593"/>
      <c r="E23" s="594"/>
      <c r="F23" s="569"/>
      <c r="L23" s="569"/>
      <c r="M23" s="569"/>
      <c r="N23" s="578"/>
      <c r="O23" s="578"/>
      <c r="P23" s="578"/>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5" t="str">
        <f t="shared" si="3"/>
        <v>Fuerte</v>
      </c>
      <c r="AE23" s="580"/>
      <c r="AF23" s="578"/>
      <c r="AG23" s="578"/>
      <c r="AH23" s="578"/>
      <c r="AI23" s="578"/>
      <c r="AJ23" s="578"/>
      <c r="AK23" s="578"/>
      <c r="AL23" s="578"/>
      <c r="AM23" s="121" t="s">
        <v>362</v>
      </c>
      <c r="AN23" s="85" t="s">
        <v>363</v>
      </c>
      <c r="AO23" s="93" t="s">
        <v>355</v>
      </c>
      <c r="AP23" s="84">
        <v>43467</v>
      </c>
      <c r="AQ23" s="84">
        <v>43830</v>
      </c>
      <c r="AR23" s="93" t="s">
        <v>364</v>
      </c>
      <c r="AS23" s="93"/>
      <c r="AT23" s="85"/>
      <c r="AU23" s="92"/>
      <c r="AV23" s="92"/>
      <c r="AW23" s="127"/>
      <c r="AX23" s="133"/>
      <c r="AY23" s="462"/>
      <c r="AZ23" s="96"/>
      <c r="BA23" s="462"/>
      <c r="BB23" s="117"/>
      <c r="BC23" s="121"/>
      <c r="BD23" s="129"/>
      <c r="BE23" s="129"/>
      <c r="BF23" s="130"/>
      <c r="BG23" s="134"/>
      <c r="BH23" s="454"/>
      <c r="BI23" s="454"/>
      <c r="BJ23" s="465"/>
      <c r="BK23" s="117"/>
      <c r="BL23" s="121"/>
      <c r="BM23" s="129"/>
      <c r="BN23" s="129"/>
      <c r="BO23" s="130"/>
      <c r="BP23" s="134"/>
      <c r="BQ23" s="454"/>
      <c r="BR23" s="454"/>
      <c r="BS23" s="457"/>
      <c r="BT23" s="98"/>
      <c r="BU23" s="98"/>
      <c r="BV23" s="98"/>
      <c r="BW23" s="98"/>
      <c r="BX23" s="98"/>
      <c r="BY23" s="98"/>
      <c r="BZ23" s="98"/>
      <c r="CA23" s="98"/>
      <c r="CB23" s="98"/>
      <c r="CC23" s="93"/>
      <c r="CD23" s="93"/>
      <c r="CE23" s="93"/>
      <c r="CF23" s="93"/>
      <c r="CG23" s="93"/>
      <c r="CH23" s="93"/>
      <c r="CI23" s="93"/>
      <c r="CJ23" s="93"/>
      <c r="CK23" s="93"/>
      <c r="CM23" s="592"/>
      <c r="CY23" s="462"/>
      <c r="CZ23" s="462"/>
      <c r="DD23" s="461"/>
      <c r="DE23" s="461"/>
      <c r="DF23" s="461"/>
      <c r="DG23" s="581"/>
    </row>
    <row r="24" spans="1:112" ht="132.75" customHeight="1" x14ac:dyDescent="0.25">
      <c r="A24" s="569" t="s">
        <v>54</v>
      </c>
      <c r="B24" s="569" t="s">
        <v>197</v>
      </c>
      <c r="C24" s="569" t="s">
        <v>197</v>
      </c>
      <c r="D24" s="593" t="s">
        <v>199</v>
      </c>
      <c r="E24" s="594" t="s">
        <v>331</v>
      </c>
      <c r="F24" s="595" t="s">
        <v>365</v>
      </c>
      <c r="L24" s="595" t="s">
        <v>366</v>
      </c>
      <c r="M24" s="595" t="s">
        <v>367</v>
      </c>
      <c r="N24" s="578" t="s">
        <v>9</v>
      </c>
      <c r="O24" s="578" t="s">
        <v>14</v>
      </c>
      <c r="P24" s="578"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5" t="str">
        <f t="shared" si="3"/>
        <v>Fuerte</v>
      </c>
      <c r="AE24" s="580">
        <f>(IF(AD24="Fuerte",100,IF(AD24="Moderado",50,0))+IF(AD25="Fuerte",100,IF(AD25="Moderado",50,0)))/2</f>
        <v>100</v>
      </c>
      <c r="AF24" s="578" t="str">
        <f>IF(AE24=100,"Fuerte",IF(OR(AE24=99,AE24&gt;=50),"Moderado","Débil"))</f>
        <v>Fuerte</v>
      </c>
      <c r="AG24" s="578" t="s">
        <v>150</v>
      </c>
      <c r="AH24" s="578" t="s">
        <v>152</v>
      </c>
      <c r="AI24" s="578" t="str">
        <f>VLOOKUP(IF(DE24=0,DE24+1,DE24),[9]Validacion!$J$15:$K$19,2,FALSE)</f>
        <v>Rara Vez</v>
      </c>
      <c r="AJ24" s="578" t="str">
        <f>VLOOKUP(IF(DG24=0,DG24+1,DG24),[9]Validacion!$J$23:$K$27,2,FALSE)</f>
        <v>Mayor</v>
      </c>
      <c r="AK24" s="578" t="str">
        <f>INDEX([9]Validacion!$C$15:$G$19,IF(DE24=0,DE24+1,'Mapa de Riesgos'!DE24:DE25),IF(DG24=0,DG24+1,'Mapa de Riesgos'!DG24:DG25))</f>
        <v>Alta</v>
      </c>
      <c r="AL24" s="578" t="s">
        <v>226</v>
      </c>
      <c r="AM24" s="121" t="s">
        <v>369</v>
      </c>
      <c r="AN24" s="121" t="s">
        <v>370</v>
      </c>
      <c r="AO24" s="121" t="s">
        <v>355</v>
      </c>
      <c r="AP24" s="84">
        <v>43467</v>
      </c>
      <c r="AQ24" s="84">
        <v>43830</v>
      </c>
      <c r="AR24" s="93" t="s">
        <v>371</v>
      </c>
      <c r="AS24" s="93"/>
      <c r="AT24" s="93"/>
      <c r="AU24" s="93"/>
      <c r="AV24" s="93"/>
      <c r="AW24" s="116"/>
      <c r="AX24" s="86"/>
      <c r="AY24" s="460"/>
      <c r="AZ24" s="94"/>
      <c r="BA24" s="460"/>
      <c r="BB24" s="117"/>
      <c r="BC24" s="117"/>
      <c r="BD24" s="117"/>
      <c r="BE24" s="117"/>
      <c r="BF24" s="118"/>
      <c r="BG24" s="119"/>
      <c r="BH24" s="452"/>
      <c r="BI24" s="452"/>
      <c r="BJ24" s="463"/>
      <c r="BK24" s="117"/>
      <c r="BL24" s="117"/>
      <c r="BM24" s="117"/>
      <c r="BN24" s="117"/>
      <c r="BO24" s="118"/>
      <c r="BP24" s="119"/>
      <c r="BQ24" s="452"/>
      <c r="BR24" s="452"/>
      <c r="BS24" s="455"/>
      <c r="BT24" s="120"/>
      <c r="BU24" s="120"/>
      <c r="BV24" s="120"/>
      <c r="BW24" s="120"/>
      <c r="BX24" s="120"/>
      <c r="BY24" s="120"/>
      <c r="BZ24" s="120"/>
      <c r="CA24" s="120"/>
      <c r="CB24" s="120"/>
      <c r="CC24" s="93"/>
      <c r="CD24" s="93"/>
      <c r="CE24" s="93"/>
      <c r="CF24" s="93"/>
      <c r="CG24" s="93"/>
      <c r="CH24" s="93"/>
      <c r="CI24" s="93"/>
      <c r="CJ24" s="93"/>
      <c r="CK24" s="93"/>
      <c r="CM24" s="592"/>
      <c r="CY24" s="460">
        <f>VLOOKUP(N24,[9]Validacion!$I$15:$M$19,2,FALSE)</f>
        <v>3</v>
      </c>
      <c r="CZ24" s="460">
        <f>VLOOKUP(O24,[9]Validacion!$I$23:$J$27,2,FALSE)</f>
        <v>4</v>
      </c>
      <c r="DD24" s="460">
        <f>VLOOKUP($N24,[9]Validacion!$I$15:$M$19,2,FALSE)</f>
        <v>3</v>
      </c>
      <c r="DE24" s="460">
        <f>IF(AF24="Fuerte",DD24-2,IF(AND(AF24="Moderado",AG24="Directamente",AH24="Directamente"),DD24-1,IF(AND(AF24="Moderado",AG24="No Disminuye",AH24="Directamente"),DD24,IF(AND(AF24="Moderado",AG24="Directamente",AH24="No Disminuye"),DD24-1,DD24))))</f>
        <v>1</v>
      </c>
      <c r="DF24" s="460">
        <f>VLOOKUP($O24,[9]Validacion!$I$23:$J$27,2,FALSE)</f>
        <v>4</v>
      </c>
      <c r="DG24" s="581">
        <f>IF(AF24="Fuerte",DF24,IF(AND(AF24="Moderado",AG24="Directamente",AH24="Directamente"),DF24-1,IF(AND(AF24="Moderado",AG24="No Disminuye",AH24="Directamente"),DF24-1,IF(AND(AF24="Moderado",AG24="Directamente",AH24="No Disminuye"),DF24,DF24))))</f>
        <v>4</v>
      </c>
    </row>
    <row r="25" spans="1:112" ht="103.5" customHeight="1" x14ac:dyDescent="0.25">
      <c r="A25" s="569"/>
      <c r="B25" s="569"/>
      <c r="C25" s="569"/>
      <c r="D25" s="593"/>
      <c r="E25" s="594"/>
      <c r="F25" s="595"/>
      <c r="L25" s="595"/>
      <c r="M25" s="595"/>
      <c r="N25" s="578"/>
      <c r="O25" s="578"/>
      <c r="P25" s="578"/>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5" t="str">
        <f t="shared" si="3"/>
        <v>Fuerte</v>
      </c>
      <c r="AE25" s="580"/>
      <c r="AF25" s="578"/>
      <c r="AG25" s="578"/>
      <c r="AH25" s="578"/>
      <c r="AI25" s="578"/>
      <c r="AJ25" s="578"/>
      <c r="AK25" s="578"/>
      <c r="AL25" s="578"/>
      <c r="AM25" s="121" t="s">
        <v>362</v>
      </c>
      <c r="AN25" s="85" t="s">
        <v>363</v>
      </c>
      <c r="AO25" s="121" t="s">
        <v>355</v>
      </c>
      <c r="AP25" s="84">
        <v>43467</v>
      </c>
      <c r="AQ25" s="84">
        <v>43830</v>
      </c>
      <c r="AR25" s="93" t="s">
        <v>364</v>
      </c>
      <c r="AS25" s="93"/>
      <c r="AT25" s="85"/>
      <c r="AU25" s="92"/>
      <c r="AV25" s="92"/>
      <c r="AW25" s="127"/>
      <c r="AX25" s="133"/>
      <c r="AY25" s="462"/>
      <c r="AZ25" s="96"/>
      <c r="BA25" s="462"/>
      <c r="BB25" s="117"/>
      <c r="BC25" s="121"/>
      <c r="BD25" s="129"/>
      <c r="BE25" s="129"/>
      <c r="BF25" s="130"/>
      <c r="BG25" s="134"/>
      <c r="BH25" s="454"/>
      <c r="BI25" s="454"/>
      <c r="BJ25" s="465"/>
      <c r="BK25" s="117"/>
      <c r="BL25" s="121"/>
      <c r="BM25" s="129"/>
      <c r="BN25" s="129"/>
      <c r="BO25" s="130"/>
      <c r="BP25" s="134"/>
      <c r="BQ25" s="454"/>
      <c r="BR25" s="454"/>
      <c r="BS25" s="457"/>
      <c r="BT25" s="98"/>
      <c r="BU25" s="98"/>
      <c r="BV25" s="98"/>
      <c r="BW25" s="98"/>
      <c r="BX25" s="98"/>
      <c r="BY25" s="98"/>
      <c r="BZ25" s="98"/>
      <c r="CA25" s="98"/>
      <c r="CB25" s="98"/>
      <c r="CC25" s="93"/>
      <c r="CD25" s="93"/>
      <c r="CE25" s="93"/>
      <c r="CF25" s="93"/>
      <c r="CG25" s="93"/>
      <c r="CH25" s="93"/>
      <c r="CI25" s="93"/>
      <c r="CJ25" s="93"/>
      <c r="CK25" s="93"/>
      <c r="CM25" s="592"/>
      <c r="CY25" s="462"/>
      <c r="CZ25" s="462"/>
      <c r="DD25" s="461"/>
      <c r="DE25" s="461"/>
      <c r="DF25" s="461"/>
      <c r="DG25" s="581"/>
    </row>
    <row r="26" spans="1:112" ht="132.75" customHeight="1" x14ac:dyDescent="0.25">
      <c r="A26" s="569" t="s">
        <v>54</v>
      </c>
      <c r="B26" s="569" t="s">
        <v>197</v>
      </c>
      <c r="C26" s="569" t="s">
        <v>197</v>
      </c>
      <c r="D26" s="599" t="s">
        <v>215</v>
      </c>
      <c r="E26" s="594" t="s">
        <v>373</v>
      </c>
      <c r="F26" s="600" t="s">
        <v>374</v>
      </c>
      <c r="L26" s="600" t="s">
        <v>375</v>
      </c>
      <c r="M26" s="600" t="s">
        <v>376</v>
      </c>
      <c r="N26" s="578" t="s">
        <v>9</v>
      </c>
      <c r="O26" s="578" t="s">
        <v>14</v>
      </c>
      <c r="P26" s="578" t="str">
        <f>INDEX([9]Validacion!$C$15:$G$19,'Mapa de Riesgos'!CY26:CY28,'Mapa de Riesgos'!CZ26:CZ28)</f>
        <v>Extrema</v>
      </c>
      <c r="Q26" s="121"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5" t="str">
        <f t="shared" si="3"/>
        <v>Fuerte</v>
      </c>
      <c r="AE26" s="580">
        <f>(IF(AD26="Fuerte",100,IF(AD26="Moderado",50,0))+IF(AD27="Fuerte",100,IF(AD27="Moderado",50,0))+IF(AD28="Fuerte",100,IF(AD28="Moderado",50,0)))/3</f>
        <v>100</v>
      </c>
      <c r="AF26" s="578" t="str">
        <f>IF(AE26=100,"Fuerte",IF(OR(AE26=99,AE26&gt;=50),"Moderado","Débil"))</f>
        <v>Fuerte</v>
      </c>
      <c r="AG26" s="578" t="s">
        <v>150</v>
      </c>
      <c r="AH26" s="578" t="s">
        <v>152</v>
      </c>
      <c r="AI26" s="578" t="str">
        <f>VLOOKUP(IF(DE26=0,DE26+1,DE26),[9]Validacion!$J$15:$K$19,2,FALSE)</f>
        <v>Rara Vez</v>
      </c>
      <c r="AJ26" s="578" t="str">
        <f>VLOOKUP(IF(DG26=0,DG26+1,DG26),[9]Validacion!$J$23:$K$27,2,FALSE)</f>
        <v>Mayor</v>
      </c>
      <c r="AK26" s="578" t="str">
        <f>INDEX([9]Validacion!$C$15:$G$19,IF(DE26=0,DE26+1,'Mapa de Riesgos'!DE26:DE28),IF(DG26=0,DG26+1,'Mapa de Riesgos'!DG26:DG28))</f>
        <v>Alta</v>
      </c>
      <c r="AL26" s="578" t="s">
        <v>226</v>
      </c>
      <c r="AM26" s="85" t="s">
        <v>378</v>
      </c>
      <c r="AN26" s="85" t="s">
        <v>354</v>
      </c>
      <c r="AO26" s="85" t="s">
        <v>355</v>
      </c>
      <c r="AP26" s="84">
        <v>43467</v>
      </c>
      <c r="AQ26" s="84">
        <v>43830</v>
      </c>
      <c r="AR26" s="93" t="s">
        <v>356</v>
      </c>
      <c r="AS26" s="93"/>
      <c r="AT26" s="93"/>
      <c r="AU26" s="93"/>
      <c r="AV26" s="93"/>
      <c r="AW26" s="116"/>
      <c r="AX26" s="86"/>
      <c r="AY26" s="460"/>
      <c r="AZ26" s="94"/>
      <c r="BA26" s="460"/>
      <c r="BB26" s="117"/>
      <c r="BC26" s="117"/>
      <c r="BD26" s="117"/>
      <c r="BE26" s="117"/>
      <c r="BF26" s="118"/>
      <c r="BG26" s="119"/>
      <c r="BH26" s="452"/>
      <c r="BI26" s="452"/>
      <c r="BJ26" s="463"/>
      <c r="BK26" s="117"/>
      <c r="BL26" s="117"/>
      <c r="BM26" s="117"/>
      <c r="BN26" s="117"/>
      <c r="BO26" s="118"/>
      <c r="BP26" s="119"/>
      <c r="BQ26" s="452"/>
      <c r="BR26" s="452"/>
      <c r="BS26" s="455"/>
      <c r="BT26" s="120"/>
      <c r="BU26" s="120"/>
      <c r="BV26" s="120"/>
      <c r="BW26" s="120"/>
      <c r="BX26" s="120"/>
      <c r="BY26" s="120"/>
      <c r="BZ26" s="120"/>
      <c r="CA26" s="120"/>
      <c r="CB26" s="120"/>
      <c r="CC26" s="93"/>
      <c r="CD26" s="93"/>
      <c r="CE26" s="93"/>
      <c r="CF26" s="93"/>
      <c r="CG26" s="93"/>
      <c r="CH26" s="93"/>
      <c r="CI26" s="93"/>
      <c r="CJ26" s="93"/>
      <c r="CK26" s="93"/>
      <c r="CM26" s="592"/>
      <c r="CY26" s="460">
        <f>VLOOKUP(N26,[9]Validacion!$I$15:$M$19,2,FALSE)</f>
        <v>3</v>
      </c>
      <c r="CZ26" s="460">
        <f>VLOOKUP(O26,[9]Validacion!$I$23:$J$27,2,FALSE)</f>
        <v>4</v>
      </c>
      <c r="DD26" s="460">
        <f>VLOOKUP($N26,[9]Validacion!$I$15:$M$19,2,FALSE)</f>
        <v>3</v>
      </c>
      <c r="DE26" s="460">
        <f>IF(AF26="Fuerte",DD26-2,IF(AND(AF26="Moderado",AG26="Directamente",AH26="Directamente"),DD26-1,IF(AND(AF26="Moderado",AG26="No Disminuye",AH26="Directamente"),DD26,IF(AND(AF26="Moderado",AG26="Directamente",AH26="No Disminuye"),DD26-1,DD26))))</f>
        <v>1</v>
      </c>
      <c r="DF26" s="460">
        <f>VLOOKUP($O26,[9]Validacion!$I$23:$J$27,2,FALSE)</f>
        <v>4</v>
      </c>
      <c r="DG26" s="581">
        <f>IF(AF26="Fuerte",DF26,IF(AND(AF26="Moderado",AG26="Directamente",AH26="Directamente"),DF26-1,IF(AND(AF26="Moderado",AG26="No Disminuye",AH26="Directamente"),DF26-1,IF(AND(AF26="Moderado",AG26="Directamente",AH26="No Disminuye"),DF26,DF26))))</f>
        <v>4</v>
      </c>
    </row>
    <row r="27" spans="1:112" ht="91.5" customHeight="1" x14ac:dyDescent="0.25">
      <c r="A27" s="569"/>
      <c r="B27" s="569"/>
      <c r="C27" s="569"/>
      <c r="D27" s="599"/>
      <c r="E27" s="594"/>
      <c r="F27" s="600"/>
      <c r="L27" s="600"/>
      <c r="M27" s="600"/>
      <c r="N27" s="578"/>
      <c r="O27" s="578"/>
      <c r="P27" s="578"/>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5" t="str">
        <f t="shared" si="3"/>
        <v>Fuerte</v>
      </c>
      <c r="AE27" s="580"/>
      <c r="AF27" s="578"/>
      <c r="AG27" s="578"/>
      <c r="AH27" s="578"/>
      <c r="AI27" s="578"/>
      <c r="AJ27" s="578"/>
      <c r="AK27" s="578"/>
      <c r="AL27" s="578"/>
      <c r="AM27" s="85" t="s">
        <v>380</v>
      </c>
      <c r="AN27" s="85" t="s">
        <v>381</v>
      </c>
      <c r="AO27" s="85" t="s">
        <v>54</v>
      </c>
      <c r="AP27" s="84">
        <v>43467</v>
      </c>
      <c r="AQ27" s="84">
        <v>43830</v>
      </c>
      <c r="AR27" s="93" t="s">
        <v>382</v>
      </c>
      <c r="AS27" s="93"/>
      <c r="AT27" s="93"/>
      <c r="AU27" s="575"/>
      <c r="AV27" s="575"/>
      <c r="AW27" s="586"/>
      <c r="AX27" s="588"/>
      <c r="AY27" s="461"/>
      <c r="AZ27" s="95"/>
      <c r="BA27" s="461"/>
      <c r="BB27" s="117"/>
      <c r="BC27" s="117"/>
      <c r="BD27" s="590"/>
      <c r="BE27" s="590"/>
      <c r="BF27" s="596"/>
      <c r="BG27" s="584"/>
      <c r="BH27" s="453"/>
      <c r="BI27" s="453"/>
      <c r="BJ27" s="464"/>
      <c r="BK27" s="117"/>
      <c r="BL27" s="117"/>
      <c r="BM27" s="590"/>
      <c r="BN27" s="590"/>
      <c r="BO27" s="596"/>
      <c r="BP27" s="584"/>
      <c r="BQ27" s="453"/>
      <c r="BR27" s="453"/>
      <c r="BS27" s="456"/>
      <c r="BT27" s="97"/>
      <c r="BU27" s="97"/>
      <c r="BV27" s="455"/>
      <c r="BW27" s="455"/>
      <c r="BX27" s="455"/>
      <c r="BY27" s="455"/>
      <c r="BZ27" s="455"/>
      <c r="CA27" s="97"/>
      <c r="CB27" s="455"/>
      <c r="CC27" s="93"/>
      <c r="CD27" s="93"/>
      <c r="CE27" s="93"/>
      <c r="CF27" s="93"/>
      <c r="CG27" s="93"/>
      <c r="CH27" s="93"/>
      <c r="CI27" s="93"/>
      <c r="CJ27" s="93"/>
      <c r="CK27" s="93"/>
      <c r="CM27" s="592"/>
      <c r="CY27" s="461"/>
      <c r="CZ27" s="461"/>
      <c r="DD27" s="461"/>
      <c r="DE27" s="461"/>
      <c r="DF27" s="461"/>
      <c r="DG27" s="581"/>
    </row>
    <row r="28" spans="1:112" ht="105.75" customHeight="1" x14ac:dyDescent="0.25">
      <c r="A28" s="569"/>
      <c r="B28" s="569"/>
      <c r="C28" s="569"/>
      <c r="D28" s="599"/>
      <c r="E28" s="594"/>
      <c r="F28" s="600"/>
      <c r="L28" s="600"/>
      <c r="M28" s="600"/>
      <c r="N28" s="578"/>
      <c r="O28" s="578"/>
      <c r="P28" s="578"/>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5" t="str">
        <f t="shared" si="3"/>
        <v>Fuerte</v>
      </c>
      <c r="AE28" s="580"/>
      <c r="AF28" s="578"/>
      <c r="AG28" s="578"/>
      <c r="AH28" s="578"/>
      <c r="AI28" s="578"/>
      <c r="AJ28" s="578"/>
      <c r="AK28" s="578"/>
      <c r="AL28" s="578"/>
      <c r="AM28" s="85" t="s">
        <v>384</v>
      </c>
      <c r="AN28" s="85" t="s">
        <v>385</v>
      </c>
      <c r="AO28" s="93" t="s">
        <v>54</v>
      </c>
      <c r="AP28" s="84">
        <v>43467</v>
      </c>
      <c r="AQ28" s="84">
        <v>43830</v>
      </c>
      <c r="AR28" s="93" t="s">
        <v>386</v>
      </c>
      <c r="AS28" s="93"/>
      <c r="AT28" s="85"/>
      <c r="AU28" s="577"/>
      <c r="AV28" s="577"/>
      <c r="AW28" s="587"/>
      <c r="AX28" s="589"/>
      <c r="AY28" s="462"/>
      <c r="AZ28" s="96"/>
      <c r="BA28" s="462"/>
      <c r="BB28" s="117"/>
      <c r="BC28" s="121"/>
      <c r="BD28" s="591"/>
      <c r="BE28" s="591"/>
      <c r="BF28" s="597"/>
      <c r="BG28" s="585"/>
      <c r="BH28" s="454"/>
      <c r="BI28" s="454"/>
      <c r="BJ28" s="465"/>
      <c r="BK28" s="117"/>
      <c r="BL28" s="121"/>
      <c r="BM28" s="591"/>
      <c r="BN28" s="591"/>
      <c r="BO28" s="597"/>
      <c r="BP28" s="585"/>
      <c r="BQ28" s="454"/>
      <c r="BR28" s="454"/>
      <c r="BS28" s="457"/>
      <c r="BT28" s="98"/>
      <c r="BU28" s="98"/>
      <c r="BV28" s="457"/>
      <c r="BW28" s="457"/>
      <c r="BX28" s="457"/>
      <c r="BY28" s="457"/>
      <c r="BZ28" s="457"/>
      <c r="CA28" s="98"/>
      <c r="CB28" s="457"/>
      <c r="CC28" s="93"/>
      <c r="CD28" s="93"/>
      <c r="CE28" s="93"/>
      <c r="CF28" s="93"/>
      <c r="CG28" s="93"/>
      <c r="CH28" s="93"/>
      <c r="CI28" s="93"/>
      <c r="CJ28" s="93"/>
      <c r="CK28" s="93"/>
      <c r="CM28" s="592"/>
      <c r="CY28" s="462"/>
      <c r="CZ28" s="462"/>
      <c r="DD28" s="461"/>
      <c r="DE28" s="461"/>
      <c r="DF28" s="461"/>
      <c r="DG28" s="581"/>
    </row>
    <row r="29" spans="1:112" ht="105.75" customHeight="1" x14ac:dyDescent="0.25">
      <c r="A29" s="569" t="s">
        <v>54</v>
      </c>
      <c r="B29" s="569" t="s">
        <v>197</v>
      </c>
      <c r="C29" s="569" t="s">
        <v>197</v>
      </c>
      <c r="D29" s="599" t="s">
        <v>215</v>
      </c>
      <c r="E29" s="594" t="s">
        <v>373</v>
      </c>
      <c r="F29" s="600" t="s">
        <v>387</v>
      </c>
      <c r="L29" s="600" t="s">
        <v>388</v>
      </c>
      <c r="M29" s="600" t="s">
        <v>389</v>
      </c>
      <c r="N29" s="578" t="s">
        <v>9</v>
      </c>
      <c r="O29" s="578" t="s">
        <v>14</v>
      </c>
      <c r="P29" s="578"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5" t="str">
        <f t="shared" si="3"/>
        <v>Fuerte</v>
      </c>
      <c r="AE29" s="580">
        <f>(IF(AD29="Fuerte",100,IF(AD29="Moderado",50,0))+IF(AD30="Fuerte",100,IF(AD30="Moderado",50,0))+IF(AD31="Fuerte",100,IF(AD31="Moderado",50,0)))/3</f>
        <v>100</v>
      </c>
      <c r="AF29" s="578" t="str">
        <f>IF(AE29=100,"Fuerte",IF(OR(AE29=99,AE29&gt;=50),"Moderado","Débil"))</f>
        <v>Fuerte</v>
      </c>
      <c r="AG29" s="578" t="s">
        <v>150</v>
      </c>
      <c r="AH29" s="578" t="s">
        <v>152</v>
      </c>
      <c r="AI29" s="578" t="str">
        <f>VLOOKUP(IF(DE29=0,DE29+1,DE29),[9]Validacion!$J$15:$K$19,2,FALSE)</f>
        <v>Rara Vez</v>
      </c>
      <c r="AJ29" s="578" t="str">
        <f>VLOOKUP(IF(DG29=0,DG29+1,DG29),[9]Validacion!$J$23:$K$27,2,FALSE)</f>
        <v>Mayor</v>
      </c>
      <c r="AK29" s="578" t="str">
        <f>INDEX([9]Validacion!$C$15:$G$19,IF(DE29=0,DE29+1,'Mapa de Riesgos'!DE29:DE31),IF(DG29=0,DG29+1,'Mapa de Riesgos'!DG29:DG31))</f>
        <v>Alta</v>
      </c>
      <c r="AL29" s="578" t="s">
        <v>226</v>
      </c>
      <c r="AM29" s="85" t="s">
        <v>391</v>
      </c>
      <c r="AN29" s="93" t="s">
        <v>392</v>
      </c>
      <c r="AO29" s="93" t="s">
        <v>393</v>
      </c>
      <c r="AP29" s="84">
        <v>43467</v>
      </c>
      <c r="AQ29" s="84">
        <v>43830</v>
      </c>
      <c r="AR29" s="93" t="s">
        <v>394</v>
      </c>
      <c r="AS29" s="93"/>
      <c r="AT29" s="93"/>
      <c r="AU29" s="93"/>
      <c r="AV29" s="93"/>
      <c r="AW29" s="116"/>
      <c r="AX29" s="86"/>
      <c r="AY29" s="460"/>
      <c r="AZ29" s="94"/>
      <c r="BA29" s="460"/>
      <c r="BB29" s="117"/>
      <c r="BC29" s="117"/>
      <c r="BD29" s="117"/>
      <c r="BE29" s="117"/>
      <c r="BF29" s="118"/>
      <c r="BG29" s="119"/>
      <c r="BH29" s="452"/>
      <c r="BI29" s="452"/>
      <c r="BJ29" s="463"/>
      <c r="BK29" s="117"/>
      <c r="BL29" s="117"/>
      <c r="BM29" s="117"/>
      <c r="BN29" s="117"/>
      <c r="BO29" s="118"/>
      <c r="BP29" s="119"/>
      <c r="BQ29" s="452"/>
      <c r="BR29" s="452"/>
      <c r="BS29" s="455"/>
      <c r="BT29" s="120"/>
      <c r="BU29" s="120"/>
      <c r="BV29" s="120"/>
      <c r="BW29" s="120"/>
      <c r="BX29" s="120"/>
      <c r="BY29" s="120"/>
      <c r="BZ29" s="120"/>
      <c r="CA29" s="120"/>
      <c r="CB29" s="120"/>
      <c r="CC29" s="93"/>
      <c r="CD29" s="93"/>
      <c r="CE29" s="93"/>
      <c r="CF29" s="93"/>
      <c r="CG29" s="93"/>
      <c r="CH29" s="93"/>
      <c r="CI29" s="93"/>
      <c r="CJ29" s="93"/>
      <c r="CK29" s="93"/>
      <c r="CM29" s="592"/>
      <c r="CY29" s="460">
        <f>VLOOKUP(N29,[9]Validacion!$I$15:$M$19,2,FALSE)</f>
        <v>3</v>
      </c>
      <c r="CZ29" s="460">
        <f>VLOOKUP(O29,[9]Validacion!$I$23:$J$27,2,FALSE)</f>
        <v>4</v>
      </c>
      <c r="DD29" s="460">
        <f>VLOOKUP($N29,[9]Validacion!$I$15:$M$19,2,FALSE)</f>
        <v>3</v>
      </c>
      <c r="DE29" s="460">
        <f>IF(AF29="Fuerte",DD29-2,IF(AND(AF29="Moderado",AG29="Directamente",AH29="Directamente"),DD29-1,IF(AND(AF29="Moderado",AG29="No Disminuye",AH29="Directamente"),DD29,IF(AND(AF29="Moderado",AG29="Directamente",AH29="No Disminuye"),DD29-1,DD29))))</f>
        <v>1</v>
      </c>
      <c r="DF29" s="460">
        <f>VLOOKUP($O29,[9]Validacion!$I$23:$J$27,2,FALSE)</f>
        <v>4</v>
      </c>
      <c r="DG29" s="581">
        <f>IF(AF29="Fuerte",DF29,IF(AND(AF29="Moderado",AG29="Directamente",AH29="Directamente"),DF29-1,IF(AND(AF29="Moderado",AG29="No Disminuye",AH29="Directamente"),DF29-1,IF(AND(AF29="Moderado",AG29="Directamente",AH29="No Disminuye"),DF29,DF29))))</f>
        <v>4</v>
      </c>
    </row>
    <row r="30" spans="1:112" ht="105.75" customHeight="1" x14ac:dyDescent="0.25">
      <c r="A30" s="569"/>
      <c r="B30" s="569"/>
      <c r="C30" s="569"/>
      <c r="D30" s="599"/>
      <c r="E30" s="594"/>
      <c r="F30" s="600"/>
      <c r="L30" s="600"/>
      <c r="M30" s="600"/>
      <c r="N30" s="578"/>
      <c r="O30" s="578"/>
      <c r="P30" s="578"/>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5" t="str">
        <f t="shared" si="3"/>
        <v>Fuerte</v>
      </c>
      <c r="AE30" s="580"/>
      <c r="AF30" s="578"/>
      <c r="AG30" s="578"/>
      <c r="AH30" s="578"/>
      <c r="AI30" s="578"/>
      <c r="AJ30" s="578"/>
      <c r="AK30" s="578"/>
      <c r="AL30" s="578"/>
      <c r="AM30" s="85" t="s">
        <v>396</v>
      </c>
      <c r="AN30" s="93" t="s">
        <v>397</v>
      </c>
      <c r="AO30" s="93" t="s">
        <v>393</v>
      </c>
      <c r="AP30" s="84">
        <v>43467</v>
      </c>
      <c r="AQ30" s="84">
        <v>43830</v>
      </c>
      <c r="AR30" s="93" t="s">
        <v>398</v>
      </c>
      <c r="AS30" s="93"/>
      <c r="AT30" s="93"/>
      <c r="AU30" s="575"/>
      <c r="AV30" s="575"/>
      <c r="AW30" s="586"/>
      <c r="AX30" s="588"/>
      <c r="AY30" s="461"/>
      <c r="AZ30" s="95"/>
      <c r="BA30" s="461"/>
      <c r="BB30" s="117"/>
      <c r="BC30" s="117"/>
      <c r="BD30" s="590"/>
      <c r="BE30" s="590"/>
      <c r="BF30" s="596"/>
      <c r="BG30" s="584"/>
      <c r="BH30" s="453"/>
      <c r="BI30" s="453"/>
      <c r="BJ30" s="464"/>
      <c r="BK30" s="117"/>
      <c r="BL30" s="117"/>
      <c r="BM30" s="590"/>
      <c r="BN30" s="590"/>
      <c r="BO30" s="596"/>
      <c r="BP30" s="584"/>
      <c r="BQ30" s="453"/>
      <c r="BR30" s="453"/>
      <c r="BS30" s="456"/>
      <c r="BT30" s="97"/>
      <c r="BU30" s="97"/>
      <c r="BV30" s="455"/>
      <c r="BW30" s="455"/>
      <c r="BX30" s="455"/>
      <c r="BY30" s="455"/>
      <c r="BZ30" s="455"/>
      <c r="CA30" s="97"/>
      <c r="CB30" s="455"/>
      <c r="CC30" s="93"/>
      <c r="CD30" s="93"/>
      <c r="CE30" s="93"/>
      <c r="CF30" s="93"/>
      <c r="CG30" s="93"/>
      <c r="CH30" s="93"/>
      <c r="CI30" s="93"/>
      <c r="CJ30" s="93"/>
      <c r="CK30" s="93"/>
      <c r="CM30" s="592"/>
      <c r="CY30" s="461"/>
      <c r="CZ30" s="461"/>
      <c r="DD30" s="461"/>
      <c r="DE30" s="461"/>
      <c r="DF30" s="461"/>
      <c r="DG30" s="581"/>
    </row>
    <row r="31" spans="1:112" ht="108" customHeight="1" x14ac:dyDescent="0.25">
      <c r="A31" s="569"/>
      <c r="B31" s="569"/>
      <c r="C31" s="569"/>
      <c r="D31" s="599"/>
      <c r="E31" s="594"/>
      <c r="F31" s="600"/>
      <c r="L31" s="600"/>
      <c r="M31" s="600"/>
      <c r="N31" s="578"/>
      <c r="O31" s="578"/>
      <c r="P31" s="578"/>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5" t="str">
        <f t="shared" si="3"/>
        <v>Fuerte</v>
      </c>
      <c r="AE31" s="580"/>
      <c r="AF31" s="578"/>
      <c r="AG31" s="578"/>
      <c r="AH31" s="578"/>
      <c r="AI31" s="578"/>
      <c r="AJ31" s="578"/>
      <c r="AK31" s="578"/>
      <c r="AL31" s="578"/>
      <c r="AM31" s="85" t="s">
        <v>384</v>
      </c>
      <c r="AN31" s="85" t="s">
        <v>385</v>
      </c>
      <c r="AO31" s="93" t="s">
        <v>54</v>
      </c>
      <c r="AP31" s="84">
        <v>43467</v>
      </c>
      <c r="AQ31" s="84">
        <v>43830</v>
      </c>
      <c r="AR31" s="93" t="s">
        <v>386</v>
      </c>
      <c r="AS31" s="93"/>
      <c r="AT31" s="85"/>
      <c r="AU31" s="577"/>
      <c r="AV31" s="577"/>
      <c r="AW31" s="587"/>
      <c r="AX31" s="589"/>
      <c r="AY31" s="462"/>
      <c r="AZ31" s="96"/>
      <c r="BA31" s="462"/>
      <c r="BB31" s="117"/>
      <c r="BC31" s="121"/>
      <c r="BD31" s="591"/>
      <c r="BE31" s="591"/>
      <c r="BF31" s="597"/>
      <c r="BG31" s="585"/>
      <c r="BH31" s="454"/>
      <c r="BI31" s="454"/>
      <c r="BJ31" s="465"/>
      <c r="BK31" s="117"/>
      <c r="BL31" s="121"/>
      <c r="BM31" s="591"/>
      <c r="BN31" s="591"/>
      <c r="BO31" s="597"/>
      <c r="BP31" s="585"/>
      <c r="BQ31" s="454"/>
      <c r="BR31" s="454"/>
      <c r="BS31" s="457"/>
      <c r="BT31" s="98"/>
      <c r="BU31" s="98"/>
      <c r="BV31" s="457"/>
      <c r="BW31" s="457"/>
      <c r="BX31" s="457"/>
      <c r="BY31" s="457"/>
      <c r="BZ31" s="457"/>
      <c r="CA31" s="98"/>
      <c r="CB31" s="457"/>
      <c r="CC31" s="93"/>
      <c r="CD31" s="93"/>
      <c r="CE31" s="93"/>
      <c r="CF31" s="93"/>
      <c r="CG31" s="93"/>
      <c r="CH31" s="93"/>
      <c r="CI31" s="93"/>
      <c r="CJ31" s="93"/>
      <c r="CK31" s="93"/>
      <c r="CM31" s="592"/>
      <c r="CY31" s="462"/>
      <c r="CZ31" s="462"/>
      <c r="DD31" s="461"/>
      <c r="DE31" s="461"/>
      <c r="DF31" s="461"/>
      <c r="DG31" s="581"/>
    </row>
    <row r="32" spans="1:112" ht="174.75" customHeight="1" x14ac:dyDescent="0.25">
      <c r="A32" s="93" t="s">
        <v>52</v>
      </c>
      <c r="B32" s="93" t="s">
        <v>197</v>
      </c>
      <c r="C32" s="93" t="s">
        <v>197</v>
      </c>
      <c r="D32" s="135" t="s">
        <v>214</v>
      </c>
      <c r="E32" s="136" t="s">
        <v>399</v>
      </c>
      <c r="F32" s="136" t="s">
        <v>400</v>
      </c>
      <c r="L32" s="136" t="s">
        <v>401</v>
      </c>
      <c r="M32" s="136" t="s">
        <v>402</v>
      </c>
      <c r="N32" s="90" t="s">
        <v>10</v>
      </c>
      <c r="O32" s="90" t="s">
        <v>14</v>
      </c>
      <c r="P32" s="90" t="str">
        <f>INDEX([9]Validacion!$C$15:$G$19,'Mapa de Riesgos'!CY32:CY32,'Mapa de Riesgos'!CZ32:CZ32)</f>
        <v>Alta</v>
      </c>
      <c r="Q32" s="121"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5"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6"/>
      <c r="AX32" s="86"/>
      <c r="AY32" s="94"/>
      <c r="AZ32" s="94"/>
      <c r="BA32" s="94"/>
      <c r="BB32" s="117"/>
      <c r="BC32" s="117"/>
      <c r="BD32" s="117"/>
      <c r="BE32" s="117"/>
      <c r="BF32" s="118"/>
      <c r="BG32" s="119"/>
      <c r="BH32" s="137"/>
      <c r="BI32" s="137"/>
      <c r="BJ32" s="138"/>
      <c r="BK32" s="117"/>
      <c r="BL32" s="117"/>
      <c r="BM32" s="117"/>
      <c r="BN32" s="117"/>
      <c r="BO32" s="118"/>
      <c r="BP32" s="119"/>
      <c r="BQ32" s="137"/>
      <c r="BR32" s="137"/>
      <c r="BS32" s="97"/>
      <c r="BT32" s="120"/>
      <c r="BU32" s="120"/>
      <c r="BV32" s="120"/>
      <c r="BW32" s="120"/>
      <c r="BX32" s="120"/>
      <c r="BY32" s="120"/>
      <c r="BZ32" s="120"/>
      <c r="CA32" s="120"/>
      <c r="CB32" s="120"/>
      <c r="CC32" s="93"/>
      <c r="CD32" s="93"/>
      <c r="CE32" s="93"/>
      <c r="CF32" s="93"/>
      <c r="CG32" s="93"/>
      <c r="CH32" s="93"/>
      <c r="CI32" s="93"/>
      <c r="CJ32" s="93"/>
      <c r="CK32" s="93"/>
      <c r="CM32" s="139"/>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569" t="s">
        <v>25</v>
      </c>
      <c r="B33" s="569" t="s">
        <v>27</v>
      </c>
      <c r="C33" s="569" t="s">
        <v>27</v>
      </c>
      <c r="D33" s="601" t="s">
        <v>406</v>
      </c>
      <c r="E33" s="569" t="s">
        <v>407</v>
      </c>
      <c r="F33" s="600" t="s">
        <v>408</v>
      </c>
      <c r="L33" s="569" t="s">
        <v>409</v>
      </c>
      <c r="M33" s="569" t="s">
        <v>410</v>
      </c>
      <c r="N33" s="578" t="s">
        <v>10</v>
      </c>
      <c r="O33" s="578" t="s">
        <v>14</v>
      </c>
      <c r="P33" s="578"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5" t="str">
        <f t="shared" si="3"/>
        <v>Fuerte</v>
      </c>
      <c r="AE33" s="578">
        <f>(IF(AD33="Fuerte",100,IF(AD33="Moderado",50,0))+IF(AD34="Fuerte",100,IF(AD34="Moderado",50,0)))/2</f>
        <v>100</v>
      </c>
      <c r="AF33" s="578" t="str">
        <f>IF(AE33=100,"Fuerte",IF(OR(AE33=99,AE33&gt;=50),"Moderado","Débil"))</f>
        <v>Fuerte</v>
      </c>
      <c r="AG33" s="578" t="s">
        <v>150</v>
      </c>
      <c r="AH33" s="578" t="s">
        <v>152</v>
      </c>
      <c r="AI33" s="578" t="str">
        <f>VLOOKUP(IF(DE33=0,DE33+1,DE33),[9]Validacion!$J$15:$K$19,2,FALSE)</f>
        <v>Rara Vez</v>
      </c>
      <c r="AJ33" s="578" t="str">
        <f>VLOOKUP(IF(DG33=0,DG33+1,DG33),[9]Validacion!$J$23:$K$27,2,FALSE)</f>
        <v>Mayor</v>
      </c>
      <c r="AK33" s="578" t="str">
        <f>INDEX([9]Validacion!$C$15:$G$19,IF(DE33=0,DE33+1,'Mapa de Riesgos'!DE33:DE34),IF(DG33=0,DG33+1,'Mapa de Riesgos'!DG33:DG34))</f>
        <v>Alta</v>
      </c>
      <c r="AL33" s="578" t="s">
        <v>226</v>
      </c>
      <c r="AM33" s="93" t="s">
        <v>412</v>
      </c>
      <c r="AN33" s="93" t="s">
        <v>413</v>
      </c>
      <c r="AO33" s="93" t="s">
        <v>25</v>
      </c>
      <c r="AP33" s="84">
        <v>43467</v>
      </c>
      <c r="AQ33" s="84">
        <v>43830</v>
      </c>
      <c r="AR33" s="93" t="s">
        <v>356</v>
      </c>
      <c r="AS33" s="603"/>
      <c r="AT33" s="603"/>
      <c r="AU33" s="93"/>
      <c r="AV33" s="93"/>
      <c r="AW33" s="140"/>
      <c r="AX33" s="86"/>
      <c r="AY33" s="460"/>
      <c r="AZ33" s="94"/>
      <c r="BA33" s="460"/>
      <c r="BB33" s="91"/>
      <c r="BC33" s="91"/>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93"/>
      <c r="CD33" s="93"/>
      <c r="CE33" s="93"/>
      <c r="CF33" s="93"/>
      <c r="CG33" s="93"/>
      <c r="CH33" s="93"/>
      <c r="CI33" s="93"/>
      <c r="CJ33" s="93"/>
      <c r="CK33" s="93"/>
      <c r="CY33" s="460">
        <f>VLOOKUP(N33,[9]Validacion!$I$15:$M$19,2,FALSE)</f>
        <v>2</v>
      </c>
      <c r="CZ33" s="460">
        <f>VLOOKUP(O33,[9]Validacion!$I$23:$J$27,2,FALSE)</f>
        <v>4</v>
      </c>
      <c r="DD33" s="460">
        <f>VLOOKUP($N33,[9]Validacion!$I$15:$M$19,2,FALSE)</f>
        <v>2</v>
      </c>
      <c r="DE33" s="460">
        <f>IF(AF33="Fuerte",DD33-2,IF(AND(AF33="Moderado",AG33="Directamente",AH33="Directamente"),DD33-1,IF(AND(AF33="Moderado",AG33="No Disminuye",AH33="Directamente"),DD33,IF(AND(AF33="Moderado",AG33="Directamente",AH33="No Disminuye"),DD33-1,DD33))))</f>
        <v>0</v>
      </c>
      <c r="DF33" s="460">
        <f>VLOOKUP($O33,[9]Validacion!$I$23:$J$27,2,FALSE)</f>
        <v>4</v>
      </c>
      <c r="DG33" s="581">
        <f>IF(AF33="Fuerte",DF33,IF(AND(AF33="Moderado",AG33="Directamente",AH33="Directamente"),DF33-1,IF(AND(AF33="Moderado",AG33="No Disminuye",AH33="Directamente"),DF33-1,IF(AND(AF33="Moderado",AG33="Directamente",AH33="No Disminuye"),DF33,DF33))))</f>
        <v>4</v>
      </c>
    </row>
    <row r="34" spans="1:111" ht="102" customHeight="1" x14ac:dyDescent="0.25">
      <c r="A34" s="569"/>
      <c r="B34" s="569"/>
      <c r="C34" s="569"/>
      <c r="D34" s="601"/>
      <c r="E34" s="569"/>
      <c r="F34" s="600"/>
      <c r="L34" s="569"/>
      <c r="M34" s="569"/>
      <c r="N34" s="578"/>
      <c r="O34" s="578"/>
      <c r="P34" s="578"/>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5" t="str">
        <f t="shared" si="3"/>
        <v>Fuerte</v>
      </c>
      <c r="AE34" s="578"/>
      <c r="AF34" s="578"/>
      <c r="AG34" s="578"/>
      <c r="AH34" s="578"/>
      <c r="AI34" s="578"/>
      <c r="AJ34" s="578"/>
      <c r="AK34" s="578"/>
      <c r="AL34" s="578"/>
      <c r="AM34" s="93" t="s">
        <v>415</v>
      </c>
      <c r="AN34" s="93" t="s">
        <v>416</v>
      </c>
      <c r="AO34" s="93" t="s">
        <v>25</v>
      </c>
      <c r="AP34" s="84">
        <v>43467</v>
      </c>
      <c r="AQ34" s="84">
        <v>43830</v>
      </c>
      <c r="AR34" s="93" t="s">
        <v>417</v>
      </c>
      <c r="AS34" s="604"/>
      <c r="AT34" s="604"/>
      <c r="AU34" s="93"/>
      <c r="AV34" s="93"/>
      <c r="AW34" s="141"/>
      <c r="AX34" s="86"/>
      <c r="AY34" s="462"/>
      <c r="AZ34" s="96"/>
      <c r="BA34" s="462"/>
      <c r="BB34" s="92"/>
      <c r="BC34" s="92"/>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93"/>
      <c r="CD34" s="93"/>
      <c r="CE34" s="93"/>
      <c r="CF34" s="93"/>
      <c r="CG34" s="93"/>
      <c r="CH34" s="93"/>
      <c r="CI34" s="93"/>
      <c r="CJ34" s="93"/>
      <c r="CK34" s="93"/>
      <c r="CY34" s="462"/>
      <c r="CZ34" s="462"/>
      <c r="DD34" s="462"/>
      <c r="DE34" s="462"/>
      <c r="DF34" s="462"/>
      <c r="DG34" s="581"/>
    </row>
    <row r="35" spans="1:111" ht="134.25" customHeight="1" x14ac:dyDescent="0.25">
      <c r="A35" s="569" t="s">
        <v>25</v>
      </c>
      <c r="B35" s="569" t="s">
        <v>27</v>
      </c>
      <c r="C35" s="569" t="s">
        <v>27</v>
      </c>
      <c r="D35" s="602" t="s">
        <v>213</v>
      </c>
      <c r="E35" s="569" t="s">
        <v>418</v>
      </c>
      <c r="F35" s="600" t="s">
        <v>419</v>
      </c>
      <c r="L35" s="600" t="s">
        <v>420</v>
      </c>
      <c r="M35" s="600" t="s">
        <v>421</v>
      </c>
      <c r="N35" s="578" t="s">
        <v>10</v>
      </c>
      <c r="O35" s="578" t="s">
        <v>14</v>
      </c>
      <c r="P35" s="578"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5" t="str">
        <f>IF(AND(AA35="Moderado",AB35="Moderado",AC35=100),"Moderado",IF(AC35=200,"Fuerte",IF(OR(AC35=150,),"Moderado","Débil")))</f>
        <v>Fuerte</v>
      </c>
      <c r="AE35" s="578">
        <f>(IF(AD35="Fuerte",100,IF(AD35="Moderado",50,0))+IF(AD36="Fuerte",100,IF(AD36="Moderado",50,0)))/2</f>
        <v>100</v>
      </c>
      <c r="AF35" s="578" t="str">
        <f>IF(AE35=100,"Fuerte",IF(OR(AE35=99,AE35&gt;=50),"Moderado","Débil"))</f>
        <v>Fuerte</v>
      </c>
      <c r="AG35" s="578" t="s">
        <v>150</v>
      </c>
      <c r="AH35" s="578" t="s">
        <v>152</v>
      </c>
      <c r="AI35" s="578" t="str">
        <f>VLOOKUP(IF(DE35=0,DE35+1,DE35),[9]Validacion!$J$15:$K$19,2,FALSE)</f>
        <v>Rara Vez</v>
      </c>
      <c r="AJ35" s="578" t="str">
        <f>VLOOKUP(IF(DG35=0,DG35+1,DG35),[9]Validacion!$J$23:$K$27,2,FALSE)</f>
        <v>Mayor</v>
      </c>
      <c r="AK35" s="578" t="str">
        <f>INDEX([9]Validacion!$C$15:$G$19,IF(DE35=0,DE35+1,'Mapa de Riesgos'!DE35:DE36),IF(DG35=0,DG35+1,'Mapa de Riesgos'!DG35:DG36))</f>
        <v>Alta</v>
      </c>
      <c r="AL35" s="578" t="s">
        <v>226</v>
      </c>
      <c r="AM35" s="93" t="s">
        <v>423</v>
      </c>
      <c r="AN35" s="93" t="s">
        <v>328</v>
      </c>
      <c r="AO35" s="93" t="s">
        <v>25</v>
      </c>
      <c r="AP35" s="84">
        <v>43467</v>
      </c>
      <c r="AQ35" s="84">
        <v>43830</v>
      </c>
      <c r="AR35" s="93" t="s">
        <v>424</v>
      </c>
      <c r="AS35" s="603"/>
      <c r="AT35" s="603"/>
      <c r="AU35" s="93"/>
      <c r="AV35" s="93"/>
      <c r="AW35" s="90"/>
      <c r="AX35" s="86"/>
      <c r="AY35" s="460"/>
      <c r="AZ35" s="94"/>
      <c r="BA35" s="460"/>
      <c r="BB35" s="603"/>
      <c r="BC35" s="603"/>
      <c r="BD35" s="93"/>
      <c r="BE35" s="90"/>
      <c r="BF35" s="90"/>
      <c r="BG35" s="86"/>
      <c r="BH35" s="460"/>
      <c r="BI35" s="460"/>
      <c r="BJ35" s="455"/>
      <c r="BK35" s="603"/>
      <c r="BL35" s="603"/>
      <c r="BM35" s="93"/>
      <c r="BN35" s="90"/>
      <c r="BO35" s="90"/>
      <c r="BP35" s="86"/>
      <c r="BQ35" s="460"/>
      <c r="BR35" s="460"/>
      <c r="BS35" s="460"/>
      <c r="BT35" s="120"/>
      <c r="BU35" s="120"/>
      <c r="BV35" s="120"/>
      <c r="BW35" s="120"/>
      <c r="BX35" s="120"/>
      <c r="BY35" s="120"/>
      <c r="BZ35" s="120"/>
      <c r="CA35" s="120"/>
      <c r="CB35" s="120"/>
      <c r="CC35" s="93"/>
      <c r="CD35" s="93"/>
      <c r="CE35" s="93"/>
      <c r="CF35" s="93"/>
      <c r="CG35" s="93"/>
      <c r="CH35" s="93"/>
      <c r="CI35" s="93"/>
      <c r="CJ35" s="93"/>
      <c r="CK35" s="93"/>
      <c r="CY35" s="460">
        <f>VLOOKUP(N35,[9]Validacion!$I$15:$M$19,2,FALSE)</f>
        <v>2</v>
      </c>
      <c r="CZ35" s="460">
        <f>VLOOKUP(O35,[9]Validacion!$I$23:$J$27,2,FALSE)</f>
        <v>4</v>
      </c>
      <c r="DD35" s="460">
        <f>VLOOKUP($N35,[9]Validacion!$I$15:$M$19,2,FALSE)</f>
        <v>2</v>
      </c>
      <c r="DE35" s="460">
        <f>IF(AF35="Fuerte",DD35-2,IF(AND(AF35="Moderado",AG35="Directamente",AH35="Directamente"),DD35-1,IF(AND(AF35="Moderado",AG35="No Disminuye",AH35="Directamente"),DD35,IF(AND(AF35="Moderado",AG35="Directamente",AH35="No Disminuye"),DD35-1,DD35))))</f>
        <v>0</v>
      </c>
      <c r="DF35" s="460">
        <f>VLOOKUP($O35,[9]Validacion!$I$23:$J$27,2,FALSE)</f>
        <v>4</v>
      </c>
      <c r="DG35" s="581">
        <f>IF(AF35="Fuerte",DF35,IF(AND(AF35="Moderado",AG35="Directamente",AH35="Directamente"),DF35-1,IF(AND(AF35="Moderado",AG35="No Disminuye",AH35="Directamente"),DF35-1,IF(AND(AF35="Moderado",AG35="Directamente",AH35="No Disminuye"),DF35,DF35))))</f>
        <v>4</v>
      </c>
    </row>
    <row r="36" spans="1:111" ht="99" customHeight="1" x14ac:dyDescent="0.25">
      <c r="A36" s="569"/>
      <c r="B36" s="569"/>
      <c r="C36" s="569"/>
      <c r="D36" s="602"/>
      <c r="E36" s="569"/>
      <c r="F36" s="600"/>
      <c r="L36" s="600"/>
      <c r="M36" s="600"/>
      <c r="N36" s="578"/>
      <c r="O36" s="578"/>
      <c r="P36" s="578"/>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5" t="str">
        <f>IF(AND(AA36="Moderado",AB36="Moderado",AC36=100),"Moderado",IF(AC36=200,"Fuerte",IF(OR(AC36=150,),"Moderado","Débil")))</f>
        <v>Fuerte</v>
      </c>
      <c r="AE36" s="578"/>
      <c r="AF36" s="578"/>
      <c r="AG36" s="578"/>
      <c r="AH36" s="578"/>
      <c r="AI36" s="578"/>
      <c r="AJ36" s="578"/>
      <c r="AK36" s="578"/>
      <c r="AL36" s="578"/>
      <c r="AM36" s="93" t="s">
        <v>426</v>
      </c>
      <c r="AN36" s="93" t="s">
        <v>427</v>
      </c>
      <c r="AO36" s="93" t="s">
        <v>25</v>
      </c>
      <c r="AP36" s="84">
        <v>43467</v>
      </c>
      <c r="AQ36" s="84">
        <v>43830</v>
      </c>
      <c r="AR36" s="93" t="s">
        <v>428</v>
      </c>
      <c r="AS36" s="604"/>
      <c r="AT36" s="604"/>
      <c r="AU36" s="93"/>
      <c r="AV36" s="93"/>
      <c r="AW36" s="116"/>
      <c r="AX36" s="86"/>
      <c r="AY36" s="462"/>
      <c r="AZ36" s="96"/>
      <c r="BA36" s="462"/>
      <c r="BB36" s="604"/>
      <c r="BC36" s="604"/>
      <c r="BD36" s="93"/>
      <c r="BE36" s="93"/>
      <c r="BF36" s="116"/>
      <c r="BG36" s="86"/>
      <c r="BH36" s="462"/>
      <c r="BI36" s="462"/>
      <c r="BJ36" s="457"/>
      <c r="BK36" s="604"/>
      <c r="BL36" s="604"/>
      <c r="BM36" s="93"/>
      <c r="BN36" s="93"/>
      <c r="BO36" s="116"/>
      <c r="BP36" s="86"/>
      <c r="BQ36" s="462"/>
      <c r="BR36" s="462"/>
      <c r="BS36" s="462"/>
      <c r="BT36" s="120"/>
      <c r="BU36" s="120"/>
      <c r="BV36" s="120"/>
      <c r="BW36" s="120"/>
      <c r="BX36" s="120"/>
      <c r="BY36" s="120"/>
      <c r="BZ36" s="120"/>
      <c r="CA36" s="120"/>
      <c r="CB36" s="120"/>
      <c r="CC36" s="93"/>
      <c r="CD36" s="93"/>
      <c r="CE36" s="93"/>
      <c r="CF36" s="93"/>
      <c r="CG36" s="93"/>
      <c r="CH36" s="93"/>
      <c r="CI36" s="93"/>
      <c r="CJ36" s="93"/>
      <c r="CK36" s="93"/>
      <c r="CY36" s="462"/>
      <c r="CZ36" s="462"/>
      <c r="DD36" s="462"/>
      <c r="DE36" s="462"/>
      <c r="DF36" s="462"/>
      <c r="DG36" s="581"/>
    </row>
    <row r="37" spans="1:111" ht="99" customHeight="1" x14ac:dyDescent="0.25">
      <c r="A37" s="569" t="s">
        <v>24</v>
      </c>
      <c r="B37" s="569" t="s">
        <v>27</v>
      </c>
      <c r="C37" s="569" t="s">
        <v>27</v>
      </c>
      <c r="D37" s="605" t="s">
        <v>202</v>
      </c>
      <c r="E37" s="569" t="s">
        <v>429</v>
      </c>
      <c r="F37" s="569" t="s">
        <v>430</v>
      </c>
      <c r="L37" s="569" t="s">
        <v>431</v>
      </c>
      <c r="M37" s="569" t="s">
        <v>432</v>
      </c>
      <c r="N37" s="578" t="s">
        <v>10</v>
      </c>
      <c r="O37" s="578" t="s">
        <v>14</v>
      </c>
      <c r="P37" s="578"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5" t="str">
        <f t="shared" si="3"/>
        <v>Fuerte</v>
      </c>
      <c r="AE37" s="580">
        <f>(IF(AD37="Fuerte",100,IF(AD37="Moderado",50,0))+IF(AD38="Fuerte",100,IF(AD38="Moderado",50,0))+IF(AD39="Fuerte",100,IF(AD39="Moderado",50,0))+IF(AD40="Fuerte",100,IF(AD40="Moderado",50,0)))/4</f>
        <v>100</v>
      </c>
      <c r="AF37" s="578" t="str">
        <f>IF(AE37=100,"Fuerte",IF(OR(AE37=99,AE37&gt;=50),"Moderado","Débil"))</f>
        <v>Fuerte</v>
      </c>
      <c r="AG37" s="578" t="s">
        <v>150</v>
      </c>
      <c r="AH37" s="578" t="s">
        <v>152</v>
      </c>
      <c r="AI37" s="578" t="str">
        <f>VLOOKUP(IF(DE37=0,DE37+1,DE37),[9]Validacion!$J$15:$K$19,2,FALSE)</f>
        <v>Rara Vez</v>
      </c>
      <c r="AJ37" s="578" t="str">
        <f>VLOOKUP(IF(DG37=0,DG37+1,DG37),[9]Validacion!$J$23:$K$27,2,FALSE)</f>
        <v>Mayor</v>
      </c>
      <c r="AK37" s="578" t="str">
        <f>INDEX([9]Validacion!$C$15:$G$19,IF(DE37=0,DE37+1,'Mapa de Riesgos'!DE37:DE40),IF(DG37=0,DG37+1,'Mapa de Riesgos'!DG37:DG40))</f>
        <v>Alta</v>
      </c>
      <c r="AL37" s="578" t="s">
        <v>226</v>
      </c>
      <c r="AM37" s="93" t="s">
        <v>434</v>
      </c>
      <c r="AN37" s="93" t="s">
        <v>435</v>
      </c>
      <c r="AO37" s="93" t="s">
        <v>436</v>
      </c>
      <c r="AP37" s="84">
        <v>43467</v>
      </c>
      <c r="AQ37" s="84">
        <v>43830</v>
      </c>
      <c r="AR37" s="93" t="s">
        <v>437</v>
      </c>
      <c r="AS37" s="142"/>
      <c r="AT37" s="142"/>
      <c r="AU37" s="93"/>
      <c r="AV37" s="85"/>
      <c r="AW37" s="122"/>
      <c r="AX37" s="86"/>
      <c r="AY37" s="460"/>
      <c r="AZ37" s="94"/>
      <c r="BA37" s="460"/>
      <c r="BB37" s="142"/>
      <c r="BC37" s="142"/>
      <c r="BD37" s="93"/>
      <c r="BE37" s="85"/>
      <c r="BF37" s="122"/>
      <c r="BG37" s="86"/>
      <c r="BH37" s="460"/>
      <c r="BI37" s="460"/>
      <c r="BJ37" s="142" t="s">
        <v>438</v>
      </c>
      <c r="BK37" s="142"/>
      <c r="BL37" s="142"/>
      <c r="BM37" s="93"/>
      <c r="BN37" s="85"/>
      <c r="BO37" s="122"/>
      <c r="BP37" s="86"/>
      <c r="BQ37" s="460"/>
      <c r="BR37" s="460"/>
      <c r="BS37" s="142"/>
      <c r="BT37" s="142"/>
      <c r="BU37" s="93"/>
      <c r="BV37" s="85"/>
      <c r="BW37" s="122"/>
      <c r="BX37" s="86"/>
      <c r="BY37" s="460"/>
      <c r="BZ37" s="460"/>
      <c r="CA37" s="120"/>
      <c r="CB37" s="120"/>
      <c r="CC37" s="93"/>
      <c r="CD37" s="93"/>
      <c r="CE37" s="93"/>
      <c r="CF37" s="93"/>
      <c r="CG37" s="93"/>
      <c r="CH37" s="93"/>
      <c r="CI37" s="93"/>
      <c r="CJ37" s="93"/>
      <c r="CK37" s="93"/>
      <c r="CY37" s="460">
        <f>VLOOKUP(N37,[9]Validacion!$I$15:$M$19,2,FALSE)</f>
        <v>2</v>
      </c>
      <c r="CZ37" s="460">
        <f>VLOOKUP(O37,[9]Validacion!$I$23:$J$27,2,FALSE)</f>
        <v>4</v>
      </c>
      <c r="DD37" s="460">
        <f>VLOOKUP($N37,[9]Validacion!$I$15:$M$19,2,FALSE)</f>
        <v>2</v>
      </c>
      <c r="DE37" s="460">
        <f>IF(AF37="Fuerte",DD37-2,IF(AND(AF37="Moderado",AG37="Directamente",AH37="Directamente"),DD37-1,IF(AND(AF37="Moderado",AG37="No Disminuye",AH37="Directamente"),DD37,IF(AND(AF37="Moderado",AG37="Directamente",AH37="No Disminuye"),DD37-1,DD37))))</f>
        <v>0</v>
      </c>
      <c r="DF37" s="460">
        <f>VLOOKUP($O37,[9]Validacion!$I$23:$J$27,2,FALSE)</f>
        <v>4</v>
      </c>
      <c r="DG37" s="581">
        <f>IF(AF37="Fuerte",DF37,IF(AND(AF37="Moderado",AG37="Directamente",AH37="Directamente"),DF37-1,IF(AND(AF37="Moderado",AG37="No Disminuye",AH37="Directamente"),DF37-1,IF(AND(AF37="Moderado",AG37="Directamente",AH37="No Disminuye"),DF37,DF37))))</f>
        <v>4</v>
      </c>
    </row>
    <row r="38" spans="1:111" ht="107.25" customHeight="1" x14ac:dyDescent="0.25">
      <c r="A38" s="569"/>
      <c r="B38" s="569"/>
      <c r="C38" s="569"/>
      <c r="D38" s="605"/>
      <c r="E38" s="569"/>
      <c r="F38" s="569"/>
      <c r="L38" s="569"/>
      <c r="M38" s="569"/>
      <c r="N38" s="578"/>
      <c r="O38" s="578"/>
      <c r="P38" s="578"/>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5" t="str">
        <f t="shared" si="3"/>
        <v>Fuerte</v>
      </c>
      <c r="AE38" s="580"/>
      <c r="AF38" s="578"/>
      <c r="AG38" s="578"/>
      <c r="AH38" s="578"/>
      <c r="AI38" s="578"/>
      <c r="AJ38" s="578"/>
      <c r="AK38" s="578"/>
      <c r="AL38" s="578"/>
      <c r="AM38" s="93" t="s">
        <v>440</v>
      </c>
      <c r="AN38" s="93" t="s">
        <v>441</v>
      </c>
      <c r="AO38" s="93" t="s">
        <v>436</v>
      </c>
      <c r="AP38" s="84">
        <v>43467</v>
      </c>
      <c r="AQ38" s="84">
        <v>43830</v>
      </c>
      <c r="AR38" s="93" t="s">
        <v>442</v>
      </c>
      <c r="AS38" s="142"/>
      <c r="AT38" s="142"/>
      <c r="AU38" s="575"/>
      <c r="AV38" s="572"/>
      <c r="AW38" s="606"/>
      <c r="AX38" s="588"/>
      <c r="AY38" s="461"/>
      <c r="AZ38" s="95"/>
      <c r="BA38" s="461"/>
      <c r="BB38" s="142"/>
      <c r="BC38" s="142"/>
      <c r="BD38" s="575"/>
      <c r="BE38" s="572"/>
      <c r="BF38" s="606"/>
      <c r="BG38" s="588"/>
      <c r="BH38" s="461"/>
      <c r="BI38" s="461"/>
      <c r="BJ38" s="603" t="s">
        <v>443</v>
      </c>
      <c r="BK38" s="142"/>
      <c r="BL38" s="142"/>
      <c r="BM38" s="575"/>
      <c r="BN38" s="572"/>
      <c r="BO38" s="606"/>
      <c r="BP38" s="588"/>
      <c r="BQ38" s="461"/>
      <c r="BR38" s="461"/>
      <c r="BS38" s="603"/>
      <c r="BT38" s="142"/>
      <c r="BU38" s="575"/>
      <c r="BV38" s="572"/>
      <c r="BW38" s="606"/>
      <c r="BX38" s="588"/>
      <c r="BY38" s="461"/>
      <c r="BZ38" s="461"/>
      <c r="CA38" s="120"/>
      <c r="CB38" s="120"/>
      <c r="CC38" s="93"/>
      <c r="CD38" s="93"/>
      <c r="CE38" s="93"/>
      <c r="CF38" s="93"/>
      <c r="CG38" s="93"/>
      <c r="CH38" s="93"/>
      <c r="CI38" s="93"/>
      <c r="CJ38" s="93"/>
      <c r="CK38" s="93"/>
      <c r="CY38" s="461"/>
      <c r="CZ38" s="461"/>
      <c r="DD38" s="461"/>
      <c r="DE38" s="461"/>
      <c r="DF38" s="461"/>
      <c r="DG38" s="581"/>
    </row>
    <row r="39" spans="1:111" ht="105" customHeight="1" x14ac:dyDescent="0.25">
      <c r="A39" s="569"/>
      <c r="B39" s="569"/>
      <c r="C39" s="569"/>
      <c r="D39" s="605"/>
      <c r="E39" s="569"/>
      <c r="F39" s="569"/>
      <c r="L39" s="569"/>
      <c r="M39" s="569"/>
      <c r="N39" s="578"/>
      <c r="O39" s="578"/>
      <c r="P39" s="578"/>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5" t="str">
        <f t="shared" si="3"/>
        <v>Fuerte</v>
      </c>
      <c r="AE39" s="580"/>
      <c r="AF39" s="578"/>
      <c r="AG39" s="578"/>
      <c r="AH39" s="578"/>
      <c r="AI39" s="578"/>
      <c r="AJ39" s="578"/>
      <c r="AK39" s="578"/>
      <c r="AL39" s="578"/>
      <c r="AM39" s="93" t="s">
        <v>445</v>
      </c>
      <c r="AN39" s="93" t="s">
        <v>446</v>
      </c>
      <c r="AO39" s="93" t="s">
        <v>436</v>
      </c>
      <c r="AP39" s="84">
        <v>43467</v>
      </c>
      <c r="AQ39" s="84">
        <v>43830</v>
      </c>
      <c r="AR39" s="93" t="s">
        <v>447</v>
      </c>
      <c r="AS39" s="142"/>
      <c r="AT39" s="142"/>
      <c r="AU39" s="576"/>
      <c r="AV39" s="573"/>
      <c r="AW39" s="607"/>
      <c r="AX39" s="609"/>
      <c r="AY39" s="461"/>
      <c r="AZ39" s="95"/>
      <c r="BA39" s="461"/>
      <c r="BB39" s="142"/>
      <c r="BC39" s="142"/>
      <c r="BD39" s="576"/>
      <c r="BE39" s="573"/>
      <c r="BF39" s="607"/>
      <c r="BG39" s="609"/>
      <c r="BH39" s="461"/>
      <c r="BI39" s="461"/>
      <c r="BJ39" s="610"/>
      <c r="BK39" s="142"/>
      <c r="BL39" s="142"/>
      <c r="BM39" s="576"/>
      <c r="BN39" s="573"/>
      <c r="BO39" s="607"/>
      <c r="BP39" s="609"/>
      <c r="BQ39" s="461"/>
      <c r="BR39" s="461"/>
      <c r="BS39" s="610"/>
      <c r="BT39" s="142"/>
      <c r="BU39" s="576"/>
      <c r="BV39" s="573"/>
      <c r="BW39" s="607"/>
      <c r="BX39" s="609"/>
      <c r="BY39" s="461"/>
      <c r="BZ39" s="461"/>
      <c r="CA39" s="120"/>
      <c r="CB39" s="120"/>
      <c r="CC39" s="93"/>
      <c r="CD39" s="93"/>
      <c r="CE39" s="93"/>
      <c r="CF39" s="93"/>
      <c r="CG39" s="93"/>
      <c r="CH39" s="93"/>
      <c r="CI39" s="93"/>
      <c r="CJ39" s="93"/>
      <c r="CK39" s="93"/>
      <c r="CY39" s="461"/>
      <c r="CZ39" s="461"/>
      <c r="DD39" s="461"/>
      <c r="DE39" s="461"/>
      <c r="DF39" s="461"/>
      <c r="DG39" s="581"/>
    </row>
    <row r="40" spans="1:111" ht="93.75" customHeight="1" x14ac:dyDescent="0.25">
      <c r="A40" s="569"/>
      <c r="B40" s="569"/>
      <c r="C40" s="569"/>
      <c r="D40" s="605"/>
      <c r="E40" s="569"/>
      <c r="F40" s="569"/>
      <c r="L40" s="569"/>
      <c r="M40" s="569"/>
      <c r="N40" s="578"/>
      <c r="O40" s="578"/>
      <c r="P40" s="578"/>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5" t="str">
        <f t="shared" si="3"/>
        <v>Fuerte</v>
      </c>
      <c r="AE40" s="580"/>
      <c r="AF40" s="578"/>
      <c r="AG40" s="578"/>
      <c r="AH40" s="578"/>
      <c r="AI40" s="578"/>
      <c r="AJ40" s="578"/>
      <c r="AK40" s="578"/>
      <c r="AL40" s="578"/>
      <c r="AM40" s="143" t="s">
        <v>449</v>
      </c>
      <c r="AN40" s="93" t="s">
        <v>450</v>
      </c>
      <c r="AO40" s="93" t="s">
        <v>436</v>
      </c>
      <c r="AP40" s="84">
        <v>43467</v>
      </c>
      <c r="AQ40" s="84">
        <v>43830</v>
      </c>
      <c r="AR40" s="93" t="s">
        <v>451</v>
      </c>
      <c r="AS40" s="142"/>
      <c r="AT40" s="142"/>
      <c r="AU40" s="577"/>
      <c r="AV40" s="574"/>
      <c r="AW40" s="608"/>
      <c r="AX40" s="589"/>
      <c r="AY40" s="462"/>
      <c r="AZ40" s="96"/>
      <c r="BA40" s="462"/>
      <c r="BB40" s="142"/>
      <c r="BC40" s="142"/>
      <c r="BD40" s="577"/>
      <c r="BE40" s="574"/>
      <c r="BF40" s="608"/>
      <c r="BG40" s="589"/>
      <c r="BH40" s="462"/>
      <c r="BI40" s="462"/>
      <c r="BJ40" s="604"/>
      <c r="BK40" s="142"/>
      <c r="BL40" s="142"/>
      <c r="BM40" s="577"/>
      <c r="BN40" s="574"/>
      <c r="BO40" s="608"/>
      <c r="BP40" s="589"/>
      <c r="BQ40" s="462"/>
      <c r="BR40" s="462"/>
      <c r="BS40" s="604"/>
      <c r="BT40" s="142"/>
      <c r="BU40" s="577"/>
      <c r="BV40" s="574"/>
      <c r="BW40" s="608"/>
      <c r="BX40" s="589"/>
      <c r="BY40" s="462"/>
      <c r="BZ40" s="462"/>
      <c r="CA40" s="120"/>
      <c r="CB40" s="120"/>
      <c r="CC40" s="93"/>
      <c r="CD40" s="93"/>
      <c r="CE40" s="93"/>
      <c r="CF40" s="93"/>
      <c r="CG40" s="93"/>
      <c r="CH40" s="93"/>
      <c r="CI40" s="93"/>
      <c r="CJ40" s="93"/>
      <c r="CK40" s="93"/>
      <c r="CY40" s="462"/>
      <c r="CZ40" s="462"/>
      <c r="DD40" s="461"/>
      <c r="DE40" s="461"/>
      <c r="DF40" s="461"/>
      <c r="DG40" s="581"/>
    </row>
    <row r="41" spans="1:111" ht="81.75" customHeight="1" x14ac:dyDescent="0.25">
      <c r="A41" s="569" t="s">
        <v>24</v>
      </c>
      <c r="B41" s="569" t="s">
        <v>27</v>
      </c>
      <c r="C41" s="569" t="s">
        <v>27</v>
      </c>
      <c r="D41" s="605" t="s">
        <v>203</v>
      </c>
      <c r="E41" s="569" t="s">
        <v>429</v>
      </c>
      <c r="F41" s="569" t="s">
        <v>452</v>
      </c>
      <c r="L41" s="569" t="s">
        <v>453</v>
      </c>
      <c r="M41" s="569" t="s">
        <v>454</v>
      </c>
      <c r="N41" s="578" t="s">
        <v>10</v>
      </c>
      <c r="O41" s="578" t="s">
        <v>14</v>
      </c>
      <c r="P41" s="578"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5" t="str">
        <f t="shared" si="3"/>
        <v>Fuerte</v>
      </c>
      <c r="AE41" s="580">
        <f>(IF(AD41="Fuerte",100,IF(AD41="Moderado",50,0))+IF(AD42="Fuerte",100,IF(AD42="Moderado",50,0))+IF(AD43="Fuerte",100,IF(AD43="Moderado",50,0)))/3</f>
        <v>100</v>
      </c>
      <c r="AF41" s="578" t="str">
        <f>IF(AE41=100,"Fuerte",IF(OR(AE41=99,AE41&gt;=50),"Moderado","Débil"))</f>
        <v>Fuerte</v>
      </c>
      <c r="AG41" s="578" t="s">
        <v>150</v>
      </c>
      <c r="AH41" s="578" t="s">
        <v>152</v>
      </c>
      <c r="AI41" s="578" t="str">
        <f>VLOOKUP(IF(DE41=0,DE41+1,DE41),[9]Validacion!$J$15:$K$19,2,FALSE)</f>
        <v>Rara Vez</v>
      </c>
      <c r="AJ41" s="578" t="str">
        <f>VLOOKUP(IF(DG41=0,DG41+1,DG41),[9]Validacion!$J$23:$K$27,2,FALSE)</f>
        <v>Mayor</v>
      </c>
      <c r="AK41" s="578" t="str">
        <f>INDEX([9]Validacion!$C$15:$G$19,IF(DE41=0,DE41+1,'Mapa de Riesgos'!DE41:DE43),IF(DG41=0,DG41+1,'Mapa de Riesgos'!DG41:DG43))</f>
        <v>Alta</v>
      </c>
      <c r="AL41" s="578" t="s">
        <v>226</v>
      </c>
      <c r="AM41" s="93" t="s">
        <v>456</v>
      </c>
      <c r="AN41" s="93" t="s">
        <v>457</v>
      </c>
      <c r="AO41" s="93" t="s">
        <v>458</v>
      </c>
      <c r="AP41" s="84">
        <v>43467</v>
      </c>
      <c r="AQ41" s="84">
        <v>43830</v>
      </c>
      <c r="AR41" s="93" t="s">
        <v>459</v>
      </c>
      <c r="AS41" s="142"/>
      <c r="AT41" s="142"/>
      <c r="AU41" s="93"/>
      <c r="AV41" s="93"/>
      <c r="AW41" s="144"/>
      <c r="AX41" s="86"/>
      <c r="AY41" s="460"/>
      <c r="AZ41" s="94"/>
      <c r="BA41" s="460"/>
      <c r="BB41" s="20"/>
      <c r="BC41" s="20"/>
      <c r="BD41" s="93"/>
      <c r="BE41" s="124"/>
      <c r="BF41" s="145"/>
      <c r="BG41" s="146"/>
      <c r="BH41" s="460"/>
      <c r="BI41" s="460"/>
      <c r="BJ41" s="455"/>
      <c r="BK41" s="20"/>
      <c r="BL41" s="20"/>
      <c r="BM41" s="93"/>
      <c r="BN41" s="124"/>
      <c r="BO41" s="145"/>
      <c r="BP41" s="86"/>
      <c r="BQ41" s="460"/>
      <c r="BR41" s="460"/>
      <c r="BS41" s="120"/>
      <c r="BT41" s="120"/>
      <c r="BU41" s="120"/>
      <c r="BV41" s="120"/>
      <c r="BW41" s="120"/>
      <c r="BX41" s="120"/>
      <c r="BY41" s="120"/>
      <c r="BZ41" s="120"/>
      <c r="CA41" s="120"/>
      <c r="CB41" s="120"/>
      <c r="CC41" s="93"/>
      <c r="CD41" s="93"/>
      <c r="CE41" s="93"/>
      <c r="CF41" s="93"/>
      <c r="CG41" s="93"/>
      <c r="CH41" s="93"/>
      <c r="CI41" s="93"/>
      <c r="CJ41" s="93"/>
      <c r="CK41" s="93"/>
      <c r="CY41" s="460">
        <f>VLOOKUP(N41,[9]Validacion!$I$15:$M$19,2,FALSE)</f>
        <v>2</v>
      </c>
      <c r="CZ41" s="460">
        <f>VLOOKUP(O41,[9]Validacion!$I$23:$J$27,2,FALSE)</f>
        <v>4</v>
      </c>
      <c r="DD41" s="460">
        <f>VLOOKUP($N41,[9]Validacion!$I$15:$M$19,2,FALSE)</f>
        <v>2</v>
      </c>
      <c r="DE41" s="460">
        <f>IF(AF41="Fuerte",DD41-2,IF(AND(AF41="Moderado",AG41="Directamente",AH41="Directamente"),DD41-1,IF(AND(AF41="Moderado",AG41="No Disminuye",AH41="Directamente"),DD41,IF(AND(AF41="Moderado",AG41="Directamente",AH41="No Disminuye"),DD41-1,DD41))))</f>
        <v>0</v>
      </c>
      <c r="DF41" s="460">
        <f>VLOOKUP($O41,[9]Validacion!$I$23:$J$27,2,FALSE)</f>
        <v>4</v>
      </c>
      <c r="DG41" s="581">
        <f>IF(AF41="Fuerte",DF41,IF(AND(AF41="Moderado",AG41="Directamente",AH41="Directamente"),DF41-1,IF(AND(AF41="Moderado",AG41="No Disminuye",AH41="Directamente"),DF41-1,IF(AND(AF41="Moderado",AG41="Directamente",AH41="No Disminuye"),DF41,DF41))))</f>
        <v>4</v>
      </c>
    </row>
    <row r="42" spans="1:111" ht="70.5" customHeight="1" x14ac:dyDescent="0.25">
      <c r="A42" s="569"/>
      <c r="B42" s="569"/>
      <c r="C42" s="569"/>
      <c r="D42" s="605"/>
      <c r="E42" s="569"/>
      <c r="F42" s="569"/>
      <c r="L42" s="569"/>
      <c r="M42" s="569"/>
      <c r="N42" s="578"/>
      <c r="O42" s="578"/>
      <c r="P42" s="578"/>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5" t="str">
        <f t="shared" si="3"/>
        <v>Fuerte</v>
      </c>
      <c r="AE42" s="580"/>
      <c r="AF42" s="578"/>
      <c r="AG42" s="578"/>
      <c r="AH42" s="578"/>
      <c r="AI42" s="578"/>
      <c r="AJ42" s="578"/>
      <c r="AK42" s="578"/>
      <c r="AL42" s="578"/>
      <c r="AM42" s="93" t="s">
        <v>461</v>
      </c>
      <c r="AN42" s="93" t="s">
        <v>462</v>
      </c>
      <c r="AO42" s="93" t="s">
        <v>458</v>
      </c>
      <c r="AP42" s="84">
        <v>43467</v>
      </c>
      <c r="AQ42" s="84">
        <v>43830</v>
      </c>
      <c r="AR42" s="93" t="s">
        <v>348</v>
      </c>
      <c r="AS42" s="142"/>
      <c r="AT42" s="142"/>
      <c r="AU42" s="93"/>
      <c r="AV42" s="93"/>
      <c r="AW42" s="144"/>
      <c r="AX42" s="86"/>
      <c r="AY42" s="461"/>
      <c r="AZ42" s="95"/>
      <c r="BA42" s="461"/>
      <c r="BB42" s="93"/>
      <c r="BC42" s="93"/>
      <c r="BD42" s="120"/>
      <c r="BE42" s="120"/>
      <c r="BF42" s="147"/>
      <c r="BG42" s="146"/>
      <c r="BH42" s="461"/>
      <c r="BI42" s="461"/>
      <c r="BJ42" s="456"/>
      <c r="BK42" s="93"/>
      <c r="BL42" s="93"/>
      <c r="BM42" s="120"/>
      <c r="BN42" s="120"/>
      <c r="BO42" s="120"/>
      <c r="BP42" s="120"/>
      <c r="BQ42" s="461"/>
      <c r="BR42" s="461"/>
      <c r="BS42" s="120"/>
      <c r="BT42" s="120"/>
      <c r="BU42" s="120"/>
      <c r="BV42" s="120"/>
      <c r="BW42" s="120"/>
      <c r="BX42" s="120"/>
      <c r="BY42" s="120"/>
      <c r="BZ42" s="120"/>
      <c r="CA42" s="120"/>
      <c r="CB42" s="120"/>
      <c r="CC42" s="93"/>
      <c r="CD42" s="93"/>
      <c r="CE42" s="93"/>
      <c r="CF42" s="93"/>
      <c r="CG42" s="93"/>
      <c r="CH42" s="93"/>
      <c r="CI42" s="93"/>
      <c r="CJ42" s="93"/>
      <c r="CK42" s="93"/>
      <c r="CY42" s="461"/>
      <c r="CZ42" s="461"/>
      <c r="DD42" s="461"/>
      <c r="DE42" s="461"/>
      <c r="DF42" s="461"/>
      <c r="DG42" s="581"/>
    </row>
    <row r="43" spans="1:111" ht="84.75" customHeight="1" x14ac:dyDescent="0.25">
      <c r="A43" s="569"/>
      <c r="B43" s="569"/>
      <c r="C43" s="569"/>
      <c r="D43" s="605"/>
      <c r="E43" s="569"/>
      <c r="F43" s="569"/>
      <c r="L43" s="569"/>
      <c r="M43" s="569"/>
      <c r="N43" s="578"/>
      <c r="O43" s="578"/>
      <c r="P43" s="578"/>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5" t="str">
        <f t="shared" si="3"/>
        <v>Fuerte</v>
      </c>
      <c r="AE43" s="580"/>
      <c r="AF43" s="578"/>
      <c r="AG43" s="578"/>
      <c r="AH43" s="578"/>
      <c r="AI43" s="578"/>
      <c r="AJ43" s="578"/>
      <c r="AK43" s="578"/>
      <c r="AL43" s="578"/>
      <c r="AM43" s="93" t="s">
        <v>464</v>
      </c>
      <c r="AN43" s="93" t="s">
        <v>465</v>
      </c>
      <c r="AO43" s="93" t="s">
        <v>458</v>
      </c>
      <c r="AP43" s="84">
        <v>43467</v>
      </c>
      <c r="AQ43" s="84">
        <v>43830</v>
      </c>
      <c r="AR43" s="93" t="s">
        <v>466</v>
      </c>
      <c r="AS43" s="142"/>
      <c r="AT43" s="142"/>
      <c r="AU43" s="93"/>
      <c r="AV43" s="93"/>
      <c r="AW43" s="122"/>
      <c r="AX43" s="86"/>
      <c r="AY43" s="462"/>
      <c r="AZ43" s="96"/>
      <c r="BA43" s="462"/>
      <c r="BB43" s="142"/>
      <c r="BC43" s="142"/>
      <c r="BD43" s="93"/>
      <c r="BE43" s="93"/>
      <c r="BF43" s="148"/>
      <c r="BG43" s="146"/>
      <c r="BH43" s="462"/>
      <c r="BI43" s="462"/>
      <c r="BJ43" s="457"/>
      <c r="BK43" s="142"/>
      <c r="BL43" s="142"/>
      <c r="BM43" s="93"/>
      <c r="BN43" s="93"/>
      <c r="BO43" s="148"/>
      <c r="BP43" s="146"/>
      <c r="BQ43" s="462"/>
      <c r="BR43" s="462"/>
      <c r="BS43" s="93"/>
      <c r="BT43" s="120"/>
      <c r="BU43" s="120"/>
      <c r="BV43" s="120"/>
      <c r="BW43" s="120"/>
      <c r="BX43" s="120"/>
      <c r="BY43" s="120"/>
      <c r="BZ43" s="120"/>
      <c r="CA43" s="120"/>
      <c r="CB43" s="120"/>
      <c r="CC43" s="93"/>
      <c r="CD43" s="93"/>
      <c r="CE43" s="93"/>
      <c r="CF43" s="93"/>
      <c r="CG43" s="93"/>
      <c r="CH43" s="93"/>
      <c r="CI43" s="93"/>
      <c r="CJ43" s="93"/>
      <c r="CK43" s="93"/>
      <c r="CY43" s="462"/>
      <c r="CZ43" s="462"/>
      <c r="DD43" s="461"/>
      <c r="DE43" s="461"/>
      <c r="DF43" s="461"/>
      <c r="DG43" s="581"/>
    </row>
    <row r="44" spans="1:111" ht="133.5" customHeight="1" x14ac:dyDescent="0.25">
      <c r="A44" s="569" t="s">
        <v>24</v>
      </c>
      <c r="B44" s="569" t="s">
        <v>27</v>
      </c>
      <c r="C44" s="569" t="s">
        <v>27</v>
      </c>
      <c r="D44" s="605" t="s">
        <v>204</v>
      </c>
      <c r="E44" s="569" t="s">
        <v>429</v>
      </c>
      <c r="F44" s="569" t="s">
        <v>467</v>
      </c>
      <c r="L44" s="569" t="s">
        <v>468</v>
      </c>
      <c r="M44" s="569" t="s">
        <v>469</v>
      </c>
      <c r="N44" s="578" t="s">
        <v>11</v>
      </c>
      <c r="O44" s="578" t="s">
        <v>14</v>
      </c>
      <c r="P44" s="578"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5" t="str">
        <f t="shared" si="3"/>
        <v>Fuerte</v>
      </c>
      <c r="AE44" s="578">
        <f>(IF(AD44="Fuerte",100,IF(AD44="Moderado",50,0))+IF(AD45="Fuerte",100,IF(AD45="Moderado",50,0)))/2</f>
        <v>100</v>
      </c>
      <c r="AF44" s="578" t="str">
        <f>IF(AE44=100,"Fuerte",IF(OR(AE44=99,AE44&gt;=50),"Moderado","Débil"))</f>
        <v>Fuerte</v>
      </c>
      <c r="AG44" s="578" t="s">
        <v>150</v>
      </c>
      <c r="AH44" s="578" t="s">
        <v>152</v>
      </c>
      <c r="AI44" s="578" t="str">
        <f>VLOOKUP(IF(DE44=0,DE44+1,IF(DE44=-1,DE44+2,DE44)),[9]Validacion!$J$15:$K$19,2,FALSE)</f>
        <v>Rara Vez</v>
      </c>
      <c r="AJ44" s="578" t="str">
        <f>VLOOKUP(IF(DG44=0,DG44+1,DG44),[9]Validacion!$J$23:$K$27,2,FALSE)</f>
        <v>Mayor</v>
      </c>
      <c r="AK44" s="578" t="str">
        <f>INDEX([9]Validacion!$C$15:$G$19,IF(DE44=0,DE44+1,IF(DE44=-1,DE44+2,'Mapa de Riesgos'!DE44:DE45)),IF(DG44=0,DG44+1,'Mapa de Riesgos'!DG44:DG45))</f>
        <v>Alta</v>
      </c>
      <c r="AL44" s="578" t="s">
        <v>226</v>
      </c>
      <c r="AM44" s="85" t="s">
        <v>471</v>
      </c>
      <c r="AN44" s="93" t="s">
        <v>472</v>
      </c>
      <c r="AO44" s="93" t="s">
        <v>473</v>
      </c>
      <c r="AP44" s="84">
        <v>43467</v>
      </c>
      <c r="AQ44" s="84">
        <v>43830</v>
      </c>
      <c r="AR44" s="93" t="s">
        <v>474</v>
      </c>
      <c r="AS44" s="603"/>
      <c r="AT44" s="603"/>
      <c r="AU44" s="93"/>
      <c r="AV44" s="93"/>
      <c r="AW44" s="122"/>
      <c r="AX44" s="86"/>
      <c r="AY44" s="460"/>
      <c r="AZ44" s="94"/>
      <c r="BA44" s="460"/>
      <c r="BB44" s="603"/>
      <c r="BC44" s="603"/>
      <c r="BD44" s="93"/>
      <c r="BE44" s="93"/>
      <c r="BF44" s="122"/>
      <c r="BG44" s="146"/>
      <c r="BH44" s="460"/>
      <c r="BI44" s="460"/>
      <c r="BJ44" s="93" t="s">
        <v>475</v>
      </c>
      <c r="BK44" s="603"/>
      <c r="BL44" s="603"/>
      <c r="BM44" s="93"/>
      <c r="BN44" s="93"/>
      <c r="BO44" s="122"/>
      <c r="BP44" s="146"/>
      <c r="BQ44" s="460"/>
      <c r="BR44" s="460"/>
      <c r="BS44" s="93"/>
      <c r="BT44" s="120"/>
      <c r="BU44" s="120"/>
      <c r="BV44" s="120"/>
      <c r="BW44" s="120"/>
      <c r="BX44" s="120"/>
      <c r="BY44" s="120"/>
      <c r="BZ44" s="120"/>
      <c r="CA44" s="120"/>
      <c r="CB44" s="120"/>
      <c r="CC44" s="93"/>
      <c r="CD44" s="93"/>
      <c r="CE44" s="93"/>
      <c r="CF44" s="93"/>
      <c r="CG44" s="93"/>
      <c r="CH44" s="93"/>
      <c r="CI44" s="93"/>
      <c r="CJ44" s="93"/>
      <c r="CK44" s="93"/>
      <c r="CY44" s="460">
        <f>VLOOKUP(N44,[9]Validacion!$I$15:$M$19,2,FALSE)</f>
        <v>1</v>
      </c>
      <c r="CZ44" s="460">
        <f>VLOOKUP(O44,[9]Validacion!$I$23:$J$27,2,FALSE)</f>
        <v>4</v>
      </c>
      <c r="DD44" s="460">
        <f>VLOOKUP($N44,[9]Validacion!$I$15:$M$19,2,FALSE)</f>
        <v>1</v>
      </c>
      <c r="DE44" s="460">
        <f>IF(AF44="Fuerte",DD44-2,IF(AND(AF44="Moderado",AG44="Directamente",AH44="Directamente"),DD44-1,IF(AND(AF44="Moderado",AG44="No Disminuye",AH44="Directamente"),DD44,IF(AND(AF44="Moderado",AG44="Directamente",AH44="No Disminuye"),DD44-1,DD44))))</f>
        <v>-1</v>
      </c>
      <c r="DF44" s="460">
        <f>VLOOKUP($O44,[9]Validacion!$I$23:$J$27,2,FALSE)</f>
        <v>4</v>
      </c>
      <c r="DG44" s="581">
        <f>IF(AF44="Fuerte",DF44,IF(AND(AF44="Moderado",AG44="Directamente",AH44="Directamente"),DF44-1,IF(AND(AF44="Moderado",AG44="No Disminuye",AH44="Directamente"),DF44-1,IF(AND(AF44="Moderado",AG44="Directamente",AH44="No Disminuye"),DF44,DF44))))</f>
        <v>4</v>
      </c>
    </row>
    <row r="45" spans="1:111" ht="81.75" customHeight="1" x14ac:dyDescent="0.25">
      <c r="A45" s="569"/>
      <c r="B45" s="569"/>
      <c r="C45" s="569"/>
      <c r="D45" s="605"/>
      <c r="E45" s="569"/>
      <c r="F45" s="569"/>
      <c r="L45" s="569"/>
      <c r="M45" s="569"/>
      <c r="N45" s="578"/>
      <c r="O45" s="578"/>
      <c r="P45" s="578"/>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5" t="str">
        <f t="shared" si="3"/>
        <v>Fuerte</v>
      </c>
      <c r="AE45" s="578"/>
      <c r="AF45" s="578"/>
      <c r="AG45" s="578"/>
      <c r="AH45" s="578"/>
      <c r="AI45" s="578"/>
      <c r="AJ45" s="578"/>
      <c r="AK45" s="578"/>
      <c r="AL45" s="578"/>
      <c r="AM45" s="143" t="s">
        <v>449</v>
      </c>
      <c r="AN45" s="93" t="s">
        <v>450</v>
      </c>
      <c r="AO45" s="93" t="s">
        <v>473</v>
      </c>
      <c r="AP45" s="84">
        <v>43467</v>
      </c>
      <c r="AQ45" s="84">
        <v>43830</v>
      </c>
      <c r="AR45" s="93" t="s">
        <v>451</v>
      </c>
      <c r="AS45" s="604"/>
      <c r="AT45" s="604"/>
      <c r="AU45" s="93"/>
      <c r="AV45" s="93"/>
      <c r="AW45" s="122"/>
      <c r="AX45" s="86"/>
      <c r="AY45" s="462"/>
      <c r="AZ45" s="96"/>
      <c r="BA45" s="462"/>
      <c r="BB45" s="604"/>
      <c r="BC45" s="604"/>
      <c r="BD45" s="93"/>
      <c r="BE45" s="93"/>
      <c r="BF45" s="122"/>
      <c r="BG45" s="146"/>
      <c r="BH45" s="462"/>
      <c r="BI45" s="462"/>
      <c r="BJ45" s="120"/>
      <c r="BK45" s="604"/>
      <c r="BL45" s="604"/>
      <c r="BM45" s="93"/>
      <c r="BN45" s="93"/>
      <c r="BO45" s="122"/>
      <c r="BP45" s="146"/>
      <c r="BQ45" s="462"/>
      <c r="BR45" s="462"/>
      <c r="BS45" s="120"/>
      <c r="BT45" s="120"/>
      <c r="BU45" s="120"/>
      <c r="BV45" s="120"/>
      <c r="BW45" s="120"/>
      <c r="BX45" s="120"/>
      <c r="BY45" s="120"/>
      <c r="BZ45" s="120"/>
      <c r="CA45" s="120"/>
      <c r="CB45" s="120"/>
      <c r="CC45" s="93"/>
      <c r="CD45" s="93"/>
      <c r="CE45" s="93"/>
      <c r="CF45" s="93"/>
      <c r="CG45" s="93"/>
      <c r="CH45" s="93"/>
      <c r="CI45" s="93"/>
      <c r="CJ45" s="93"/>
      <c r="CK45" s="93"/>
      <c r="CY45" s="462"/>
      <c r="CZ45" s="462"/>
      <c r="DD45" s="462"/>
      <c r="DE45" s="462"/>
      <c r="DF45" s="462"/>
      <c r="DG45" s="581"/>
    </row>
    <row r="46" spans="1:111" ht="112.5" customHeight="1" x14ac:dyDescent="0.25">
      <c r="A46" s="569" t="s">
        <v>24</v>
      </c>
      <c r="B46" s="569" t="s">
        <v>27</v>
      </c>
      <c r="C46" s="569" t="s">
        <v>27</v>
      </c>
      <c r="D46" s="570" t="s">
        <v>206</v>
      </c>
      <c r="E46" s="569" t="s">
        <v>476</v>
      </c>
      <c r="F46" s="600" t="s">
        <v>477</v>
      </c>
      <c r="L46" s="569" t="s">
        <v>478</v>
      </c>
      <c r="M46" s="569" t="s">
        <v>469</v>
      </c>
      <c r="N46" s="578" t="s">
        <v>8</v>
      </c>
      <c r="O46" s="578" t="s">
        <v>14</v>
      </c>
      <c r="P46" s="578"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5" t="str">
        <f t="shared" si="3"/>
        <v>Fuerte</v>
      </c>
      <c r="AE46" s="578">
        <f>(IF(AD46="Fuerte",100,IF(AD46="Moderado",50,0))+IF(AD47="Fuerte",100,IF(AD47="Moderado",50,0)))/2</f>
        <v>100</v>
      </c>
      <c r="AF46" s="578" t="str">
        <f>IF(AE46=100,"Fuerte",IF(OR(AE46=99,AE46&gt;=50),"Moderado","Débil"))</f>
        <v>Fuerte</v>
      </c>
      <c r="AG46" s="578" t="s">
        <v>150</v>
      </c>
      <c r="AH46" s="578" t="s">
        <v>152</v>
      </c>
      <c r="AI46" s="578" t="str">
        <f>VLOOKUP(IF(DE46=0,DE46+1,DE46),[9]Validacion!$J$15:$K$19,2,FALSE)</f>
        <v>Improbable</v>
      </c>
      <c r="AJ46" s="578" t="str">
        <f>VLOOKUP(IF(DG46=0,DG46+1,DG46),[9]Validacion!$J$23:$K$27,2,FALSE)</f>
        <v>Mayor</v>
      </c>
      <c r="AK46" s="578" t="str">
        <f>INDEX([9]Validacion!$C$15:$G$19,IF(DE46=0,DE46+1,'Mapa de Riesgos'!DE46:DE47),IF(DG46=0,DG46+1,'Mapa de Riesgos'!DG46:DG47))</f>
        <v>Alta</v>
      </c>
      <c r="AL46" s="578" t="s">
        <v>226</v>
      </c>
      <c r="AM46" s="85" t="s">
        <v>480</v>
      </c>
      <c r="AN46" s="149" t="s">
        <v>481</v>
      </c>
      <c r="AO46" s="93" t="s">
        <v>482</v>
      </c>
      <c r="AP46" s="84">
        <v>43467</v>
      </c>
      <c r="AQ46" s="84">
        <v>43830</v>
      </c>
      <c r="AR46" s="93" t="s">
        <v>483</v>
      </c>
      <c r="AS46" s="603"/>
      <c r="AT46" s="603"/>
      <c r="AU46" s="93"/>
      <c r="AV46" s="93"/>
      <c r="AW46" s="122"/>
      <c r="AX46" s="86"/>
      <c r="AY46" s="460"/>
      <c r="AZ46" s="94"/>
      <c r="BA46" s="460"/>
      <c r="BB46" s="91"/>
      <c r="BC46" s="91"/>
      <c r="BD46" s="460"/>
      <c r="BE46" s="455"/>
      <c r="BF46" s="611"/>
      <c r="BG46" s="588"/>
      <c r="BH46" s="455"/>
      <c r="BI46" s="455"/>
      <c r="BJ46" s="120"/>
      <c r="BK46" s="120"/>
      <c r="BL46" s="120"/>
      <c r="BM46" s="460"/>
      <c r="BN46" s="455"/>
      <c r="BO46" s="611"/>
      <c r="BP46" s="588"/>
      <c r="BQ46" s="455"/>
      <c r="BR46" s="455"/>
      <c r="BS46" s="120"/>
      <c r="BT46" s="120"/>
      <c r="BU46" s="120"/>
      <c r="BV46" s="120"/>
      <c r="BW46" s="120"/>
      <c r="BX46" s="120"/>
      <c r="BY46" s="120"/>
      <c r="BZ46" s="120"/>
      <c r="CA46" s="120"/>
      <c r="CB46" s="120"/>
      <c r="CC46" s="93"/>
      <c r="CD46" s="93"/>
      <c r="CE46" s="93"/>
      <c r="CF46" s="93"/>
      <c r="CG46" s="93"/>
      <c r="CH46" s="93"/>
      <c r="CI46" s="93"/>
      <c r="CJ46" s="93"/>
      <c r="CK46" s="93"/>
      <c r="CY46" s="460">
        <f>VLOOKUP(N46,[9]Validacion!$I$15:$M$19,2,FALSE)</f>
        <v>4</v>
      </c>
      <c r="CZ46" s="460">
        <f>VLOOKUP(O46,[9]Validacion!$I$23:$J$27,2,FALSE)</f>
        <v>4</v>
      </c>
      <c r="DD46" s="460">
        <f>VLOOKUP($N46,[9]Validacion!$I$15:$M$19,2,FALSE)</f>
        <v>4</v>
      </c>
      <c r="DE46" s="460">
        <f>IF(AF46="Fuerte",DD46-2,IF(AND(AF46="Moderado",AG46="Directamente",AH46="Directamente"),DD46-1,IF(AND(AF46="Moderado",AG46="No Disminuye",AH46="Directamente"),DD46,IF(AND(AF46="Moderado",AG46="Directamente",AH46="No Disminuye"),DD46-1,DD46))))</f>
        <v>2</v>
      </c>
      <c r="DF46" s="460">
        <f>VLOOKUP($O46,[9]Validacion!$I$23:$J$27,2,FALSE)</f>
        <v>4</v>
      </c>
      <c r="DG46" s="581">
        <f>IF(AF46="Fuerte",DF46,IF(AND(AF46="Moderado",AG46="Directamente",AH46="Directamente"),DF46-1,IF(AND(AF46="Moderado",AG46="No Disminuye",AH46="Directamente"),DF46-1,IF(AND(AF46="Moderado",AG46="Directamente",AH46="No Disminuye"),DF46,DF46))))</f>
        <v>4</v>
      </c>
    </row>
    <row r="47" spans="1:111" ht="112.5" customHeight="1" x14ac:dyDescent="0.25">
      <c r="A47" s="569"/>
      <c r="B47" s="569"/>
      <c r="C47" s="569"/>
      <c r="D47" s="570"/>
      <c r="E47" s="569"/>
      <c r="F47" s="600"/>
      <c r="L47" s="569"/>
      <c r="M47" s="569"/>
      <c r="N47" s="578"/>
      <c r="O47" s="578"/>
      <c r="P47" s="578"/>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5" t="str">
        <f t="shared" si="3"/>
        <v>Fuerte</v>
      </c>
      <c r="AE47" s="578"/>
      <c r="AF47" s="578"/>
      <c r="AG47" s="578"/>
      <c r="AH47" s="578"/>
      <c r="AI47" s="578"/>
      <c r="AJ47" s="578"/>
      <c r="AK47" s="578"/>
      <c r="AL47" s="578"/>
      <c r="AM47" s="143" t="s">
        <v>449</v>
      </c>
      <c r="AN47" s="93" t="s">
        <v>450</v>
      </c>
      <c r="AO47" s="93" t="s">
        <v>482</v>
      </c>
      <c r="AP47" s="84">
        <v>43467</v>
      </c>
      <c r="AQ47" s="84">
        <v>43830</v>
      </c>
      <c r="AR47" s="93" t="s">
        <v>451</v>
      </c>
      <c r="AS47" s="610"/>
      <c r="AT47" s="610"/>
      <c r="AU47" s="93"/>
      <c r="AV47" s="93"/>
      <c r="AW47" s="122"/>
      <c r="AX47" s="86"/>
      <c r="AY47" s="461"/>
      <c r="AZ47" s="95"/>
      <c r="BA47" s="461"/>
      <c r="BB47" s="99"/>
      <c r="BC47" s="99"/>
      <c r="BD47" s="461"/>
      <c r="BE47" s="456"/>
      <c r="BF47" s="612"/>
      <c r="BG47" s="609"/>
      <c r="BH47" s="456"/>
      <c r="BI47" s="456"/>
      <c r="BJ47" s="120"/>
      <c r="BK47" s="120"/>
      <c r="BL47" s="120"/>
      <c r="BM47" s="461"/>
      <c r="BN47" s="456"/>
      <c r="BO47" s="612"/>
      <c r="BP47" s="609"/>
      <c r="BQ47" s="456"/>
      <c r="BR47" s="456"/>
      <c r="BS47" s="120"/>
      <c r="BT47" s="120"/>
      <c r="BU47" s="120"/>
      <c r="BV47" s="120"/>
      <c r="BW47" s="120"/>
      <c r="BX47" s="120"/>
      <c r="BY47" s="120"/>
      <c r="BZ47" s="120"/>
      <c r="CA47" s="120"/>
      <c r="CB47" s="120"/>
      <c r="CC47" s="93"/>
      <c r="CD47" s="93"/>
      <c r="CE47" s="93"/>
      <c r="CF47" s="93"/>
      <c r="CG47" s="93"/>
      <c r="CH47" s="93"/>
      <c r="CI47" s="93"/>
      <c r="CJ47" s="93"/>
      <c r="CK47" s="93"/>
      <c r="CY47" s="461"/>
      <c r="CZ47" s="462"/>
      <c r="DD47" s="461"/>
      <c r="DE47" s="461"/>
      <c r="DF47" s="461"/>
      <c r="DG47" s="581"/>
    </row>
    <row r="48" spans="1:111" ht="127.5" customHeight="1" x14ac:dyDescent="0.25">
      <c r="A48" s="569" t="s">
        <v>24</v>
      </c>
      <c r="B48" s="569" t="s">
        <v>27</v>
      </c>
      <c r="C48" s="569" t="s">
        <v>27</v>
      </c>
      <c r="D48" s="613" t="s">
        <v>210</v>
      </c>
      <c r="E48" s="569" t="s">
        <v>485</v>
      </c>
      <c r="F48" s="569" t="s">
        <v>486</v>
      </c>
      <c r="L48" s="569" t="s">
        <v>487</v>
      </c>
      <c r="M48" s="600" t="s">
        <v>488</v>
      </c>
      <c r="N48" s="578" t="s">
        <v>10</v>
      </c>
      <c r="O48" s="578" t="s">
        <v>14</v>
      </c>
      <c r="P48" s="578"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5" t="str">
        <f t="shared" si="3"/>
        <v>Fuerte</v>
      </c>
      <c r="AE48" s="580">
        <f>(IF(AD48="Fuerte",100,IF(AD48="Moderado",50,0))+IF(AD49="Fuerte",100,IF(AD49="Moderado",50,0))+IF(AD50="Fuerte",100,IF(AD50="Moderado",50,0)))/3</f>
        <v>100</v>
      </c>
      <c r="AF48" s="578" t="str">
        <f>IF(AE48=100,"Fuerte",IF(OR(AE48=99,AE48&gt;=50),"Moderado","Débil"))</f>
        <v>Fuerte</v>
      </c>
      <c r="AG48" s="578" t="s">
        <v>150</v>
      </c>
      <c r="AH48" s="578" t="s">
        <v>152</v>
      </c>
      <c r="AI48" s="578" t="str">
        <f>VLOOKUP(IF(DE48=0,DE48+1,DE48),[9]Validacion!$J$15:$K$19,2,FALSE)</f>
        <v>Rara Vez</v>
      </c>
      <c r="AJ48" s="578" t="str">
        <f>VLOOKUP(IF(DG48=0,DG48+1,DG48),[9]Validacion!$J$23:$K$27,2,FALSE)</f>
        <v>Mayor</v>
      </c>
      <c r="AK48" s="578" t="str">
        <f>INDEX([9]Validacion!$C$15:$G$19,IF(DE48=0,DE48+1,'Mapa de Riesgos'!DE48:DE50),IF(DG48=0,DG48+1,'Mapa de Riesgos'!DG48:DG50))</f>
        <v>Alta</v>
      </c>
      <c r="AL48" s="578" t="s">
        <v>226</v>
      </c>
      <c r="AM48" s="93" t="s">
        <v>490</v>
      </c>
      <c r="AN48" s="93" t="s">
        <v>491</v>
      </c>
      <c r="AO48" s="93" t="s">
        <v>492</v>
      </c>
      <c r="AP48" s="84">
        <v>43467</v>
      </c>
      <c r="AQ48" s="84">
        <v>43830</v>
      </c>
      <c r="AR48" s="93" t="s">
        <v>493</v>
      </c>
      <c r="AS48" s="20"/>
      <c r="AT48" s="20"/>
      <c r="AU48" s="85"/>
      <c r="AV48" s="85"/>
      <c r="AW48" s="141"/>
      <c r="AX48" s="86"/>
      <c r="AY48" s="460"/>
      <c r="AZ48" s="94"/>
      <c r="BA48" s="460"/>
      <c r="BB48" s="20"/>
      <c r="BC48" s="20"/>
      <c r="BD48" s="121"/>
      <c r="BE48" s="121"/>
      <c r="BF48" s="150"/>
      <c r="BG48" s="86"/>
      <c r="BH48" s="455"/>
      <c r="BI48" s="455"/>
      <c r="BJ48" s="575" t="s">
        <v>494</v>
      </c>
      <c r="BK48" s="20"/>
      <c r="BL48" s="20"/>
      <c r="BM48" s="85"/>
      <c r="BN48" s="85"/>
      <c r="BO48" s="150"/>
      <c r="BP48" s="86"/>
      <c r="BQ48" s="452"/>
      <c r="BR48" s="452"/>
      <c r="BS48" s="575"/>
      <c r="BT48" s="120"/>
      <c r="BU48" s="120"/>
      <c r="BV48" s="120"/>
      <c r="BW48" s="120"/>
      <c r="BX48" s="120"/>
      <c r="BY48" s="120"/>
      <c r="BZ48" s="120"/>
      <c r="CA48" s="120"/>
      <c r="CB48" s="120"/>
      <c r="CC48" s="93"/>
      <c r="CD48" s="93"/>
      <c r="CE48" s="93"/>
      <c r="CF48" s="93"/>
      <c r="CG48" s="93"/>
      <c r="CH48" s="93"/>
      <c r="CI48" s="93"/>
      <c r="CJ48" s="93"/>
      <c r="CK48" s="93"/>
      <c r="CY48" s="460">
        <f>VLOOKUP(N48,[9]Validacion!$I$15:$M$19,2,FALSE)</f>
        <v>2</v>
      </c>
      <c r="CZ48" s="460">
        <f>VLOOKUP(O48,[9]Validacion!$I$23:$J$27,2,FALSE)</f>
        <v>4</v>
      </c>
      <c r="DD48" s="460">
        <f>VLOOKUP($N48,[9]Validacion!$I$15:$M$19,2,FALSE)</f>
        <v>2</v>
      </c>
      <c r="DE48" s="460">
        <f>IF(AF48="Fuerte",DD48-2,IF(AND(AF48="Moderado",AG48="Directamente",AH48="Directamente"),DD48-1,IF(AND(AF48="Moderado",AG48="No Disminuye",AH48="Directamente"),DD48,IF(AND(AF48="Moderado",AG48="Directamente",AH48="No Disminuye"),DD48-1,DD48))))</f>
        <v>0</v>
      </c>
      <c r="DF48" s="460">
        <f>VLOOKUP($O48,[9]Validacion!$I$23:$J$27,2,FALSE)</f>
        <v>4</v>
      </c>
      <c r="DG48" s="581">
        <f>IF(AF48="Fuerte",DF48,IF(AND(AF48="Moderado",AG48="Directamente",AH48="Directamente"),DF48-1,IF(AND(AF48="Moderado",AG48="No Disminuye",AH48="Directamente"),DF48-1,IF(AND(AF48="Moderado",AG48="Directamente",AH48="No Disminuye"),DF48,DF48))))</f>
        <v>4</v>
      </c>
    </row>
    <row r="49" spans="1:111" ht="86.25" customHeight="1" x14ac:dyDescent="0.25">
      <c r="A49" s="569"/>
      <c r="B49" s="569"/>
      <c r="C49" s="569"/>
      <c r="D49" s="613"/>
      <c r="E49" s="569"/>
      <c r="F49" s="569"/>
      <c r="L49" s="569"/>
      <c r="M49" s="600"/>
      <c r="N49" s="578"/>
      <c r="O49" s="578"/>
      <c r="P49" s="578"/>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5" t="str">
        <f t="shared" si="3"/>
        <v>Fuerte</v>
      </c>
      <c r="AE49" s="580"/>
      <c r="AF49" s="578"/>
      <c r="AG49" s="578"/>
      <c r="AH49" s="578"/>
      <c r="AI49" s="578"/>
      <c r="AJ49" s="578"/>
      <c r="AK49" s="578"/>
      <c r="AL49" s="578"/>
      <c r="AM49" s="93" t="s">
        <v>496</v>
      </c>
      <c r="AN49" s="93" t="s">
        <v>497</v>
      </c>
      <c r="AO49" s="93" t="s">
        <v>492</v>
      </c>
      <c r="AP49" s="84">
        <v>43467</v>
      </c>
      <c r="AQ49" s="84">
        <v>43830</v>
      </c>
      <c r="AR49" s="93" t="s">
        <v>498</v>
      </c>
      <c r="AS49" s="20"/>
      <c r="AT49" s="20"/>
      <c r="AU49" s="575"/>
      <c r="AV49" s="575"/>
      <c r="AW49" s="586"/>
      <c r="AX49" s="588"/>
      <c r="AY49" s="461"/>
      <c r="AZ49" s="95"/>
      <c r="BA49" s="461"/>
      <c r="BB49" s="20"/>
      <c r="BC49" s="20"/>
      <c r="BD49" s="575"/>
      <c r="BE49" s="575"/>
      <c r="BF49" s="586"/>
      <c r="BG49" s="588"/>
      <c r="BH49" s="456"/>
      <c r="BI49" s="456"/>
      <c r="BJ49" s="576"/>
      <c r="BK49" s="20"/>
      <c r="BL49" s="20"/>
      <c r="BM49" s="575"/>
      <c r="BN49" s="575"/>
      <c r="BO49" s="586"/>
      <c r="BP49" s="588"/>
      <c r="BQ49" s="453"/>
      <c r="BR49" s="453"/>
      <c r="BS49" s="576"/>
      <c r="BT49" s="120"/>
      <c r="BU49" s="120"/>
      <c r="BV49" s="120"/>
      <c r="BW49" s="120"/>
      <c r="BX49" s="120"/>
      <c r="BY49" s="120"/>
      <c r="BZ49" s="120"/>
      <c r="CA49" s="120"/>
      <c r="CB49" s="120"/>
      <c r="CC49" s="93"/>
      <c r="CD49" s="93"/>
      <c r="CE49" s="93"/>
      <c r="CF49" s="93"/>
      <c r="CG49" s="93"/>
      <c r="CH49" s="93"/>
      <c r="CI49" s="93"/>
      <c r="CJ49" s="93"/>
      <c r="CK49" s="93"/>
      <c r="CY49" s="461"/>
      <c r="CZ49" s="461"/>
      <c r="DD49" s="461"/>
      <c r="DE49" s="461"/>
      <c r="DF49" s="461"/>
      <c r="DG49" s="581"/>
    </row>
    <row r="50" spans="1:111" ht="105" customHeight="1" x14ac:dyDescent="0.25">
      <c r="A50" s="569"/>
      <c r="B50" s="569"/>
      <c r="C50" s="569"/>
      <c r="D50" s="613"/>
      <c r="E50" s="569"/>
      <c r="F50" s="569"/>
      <c r="L50" s="569"/>
      <c r="M50" s="600"/>
      <c r="N50" s="578"/>
      <c r="O50" s="578"/>
      <c r="P50" s="578"/>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5" t="str">
        <f t="shared" si="3"/>
        <v>Fuerte</v>
      </c>
      <c r="AE50" s="580"/>
      <c r="AF50" s="578"/>
      <c r="AG50" s="578"/>
      <c r="AH50" s="578"/>
      <c r="AI50" s="578"/>
      <c r="AJ50" s="578"/>
      <c r="AK50" s="578"/>
      <c r="AL50" s="578"/>
      <c r="AM50" s="93" t="s">
        <v>500</v>
      </c>
      <c r="AN50" s="93" t="s">
        <v>501</v>
      </c>
      <c r="AO50" s="93" t="s">
        <v>492</v>
      </c>
      <c r="AP50" s="84">
        <v>43467</v>
      </c>
      <c r="AQ50" s="84">
        <v>43830</v>
      </c>
      <c r="AR50" s="93" t="s">
        <v>502</v>
      </c>
      <c r="AS50" s="20"/>
      <c r="AT50" s="20"/>
      <c r="AU50" s="577"/>
      <c r="AV50" s="577"/>
      <c r="AW50" s="587"/>
      <c r="AX50" s="589"/>
      <c r="AY50" s="462"/>
      <c r="AZ50" s="96"/>
      <c r="BA50" s="462"/>
      <c r="BB50" s="20"/>
      <c r="BC50" s="20"/>
      <c r="BD50" s="577"/>
      <c r="BE50" s="577"/>
      <c r="BF50" s="587"/>
      <c r="BG50" s="589"/>
      <c r="BH50" s="457"/>
      <c r="BI50" s="457"/>
      <c r="BJ50" s="577"/>
      <c r="BK50" s="20"/>
      <c r="BL50" s="20"/>
      <c r="BM50" s="577"/>
      <c r="BN50" s="577"/>
      <c r="BO50" s="587"/>
      <c r="BP50" s="589"/>
      <c r="BQ50" s="454"/>
      <c r="BR50" s="454"/>
      <c r="BS50" s="577"/>
      <c r="BT50" s="120"/>
      <c r="BU50" s="120"/>
      <c r="BV50" s="120"/>
      <c r="BW50" s="120"/>
      <c r="BX50" s="120"/>
      <c r="BY50" s="120"/>
      <c r="BZ50" s="120"/>
      <c r="CA50" s="120"/>
      <c r="CB50" s="120"/>
      <c r="CC50" s="93"/>
      <c r="CD50" s="93"/>
      <c r="CE50" s="93"/>
      <c r="CF50" s="93"/>
      <c r="CG50" s="93"/>
      <c r="CH50" s="93"/>
      <c r="CI50" s="93"/>
      <c r="CJ50" s="93"/>
      <c r="CK50" s="93"/>
      <c r="CY50" s="462"/>
      <c r="CZ50" s="462"/>
      <c r="DD50" s="461"/>
      <c r="DE50" s="461"/>
      <c r="DF50" s="461"/>
      <c r="DG50" s="581"/>
    </row>
    <row r="51" spans="1:111" ht="108.75" customHeight="1" x14ac:dyDescent="0.25">
      <c r="A51" s="569" t="s">
        <v>24</v>
      </c>
      <c r="B51" s="569" t="s">
        <v>27</v>
      </c>
      <c r="C51" s="569" t="s">
        <v>27</v>
      </c>
      <c r="D51" s="614" t="s">
        <v>227</v>
      </c>
      <c r="E51" s="595" t="s">
        <v>503</v>
      </c>
      <c r="F51" s="569" t="s">
        <v>504</v>
      </c>
      <c r="L51" s="569" t="s">
        <v>505</v>
      </c>
      <c r="M51" s="569" t="s">
        <v>506</v>
      </c>
      <c r="N51" s="578" t="s">
        <v>10</v>
      </c>
      <c r="O51" s="578" t="s">
        <v>14</v>
      </c>
      <c r="P51" s="578"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5" t="str">
        <f t="shared" si="3"/>
        <v>Fuerte</v>
      </c>
      <c r="AE51" s="578">
        <f>(IF(AD51="Fuerte",100,IF(AD51="Moderado",50,0))+IF(AD52="Fuerte",100,IF(AD52="Moderado",50,0)))/2</f>
        <v>100</v>
      </c>
      <c r="AF51" s="578" t="str">
        <f>IF(AE51=100,"Fuerte",IF(OR(AE51=99,AE51&gt;=50),"Moderado","Débil"))</f>
        <v>Fuerte</v>
      </c>
      <c r="AG51" s="578" t="s">
        <v>150</v>
      </c>
      <c r="AH51" s="578" t="s">
        <v>152</v>
      </c>
      <c r="AI51" s="578" t="str">
        <f>VLOOKUP(IF(DE51=0,DE51+1,DE51),[9]Validacion!$J$15:$K$19,2,FALSE)</f>
        <v>Rara Vez</v>
      </c>
      <c r="AJ51" s="578" t="str">
        <f>VLOOKUP(IF(DG51=0,DG51+1,DG51),[9]Validacion!$J$23:$K$27,2,FALSE)</f>
        <v>Mayor</v>
      </c>
      <c r="AK51" s="578" t="str">
        <f>INDEX([9]Validacion!$C$15:$G$19,IF(DE51=0,DE51+1,'Mapa de Riesgos'!DE51:DE52),IF(DG51=0,DG51+1,'Mapa de Riesgos'!DG51:DG52))</f>
        <v>Alta</v>
      </c>
      <c r="AL51" s="578" t="s">
        <v>226</v>
      </c>
      <c r="AM51" s="93" t="s">
        <v>508</v>
      </c>
      <c r="AN51" s="93" t="s">
        <v>509</v>
      </c>
      <c r="AO51" s="93" t="s">
        <v>510</v>
      </c>
      <c r="AP51" s="84">
        <v>43467</v>
      </c>
      <c r="AQ51" s="84">
        <v>43830</v>
      </c>
      <c r="AR51" s="93" t="s">
        <v>511</v>
      </c>
      <c r="AS51" s="20"/>
      <c r="AT51" s="20"/>
      <c r="AU51" s="93"/>
      <c r="AV51" s="93"/>
      <c r="AW51" s="122"/>
      <c r="AX51" s="86"/>
      <c r="AY51" s="460"/>
      <c r="AZ51" s="94"/>
      <c r="BA51" s="460"/>
      <c r="BB51" s="20"/>
      <c r="BC51" s="20"/>
      <c r="BD51" s="93"/>
      <c r="BE51" s="149"/>
      <c r="BF51" s="125"/>
      <c r="BG51" s="86"/>
      <c r="BH51" s="460"/>
      <c r="BI51" s="460"/>
      <c r="BJ51" s="455"/>
      <c r="BK51" s="20"/>
      <c r="BL51" s="20"/>
      <c r="BM51" s="93"/>
      <c r="BN51" s="93"/>
      <c r="BO51" s="125"/>
      <c r="BP51" s="86"/>
      <c r="BQ51" s="575"/>
      <c r="BR51" s="575"/>
      <c r="BS51" s="575"/>
      <c r="BT51" s="120"/>
      <c r="BU51" s="120"/>
      <c r="BV51" s="120"/>
      <c r="BW51" s="120"/>
      <c r="BX51" s="120"/>
      <c r="BY51" s="120"/>
      <c r="BZ51" s="120"/>
      <c r="CA51" s="120"/>
      <c r="CB51" s="120"/>
      <c r="CC51" s="93"/>
      <c r="CD51" s="93"/>
      <c r="CE51" s="93"/>
      <c r="CF51" s="93"/>
      <c r="CG51" s="93"/>
      <c r="CH51" s="93"/>
      <c r="CI51" s="93"/>
      <c r="CJ51" s="93"/>
      <c r="CK51" s="93"/>
      <c r="CY51" s="460">
        <f>VLOOKUP(N51,[9]Validacion!$I$15:$M$19,2,FALSE)</f>
        <v>2</v>
      </c>
      <c r="CZ51" s="460">
        <f>VLOOKUP(O51,[9]Validacion!$I$23:$J$27,2,FALSE)</f>
        <v>4</v>
      </c>
      <c r="DD51" s="460">
        <f>VLOOKUP($N51,[9]Validacion!$I$15:$M$19,2,FALSE)</f>
        <v>2</v>
      </c>
      <c r="DE51" s="460">
        <f>IF(AF51="Fuerte",DD51-2,IF(AND(AF51="Moderado",AG51="Directamente",AH51="Directamente"),DD51-1,IF(AND(AF51="Moderado",AG51="No Disminuye",AH51="Directamente"),DD51,IF(AND(AF51="Moderado",AG51="Directamente",AH51="No Disminuye"),DD51-1,DD51))))</f>
        <v>0</v>
      </c>
      <c r="DF51" s="460">
        <f>VLOOKUP($O51,[9]Validacion!$I$23:$J$27,2,FALSE)</f>
        <v>4</v>
      </c>
      <c r="DG51" s="581">
        <f>IF(AF51="Fuerte",DF51,IF(AND(AF51="Moderado",AG51="Directamente",AH51="Directamente"),DF51-1,IF(AND(AF51="Moderado",AG51="No Disminuye",AH51="Directamente"),DF51-1,IF(AND(AF51="Moderado",AG51="Directamente",AH51="No Disminuye"),DF51,DF51))))</f>
        <v>4</v>
      </c>
    </row>
    <row r="52" spans="1:111" ht="93" customHeight="1" x14ac:dyDescent="0.25">
      <c r="A52" s="569"/>
      <c r="B52" s="569"/>
      <c r="C52" s="569"/>
      <c r="D52" s="614"/>
      <c r="E52" s="595"/>
      <c r="F52" s="569"/>
      <c r="L52" s="569"/>
      <c r="M52" s="569"/>
      <c r="N52" s="578"/>
      <c r="O52" s="578"/>
      <c r="P52" s="578"/>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5" t="str">
        <f t="shared" si="3"/>
        <v>Fuerte</v>
      </c>
      <c r="AE52" s="578"/>
      <c r="AF52" s="578"/>
      <c r="AG52" s="578"/>
      <c r="AH52" s="578"/>
      <c r="AI52" s="578"/>
      <c r="AJ52" s="578"/>
      <c r="AK52" s="578"/>
      <c r="AL52" s="578"/>
      <c r="AM52" s="93" t="s">
        <v>513</v>
      </c>
      <c r="AN52" s="93" t="s">
        <v>514</v>
      </c>
      <c r="AO52" s="93" t="s">
        <v>510</v>
      </c>
      <c r="AP52" s="84">
        <v>43467</v>
      </c>
      <c r="AQ52" s="84">
        <v>43830</v>
      </c>
      <c r="AR52" s="93" t="s">
        <v>515</v>
      </c>
      <c r="AS52" s="20"/>
      <c r="AT52" s="20"/>
      <c r="AU52" s="93"/>
      <c r="AV52" s="93"/>
      <c r="AW52" s="116"/>
      <c r="AX52" s="86"/>
      <c r="AY52" s="462"/>
      <c r="AZ52" s="96"/>
      <c r="BA52" s="462"/>
      <c r="BB52" s="20"/>
      <c r="BC52" s="20"/>
      <c r="BD52" s="93"/>
      <c r="BE52" s="93"/>
      <c r="BF52" s="116"/>
      <c r="BG52" s="146"/>
      <c r="BH52" s="462"/>
      <c r="BI52" s="462"/>
      <c r="BJ52" s="457"/>
      <c r="BK52" s="20"/>
      <c r="BL52" s="20"/>
      <c r="BM52" s="93"/>
      <c r="BN52" s="93"/>
      <c r="BO52" s="116"/>
      <c r="BP52" s="146"/>
      <c r="BQ52" s="577"/>
      <c r="BR52" s="577"/>
      <c r="BS52" s="577"/>
      <c r="BT52" s="120"/>
      <c r="BU52" s="120"/>
      <c r="BV52" s="120"/>
      <c r="BW52" s="120"/>
      <c r="BX52" s="120"/>
      <c r="BY52" s="120"/>
      <c r="BZ52" s="120"/>
      <c r="CA52" s="120"/>
      <c r="CB52" s="120"/>
      <c r="CC52" s="93"/>
      <c r="CD52" s="93"/>
      <c r="CE52" s="93"/>
      <c r="CF52" s="93"/>
      <c r="CG52" s="93"/>
      <c r="CH52" s="93"/>
      <c r="CI52" s="93"/>
      <c r="CJ52" s="93"/>
      <c r="CK52" s="93"/>
      <c r="CY52" s="462"/>
      <c r="CZ52" s="462"/>
      <c r="DD52" s="461"/>
      <c r="DE52" s="461"/>
      <c r="DF52" s="461"/>
      <c r="DG52" s="581"/>
    </row>
    <row r="53" spans="1:111" ht="138" customHeight="1" x14ac:dyDescent="0.25">
      <c r="A53" s="93" t="s">
        <v>24</v>
      </c>
      <c r="B53" s="93" t="s">
        <v>27</v>
      </c>
      <c r="C53" s="93" t="s">
        <v>27</v>
      </c>
      <c r="D53" s="151"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5"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569" t="s">
        <v>24</v>
      </c>
      <c r="B54" s="569" t="s">
        <v>27</v>
      </c>
      <c r="C54" s="569" t="s">
        <v>27</v>
      </c>
      <c r="D54" s="616" t="s">
        <v>219</v>
      </c>
      <c r="E54" s="617" t="s">
        <v>524</v>
      </c>
      <c r="F54" s="617" t="s">
        <v>525</v>
      </c>
      <c r="L54" s="595" t="s">
        <v>526</v>
      </c>
      <c r="M54" s="617" t="s">
        <v>527</v>
      </c>
      <c r="N54" s="615" t="s">
        <v>11</v>
      </c>
      <c r="O54" s="615" t="s">
        <v>14</v>
      </c>
      <c r="P54" s="615" t="str">
        <f>INDEX([9]Validacion!$C$15:$G$19,'Mapa de Riesgos'!CY54:CY57,'Mapa de Riesgos'!CZ54:CZ57)</f>
        <v>Alta</v>
      </c>
      <c r="Q54" s="117" t="s">
        <v>528</v>
      </c>
      <c r="R54" s="152" t="s">
        <v>158</v>
      </c>
      <c r="S54" s="153" t="s">
        <v>58</v>
      </c>
      <c r="T54" s="152" t="s">
        <v>59</v>
      </c>
      <c r="U54" s="152" t="s">
        <v>60</v>
      </c>
      <c r="V54" s="152" t="s">
        <v>61</v>
      </c>
      <c r="W54" s="152" t="s">
        <v>62</v>
      </c>
      <c r="X54" s="152" t="s">
        <v>75</v>
      </c>
      <c r="Y54" s="152" t="s">
        <v>63</v>
      </c>
      <c r="Z54" s="152">
        <f t="shared" si="0"/>
        <v>100</v>
      </c>
      <c r="AA54" s="152" t="str">
        <f t="shared" si="6"/>
        <v>Fuerte</v>
      </c>
      <c r="AB54" s="152" t="s">
        <v>141</v>
      </c>
      <c r="AC54" s="154">
        <f t="shared" si="2"/>
        <v>200</v>
      </c>
      <c r="AD54" s="155" t="str">
        <f t="shared" si="3"/>
        <v>Fuerte</v>
      </c>
      <c r="AE54" s="580">
        <f>(IF(AD54="Fuerte",100,IF(AD54="Moderado",50,0))+IF(AD55="Fuerte",100,IF(AD55="Moderado",50,0))+IF(AD56="Fuerte",100,IF(AD56="Moderado",50,0))+IF(AD57="Fuerte",100,IF(AD57="Moderado",50,0)))/4</f>
        <v>100</v>
      </c>
      <c r="AF54" s="615" t="str">
        <f>IF(AE54=100,"Fuerte",IF(OR(AE54=99,AE54&gt;=50),"Moderado","Débil"))</f>
        <v>Fuerte</v>
      </c>
      <c r="AG54" s="615" t="s">
        <v>150</v>
      </c>
      <c r="AH54" s="615" t="s">
        <v>152</v>
      </c>
      <c r="AI54" s="578" t="str">
        <f>VLOOKUP(IF(DE54=0,DE54+1,IF(DE54=-1,DE54+2,DE54)),[9]Validacion!$J$15:$K$19,2,FALSE)</f>
        <v>Rara Vez</v>
      </c>
      <c r="AJ54" s="615" t="str">
        <f>VLOOKUP(IF(DG54=0,DG54+1,DG54),[9]Validacion!$J$23:$K$27,2,FALSE)</f>
        <v>Mayor</v>
      </c>
      <c r="AK54" s="615" t="str">
        <f>INDEX([9]Validacion!$C$15:$G$19,IF(DE54=0,DE54+1,IF(DE54=-1,DE54+2,'Mapa de Riesgos'!DE54:DE57)),IF(DG54=0,DG54+1,'Mapa de Riesgos'!DG54:DG57))</f>
        <v>Alta</v>
      </c>
      <c r="AL54" s="615" t="s">
        <v>226</v>
      </c>
      <c r="AM54" s="117" t="s">
        <v>529</v>
      </c>
      <c r="AN54" s="117" t="s">
        <v>530</v>
      </c>
      <c r="AO54" s="117" t="s">
        <v>531</v>
      </c>
      <c r="AP54" s="84">
        <v>43467</v>
      </c>
      <c r="AQ54" s="84">
        <v>43830</v>
      </c>
      <c r="AR54" s="93" t="s">
        <v>532</v>
      </c>
      <c r="AS54" s="20"/>
      <c r="AT54" s="20"/>
      <c r="AU54" s="93"/>
      <c r="AV54" s="93"/>
      <c r="AW54" s="90"/>
      <c r="AX54" s="86"/>
      <c r="AY54" s="460"/>
      <c r="AZ54" s="94"/>
      <c r="BA54" s="460"/>
      <c r="BB54" s="91"/>
      <c r="BC54" s="91"/>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93"/>
      <c r="CD54" s="93"/>
      <c r="CE54" s="93"/>
      <c r="CF54" s="93"/>
      <c r="CG54" s="93"/>
      <c r="CH54" s="93"/>
      <c r="CI54" s="93"/>
      <c r="CJ54" s="93"/>
      <c r="CK54" s="93"/>
      <c r="CY54" s="460">
        <f>VLOOKUP(N54,[9]Validacion!$I$15:$M$19,2,FALSE)</f>
        <v>1</v>
      </c>
      <c r="CZ54" s="460">
        <f>VLOOKUP(O54,[9]Validacion!$I$23:$J$27,2,FALSE)</f>
        <v>4</v>
      </c>
      <c r="DD54" s="460">
        <f>VLOOKUP($N54,[9]Validacion!$I$15:$M$19,2,FALSE)</f>
        <v>1</v>
      </c>
      <c r="DE54" s="460">
        <f>IF(AF54="Fuerte",DD54-2,IF(AND(AF54="Moderado",AG54="Directamente",AH54="Directamente"),DD54-1,IF(AND(AF54="Moderado",AG54="No Disminuye",AH54="Directamente"),DD54,IF(AND(AF54="Moderado",AG54="Directamente",AH54="No Disminuye"),DD54-1,DD54))))</f>
        <v>-1</v>
      </c>
      <c r="DF54" s="460">
        <f>VLOOKUP($O54,[9]Validacion!$I$23:$J$27,2,FALSE)</f>
        <v>4</v>
      </c>
      <c r="DG54" s="581">
        <f>IF(AF54="Fuerte",DF54,IF(AND(AF54="Moderado",AG54="Directamente",AH54="Directamente"),DF54-1,IF(AND(AF54="Moderado",AG54="No Disminuye",AH54="Directamente"),DF54-1,IF(AND(AF54="Moderado",AG54="Directamente",AH54="No Disminuye"),DF54,DF54))))</f>
        <v>4</v>
      </c>
    </row>
    <row r="55" spans="1:111" ht="115.5" customHeight="1" x14ac:dyDescent="0.25">
      <c r="A55" s="569"/>
      <c r="B55" s="569"/>
      <c r="C55" s="569"/>
      <c r="D55" s="616"/>
      <c r="E55" s="617"/>
      <c r="F55" s="617"/>
      <c r="L55" s="595"/>
      <c r="M55" s="617"/>
      <c r="N55" s="615"/>
      <c r="O55" s="615"/>
      <c r="P55" s="615"/>
      <c r="Q55" s="117" t="s">
        <v>533</v>
      </c>
      <c r="R55" s="152" t="s">
        <v>158</v>
      </c>
      <c r="S55" s="153" t="s">
        <v>58</v>
      </c>
      <c r="T55" s="152" t="s">
        <v>59</v>
      </c>
      <c r="U55" s="152" t="s">
        <v>60</v>
      </c>
      <c r="V55" s="152" t="s">
        <v>61</v>
      </c>
      <c r="W55" s="152" t="s">
        <v>62</v>
      </c>
      <c r="X55" s="152" t="s">
        <v>75</v>
      </c>
      <c r="Y55" s="152" t="s">
        <v>63</v>
      </c>
      <c r="Z55" s="152">
        <f t="shared" si="0"/>
        <v>100</v>
      </c>
      <c r="AA55" s="152" t="str">
        <f t="shared" si="6"/>
        <v>Fuerte</v>
      </c>
      <c r="AB55" s="152" t="s">
        <v>141</v>
      </c>
      <c r="AC55" s="154">
        <f t="shared" si="2"/>
        <v>200</v>
      </c>
      <c r="AD55" s="155" t="str">
        <f t="shared" si="3"/>
        <v>Fuerte</v>
      </c>
      <c r="AE55" s="580"/>
      <c r="AF55" s="615"/>
      <c r="AG55" s="615"/>
      <c r="AH55" s="615"/>
      <c r="AI55" s="578"/>
      <c r="AJ55" s="615"/>
      <c r="AK55" s="615"/>
      <c r="AL55" s="615"/>
      <c r="AM55" s="117" t="s">
        <v>534</v>
      </c>
      <c r="AN55" s="117" t="s">
        <v>535</v>
      </c>
      <c r="AO55" s="117" t="s">
        <v>531</v>
      </c>
      <c r="AP55" s="84">
        <v>43467</v>
      </c>
      <c r="AQ55" s="84">
        <v>43830</v>
      </c>
      <c r="AR55" s="93" t="s">
        <v>536</v>
      </c>
      <c r="AS55" s="142"/>
      <c r="AT55" s="142"/>
      <c r="AU55" s="93"/>
      <c r="AV55" s="93"/>
      <c r="AW55" s="90"/>
      <c r="AX55" s="86"/>
      <c r="AY55" s="461"/>
      <c r="AZ55" s="95"/>
      <c r="BA55" s="461"/>
      <c r="BB55" s="99"/>
      <c r="BC55" s="99"/>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93"/>
      <c r="CD55" s="93"/>
      <c r="CE55" s="93"/>
      <c r="CF55" s="93"/>
      <c r="CG55" s="93"/>
      <c r="CH55" s="93"/>
      <c r="CI55" s="93"/>
      <c r="CJ55" s="93"/>
      <c r="CK55" s="93"/>
      <c r="CY55" s="461"/>
      <c r="CZ55" s="461"/>
      <c r="DD55" s="461"/>
      <c r="DE55" s="461"/>
      <c r="DF55" s="461"/>
      <c r="DG55" s="581"/>
    </row>
    <row r="56" spans="1:111" ht="92.25" customHeight="1" x14ac:dyDescent="0.25">
      <c r="A56" s="569"/>
      <c r="B56" s="569"/>
      <c r="C56" s="569"/>
      <c r="D56" s="616"/>
      <c r="E56" s="617"/>
      <c r="F56" s="617"/>
      <c r="L56" s="595"/>
      <c r="M56" s="617"/>
      <c r="N56" s="615"/>
      <c r="O56" s="615"/>
      <c r="P56" s="615"/>
      <c r="Q56" s="117" t="s">
        <v>537</v>
      </c>
      <c r="R56" s="152" t="s">
        <v>158</v>
      </c>
      <c r="S56" s="153" t="s">
        <v>58</v>
      </c>
      <c r="T56" s="152" t="s">
        <v>59</v>
      </c>
      <c r="U56" s="152" t="s">
        <v>60</v>
      </c>
      <c r="V56" s="152" t="s">
        <v>61</v>
      </c>
      <c r="W56" s="152" t="s">
        <v>62</v>
      </c>
      <c r="X56" s="152" t="s">
        <v>75</v>
      </c>
      <c r="Y56" s="152" t="s">
        <v>63</v>
      </c>
      <c r="Z56" s="152">
        <f t="shared" si="0"/>
        <v>100</v>
      </c>
      <c r="AA56" s="152" t="str">
        <f t="shared" si="6"/>
        <v>Fuerte</v>
      </c>
      <c r="AB56" s="152" t="s">
        <v>141</v>
      </c>
      <c r="AC56" s="154">
        <f t="shared" si="2"/>
        <v>200</v>
      </c>
      <c r="AD56" s="155" t="str">
        <f t="shared" si="3"/>
        <v>Fuerte</v>
      </c>
      <c r="AE56" s="580"/>
      <c r="AF56" s="615"/>
      <c r="AG56" s="615"/>
      <c r="AH56" s="615"/>
      <c r="AI56" s="578"/>
      <c r="AJ56" s="615"/>
      <c r="AK56" s="615"/>
      <c r="AL56" s="615"/>
      <c r="AM56" s="117" t="s">
        <v>538</v>
      </c>
      <c r="AN56" s="117" t="s">
        <v>539</v>
      </c>
      <c r="AO56" s="117" t="s">
        <v>531</v>
      </c>
      <c r="AP56" s="84">
        <v>43467</v>
      </c>
      <c r="AQ56" s="84">
        <v>43830</v>
      </c>
      <c r="AR56" s="93" t="s">
        <v>540</v>
      </c>
      <c r="AS56" s="603"/>
      <c r="AT56" s="618"/>
      <c r="AU56" s="93"/>
      <c r="AV56" s="93"/>
      <c r="AW56" s="90"/>
      <c r="AX56" s="86"/>
      <c r="AY56" s="461"/>
      <c r="AZ56" s="95"/>
      <c r="BA56" s="461"/>
      <c r="BB56" s="99"/>
      <c r="BC56" s="99"/>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93"/>
      <c r="CD56" s="93"/>
      <c r="CE56" s="93"/>
      <c r="CF56" s="93"/>
      <c r="CG56" s="93"/>
      <c r="CH56" s="93"/>
      <c r="CI56" s="93"/>
      <c r="CJ56" s="93"/>
      <c r="CK56" s="93"/>
      <c r="CY56" s="461"/>
      <c r="CZ56" s="461"/>
      <c r="DD56" s="461"/>
      <c r="DE56" s="461"/>
      <c r="DF56" s="461"/>
      <c r="DG56" s="581"/>
    </row>
    <row r="57" spans="1:111" ht="84" customHeight="1" x14ac:dyDescent="0.25">
      <c r="A57" s="569"/>
      <c r="B57" s="569"/>
      <c r="C57" s="569"/>
      <c r="D57" s="616"/>
      <c r="E57" s="617"/>
      <c r="F57" s="617"/>
      <c r="L57" s="595"/>
      <c r="M57" s="617"/>
      <c r="N57" s="615"/>
      <c r="O57" s="615"/>
      <c r="P57" s="615"/>
      <c r="Q57" s="117" t="s">
        <v>541</v>
      </c>
      <c r="R57" s="152" t="s">
        <v>158</v>
      </c>
      <c r="S57" s="153" t="s">
        <v>58</v>
      </c>
      <c r="T57" s="152" t="s">
        <v>59</v>
      </c>
      <c r="U57" s="152" t="s">
        <v>60</v>
      </c>
      <c r="V57" s="152" t="s">
        <v>61</v>
      </c>
      <c r="W57" s="152" t="s">
        <v>62</v>
      </c>
      <c r="X57" s="152" t="s">
        <v>75</v>
      </c>
      <c r="Y57" s="152" t="s">
        <v>63</v>
      </c>
      <c r="Z57" s="152">
        <f t="shared" si="0"/>
        <v>100</v>
      </c>
      <c r="AA57" s="152" t="str">
        <f t="shared" si="6"/>
        <v>Fuerte</v>
      </c>
      <c r="AB57" s="152" t="s">
        <v>141</v>
      </c>
      <c r="AC57" s="154">
        <f t="shared" si="2"/>
        <v>200</v>
      </c>
      <c r="AD57" s="155" t="str">
        <f t="shared" si="3"/>
        <v>Fuerte</v>
      </c>
      <c r="AE57" s="580"/>
      <c r="AF57" s="615"/>
      <c r="AG57" s="615"/>
      <c r="AH57" s="615"/>
      <c r="AI57" s="578"/>
      <c r="AJ57" s="615"/>
      <c r="AK57" s="615"/>
      <c r="AL57" s="615"/>
      <c r="AM57" s="117" t="s">
        <v>542</v>
      </c>
      <c r="AN57" s="117" t="s">
        <v>543</v>
      </c>
      <c r="AO57" s="117" t="s">
        <v>531</v>
      </c>
      <c r="AP57" s="84">
        <v>43467</v>
      </c>
      <c r="AQ57" s="84">
        <v>43830</v>
      </c>
      <c r="AR57" s="93" t="s">
        <v>544</v>
      </c>
      <c r="AS57" s="604"/>
      <c r="AT57" s="619"/>
      <c r="AU57" s="93"/>
      <c r="AV57" s="93"/>
      <c r="AW57" s="90"/>
      <c r="AX57" s="86"/>
      <c r="AY57" s="462"/>
      <c r="AZ57" s="96"/>
      <c r="BA57" s="462"/>
      <c r="BB57" s="92"/>
      <c r="BC57" s="92"/>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93"/>
      <c r="CD57" s="93"/>
      <c r="CE57" s="93"/>
      <c r="CF57" s="93"/>
      <c r="CG57" s="93"/>
      <c r="CH57" s="93"/>
      <c r="CI57" s="93"/>
      <c r="CJ57" s="93"/>
      <c r="CK57" s="93"/>
      <c r="CM57" s="126"/>
      <c r="CY57" s="462"/>
      <c r="CZ57" s="462"/>
      <c r="DD57" s="461"/>
      <c r="DE57" s="461"/>
      <c r="DF57" s="461"/>
      <c r="DG57" s="581"/>
    </row>
    <row r="58" spans="1:111" ht="129" customHeight="1" x14ac:dyDescent="0.25">
      <c r="A58" s="569" t="s">
        <v>53</v>
      </c>
      <c r="B58" s="569" t="s">
        <v>27</v>
      </c>
      <c r="C58" s="569" t="s">
        <v>27</v>
      </c>
      <c r="D58" s="623" t="s">
        <v>220</v>
      </c>
      <c r="E58" s="569" t="s">
        <v>545</v>
      </c>
      <c r="F58" s="569" t="s">
        <v>546</v>
      </c>
      <c r="L58" s="569" t="s">
        <v>547</v>
      </c>
      <c r="M58" s="595" t="s">
        <v>548</v>
      </c>
      <c r="N58" s="578" t="s">
        <v>9</v>
      </c>
      <c r="O58" s="578" t="s">
        <v>14</v>
      </c>
      <c r="P58" s="578"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78">
        <f>(IF(AD58="Fuerte",100,IF(AD58="Moderado",50,0))+IF(AD59="Fuerte",100,IF(AD59="Moderado",50,0)))/2</f>
        <v>100</v>
      </c>
      <c r="AF58" s="578" t="str">
        <f>IF(AE58=100,"Fuerte",IF(OR(AE58=99,AE58&gt;=50),"Moderado","Débil"))</f>
        <v>Fuerte</v>
      </c>
      <c r="AG58" s="578" t="s">
        <v>150</v>
      </c>
      <c r="AH58" s="578" t="s">
        <v>152</v>
      </c>
      <c r="AI58" s="578" t="str">
        <f>VLOOKUP(IF(DE58=0,DE58+1,DE58),[9]Validacion!$J$15:$K$19,2,FALSE)</f>
        <v>Rara Vez</v>
      </c>
      <c r="AJ58" s="578" t="str">
        <f>VLOOKUP(IF(DG58=0,DG58+1,DG58),[9]Validacion!$J$23:$K$27,2,FALSE)</f>
        <v>Mayor</v>
      </c>
      <c r="AK58" s="578" t="str">
        <f>INDEX([9]Validacion!$C$15:$G$19,IF(DE58=0,DE58+1,'Mapa de Riesgos'!DE58:DE59),IF(DG58=0,DG58+1,'Mapa de Riesgos'!DG58:DG59))</f>
        <v>Alta</v>
      </c>
      <c r="AL58" s="578" t="s">
        <v>226</v>
      </c>
      <c r="AM58" s="117" t="s">
        <v>550</v>
      </c>
      <c r="AN58" s="93" t="s">
        <v>551</v>
      </c>
      <c r="AO58" s="93" t="s">
        <v>552</v>
      </c>
      <c r="AP58" s="84">
        <v>43467</v>
      </c>
      <c r="AQ58" s="84">
        <v>43830</v>
      </c>
      <c r="AR58" s="93" t="s">
        <v>553</v>
      </c>
      <c r="AS58" s="20"/>
      <c r="AT58" s="20"/>
      <c r="AU58" s="93"/>
      <c r="AV58" s="93"/>
      <c r="AW58" s="122"/>
      <c r="AX58" s="86"/>
      <c r="AY58" s="621"/>
      <c r="AZ58" s="156"/>
      <c r="BA58" s="460"/>
      <c r="BB58" s="91"/>
      <c r="BC58" s="91"/>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93"/>
      <c r="CD58" s="93"/>
      <c r="CE58" s="93"/>
      <c r="CF58" s="93"/>
      <c r="CG58" s="93"/>
      <c r="CH58" s="93"/>
      <c r="CI58" s="93"/>
      <c r="CJ58" s="93"/>
      <c r="CK58" s="93"/>
      <c r="CY58" s="460">
        <f>VLOOKUP(N58,[9]Validacion!$I$15:$M$19,2,FALSE)</f>
        <v>3</v>
      </c>
      <c r="CZ58" s="460">
        <f>VLOOKUP(O58,[9]Validacion!$I$23:$J$27,2,FALSE)</f>
        <v>4</v>
      </c>
      <c r="DD58" s="460">
        <f>VLOOKUP($N58,[9]Validacion!$I$15:$M$19,2,FALSE)</f>
        <v>3</v>
      </c>
      <c r="DE58" s="460">
        <f>IF(AF58="Fuerte",DD58-2,IF(AND(AF58="Moderado",AG58="Directamente",AH58="Directamente"),DD58-1,IF(AND(AF58="Moderado",AG58="No Disminuye",AH58="Directamente"),DD58,IF(AND(AF58="Moderado",AG58="Directamente",AH58="No Disminuye"),DD58-1,DD58))))</f>
        <v>1</v>
      </c>
      <c r="DF58" s="460">
        <f>VLOOKUP($O58,[9]Validacion!$I$23:$J$27,2,FALSE)</f>
        <v>4</v>
      </c>
      <c r="DG58" s="581">
        <f>IF(AF58="Fuerte",DF58,IF(AND(AF58="Moderado",AG58="Directamente",AH58="Directamente"),DF58-1,IF(AND(AF58="Moderado",AG58="No Disminuye",AH58="Directamente"),DF58-1,IF(AND(AF58="Moderado",AG58="Directamente",AH58="No Disminuye"),DF58,DF58))))</f>
        <v>4</v>
      </c>
    </row>
    <row r="59" spans="1:111" ht="129" customHeight="1" thickBot="1" x14ac:dyDescent="0.3">
      <c r="A59" s="569"/>
      <c r="B59" s="569"/>
      <c r="C59" s="569"/>
      <c r="D59" s="623"/>
      <c r="E59" s="569"/>
      <c r="F59" s="569"/>
      <c r="L59" s="569"/>
      <c r="M59" s="595"/>
      <c r="N59" s="578"/>
      <c r="O59" s="578"/>
      <c r="P59" s="578"/>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78"/>
      <c r="AF59" s="578"/>
      <c r="AG59" s="578"/>
      <c r="AH59" s="578"/>
      <c r="AI59" s="578"/>
      <c r="AJ59" s="578"/>
      <c r="AK59" s="578"/>
      <c r="AL59" s="578"/>
      <c r="AM59" s="117" t="s">
        <v>555</v>
      </c>
      <c r="AN59" s="93" t="s">
        <v>556</v>
      </c>
      <c r="AO59" s="93" t="s">
        <v>552</v>
      </c>
      <c r="AP59" s="84">
        <v>43467</v>
      </c>
      <c r="AQ59" s="84">
        <v>43830</v>
      </c>
      <c r="AR59" s="93" t="s">
        <v>356</v>
      </c>
      <c r="AS59" s="157"/>
      <c r="AT59" s="157"/>
      <c r="AU59" s="93"/>
      <c r="AV59" s="93"/>
      <c r="AW59" s="140"/>
      <c r="AX59" s="86"/>
      <c r="AY59" s="622"/>
      <c r="AZ59" s="158"/>
      <c r="BA59" s="462"/>
      <c r="BB59" s="92"/>
      <c r="BC59" s="92"/>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93"/>
      <c r="CD59" s="93"/>
      <c r="CE59" s="93"/>
      <c r="CF59" s="93"/>
      <c r="CG59" s="93"/>
      <c r="CH59" s="93"/>
      <c r="CI59" s="93"/>
      <c r="CJ59" s="93"/>
      <c r="CK59" s="93"/>
      <c r="CY59" s="462"/>
      <c r="CZ59" s="462"/>
      <c r="DD59" s="461"/>
      <c r="DE59" s="461"/>
      <c r="DF59" s="461"/>
      <c r="DG59" s="581"/>
    </row>
    <row r="60" spans="1:111" ht="174" customHeight="1" thickBot="1" x14ac:dyDescent="0.3">
      <c r="A60" s="569" t="s">
        <v>26</v>
      </c>
      <c r="B60" s="569" t="s">
        <v>196</v>
      </c>
      <c r="C60" s="569" t="s">
        <v>196</v>
      </c>
      <c r="D60" s="620" t="s">
        <v>156</v>
      </c>
      <c r="E60" s="569" t="s">
        <v>557</v>
      </c>
      <c r="F60" s="600" t="s">
        <v>558</v>
      </c>
      <c r="L60" s="600" t="s">
        <v>559</v>
      </c>
      <c r="M60" s="600" t="s">
        <v>560</v>
      </c>
      <c r="N60" s="578" t="s">
        <v>9</v>
      </c>
      <c r="O60" s="578" t="s">
        <v>14</v>
      </c>
      <c r="P60" s="578" t="str">
        <f>INDEX([9]Validacion!$C$15:$G$19,'Mapa de Riesgos'!CY60:CY62,'Mapa de Riesgos'!CZ60:CZ62)</f>
        <v>Extrema</v>
      </c>
      <c r="Q60" s="117"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5" t="str">
        <f>IF(AND(AA60="Moderado",AB60="Moderado",AC60=100),"Moderado",IF(AC60=200,"Fuerte",IF(OR(AC60=150,),"Moderado","Débil")))</f>
        <v>Fuerte</v>
      </c>
      <c r="AE60" s="580">
        <f>(IF(AD60="Fuerte",100,IF(AD60="Moderado",50,0))+IF(AD61="Fuerte",100,IF(AD61="Moderado",50,0))+IF(AD62="Fuerte",100,IF(AD62="Moderado",50,0)))/3</f>
        <v>100</v>
      </c>
      <c r="AF60" s="578" t="str">
        <f>IF(AE60=100,"Fuerte",IF(OR(AE60=99,AE60&gt;=50),"Moderado","Débil"))</f>
        <v>Fuerte</v>
      </c>
      <c r="AG60" s="578" t="s">
        <v>150</v>
      </c>
      <c r="AH60" s="578" t="s">
        <v>152</v>
      </c>
      <c r="AI60" s="578" t="str">
        <f>VLOOKUP(IF(DE60=0,DE60+1,DE60),[9]Validacion!$J$15:$K$19,2,FALSE)</f>
        <v>Rara Vez</v>
      </c>
      <c r="AJ60" s="578" t="str">
        <f>VLOOKUP(IF(DG60=0,DG60+1,DG60),[9]Validacion!$J$23:$K$27,2,FALSE)</f>
        <v>Mayor</v>
      </c>
      <c r="AK60" s="578" t="str">
        <f>INDEX([9]Validacion!$C$15:$G$19,IF(DE60=0,DE60+1,'Mapa de Riesgos'!DE60:DE62),IF(DG60=0,DG60+1,'Mapa de Riesgos'!DG60:DG62))</f>
        <v>Alta</v>
      </c>
      <c r="AL60" s="578"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0">
        <f>VLOOKUP($N60,[9]Validacion!$I$15:$M$19,2,FALSE)</f>
        <v>3</v>
      </c>
      <c r="CZ60" s="460">
        <f>VLOOKUP($O60,[9]Validacion!$I$23:$J$27,2,FALSE)</f>
        <v>4</v>
      </c>
      <c r="DD60" s="460">
        <f>VLOOKUP($N60,[9]Validacion!$I$15:$M$19,2,FALSE)</f>
        <v>3</v>
      </c>
      <c r="DE60" s="460">
        <f>IF(AF60="Fuerte",DD60-2,IF(AND(AF60="Moderado",AG60="Directamente",AH60="Directamente"),DD60-1,IF(AND(AF60="Moderado",AG60="No Disminuye",AH60="Directamente"),DD60,IF(AND(AF60="Moderado",AG60="Directamente",AH60="No Disminuye"),DD60-1,DD60))))</f>
        <v>1</v>
      </c>
      <c r="DF60" s="460">
        <f>VLOOKUP($O60,[9]Validacion!$I$23:$J$27,2,FALSE)</f>
        <v>4</v>
      </c>
      <c r="DG60" s="581">
        <f>IF(AF60="Fuerte",DF60,IF(AND(AF60="Moderado",AG60="Directamente",AH60="Directamente"),DF60-1,IF(AND(AF60="Moderado",AG60="No Disminuye",AH60="Directamente"),DF60-1,IF(AND(AF60="Moderado",AG60="Directamente",AH60="No Disminuye"),DF60,DF60))))</f>
        <v>4</v>
      </c>
    </row>
    <row r="61" spans="1:111" ht="145.5" customHeight="1" x14ac:dyDescent="0.25">
      <c r="A61" s="569"/>
      <c r="B61" s="569"/>
      <c r="C61" s="569"/>
      <c r="D61" s="620"/>
      <c r="E61" s="569"/>
      <c r="F61" s="600"/>
      <c r="L61" s="600"/>
      <c r="M61" s="600"/>
      <c r="N61" s="578"/>
      <c r="O61" s="578"/>
      <c r="P61" s="578"/>
      <c r="Q61" s="117"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5" t="str">
        <f>IF(AND(AA61="Moderado",AB61="Moderado",AC61=100),"Moderado",IF(AC61=200,"Fuerte",IF(OR(AC61=150,),"Moderado","Débil")))</f>
        <v>Fuerte</v>
      </c>
      <c r="AE61" s="580"/>
      <c r="AF61" s="578"/>
      <c r="AG61" s="578"/>
      <c r="AH61" s="578"/>
      <c r="AI61" s="578"/>
      <c r="AJ61" s="578"/>
      <c r="AK61" s="578"/>
      <c r="AL61" s="578"/>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9"/>
      <c r="CY61" s="461"/>
      <c r="CZ61" s="461"/>
      <c r="DD61" s="461"/>
      <c r="DE61" s="461"/>
      <c r="DF61" s="461"/>
      <c r="DG61" s="581"/>
    </row>
    <row r="62" spans="1:111" ht="82.5" customHeight="1" x14ac:dyDescent="0.25">
      <c r="A62" s="569"/>
      <c r="B62" s="569"/>
      <c r="C62" s="569"/>
      <c r="D62" s="620"/>
      <c r="E62" s="569"/>
      <c r="F62" s="600"/>
      <c r="L62" s="600"/>
      <c r="M62" s="600"/>
      <c r="N62" s="578"/>
      <c r="O62" s="578"/>
      <c r="P62" s="578"/>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5" t="str">
        <f t="shared" ref="AD62" si="8">IF(AND(AA62="Moderado",AB62="Moderado",AC62=100),"Moderado",IF(AC62=200,"Fuerte",IF(OR(AC62=150,),"Moderado","Débil")))</f>
        <v>Fuerte</v>
      </c>
      <c r="AE62" s="580"/>
      <c r="AF62" s="578"/>
      <c r="AG62" s="578"/>
      <c r="AH62" s="578"/>
      <c r="AI62" s="578"/>
      <c r="AJ62" s="578"/>
      <c r="AK62" s="578"/>
      <c r="AL62" s="578"/>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2"/>
      <c r="CZ62" s="462"/>
      <c r="DD62" s="462"/>
      <c r="DE62" s="462"/>
      <c r="DF62" s="462"/>
      <c r="DG62" s="581"/>
    </row>
    <row r="63" spans="1:111" ht="26.25" customHeight="1" x14ac:dyDescent="0.25"/>
    <row r="64" spans="1:111" ht="26.25" customHeight="1" x14ac:dyDescent="0.25"/>
    <row r="65" spans="1:129" ht="33" customHeight="1" x14ac:dyDescent="0.25">
      <c r="D65" s="624" t="s">
        <v>42</v>
      </c>
      <c r="E65" s="624"/>
      <c r="F65" s="624"/>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5703125" customWidth="1"/>
    <col min="3" max="3" width="12.140625" bestFit="1" customWidth="1"/>
    <col min="6" max="6" width="12.85546875" customWidth="1"/>
    <col min="7" max="7" width="17.7109375" customWidth="1"/>
    <col min="9" max="9" width="13.5703125" customWidth="1"/>
    <col min="11" max="11" width="13.7109375" customWidth="1"/>
    <col min="12" max="12" width="15.85546875" style="53" customWidth="1"/>
    <col min="13" max="13" width="20.42578125" customWidth="1"/>
    <col min="14" max="14" width="17.85546875" customWidth="1"/>
    <col min="15" max="15" width="14.85546875" customWidth="1"/>
    <col min="16" max="16" width="13.5703125" customWidth="1"/>
  </cols>
  <sheetData>
    <row r="1" spans="1:19" ht="90"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5.75" thickBot="1" x14ac:dyDescent="0.3"/>
    <row r="12" spans="1:19" ht="45.75" thickBot="1" x14ac:dyDescent="0.3">
      <c r="B12" s="627" t="s">
        <v>4</v>
      </c>
      <c r="C12" s="630" t="s">
        <v>79</v>
      </c>
      <c r="D12" s="631"/>
      <c r="E12" s="631"/>
      <c r="F12" s="631"/>
      <c r="G12" s="632"/>
      <c r="H12" s="23"/>
      <c r="I12" s="23"/>
      <c r="J12" s="24" t="s">
        <v>80</v>
      </c>
      <c r="K12" s="23"/>
      <c r="L12" s="54"/>
      <c r="M12" s="23"/>
    </row>
    <row r="13" spans="1:19" ht="15.75" thickBot="1" x14ac:dyDescent="0.3">
      <c r="B13" s="628"/>
      <c r="C13" s="25">
        <v>1</v>
      </c>
      <c r="D13" s="25">
        <v>2</v>
      </c>
      <c r="E13" s="25">
        <v>3</v>
      </c>
      <c r="F13" s="25">
        <v>4</v>
      </c>
      <c r="G13" s="25">
        <v>5</v>
      </c>
      <c r="H13" s="23"/>
      <c r="I13" s="23"/>
      <c r="J13" s="23"/>
      <c r="K13" s="23"/>
      <c r="L13" s="54"/>
      <c r="M13" s="23"/>
    </row>
    <row r="14" spans="1:19" ht="17.25" customHeight="1" thickBot="1" x14ac:dyDescent="0.3">
      <c r="B14" s="62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 x14ac:dyDescent="0.25">
      <c r="B20" s="23" t="s">
        <v>109</v>
      </c>
      <c r="C20" s="41"/>
      <c r="D20" s="41"/>
      <c r="E20" s="41"/>
      <c r="F20" s="41"/>
      <c r="G20" s="41"/>
      <c r="H20" s="23"/>
      <c r="I20" s="23"/>
      <c r="J20" s="23"/>
      <c r="K20" s="23"/>
      <c r="L20" s="54"/>
      <c r="M20" s="23"/>
    </row>
    <row r="21" spans="2:13" ht="45.75" thickBot="1" x14ac:dyDescent="0.3">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633" t="s">
        <v>127</v>
      </c>
      <c r="D32" s="633"/>
      <c r="E32" s="633" t="s">
        <v>128</v>
      </c>
      <c r="F32" s="63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48" t="s">
        <v>143</v>
      </c>
      <c r="C41" s="548"/>
      <c r="D41" s="634" t="s">
        <v>144</v>
      </c>
      <c r="E41" s="634" t="s">
        <v>145</v>
      </c>
      <c r="F41" s="634" t="s">
        <v>146</v>
      </c>
      <c r="G41" s="634" t="s">
        <v>147</v>
      </c>
      <c r="H41" s="634" t="s">
        <v>148</v>
      </c>
      <c r="I41" s="64"/>
      <c r="J41" s="635" t="s">
        <v>149</v>
      </c>
      <c r="K41" s="635"/>
      <c r="L41" s="634" t="s">
        <v>144</v>
      </c>
      <c r="M41" s="634" t="s">
        <v>145</v>
      </c>
      <c r="N41" s="634" t="s">
        <v>146</v>
      </c>
      <c r="O41" s="634" t="s">
        <v>147</v>
      </c>
      <c r="P41" s="634" t="s">
        <v>148</v>
      </c>
    </row>
    <row r="42" spans="2:16" x14ac:dyDescent="0.25">
      <c r="B42" s="548"/>
      <c r="C42" s="548"/>
      <c r="D42" s="634"/>
      <c r="E42" s="634"/>
      <c r="F42" s="634"/>
      <c r="G42" s="634"/>
      <c r="H42" s="634"/>
      <c r="I42" s="64"/>
      <c r="J42" s="635"/>
      <c r="K42" s="635"/>
      <c r="L42" s="634"/>
      <c r="M42" s="634"/>
      <c r="N42" s="634"/>
      <c r="O42" s="634"/>
      <c r="P42" s="634"/>
    </row>
    <row r="43" spans="2:16" x14ac:dyDescent="0.25">
      <c r="B43" s="548"/>
      <c r="C43" s="548"/>
      <c r="D43" s="634"/>
      <c r="E43" s="634"/>
      <c r="F43" s="634"/>
      <c r="G43" s="634"/>
      <c r="H43" s="634"/>
      <c r="I43" s="64"/>
      <c r="J43" s="635"/>
      <c r="K43" s="635"/>
      <c r="L43" s="634"/>
      <c r="M43" s="634"/>
      <c r="N43" s="634"/>
      <c r="O43" s="634"/>
      <c r="P43" s="634"/>
    </row>
    <row r="44" spans="2:16" ht="30" x14ac:dyDescent="0.25">
      <c r="B44" s="548"/>
      <c r="C44" s="548"/>
      <c r="D44" s="65" t="s">
        <v>141</v>
      </c>
      <c r="E44" s="65" t="s">
        <v>150</v>
      </c>
      <c r="F44" s="65" t="s">
        <v>151</v>
      </c>
      <c r="G44" s="65">
        <v>2</v>
      </c>
      <c r="H44" s="65">
        <v>1</v>
      </c>
      <c r="I44" s="64"/>
      <c r="J44" s="635"/>
      <c r="K44" s="635"/>
      <c r="L44" s="66" t="s">
        <v>141</v>
      </c>
      <c r="M44" s="66" t="s">
        <v>150</v>
      </c>
      <c r="N44" s="66" t="s">
        <v>151</v>
      </c>
      <c r="O44" s="66">
        <v>2</v>
      </c>
      <c r="P44" s="66">
        <v>0</v>
      </c>
    </row>
    <row r="45" spans="2:16" ht="30" x14ac:dyDescent="0.25">
      <c r="B45" s="548"/>
      <c r="C45" s="548"/>
      <c r="D45" s="65" t="s">
        <v>15</v>
      </c>
      <c r="E45" s="65" t="s">
        <v>150</v>
      </c>
      <c r="F45" s="65" t="s">
        <v>150</v>
      </c>
      <c r="G45" s="65">
        <v>1</v>
      </c>
      <c r="H45" s="65">
        <v>1</v>
      </c>
      <c r="I45" s="64"/>
      <c r="J45" s="635"/>
      <c r="K45" s="635"/>
      <c r="L45" s="66" t="s">
        <v>15</v>
      </c>
      <c r="M45" s="66" t="s">
        <v>150</v>
      </c>
      <c r="N45" s="66" t="s">
        <v>150</v>
      </c>
      <c r="O45" s="66">
        <v>1</v>
      </c>
      <c r="P45" s="66">
        <v>0</v>
      </c>
    </row>
    <row r="46" spans="2:16" ht="30" x14ac:dyDescent="0.25">
      <c r="B46" s="548"/>
      <c r="C46" s="548"/>
      <c r="D46" s="65" t="s">
        <v>15</v>
      </c>
      <c r="E46" s="65" t="s">
        <v>152</v>
      </c>
      <c r="F46" s="65" t="s">
        <v>150</v>
      </c>
      <c r="G46" s="65">
        <v>0</v>
      </c>
      <c r="H46" s="65">
        <v>1</v>
      </c>
      <c r="I46" s="64"/>
      <c r="J46" s="635"/>
      <c r="K46" s="635"/>
      <c r="L46" s="66" t="s">
        <v>15</v>
      </c>
      <c r="M46" s="66" t="s">
        <v>152</v>
      </c>
      <c r="N46" s="66" t="s">
        <v>150</v>
      </c>
      <c r="O46" s="66">
        <v>0</v>
      </c>
      <c r="P46" s="66">
        <v>0</v>
      </c>
    </row>
    <row r="47" spans="2:16" ht="30" x14ac:dyDescent="0.25">
      <c r="B47" s="548"/>
      <c r="C47" s="548"/>
      <c r="D47" s="65" t="s">
        <v>15</v>
      </c>
      <c r="E47" s="65" t="s">
        <v>150</v>
      </c>
      <c r="F47" s="65" t="s">
        <v>152</v>
      </c>
      <c r="G47" s="65">
        <v>1</v>
      </c>
      <c r="H47" s="65">
        <v>0</v>
      </c>
      <c r="I47" s="64"/>
      <c r="J47" s="635"/>
      <c r="K47" s="63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636" t="s">
        <v>4</v>
      </c>
      <c r="B1" s="636"/>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636" t="s">
        <v>12</v>
      </c>
      <c r="B8" s="636"/>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636" t="s">
        <v>6</v>
      </c>
      <c r="B15" s="636"/>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ht="25.5"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Contexto</vt:lpstr>
      <vt:lpstr>Calific impacto riesgos corrupc</vt:lpstr>
      <vt:lpstr>Matriz de riesgo </vt:lpstr>
      <vt:lpstr>Mapa de Riesgos</vt:lpstr>
      <vt:lpstr>Validacion</vt:lpstr>
      <vt:lpstr>DATOS </vt:lpstr>
      <vt:lpstr>Hoja1</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2020-06-04T23:38:47Z</dcterms:modified>
</cp:coreProperties>
</file>