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10455" tabRatio="614" firstSheet="1" activeTab="1"/>
  </bookViews>
  <sheets>
    <sheet name="Calific impacto riesgos corrupc" sheetId="42" state="hidden" r:id="rId1"/>
    <sheet name="Matriz de riesgo " sheetId="40" r:id="rId2"/>
    <sheet name="Mapa de Riesgos" sheetId="46" state="hidden" r:id="rId3"/>
    <sheet name="Validacion" sheetId="33" state="hidden" r:id="rId4"/>
    <sheet name="DATOS " sheetId="39" state="hidden" r:id="rId5"/>
    <sheet name="Registro de incidente" sheetId="47" r:id="rId6"/>
    <sheet name="Datos" sheetId="48" r:id="rId7"/>
    <sheet name="Instructivo" sheetId="4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'Mapa de Riesgos'!$A$8:$DY$62</definedName>
    <definedName name="_xlnm._FilterDatabase" localSheetId="1" hidden="1">'Matriz de riesgo '!$D$85:$D$88</definedName>
    <definedName name="ACEPTABLE" localSheetId="0">#REF!*#REF!&lt;10</definedName>
    <definedName name="ACEPTABLE" localSheetId="2">#REF!*#REF!&lt;10</definedName>
    <definedName name="ACEPTABLE" localSheetId="1">#REF!*#REF!&lt;10</definedName>
    <definedName name="ACEPTABLE">#REF!*#REF!&lt;10</definedName>
    <definedName name="AGENTE" localSheetId="0">'[1]LISTA PARA VALIDACION'!#REF!</definedName>
    <definedName name="AGENTE" localSheetId="2">'[1]LISTA PARA VALIDACION'!#REF!</definedName>
    <definedName name="AGENTE" localSheetId="1">'[1]LISTA PARA VALIDACION'!#REF!</definedName>
    <definedName name="AGENTE">'[1]LISTA PARA VALIDACION'!#REF!</definedName>
    <definedName name="Asumir_Riesgo" localSheetId="0">#REF!</definedName>
    <definedName name="Asumir_Riesgo" localSheetId="4">'DATOS '!$A$24:$A$27</definedName>
    <definedName name="Asumir_Riesgo" localSheetId="2">#REF!</definedName>
    <definedName name="Asumir_Riesgo" localSheetId="1">#REF!</definedName>
    <definedName name="Asumir_Riesgo">#REF!</definedName>
    <definedName name="CLASES" localSheetId="0">#REF!</definedName>
    <definedName name="CLASES" localSheetId="2">#REF!</definedName>
    <definedName name="CLASES" localSheetId="1">#REF!</definedName>
    <definedName name="CLASES">#REF!</definedName>
    <definedName name="CLASIFICACIONRIESGOS">'[1]LISTA PARA VALIDACION'!$A$381:$A$387</definedName>
    <definedName name="CONTROL" localSheetId="0">#REF!</definedName>
    <definedName name="CONTROL" localSheetId="2">#REF!</definedName>
    <definedName name="CONTROL" localSheetId="1">#REF!</definedName>
    <definedName name="CONTROL">#REF!</definedName>
    <definedName name="D">'[2]LISTA PARA VALIDACION'!$A$521:$A$525</definedName>
    <definedName name="DD">'[2]LISTA PARA VALIDACION'!$A$8:$A$51</definedName>
    <definedName name="DEPENDENCIA1">'[1]LISTA PARA VALIDACION'!$A$7:$A$51</definedName>
    <definedName name="DEPENDENCIAS">'[1]LISTA PARA VALIDACION'!$A$8:$A$51</definedName>
    <definedName name="DIRECCIONES1" localSheetId="0">'[1]LISTA PARA VALIDACION'!#REF!</definedName>
    <definedName name="DIRECCIONES1" localSheetId="2">'[1]LISTA PARA VALIDACION'!#REF!</definedName>
    <definedName name="DIRECCIONES1" localSheetId="1">'[1]LISTA PARA VALIDACION'!#REF!</definedName>
    <definedName name="DIRECCIONES1">'[1]LISTA PARA VALIDACION'!#REF!</definedName>
    <definedName name="direcciones2" localSheetId="0">'[1]LISTA PARA VALIDACION'!#REF!</definedName>
    <definedName name="direcciones2" localSheetId="2">'[1]LISTA PARA VALIDACION'!#REF!</definedName>
    <definedName name="direcciones2" localSheetId="1">'[1]LISTA PARA VALIDACION'!#REF!</definedName>
    <definedName name="direcciones2">'[1]LISTA PARA VALIDACION'!#REF!</definedName>
    <definedName name="efectos1">'[1]LISTA PARA VALIDACION'!$A$362:$A$366</definedName>
    <definedName name="ESTADOS">[3]Hoja1!$B$200:$B$203</definedName>
    <definedName name="FACTOR" localSheetId="0">#REF!</definedName>
    <definedName name="FACTOR" localSheetId="2">#REF!</definedName>
    <definedName name="FACTOR" localSheetId="1">#REF!</definedName>
    <definedName name="FACTOR">#REF!</definedName>
    <definedName name="FUENTE" localSheetId="0">'[1]LISTA PARA VALIDACION'!#REF!</definedName>
    <definedName name="FUENTE" localSheetId="2">'[1]LISTA PARA VALIDACION'!#REF!</definedName>
    <definedName name="FUENTE" localSheetId="1">'[1]LISTA PARA VALIDACION'!#REF!</definedName>
    <definedName name="FUENTE">'[1]LISTA PARA VALIDACION'!#REF!</definedName>
    <definedName name="GERENCIA" localSheetId="0">'[1]LISTA PARA VALIDACION'!#REF!</definedName>
    <definedName name="GERENCIA" localSheetId="2">'[1]LISTA PARA VALIDACION'!#REF!</definedName>
    <definedName name="GERENCIA" localSheetId="1">'[1]LISTA PARA VALIDACION'!#REF!</definedName>
    <definedName name="GERENCIA">'[1]LISTA PARA VALIDACION'!#REF!</definedName>
    <definedName name="GERENCIA1" localSheetId="0">'[1]LISTA PARA VALIDACION'!#REF!</definedName>
    <definedName name="GERENCIA1" localSheetId="2">'[1]LISTA PARA VALIDACION'!#REF!</definedName>
    <definedName name="GERENCIA1" localSheetId="1">'[1]LISTA PARA VALIDACION'!#REF!</definedName>
    <definedName name="GERENCIA1">'[1]LISTA PARA VALIDACION'!#REF!</definedName>
    <definedName name="GERENCIAS" localSheetId="0">#REF!</definedName>
    <definedName name="GERENCIAS" localSheetId="2">#REF!</definedName>
    <definedName name="GERENCIAS" localSheetId="1">#REF!</definedName>
    <definedName name="GERENCIAS">#REF!</definedName>
    <definedName name="macroproceso1">'[1]LISTA PARA VALIDACION'!$A$73:$A$120</definedName>
    <definedName name="MARCA1">'[1]LISTA PARA VALIDACION'!$B$396:$B$397</definedName>
    <definedName name="MEDIDAS">'[1]LISTA PARA VALIDACION'!$A$402:$A$410</definedName>
    <definedName name="NCONTROL" localSheetId="0">#REF!</definedName>
    <definedName name="NCONTROL" localSheetId="2">#REF!</definedName>
    <definedName name="NCONTROL" localSheetId="1">#REF!</definedName>
    <definedName name="NCONTROL">#REF!</definedName>
    <definedName name="NIVEL0" localSheetId="0">'[1]LISTA PARA VALIDACION'!#REF!</definedName>
    <definedName name="NIVEL0" localSheetId="2">'[1]LISTA PARA VALIDACION'!#REF!</definedName>
    <definedName name="NIVEL0" localSheetId="1">'[1]LISTA PARA VALIDACION'!#REF!</definedName>
    <definedName name="NIVEL0">'[1]LISTA PARA VALIDACION'!#REF!</definedName>
    <definedName name="Nivel1" localSheetId="0">#REF!</definedName>
    <definedName name="Nivel1" localSheetId="2">#REF!</definedName>
    <definedName name="Nivel1" localSheetId="1">#REF!</definedName>
    <definedName name="Nivel1">#REF!</definedName>
    <definedName name="nivel2" localSheetId="0">#REF!</definedName>
    <definedName name="nivel2" localSheetId="2">#REF!</definedName>
    <definedName name="nivel2" localSheetId="1">#REF!</definedName>
    <definedName name="nivel2">#REF!</definedName>
    <definedName name="Nivel3" localSheetId="0">#REF!</definedName>
    <definedName name="Nivel3" localSheetId="2">#REF!</definedName>
    <definedName name="Nivel3" localSheetId="1">#REF!</definedName>
    <definedName name="Nivel3">#REF!</definedName>
    <definedName name="Nivel4" localSheetId="0">#REF!</definedName>
    <definedName name="Nivel4" localSheetId="2">#REF!</definedName>
    <definedName name="Nivel4" localSheetId="1">#REF!</definedName>
    <definedName name="Nivel4">#REF!</definedName>
    <definedName name="nIVEL5" localSheetId="0">#REF!</definedName>
    <definedName name="nIVEL5" localSheetId="2">#REF!</definedName>
    <definedName name="nIVEL5" localSheetId="1">#REF!</definedName>
    <definedName name="nIVEL5">#REF!</definedName>
    <definedName name="Nivel6" localSheetId="0">#REF!</definedName>
    <definedName name="Nivel6" localSheetId="2">#REF!</definedName>
    <definedName name="Nivel6" localSheetId="1">#REF!</definedName>
    <definedName name="Nivel6">#REF!</definedName>
    <definedName name="NOMBRE" localSheetId="0">#REF!</definedName>
    <definedName name="NOMBRE" localSheetId="2">#REF!</definedName>
    <definedName name="NOMBRE" localSheetId="1">#REF!</definedName>
    <definedName name="NOMBRE">#REF!</definedName>
    <definedName name="NUMERO" localSheetId="0">#REF!</definedName>
    <definedName name="NUMERO" localSheetId="2">#REF!</definedName>
    <definedName name="NUMERO" localSheetId="1">#REF!</definedName>
    <definedName name="NUMERO">#REF!</definedName>
    <definedName name="OBJETIVOS">'[1]LISTA PARA VALIDACION'!$A$54:$A$60</definedName>
    <definedName name="PESO" localSheetId="0">#REF!</definedName>
    <definedName name="PESO" localSheetId="2">#REF!</definedName>
    <definedName name="PESO" localSheetId="1">#REF!</definedName>
    <definedName name="PESO">#REF!</definedName>
    <definedName name="Peso2" localSheetId="0">#REF!</definedName>
    <definedName name="Peso2" localSheetId="2">#REF!</definedName>
    <definedName name="Peso2" localSheetId="1">#REF!</definedName>
    <definedName name="Peso2">#REF!</definedName>
    <definedName name="PESOS" localSheetId="0">#REF!</definedName>
    <definedName name="PESOS" localSheetId="2">#REF!</definedName>
    <definedName name="PESOS" localSheetId="1">#REF!</definedName>
    <definedName name="PESOS">#REF!</definedName>
    <definedName name="PROCEDIMIENTOS">'[1]LISTA PARA VALIDACION'!$A$133:$A$270</definedName>
    <definedName name="PROCESO" localSheetId="0">#REF!</definedName>
    <definedName name="PROCESO" localSheetId="2">#REF!</definedName>
    <definedName name="PROCESO" localSheetId="1">#REF!</definedName>
    <definedName name="PROCESO">#REF!</definedName>
    <definedName name="RESPONSABILIDAD1">'[1]LISTA PARA VALIDACION'!$A$521:$A$525</definedName>
    <definedName name="rS" localSheetId="0">#REF!</definedName>
    <definedName name="rS" localSheetId="2">#REF!</definedName>
    <definedName name="rS" localSheetId="1">#REF!</definedName>
    <definedName name="rS">#REF!</definedName>
    <definedName name="tipo_riesgo">[4]Hoja3!$A$2:$A$9</definedName>
    <definedName name="tratamiento" localSheetId="0">#REF!</definedName>
    <definedName name="tratamiento" localSheetId="4">'DATOS '!$A$24:$A$27</definedName>
    <definedName name="tratamiento" localSheetId="2">#REF!</definedName>
    <definedName name="tratamiento" localSheetId="1">#REF!</definedName>
    <definedName name="tratamiento">#REF!</definedName>
    <definedName name="Valor1" localSheetId="0">#REF!</definedName>
    <definedName name="Valor1" localSheetId="2">#REF!</definedName>
    <definedName name="Valor1" localSheetId="1">#REF!</definedName>
    <definedName name="Valor1">#REF!</definedName>
    <definedName name="valor2" localSheetId="0">#REF!</definedName>
    <definedName name="valor2" localSheetId="2">#REF!</definedName>
    <definedName name="valor2" localSheetId="1">#REF!</definedName>
    <definedName name="valor2">#REF!</definedName>
  </definedNames>
  <calcPr calcId="144525"/>
</workbook>
</file>

<file path=xl/calcChain.xml><?xml version="1.0" encoding="utf-8"?>
<calcChain xmlns="http://schemas.openxmlformats.org/spreadsheetml/2006/main">
  <c r="AA73" i="40" l="1"/>
  <c r="Z73" i="40"/>
  <c r="AA72" i="40"/>
  <c r="Z72" i="40"/>
  <c r="Z71" i="40"/>
  <c r="AA71" i="40" s="1"/>
  <c r="Z70" i="40"/>
  <c r="AA70" i="40" s="1"/>
  <c r="Z69" i="40"/>
  <c r="AA69" i="40" s="1"/>
  <c r="Z68" i="40"/>
  <c r="AA68" i="40" s="1"/>
  <c r="AD69" i="40" l="1"/>
  <c r="AC69" i="40"/>
  <c r="AC68" i="40"/>
  <c r="AD68" i="40" s="1"/>
  <c r="AE68" i="40" s="1"/>
  <c r="AF68" i="40" s="1"/>
  <c r="AD70" i="40"/>
  <c r="AC70" i="40"/>
  <c r="AC71" i="40"/>
  <c r="AD71" i="40" s="1"/>
  <c r="AC73" i="40"/>
  <c r="AD73" i="40" s="1"/>
  <c r="AC72" i="40"/>
  <c r="AD72" i="40" s="1"/>
  <c r="AE71" i="40" l="1"/>
  <c r="AF71" i="40" s="1"/>
  <c r="Z49" i="40" l="1"/>
  <c r="AA49" i="40" s="1"/>
  <c r="Z48" i="40"/>
  <c r="AA48" i="40" s="1"/>
  <c r="Z47" i="40"/>
  <c r="AA47" i="40" s="1"/>
  <c r="P47" i="40"/>
  <c r="AC47" i="40" l="1"/>
  <c r="AD47" i="40" s="1"/>
  <c r="AC48" i="40"/>
  <c r="AD48" i="40" s="1"/>
  <c r="AC49" i="40"/>
  <c r="AD49" i="40" s="1"/>
  <c r="AE47" i="40" l="1"/>
  <c r="AF47" i="40" s="1"/>
  <c r="Z41" i="40" l="1"/>
  <c r="AA41" i="40" s="1"/>
  <c r="Z40" i="40"/>
  <c r="AA40" i="40" s="1"/>
  <c r="Z39" i="40"/>
  <c r="AA39" i="40" s="1"/>
  <c r="Z38" i="40"/>
  <c r="AA38" i="40" s="1"/>
  <c r="AC38" i="40" l="1"/>
  <c r="AD38" i="40" s="1"/>
  <c r="AC39" i="40"/>
  <c r="AD39" i="40" s="1"/>
  <c r="AC40" i="40"/>
  <c r="AD40" i="40" s="1"/>
  <c r="AC41" i="40"/>
  <c r="AD41" i="40" s="1"/>
  <c r="AE38" i="40" l="1"/>
  <c r="AF38" i="40" s="1"/>
  <c r="Z21" i="40" l="1"/>
  <c r="AA21" i="40" s="1"/>
  <c r="Z20" i="40"/>
  <c r="AA20" i="40" s="1"/>
  <c r="Z19" i="40"/>
  <c r="AA19" i="40" s="1"/>
  <c r="AC20" i="40" l="1"/>
  <c r="AD20" i="40" s="1"/>
  <c r="AC19" i="40"/>
  <c r="AD19" i="40" s="1"/>
  <c r="AC21" i="40"/>
  <c r="AD21" i="40" s="1"/>
  <c r="AE19" i="40" l="1"/>
  <c r="AF19" i="40" s="1"/>
  <c r="Z13" i="40" l="1"/>
  <c r="AA13" i="40" s="1"/>
  <c r="CE13" i="40"/>
  <c r="CF13" i="40"/>
  <c r="CJ13" i="40"/>
  <c r="CL13" i="40"/>
  <c r="Z14" i="40"/>
  <c r="AA14" i="40" s="1"/>
  <c r="Z15" i="40"/>
  <c r="AA15" i="40" s="1"/>
  <c r="AL13" i="40" l="1"/>
  <c r="P13" i="40"/>
  <c r="AC15" i="40"/>
  <c r="AD15" i="40" s="1"/>
  <c r="AC14" i="40"/>
  <c r="AD14" i="40"/>
  <c r="AC13" i="40"/>
  <c r="AD13" i="40" s="1"/>
  <c r="AE13" i="40" s="1"/>
  <c r="AF13" i="40" s="1"/>
  <c r="CL16" i="40"/>
  <c r="CJ16" i="40"/>
  <c r="U3" i="42"/>
  <c r="U4" i="42"/>
  <c r="U5" i="42"/>
  <c r="U6" i="42"/>
  <c r="U2" i="42"/>
  <c r="AL16" i="40" l="1"/>
  <c r="V3" i="42" l="1"/>
  <c r="V4" i="42"/>
  <c r="V5" i="42"/>
  <c r="V6" i="42"/>
  <c r="CF16" i="40" l="1"/>
  <c r="CE16" i="40"/>
  <c r="Z16" i="40"/>
  <c r="AA16" i="40" s="1"/>
  <c r="Z17" i="40"/>
  <c r="AA17" i="40" s="1"/>
  <c r="Z18" i="40"/>
  <c r="AA18" i="40" s="1"/>
  <c r="AC18" i="40" s="1"/>
  <c r="AD18" i="40" s="1"/>
  <c r="CL10" i="40"/>
  <c r="CJ10" i="40"/>
  <c r="AC17" i="40" l="1"/>
  <c r="AD17" i="40" s="1"/>
  <c r="AC16" i="40"/>
  <c r="AD16" i="40" s="1"/>
  <c r="P16" i="40"/>
  <c r="AL10" i="40"/>
  <c r="AE16" i="40" l="1"/>
  <c r="AF16"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AA28" i="46"/>
  <c r="AC28" i="46" s="1"/>
  <c r="Z28" i="46"/>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G18" i="46" l="1"/>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F10" i="40"/>
  <c r="CE10" i="40"/>
  <c r="P10" i="40" l="1"/>
  <c r="AC10" i="40"/>
  <c r="AD10" i="40" s="1"/>
  <c r="AE10" i="40" l="1"/>
  <c r="AF10" i="40" s="1"/>
</calcChain>
</file>

<file path=xl/comments1.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<sst xmlns="http://schemas.openxmlformats.org/spreadsheetml/2006/main" count="3979" uniqueCount="1283">
  <si>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</si>
  <si>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</si>
  <si>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</si>
  <si>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</si>
  <si>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</si>
  <si>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</si>
  <si>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</si>
  <si>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</si>
  <si>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</si>
  <si>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</si>
  <si>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</si>
  <si>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</si>
  <si>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</si>
  <si>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</si>
  <si>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</si>
  <si>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</si>
  <si>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</si>
  <si>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</si>
  <si>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</si>
  <si>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</si>
  <si>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</si>
  <si>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</si>
  <si>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</si>
  <si>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</si>
  <si>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</si>
  <si>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</si>
  <si>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</si>
  <si>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</si>
  <si>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</si>
  <si>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</si>
  <si>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</si>
  <si>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</si>
  <si>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</si>
  <si>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</si>
  <si>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</si>
  <si>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</si>
  <si>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</si>
  <si>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</si>
  <si>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</si>
  <si>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</si>
  <si>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</si>
  <si>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</si>
  <si>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</si>
  <si>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</si>
  <si>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</si>
  <si>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</si>
  <si>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</si>
  <si>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</si>
  <si>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</si>
  <si>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</si>
  <si>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</si>
  <si>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</si>
  <si>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</si>
  <si>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</si>
  <si>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</si>
  <si>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</si>
  <si>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</si>
  <si>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</si>
  <si>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</si>
  <si>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</si>
  <si>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</si>
  <si>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</si>
  <si>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</si>
  <si>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</si>
  <si>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</si>
  <si>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</si>
  <si>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</si>
  <si>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</si>
  <si>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</si>
  <si>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</si>
  <si>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</si>
  <si>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</si>
  <si>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</si>
  <si>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</si>
  <si>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</si>
  <si>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</si>
  <si>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</si>
  <si>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</si>
  <si>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</si>
  <si>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</si>
  <si>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</si>
  <si>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</si>
  <si>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</si>
  <si>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</si>
  <si>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</si>
  <si>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</si>
  <si>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</si>
  <si>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</si>
  <si>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</si>
  <si>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</si>
  <si>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</si>
  <si>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</si>
  <si>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</si>
  <si>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</si>
  <si>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</si>
  <si>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</si>
  <si>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</si>
  <si>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</si>
  <si>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</si>
  <si>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</si>
  <si>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</si>
  <si>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</si>
  <si>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</si>
  <si>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</si>
  <si>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</si>
  <si>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</si>
  <si>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</si>
  <si>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</si>
  <si>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</si>
  <si>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</si>
  <si>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</si>
  <si>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</si>
  <si>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</si>
  <si>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</si>
  <si>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</si>
  <si>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</si>
  <si>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</si>
  <si>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</si>
  <si>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</si>
  <si>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</si>
  <si>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</si>
  <si>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</si>
  <si>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</si>
  <si>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</si>
  <si>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</si>
  <si>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</si>
  <si>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</si>
  <si>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</si>
  <si>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</si>
  <si>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</si>
  <si>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</si>
  <si>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</si>
  <si>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</si>
  <si>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</si>
  <si>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</si>
  <si>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</si>
  <si>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</si>
  <si>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</si>
  <si>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</si>
  <si>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</si>
  <si>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</si>
  <si>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</si>
  <si>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</si>
  <si>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</si>
  <si>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</si>
  <si>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</si>
  <si>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</si>
  <si>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</si>
  <si>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</si>
  <si>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</si>
  <si>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</si>
  <si>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</si>
  <si>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</si>
  <si>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</si>
  <si>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</si>
  <si>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</si>
  <si>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</si>
  <si>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</si>
  <si>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</si>
  <si>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</si>
  <si>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</si>
  <si>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</si>
  <si>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</si>
  <si>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</si>
  <si>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</si>
  <si>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</si>
  <si>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</si>
  <si>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</si>
  <si>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</si>
  <si>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</si>
  <si>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</si>
  <si>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</si>
  <si>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</si>
  <si>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</si>
  <si>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</si>
  <si>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</si>
  <si>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</si>
  <si>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</si>
  <si>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</si>
  <si>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</si>
  <si>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</si>
  <si>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</si>
  <si>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</si>
  <si>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</si>
  <si>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</si>
  <si>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</si>
  <si>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</si>
  <si>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</si>
  <si>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</si>
  <si>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</si>
  <si>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</si>
  <si>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</si>
  <si>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</si>
  <si>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</si>
  <si>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</si>
  <si>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</si>
  <si>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</si>
  <si>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</si>
  <si>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</si>
  <si>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</si>
  <si>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</si>
  <si>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</si>
  <si>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</si>
  <si>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</si>
  <si>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</si>
  <si>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</si>
  <si>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</si>
  <si>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</si>
  <si>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</si>
  <si>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</si>
  <si>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</si>
  <si>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</si>
  <si>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</si>
  <si>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</si>
  <si>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</si>
  <si>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</si>
  <si>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</si>
  <si>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</si>
  <si>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</si>
  <si>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</si>
  <si>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</si>
  <si>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</si>
  <si>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</si>
  <si>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</si>
  <si>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</si>
  <si>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</si>
  <si>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</si>
  <si>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</si>
  <si>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</si>
  <si>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</si>
  <si>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</si>
  <si>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</si>
  <si>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</si>
  <si>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</si>
  <si>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</si>
  <si>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</si>
  <si>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</si>
  <si>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</si>
  <si>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</si>
  <si>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</si>
  <si>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</si>
  <si>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</si>
  <si>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</si>
  <si>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</si>
  <si>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</si>
  <si>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</si>
  <si>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</si>
  <si>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</si>
  <si>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</si>
  <si>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</si>
  <si>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</si>
  <si>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</si>
  <si>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</si>
  <si>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</si>
  <si>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</si>
  <si>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</si>
  <si>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Fecha:</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</si>
  <si>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</si>
  <si>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</si>
  <si>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</si>
  <si>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</si>
  <si>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</si>
  <si>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</si>
  <si>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</si>
  <si>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</si>
  <si>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</si>
  <si>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</si>
  <si>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</si>
  <si>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</si>
  <si>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</si>
  <si>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</si>
  <si>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</si>
  <si>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</si>
  <si>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</si>
  <si>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</si>
  <si>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</si>
  <si>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</si>
  <si>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</si>
  <si>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</si>
  <si>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</si>
  <si>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</si>
  <si>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</si>
  <si>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</si>
  <si>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</si>
  <si>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</si>
  <si>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</si>
  <si>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</si>
  <si>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</si>
  <si>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</si>
  <si>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</si>
  <si>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</si>
  <si>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</si>
  <si>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</si>
  <si>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</si>
  <si>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</si>
  <si>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</si>
  <si>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</si>
  <si>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</si>
  <si>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</si>
  <si>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</si>
  <si>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</si>
  <si>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</si>
  <si>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</si>
  <si>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</si>
  <si>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</si>
  <si>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</si>
  <si>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</si>
  <si>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</si>
  <si>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</si>
  <si>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</si>
  <si>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</si>
  <si>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</si>
  <si>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</si>
  <si>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</si>
  <si>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</si>
  <si>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</si>
  <si>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</si>
  <si>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</si>
  <si>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</si>
  <si>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</si>
  <si>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</si>
  <si>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</si>
  <si>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</si>
  <si>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</si>
  <si>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</si>
  <si>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</si>
  <si>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</si>
  <si>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</si>
  <si>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</si>
  <si>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</si>
  <si>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</si>
  <si>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</si>
  <si>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</si>
  <si>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</si>
  <si>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</si>
  <si>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</si>
  <si>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</si>
  <si>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</si>
  <si>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</si>
  <si>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</si>
  <si>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</si>
  <si>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</si>
  <si>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</si>
  <si>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</si>
  <si>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</si>
  <si>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</si>
  <si>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</si>
  <si>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</si>
  <si>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</si>
  <si>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</si>
  <si>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</si>
  <si>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</si>
  <si>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</si>
  <si>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</si>
  <si>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</si>
  <si>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</si>
  <si>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</si>
  <si>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</si>
  <si>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</si>
  <si>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</si>
  <si>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</si>
  <si>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</si>
  <si>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</si>
  <si>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</si>
  <si>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</si>
  <si>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</si>
  <si>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</si>
  <si>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</si>
  <si>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</si>
  <si>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</si>
  <si>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</si>
  <si>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</si>
  <si>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</si>
  <si>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</si>
  <si>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</si>
  <si>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</si>
  <si>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</si>
  <si>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</si>
  <si>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</si>
  <si>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</si>
  <si>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</si>
  <si>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</si>
  <si>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</si>
  <si>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</si>
  <si>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</si>
  <si>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</si>
  <si>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</si>
  <si>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</si>
  <si>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</si>
  <si>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</si>
  <si>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</si>
  <si>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</si>
  <si>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</si>
  <si>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</si>
  <si>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</si>
  <si>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</si>
  <si>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</si>
  <si>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</si>
  <si>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</si>
  <si>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</si>
  <si>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</si>
  <si>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</si>
  <si>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</si>
  <si>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</si>
  <si>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</si>
  <si>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</si>
  <si>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</si>
  <si>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</si>
  <si>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</si>
  <si>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</si>
  <si>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</si>
  <si>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</si>
  <si>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</si>
  <si>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</si>
  <si>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</si>
  <si>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</si>
  <si>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</si>
  <si>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</si>
  <si>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</si>
  <si>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</si>
  <si>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</si>
  <si>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</si>
  <si>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</si>
  <si>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</si>
  <si>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</si>
  <si>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</si>
  <si>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</si>
  <si>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</si>
  <si>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</si>
  <si>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</si>
  <si>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</si>
  <si>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</si>
  <si>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</si>
  <si>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</si>
  <si>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</si>
  <si>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</si>
  <si>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</si>
  <si>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</si>
  <si>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</si>
  <si>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</si>
  <si>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</si>
  <si>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</si>
  <si>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</si>
  <si>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</si>
  <si>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</si>
  <si>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</si>
  <si>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</si>
  <si>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</si>
  <si>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</si>
  <si>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</si>
  <si>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</si>
  <si>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</si>
  <si>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</si>
  <si>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</si>
  <si>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</si>
  <si>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</si>
  <si>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</si>
  <si>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</si>
  <si>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</si>
  <si>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</si>
  <si>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</si>
  <si>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</si>
  <si>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</si>
  <si>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</si>
  <si>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</si>
  <si>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</si>
  <si>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</si>
  <si>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</si>
  <si>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</si>
  <si>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</si>
  <si>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</si>
  <si>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</si>
  <si>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</si>
  <si>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</si>
  <si>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</si>
  <si>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</si>
  <si>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</si>
  <si>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</si>
  <si>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</si>
  <si>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</si>
  <si>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</si>
  <si>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</si>
  <si>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</si>
  <si>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</si>
  <si>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</si>
  <si>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</si>
  <si>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</si>
  <si>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</si>
  <si>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</si>
  <si>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</si>
  <si>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</si>
  <si>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</si>
  <si>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</si>
  <si>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</si>
  <si>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</si>
  <si>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</si>
  <si>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</si>
  <si>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</si>
  <si>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</si>
  <si>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</si>
  <si>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</si>
  <si>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</si>
  <si>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</si>
  <si>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</si>
  <si>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</si>
  <si>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</si>
  <si>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</si>
  <si>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</si>
  <si>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</si>
  <si>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</si>
  <si>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</si>
  <si>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</si>
  <si>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</si>
  <si>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</si>
  <si>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</si>
  <si>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</si>
  <si>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</si>
  <si>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</si>
  <si>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</si>
  <si>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</si>
  <si>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</si>
  <si>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</si>
  <si>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</si>
  <si>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</si>
  <si>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</si>
  <si>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</si>
  <si>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</si>
  <si>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</si>
  <si>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</si>
  <si>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</si>
  <si>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</si>
  <si>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</si>
  <si>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</si>
  <si>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</si>
  <si>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</si>
  <si>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</si>
  <si>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</si>
  <si>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</si>
  <si>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</si>
  <si>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</si>
  <si>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</si>
  <si>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</si>
  <si>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</si>
  <si>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</si>
  <si>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</si>
  <si>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</si>
  <si>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</si>
  <si>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</si>
  <si>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</si>
  <si>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</si>
  <si>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</si>
  <si>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</si>
  <si>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</si>
  <si>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</si>
  <si>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</si>
  <si>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</si>
  <si>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</si>
  <si>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</si>
  <si>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</si>
  <si>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</si>
  <si>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</si>
  <si>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</si>
  <si>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</si>
  <si>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</si>
  <si>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</si>
  <si>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</si>
  <si>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</si>
  <si>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</si>
  <si>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</si>
  <si>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</si>
  <si>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</si>
  <si>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</si>
  <si>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</si>
  <si>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</si>
  <si>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</si>
  <si>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</si>
  <si>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</si>
  <si>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</si>
  <si>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</si>
  <si>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</si>
  <si>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</si>
  <si>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</si>
  <si>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</si>
  <si>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</si>
  <si>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</si>
  <si>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</si>
  <si>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</si>
  <si>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</si>
  <si>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</si>
  <si>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</si>
  <si>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</si>
  <si>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</si>
  <si>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</si>
  <si>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</si>
  <si>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</si>
  <si>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</si>
  <si>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</si>
  <si>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</si>
  <si>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</si>
  <si>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</si>
  <si>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</si>
  <si>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</si>
  <si>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</si>
  <si>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</si>
  <si>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</si>
  <si>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</si>
  <si>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</si>
  <si>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</si>
  <si>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</si>
  <si>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</si>
  <si>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</si>
  <si>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</si>
  <si>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</si>
  <si>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</si>
  <si>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</si>
  <si>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</si>
  <si>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</si>
  <si>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</si>
  <si>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</si>
  <si>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</si>
  <si>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</si>
  <si>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</si>
  <si>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</si>
  <si>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</si>
  <si>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</si>
  <si>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</si>
  <si>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</si>
  <si>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</si>
  <si>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</si>
  <si>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</si>
  <si>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FECHA DE ACTUALIZACIÓN:</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</si>
  <si>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</si>
  <si>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</si>
  <si>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</si>
  <si>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</si>
  <si>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</si>
  <si>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</si>
  <si>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</si>
  <si>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</si>
  <si>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</si>
  <si>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</si>
  <si>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</si>
  <si>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</si>
  <si>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 xml:space="preserve">MAPA DE RIESGOS DE CORRUPCIÓN 2020
INSTITUTO PARA LA ECONOMÍA SOCIAL - IPES </t>
  </si>
  <si>
    <t>CALIDAD Y COHERENCIA  DEL REGISTROS O EVIDENCIAS</t>
  </si>
  <si>
    <t>Valida</t>
  </si>
  <si>
    <t>APROBADO</t>
  </si>
  <si>
    <t>Media</t>
  </si>
  <si>
    <t>No valida</t>
  </si>
  <si>
    <t>NO APROBADO</t>
  </si>
  <si>
    <t>No efectivo</t>
  </si>
  <si>
    <t>Efectividad</t>
  </si>
  <si>
    <t>Calidad y coherencia del registro o evidencias</t>
  </si>
  <si>
    <t>Resultado del indicador</t>
  </si>
  <si>
    <t>Se presento el evento?</t>
  </si>
  <si>
    <t>SEGUNDA LINEA DE DEFENSA</t>
  </si>
  <si>
    <t xml:space="preserve">EFECTIVIDAD DE LOS CONTROLES </t>
  </si>
  <si>
    <t>ANÁLISIS  DEL AVANCE</t>
  </si>
  <si>
    <t>OBSERVACIONES ADICIONALES</t>
  </si>
  <si>
    <t>CAUSAS DEL EVENTO (Aplica si se presenta)</t>
  </si>
  <si>
    <t>MEDIDAS DE MITIGACIÓN (Aplica si se presenta)</t>
  </si>
  <si>
    <t>MONITOREO  PRIMER CUATRIMESTRE DE 2020</t>
  </si>
  <si>
    <t>Segundo Cuatrimestre</t>
  </si>
  <si>
    <t>PRIMER CUATRIMESTRE</t>
  </si>
  <si>
    <t>30 DE ABRIL DE 2020</t>
  </si>
  <si>
    <t>31 DE AGOSTO DE 2020</t>
  </si>
  <si>
    <t>TERCER  CUATRIMESTRE</t>
  </si>
  <si>
    <t>31 DE DICIEMBRE DE 2020</t>
  </si>
  <si>
    <t>MONITOREO  SEGUNDO CUATRIMESTRE DE 2020</t>
  </si>
  <si>
    <t>MONITOREO  TERCER CUATRIMESTRE DE 2020</t>
  </si>
  <si>
    <t>Aspectos como deficiencias en la definición del alcance de auditoria, en la identificación y en la aplicación de criterios de auditoría, como la falta de seguimiento en etapa de planeación y ejecución de la auditoria, pueden generar presiones indebidas por parte de terceros en el desarrollo de las auditorias.</t>
  </si>
  <si>
    <t>No se tienen capacitaciones para este trimestre</t>
  </si>
  <si>
    <t>NA</t>
  </si>
  <si>
    <t>No se presentaron socializaciones</t>
  </si>
  <si>
    <t>No se presentan casos</t>
  </si>
  <si>
    <t>DOCUMENTOS ASOCIADOS AL CONTROL</t>
  </si>
  <si>
    <t>Con el respectivo codigo de gestion documental.</t>
  </si>
  <si>
    <t>REGISTRO DE INCIDENTE</t>
  </si>
  <si>
    <t xml:space="preserve">Se realizaron capacitaciones para el registro y consultas en el aplicativo CHIE Planes de mejoramiento a personal reportado como usuarios a habilitar en el sistema para  Dirección General, Oficinas Asesoras y Subdirecciones. </t>
  </si>
  <si>
    <t>Auditorìa Fortalecimiento de la Economìa Popular socializaciòn Rad 110-817-004002 22 jul 2020 Informe final</t>
  </si>
  <si>
    <t>con el fin de ocultar y/u omitir hallazgos de auditoría</t>
  </si>
  <si>
    <t>para favorecer a los auditados o un tercero.</t>
  </si>
  <si>
    <t xml:space="preserve">posibilidad de recibir o solicitar cualquier dadiva o beneficio a nombre propio o de terceros </t>
  </si>
  <si>
    <r>
      <rPr>
        <sz val="11"/>
        <color rgb="FFFF0000"/>
        <rFont val="Arial"/>
        <family val="2"/>
      </rPr>
      <t xml:space="preserve">2.1, 2.2 </t>
    </r>
    <r>
      <rPr>
        <sz val="11"/>
        <rFont val="Arial"/>
        <family val="2"/>
      </rPr>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r>
  </si>
  <si>
    <r>
      <rPr>
        <sz val="11"/>
        <color rgb="FFFF0000"/>
        <rFont val="Arial"/>
        <family val="2"/>
      </rPr>
      <t xml:space="preserve">3.1, 3.2 </t>
    </r>
    <r>
      <rPr>
        <sz val="11"/>
        <color theme="1"/>
        <rFont val="Arial"/>
        <family val="2"/>
      </rPr>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r>
  </si>
  <si>
    <r>
      <rPr>
        <sz val="11"/>
        <rFont val="Arial"/>
        <family val="2"/>
      </rPr>
      <t>1. Pos</t>
    </r>
    <r>
      <rPr>
        <sz val="11"/>
        <color theme="1"/>
        <rFont val="Arial"/>
        <family val="2"/>
      </rPr>
      <t xml:space="preserve">ibilidad de recibir o solicitar cualquier dadiva o beneficio a nombre propio o de terceros con el fin de ocultar y/u omitir hallazgos de auditoría para favorecer a los auditados o un tercero. </t>
    </r>
  </si>
  <si>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</si>
  <si>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1.1 . Falta ética, incumplimiento del estatuto de auditoria y código de ética.
Causa #2
Consecuencia #
1.   Reprocesos.
2. Posible detrimentos del patrimonio no detectados  y/o tratados. 
Causa #3
Consecuencia #
1.   Pérdida de imagen institucional.
2. Investigaciones penales, disciplinarias y fiscales.</t>
  </si>
  <si>
    <r>
      <rPr>
        <sz val="11"/>
        <color rgb="FFFF0000"/>
        <rFont val="Arial"/>
        <family val="2"/>
      </rPr>
      <t xml:space="preserve">1.1. </t>
    </r>
    <r>
      <rPr>
        <sz val="11"/>
        <rFont val="Arial"/>
        <family val="2"/>
      </rPr>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r>
  </si>
  <si>
    <t>CONTEXTO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</si>
  <si>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</si>
  <si>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 xml:space="preserve">ESTABLECIMIENTO DEL CONTEXTO EXTERNO </t>
  </si>
  <si>
    <t>Se determinan las características o aspectos esenciales del entorno en el cual opera la entidad. Se pueden considerar factores como:</t>
  </si>
  <si>
    <t>1) Políticos
2) Económicos y financieros
3) Sociales y culturales
4) Tecnológicos 
5)Ambientales
6)Legales y reglamentarios</t>
  </si>
  <si>
    <t>ESTABLECIMIENTO DEL CONTEXTO DEL PROCESO</t>
  </si>
  <si>
    <t>Se determinan las
características o aspectos
esenciales del proceso
y sus interrelaciones.
Se pueden considerar
factores como:</t>
  </si>
  <si>
    <t>1) Objetivo del proceso
2) Alcance del proceso Interrelación con otros procesos
3) Procedimientos asociados
4) Responsables del proceso
5) Activos de seguridad digital del proceso</t>
  </si>
  <si>
    <t>ESTABLECIMIENTO DEL CONTEXTO INTERNO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</si>
  <si>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</si>
  <si>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</si>
  <si>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</si>
  <si>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Seleccionar la dependencia la cual se hará la identificación, evaluación y tratamiento del riesgo.</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</si>
  <si>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</si>
  <si>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</si>
  <si>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</si>
  <si>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Redactar el riesgo que afecta el cumplimiento del objetivo estratégico y de proceso.</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</si>
  <si>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</si>
  <si>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</si>
  <si>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</si>
  <si>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</si>
  <si>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</si>
  <si>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RIRDGO DE CORRUPCION</t>
  </si>
  <si>
    <t>Es la posibilidad de que, por acción u omisión, se use el poder para desviar la gestión de lo público hacia un beneficio privado.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</si>
  <si>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</si>
  <si>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Acción u omisión</t>
  </si>
  <si>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</si>
  <si>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</si>
  <si>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Posibilidad de ocurrencia de eventos que afecten los objetivos estratégicos de la organización pública y por tanto impactan toda la entidad.</t>
  </si>
  <si>
    <t>Posibilidad de ocurrencia de eventos que afecten los procesos gerenciales y/o la alta dirección.</t>
  </si>
  <si>
    <t>Operativos</t>
  </si>
  <si>
    <t>Posibilidad de ocurrencia de eventos que afecten los procesos misionales de la entidad.</t>
  </si>
  <si>
    <t>Financieros</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</si>
  <si>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</si>
  <si>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</si>
  <si>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</si>
  <si>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Imagen reputaciones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</si>
  <si>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</si>
  <si>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</si>
  <si>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</si>
  <si>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</si>
  <si>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t>Se tienen en cuenta las consecuencias potenciales. Por IMPACTO se entienden las consecuencias que puede ocasionar a la organización la materialización del riesgo.</t>
  </si>
  <si>
    <r>
      <t xml:space="preserve">RIESGO INHERENTE 
</t>
    </r>
    <r>
      <rPr>
        <sz val="11"/>
        <color theme="1"/>
        <rFont val="Calibri"/>
        <family val="2"/>
        <scheme val="minor"/>
      </rPr>
      <t>Se logra a través de la determinación de la probabilidad y el impacto que puede causar la materialización del riesgo.</t>
    </r>
  </si>
  <si>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</si>
  <si>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t>NIVEL</t>
  </si>
  <si>
    <t xml:space="preserve">DESCRIPTOR </t>
  </si>
  <si>
    <t xml:space="preserve">DESCRIPCIÓN </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</si>
  <si>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</si>
  <si>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</si>
  <si>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</si>
  <si>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</si>
  <si>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</si>
  <si>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</si>
  <si>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</si>
  <si>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</si>
  <si>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</si>
  <si>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</si>
  <si>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</si>
  <si>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</si>
  <si>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</si>
  <si>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</si>
  <si>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</si>
  <si>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</si>
  <si>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</si>
  <si>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</si>
  <si>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</si>
  <si>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</si>
  <si>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</si>
  <si>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</si>
  <si>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</si>
  <si>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</si>
  <si>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</si>
  <si>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</si>
  <si>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t>¿Existe un responsable asignado a la ejecución del control?</t>
  </si>
  <si>
    <t>Seleccionar según lista desplegable.</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</si>
  <si>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</si>
  <si>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</si>
  <si>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</si>
  <si>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</si>
  <si>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</si>
  <si>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</si>
  <si>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</si>
  <si>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 xml:space="preserve">El control se ejecuta de manera consistente por parte del responsable.
</t>
  </si>
  <si>
    <t>El control se ejecuta algunas veces por parte del responsable.</t>
  </si>
  <si>
    <t>El control no se ejecuta por parte del responsable.</t>
  </si>
  <si>
    <t>El valor esta determinado por formula que contiene la celda.
El resultado de cada variable de diseño, a excepción de la evidencia, va a afectar la calificación del diseño del control.</t>
  </si>
  <si>
    <t>El valor esta determinado por formula que contiene la celda.
Dado que un riesgo puede tener varias causas, a su vez varios controles y la calificación se realiza al riesgo, es importante evaluar el conjunto de controles asociados al riesgo.</t>
  </si>
  <si>
    <t>El control se diseño para disminuir la probabilidad de que ocurra una causa o evento?</t>
  </si>
  <si>
    <t>El control se diseño para disminuir el impacto que pueda llevar a la materialización del riesgo?</t>
  </si>
  <si>
    <t>El apetito del riesgo es la capacidad que tiene el control para asumir el riesgo.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</si>
  <si>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</si>
  <si>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SOLIDEZ DEL CONJUNTO DE LOS CONTROLES.</t>
  </si>
  <si>
    <t>CONTROLES AYUDAN A DISMINUIR A L A PROBABILIDAD</t>
  </si>
  <si>
    <t># COLUMNAS EN LA MATRIZ DE RIESGO QUE SE DESPLAZA EN EL EJE DE LA PROBABILIDAD</t>
  </si>
  <si>
    <t># COLUMNAS EN LA MATRIZ DE RIESGO QUE SE DESPLAZA EN EL EJE DE IMPACTO</t>
  </si>
  <si>
    <t>No disminuye</t>
  </si>
  <si>
    <t>OPCIONES DE MANEJO</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</si>
  <si>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</si>
  <si>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</si>
  <si>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</si>
  <si>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</si>
  <si>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SEGUIMIENTO CUATRIMESTRE</t>
  </si>
  <si>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</si>
  <si>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</si>
  <si>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</si>
  <si>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menciona el cumplimiento o incumplimiento de las acciones del plan de tratamiento frente a las acciones de avance del cuatrimestre.</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</si>
  <si>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</si>
  <si>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</si>
  <si>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</si>
  <si>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Se mencionan todas aquellas novedades o acciones que muestran mejora para socializar en mesas de trabajo.</t>
  </si>
  <si>
    <t>Mencionar fecha en la que se diligencia el Registro de incidente.</t>
  </si>
  <si>
    <t>Mencionar fecha en la que se detecto la materialización del riesgo.</t>
  </si>
  <si>
    <t>Indicar de la lista desplegable la dependencia en la que se materializo el riesgo.</t>
  </si>
  <si>
    <t>Indicar de la lista desplegable el proceso que pertenece a la dependencia.</t>
  </si>
  <si>
    <t>Indicar de la lista desplegable el tipo de riesgo que se materializo.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</si>
  <si>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</si>
  <si>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</si>
  <si>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</si>
  <si>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</si>
  <si>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</si>
  <si>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</si>
  <si>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</si>
  <si>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</si>
  <si>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Nuevas causas?:</t>
  </si>
  <si>
    <t>Mencionar causas que aun no se identifican en el mapa de riesgos asociadas al riesgo.</t>
  </si>
  <si>
    <t>Nuevas consecuencias?:</t>
  </si>
  <si>
    <t>Mencionar consecuencias que aun no se identifican en el mapa de riesgos asociadas al riesgo.</t>
  </si>
  <si>
    <t>Mencionar los controles relacionados en el mapa de riesgos que fueron vulnerados.</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</si>
  <si>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</si>
  <si>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</si>
  <si>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</si>
  <si>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</si>
  <si>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</si>
  <si>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</si>
  <si>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</si>
  <si>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</si>
  <si>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</si>
  <si>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Recursos Físicos - Planeamiento físico</t>
  </si>
  <si>
    <t>Riesgo de corrupción</t>
  </si>
  <si>
    <t>Desviar la gestión de lo publico</t>
  </si>
  <si>
    <t>Aversión</t>
  </si>
  <si>
    <t>Moderación</t>
  </si>
  <si>
    <t>Plan de accion (incluye procesos transversales):</t>
  </si>
  <si>
    <t>Gestores que intervienen en el resgitro de inccidente:</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</si>
  <si>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</si>
  <si>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N.A.</t>
  </si>
  <si>
    <r>
      <rPr>
        <sz val="11"/>
        <color rgb="FFFF0000"/>
        <rFont val="Arial"/>
        <family val="2"/>
      </rPr>
      <t xml:space="preserve">1.1 </t>
    </r>
    <r>
      <rPr>
        <sz val="11"/>
        <color theme="1"/>
        <rFont val="Arial"/>
        <family val="2"/>
      </rPr>
      <t>Asistir a capacitaciones o sensibilizaciones relacionadas con control interno y gestión de riesgos.</t>
    </r>
  </si>
  <si>
    <r>
      <rPr>
        <sz val="11"/>
        <color rgb="FFFF0000"/>
        <rFont val="Arial"/>
        <family val="2"/>
      </rPr>
      <t xml:space="preserve">1.1. </t>
    </r>
    <r>
      <rPr>
        <sz val="11"/>
        <color theme="1"/>
        <rFont val="Arial"/>
        <family val="2"/>
      </rPr>
      <t>Actas de capacitaciones</t>
    </r>
  </si>
  <si>
    <t xml:space="preserve">RESPONSABLE
(Operativo y estrategico) </t>
  </si>
  <si>
    <r>
      <rPr>
        <sz val="11"/>
        <color rgb="FFFF0000"/>
        <rFont val="Arial"/>
        <family val="2"/>
      </rPr>
      <t xml:space="preserve">2.2. </t>
    </r>
    <r>
      <rPr>
        <sz val="11"/>
        <color theme="1"/>
        <rFont val="Arial"/>
        <family val="2"/>
      </rPr>
      <t>Socializar los resultados de las auditorías y seguimientos realizados por el equipo de control interno.</t>
    </r>
  </si>
  <si>
    <r>
      <rPr>
        <sz val="11"/>
        <color rgb="FFFF0000"/>
        <rFont val="Arial"/>
        <family val="2"/>
      </rPr>
      <t xml:space="preserve">3.3. </t>
    </r>
    <r>
      <rPr>
        <sz val="11"/>
        <color theme="1"/>
        <rFont val="Arial"/>
        <family val="2"/>
      </rPr>
      <t xml:space="preserve"> Reportar casos al Comité de Coordinación de Control Interno e instancias disciplinarias y de Transparencia.</t>
    </r>
  </si>
  <si>
    <t>110-817-003352 de 10 jun 2020 OAC
110-817-003353 de 10 jun 2020 SAF
110-817-003354 de 10 jun 2020 SDAE
110-817-003355 de 10 jun 2020 SESEC
110-817-003356 de 10 jun 2020 SFE
110-817-003357 de 10 jun 2020 SGRSI
110-817-003358 de 10 jun 2020 SJC
 https://drive.google.com/drive/folders/1fwkAyG-4Ry6I-Uv4pbL_bCgmkjjpHRgH</t>
  </si>
  <si>
    <t>Presentación de Cierre
Informe Final
Comunicaciones posteriores
 https://drive.google.com/drive/folders/1fwkAyG-4Ry6I-Uv4pbL_bCgmkjjpHRgH</t>
  </si>
  <si>
    <t xml:space="preserve">NA
</t>
  </si>
  <si>
    <t xml:space="preserve">Las evidencias que reportar la ACI en el II cuatrimestre no se encuentran en el repositorio  
https://drive.google.com/drive/u/2/folders/0AIx1WEACX2lyUk9PVA
Sin embargo se encuentran como apoyo a la gestion unos documentos PDF CERTIFICACION INDEPENDENCIA OBJETIVIDAD_GCOM_GS </t>
  </si>
  <si>
    <t>Indagar con los miembros de la ACI como realizan el proceso de transparencia previo, durante y despues de la auditoria.</t>
  </si>
  <si>
    <t>El formato mapa de riesgos fue actualizado en II Cuatrimestre, por lo tanto las evidencias se revisaran en el periodo</t>
  </si>
  <si>
    <t>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t>
  </si>
  <si>
    <t>1. Posibilidad de recibir o solicitar cualquier dádiva o beneficio a nombre propio o de terceros con el fin de ocultar u omitir información de la entidad.</t>
  </si>
  <si>
    <t>X</t>
  </si>
  <si>
    <t>Factores asociados a la entrega de Información no confiable o extemporánea por las áreas, igualmente la generación de presiones indebidas por parte de terceros, pueden conllevar la posibilildad de  recibir o solicitar cualquier dádiva o beneficio a nombre propio o de terceros con el fin de ocultar u omitir información de la entidad.</t>
  </si>
  <si>
    <t>1.1.  Entrega de Información no confiable o extemporánea por las áreas o que genere presiones indebidas por parte de terceros.</t>
  </si>
  <si>
    <r>
      <rPr>
        <sz val="11"/>
        <color rgb="FFFF0000"/>
        <rFont val="Arial"/>
        <family val="2"/>
      </rPr>
      <t>Responsable:</t>
    </r>
    <r>
      <rPr>
        <sz val="11"/>
        <rFont val="Arial"/>
        <family val="2"/>
      </rPr>
      <t>El auxiliar, profesional de la Oficina Asesora de Comunicaciones, periodista, diseñador, fotógrafo o realizador.</t>
    </r>
    <r>
      <rPr>
        <sz val="11"/>
        <color rgb="FFFF0000"/>
        <rFont val="Arial"/>
        <family val="2"/>
      </rPr>
      <t xml:space="preserve">
Periodicidad: </t>
    </r>
    <r>
      <rPr>
        <sz val="11"/>
        <rFont val="Arial"/>
        <family val="2"/>
      </rPr>
      <t>Diaria</t>
    </r>
    <r>
      <rPr>
        <sz val="11"/>
        <color rgb="FFFF0000"/>
        <rFont val="Arial"/>
        <family val="2"/>
      </rPr>
      <t xml:space="preserve">
Propósito: </t>
    </r>
    <r>
      <rPr>
        <sz val="11"/>
        <rFont val="Arial"/>
        <family val="2"/>
      </rPr>
      <t>garantizar que el Formato OSA esté completamente diligenciado por parte de las subdirecciones. Cada vez que un área le entregue un formato FO-039 Orden de solicitud de apoyo o servicio,  el documento debe estar firmado por el subdirector y/o jefe de oficina asesora solicitante, la fecha de solicitud debe ser acorde al día que se debe entregar el producto o servicio, y además debe contener toda la información solicitada.</t>
    </r>
    <r>
      <rPr>
        <sz val="11"/>
        <color rgb="FFFF0000"/>
        <rFont val="Arial"/>
        <family val="2"/>
      </rPr>
      <t xml:space="preserve">
Observaciones y desviaciones: </t>
    </r>
    <r>
      <rPr>
        <sz val="11"/>
        <rFont val="Arial"/>
        <family val="2"/>
      </rPr>
      <t>En caso de encontrar inconsistencias o información de forma faltante, se devuelve la orden de apoyo o servicio al área solicitante en físico para que se realicen los ajustes correspondientes para su divulgación.</t>
    </r>
    <r>
      <rPr>
        <sz val="11"/>
        <color rgb="FFFF0000"/>
        <rFont val="Arial"/>
        <family val="2"/>
      </rPr>
      <t xml:space="preserve">
Cómo se realiza la actividad: </t>
    </r>
    <r>
      <rPr>
        <sz val="11"/>
        <rFont val="Arial"/>
        <family val="2"/>
      </rPr>
      <t>Como evidencia quedan los respectivos  Formatos FO-039 Orden de apoyo o servicio.</t>
    </r>
    <r>
      <rPr>
        <sz val="11"/>
        <color rgb="FFFF0000"/>
        <rFont val="Arial"/>
        <family val="2"/>
      </rPr>
      <t xml:space="preserve">
</t>
    </r>
  </si>
  <si>
    <r>
      <rPr>
        <sz val="11"/>
        <color rgb="FFFF0000"/>
        <rFont val="Arial"/>
        <family val="2"/>
      </rPr>
      <t xml:space="preserve">
1.1.  </t>
    </r>
    <r>
      <rPr>
        <sz val="11"/>
        <color theme="1"/>
        <rFont val="Arial"/>
        <family val="2"/>
      </rPr>
      <t>Revisar  por parte de los comunicadores sociales y profesionales de la Oficina Asesora de Comunicaciones que los requerimientos contemplados en el FO - O39 ORDEN DE SERVICIO Y/O APOYO (OSA). se cumplan y esté avalada por el Subdirector y/o Jefe de Oficina Asesora y cumpla con los parámetros establecidos. 
NOTA: Si el formato no cumple con toda la información los periodistas o diseñadores deben proyectar  un correo electrónico para ser enviado al Subdirector solictiando ampliar el contenido o citar a los funcionarios de esa Subdirección para ampliar el detalle de la solicitud hecha a la Oficina Asesora de Comunicaciones</t>
    </r>
  </si>
  <si>
    <r>
      <rPr>
        <sz val="11"/>
        <color rgb="FFFF0000"/>
        <rFont val="Calibri"/>
        <family val="2"/>
        <scheme val="minor"/>
      </rPr>
      <t xml:space="preserve">
1.1. </t>
    </r>
    <r>
      <rPr>
        <sz val="11"/>
        <color theme="1"/>
        <rFont val="Calibri"/>
        <family val="2"/>
        <scheme val="minor"/>
      </rPr>
      <t xml:space="preserve">FO-039 Orden de apoyo o servicio diligenciados, Correo electrónico, FO - 051 Acta de reunión,  FO - 078 Lista de asistencia </t>
    </r>
  </si>
  <si>
    <t xml:space="preserve">FO-039 Orden de Servicio y/o apoyo o 
FO - 051 Acta de reunión
FO - 078 Lista de asistencia </t>
  </si>
  <si>
    <t>Asesrora de Comunicaciones 
Secretario 
Comunicador social 
Diseñador
Periodista
Profesional de la Oficina Asesora de Comunicaciones</t>
  </si>
  <si>
    <t>No. De Ordenes efectivas / No. De ordenes recibidas</t>
  </si>
  <si>
    <t xml:space="preserve">En el primer cuatrimestre de 2020 fueron efectivas 245 Ordenes de Servicio FO 039 así:
Enero: 52 
Febrero: 66 
Marzo: 67 
Abril: 60
En el primer cuatrimestre fueron recibidas  249 Ordenes de Servicio FO 039 así: 
Enero: 52 
Febrero: 68 
Marzo: 68 
Abril: 61
4 no son efectivas porque se cancelaron dado que los eventos o la actividad no se llevó a cabo. </t>
  </si>
  <si>
    <t>La evidencia se encuentra en la lista de OSAS ubicada en el Drive de Comunicaciones: https://drive.google.com/open?id=16e5rNM2Er92sfeSaUgxRuW-c6Dwdc6pW</t>
  </si>
  <si>
    <t>245 Ordenes efectivas / 249 Ordenes recibidas</t>
  </si>
  <si>
    <r>
      <rPr>
        <sz val="11"/>
        <rFont val="Arial"/>
        <family val="2"/>
      </rPr>
      <t>En el segundo cuatrimestre de 2020 fueron efectivas 281 Ordenes de Servicio FO 039 así:
Mayo: 90
Junio: 63
Julio: 74
Agosto: 54
En el primer cuatrimestre fueron recibidas  288 Ordenes de Servicio FO 039 así: 
Mayo: 91
Junio: 68
Julio: 74
Agosto: 55</t>
    </r>
    <r>
      <rPr>
        <sz val="11"/>
        <color rgb="FFFF0000"/>
        <rFont val="Arial"/>
        <family val="2"/>
      </rPr>
      <t xml:space="preserve">
</t>
    </r>
    <r>
      <rPr>
        <sz val="11"/>
        <rFont val="Arial"/>
        <family val="2"/>
      </rPr>
      <t xml:space="preserve">7 osas  no son efectivas porque se cancelaron dado que los eventos o la actividad no se llevó a cabo. </t>
    </r>
  </si>
  <si>
    <t xml:space="preserve">Las evidencias relacionarlas en el DIRVE
https://drive.google.com/drive/u/1/folders/162Esmq4c5OWOqpb5I_Z_PHmJnke1Z9iz
</t>
  </si>
  <si>
    <t>281 Ordenes efectivas / 288 Ordenes recibidas</t>
  </si>
  <si>
    <t>Se verifica la informacion suministrada en el Drive, la cual es coherente conforme a lo que se esta reportando</t>
  </si>
  <si>
    <t>revisar a que se hace referencia como inoportuno dentro del FO-039 OSA</t>
  </si>
  <si>
    <t>N/A</t>
  </si>
  <si>
    <t>1. Posibilidad de recibir o solicitar cualquier dadiva o beneficio a nombre propio o de terceros con el fin de modificar los estados de deuda de cartera.</t>
  </si>
  <si>
    <t>La captación ilegal por parte de servidores del IPES en contacto con los vendedores informales y comerciantes de plaza, como las presiones indebidas por parte de terceros.
y la alteración de información de cartera, pueden generar posibilidad de recibir o solicitar cualquier dadiva o beneficio a nombre propio o de terceros con el fin de modificar los estados de deuda de cartera</t>
  </si>
  <si>
    <t>1. Apropiación de los recursos captados por parte de servidores del IPES que ejecutan las acciones de cobro.
2. Presiones indebidas por parte de terceros.
3.  Modificación y/o alteración de información en las bases de datos y/o sistemas de información</t>
  </si>
  <si>
    <t>1.Detrimento patrimonial, pérdida de recursos económicos o aumento de la cartera.
2. Pérdida de imagen institucional.
3. Investigaciones penales, fiscales y disciplinarias.</t>
  </si>
  <si>
    <r>
      <rPr>
        <b/>
        <sz val="11"/>
        <rFont val="Arial"/>
        <family val="2"/>
      </rPr>
      <t>Responsables:</t>
    </r>
    <r>
      <rPr>
        <sz val="11"/>
        <rFont val="Arial"/>
        <family val="2"/>
      </rPr>
      <t xml:space="preserve"> Los profesionales del proceso de cartera.
</t>
    </r>
    <r>
      <rPr>
        <b/>
        <sz val="11"/>
        <rFont val="Arial"/>
        <family val="2"/>
      </rPr>
      <t>Periocidad:</t>
    </r>
    <r>
      <rPr>
        <sz val="11"/>
        <rFont val="Arial"/>
        <family val="2"/>
      </rPr>
      <t xml:space="preserve"> Mensualmente.
</t>
    </r>
    <r>
      <rPr>
        <b/>
        <sz val="11"/>
        <rFont val="Arial"/>
        <family val="2"/>
      </rPr>
      <t>Propósito:</t>
    </r>
    <r>
      <rPr>
        <sz val="11"/>
        <rFont val="Arial"/>
        <family val="2"/>
      </rPr>
      <t xml:space="preserve"> Realizar la adecuada imputación del dinero o pagos recaudados
</t>
    </r>
    <r>
      <rPr>
        <b/>
        <sz val="11"/>
        <rFont val="Arial"/>
        <family val="2"/>
      </rPr>
      <t>Como se realiza la actividad:</t>
    </r>
    <r>
      <rPr>
        <sz val="11"/>
        <rFont val="Arial"/>
        <family val="2"/>
      </rPr>
      <t xml:space="preserve"> Dando aplicación a los lineamientos establecidos en el manual MS-023 "Manual de recaudo y gestión de cartera", los procedimientos PR-157 "Gestión de cartera, PR-158 "Gestión de recaudo" y PR -125 "Depuracion de Cartera" y  PR-057 "Acuerdo de Pago".
</t>
    </r>
    <r>
      <rPr>
        <b/>
        <sz val="11"/>
        <rFont val="Arial"/>
        <family val="2"/>
      </rPr>
      <t>Observaciones y unas desviaciones:</t>
    </r>
    <r>
      <rPr>
        <sz val="11"/>
        <rFont val="Arial"/>
        <family val="2"/>
      </rPr>
      <t xml:space="preserve"> En caso de evidenciar una imputación erronea se debe proceder a realizar la corrección en las bases de datos y sistems de información
</t>
    </r>
    <r>
      <rPr>
        <b/>
        <sz val="11"/>
        <rFont val="Arial"/>
        <family val="2"/>
      </rPr>
      <t>Evidencias:</t>
    </r>
    <r>
      <rPr>
        <sz val="11"/>
        <rFont val="Arial"/>
        <family val="2"/>
      </rPr>
      <t xml:space="preserve"> Base de datos de la cartera del IPES y reporte en sistema de información.</t>
    </r>
  </si>
  <si>
    <r>
      <rPr>
        <b/>
        <sz val="11"/>
        <rFont val="Arial"/>
        <family val="2"/>
      </rPr>
      <t>Responsable:</t>
    </r>
    <r>
      <rPr>
        <sz val="11"/>
        <rFont val="Arial"/>
        <family val="2"/>
      </rPr>
      <t xml:space="preserve"> El profesional del proceso de cartera
</t>
    </r>
    <r>
      <rPr>
        <b/>
        <sz val="11"/>
        <rFont val="Arial"/>
        <family val="2"/>
      </rPr>
      <t>Periocidad:</t>
    </r>
    <r>
      <rPr>
        <sz val="11"/>
        <rFont val="Arial"/>
        <family val="2"/>
      </rPr>
      <t xml:space="preserve"> Trimestral
</t>
    </r>
    <r>
      <rPr>
        <b/>
        <sz val="11"/>
        <rFont val="Arial"/>
        <family val="2"/>
      </rPr>
      <t>Propósito:</t>
    </r>
    <r>
      <rPr>
        <sz val="11"/>
        <rFont val="Arial"/>
        <family val="2"/>
      </rPr>
      <t xml:space="preserve"> Realizar  seguimeinto al comportamiento de la cartera del IPES y proponer recomendaciones para fortalecer su recuperación y saneamiento.
</t>
    </r>
    <r>
      <rPr>
        <b/>
        <sz val="11"/>
        <rFont val="Arial"/>
        <family val="2"/>
      </rPr>
      <t>Como se realiza la actividad:</t>
    </r>
    <r>
      <rPr>
        <sz val="11"/>
        <rFont val="Arial"/>
        <family val="2"/>
      </rPr>
      <t xml:space="preserve"> A través de las sesiones del del Comité de Cartera institucional
</t>
    </r>
    <r>
      <rPr>
        <b/>
        <sz val="11"/>
        <rFont val="Arial"/>
        <family val="2"/>
      </rPr>
      <t>Observaciones y unas desviaciones:</t>
    </r>
    <r>
      <rPr>
        <sz val="11"/>
        <rFont val="Arial"/>
        <family val="2"/>
      </rPr>
      <t xml:space="preserve"> En caso de encontrar anomalías o inconsistencias se reportan a la Dirección General
</t>
    </r>
    <r>
      <rPr>
        <b/>
        <sz val="11"/>
        <rFont val="Arial"/>
        <family val="2"/>
      </rPr>
      <t>Evidencias:</t>
    </r>
    <r>
      <rPr>
        <sz val="11"/>
        <rFont val="Arial"/>
        <family val="2"/>
      </rPr>
      <t xml:space="preserve"> Actas del comité de cartera</t>
    </r>
  </si>
  <si>
    <r>
      <rPr>
        <sz val="11"/>
        <color rgb="FFFF0000"/>
        <rFont val="Arial"/>
        <family val="2"/>
      </rPr>
      <t xml:space="preserve">
</t>
    </r>
    <r>
      <rPr>
        <b/>
        <sz val="11"/>
        <rFont val="Arial"/>
        <family val="2"/>
      </rPr>
      <t>Responsable:</t>
    </r>
    <r>
      <rPr>
        <sz val="11"/>
        <rFont val="Arial"/>
        <family val="2"/>
      </rPr>
      <t xml:space="preserve"> El profesional del proceso de cartera
</t>
    </r>
    <r>
      <rPr>
        <b/>
        <sz val="11"/>
        <rFont val="Arial"/>
        <family val="2"/>
      </rPr>
      <t>Periocidad:</t>
    </r>
    <r>
      <rPr>
        <sz val="11"/>
        <rFont val="Arial"/>
        <family val="2"/>
      </rPr>
      <t xml:space="preserve"> Mensualmente
</t>
    </r>
    <r>
      <rPr>
        <b/>
        <sz val="11"/>
        <rFont val="Arial"/>
        <family val="2"/>
      </rPr>
      <t>Propósito:</t>
    </r>
    <r>
      <rPr>
        <sz val="11"/>
        <rFont val="Arial"/>
        <family val="2"/>
      </rPr>
      <t xml:space="preserve"> Realizar  la debida custodia y manipulación de las base de datos que contienen la información de la cartera de las plazas de mercado y las alternativas comerciales del IPES
</t>
    </r>
    <r>
      <rPr>
        <b/>
        <sz val="11"/>
        <rFont val="Arial"/>
        <family val="2"/>
      </rPr>
      <t>Como se realiza la actividad:</t>
    </r>
    <r>
      <rPr>
        <sz val="11"/>
        <rFont val="Arial"/>
        <family val="2"/>
      </rPr>
      <t xml:space="preserve"> A través de los cierres de cartera mensuales
</t>
    </r>
    <r>
      <rPr>
        <b/>
        <sz val="11"/>
        <rFont val="Arial"/>
        <family val="2"/>
      </rPr>
      <t>Observaciones y unas desviaciones:</t>
    </r>
    <r>
      <rPr>
        <sz val="11"/>
        <rFont val="Arial"/>
        <family val="2"/>
      </rPr>
      <t xml:space="preserve"> En caso de observar anomalías se realiza el seguimiento e identificación y de ser necesario se corrigen e informan a Control Interno Disciplinario o los entes de control e investigación pertinentes.
</t>
    </r>
    <r>
      <rPr>
        <b/>
        <sz val="11"/>
        <rFont val="Arial"/>
        <family val="2"/>
      </rPr>
      <t>Evidencias:</t>
    </r>
    <r>
      <rPr>
        <sz val="11"/>
        <rFont val="Arial"/>
        <family val="2"/>
      </rPr>
      <t xml:space="preserve"> Bases de datos</t>
    </r>
  </si>
  <si>
    <t>1. Realizar conciliación mensual entre los ingresos frente a las cuentas por cobrar</t>
  </si>
  <si>
    <t>1, Conciliaciones mensuales</t>
  </si>
  <si>
    <t># conciliaciones menusales realizadas / # Conciliaciones mensuales por realizar * 100</t>
  </si>
  <si>
    <t>El funcionario del area de cartera mensualmente realiza el comparativo de los recibos de pago generados en el mes imediatamente anterior, y si se encuentran diferencias se notifica a SESEC para la realización de los ajustes pertinentes.</t>
  </si>
  <si>
    <t>Carpeta compartidos Cartera, Subcarpeta facturación</t>
  </si>
  <si>
    <t>Mensualmente se realizan las conciliaciones entre los ingresos y las cuentas por cobrar, de esta manera se realiza la verificación a fin de evitar que se presenten inconsistencias en la imputación del dinero recaudado</t>
  </si>
  <si>
    <t>Soportes de conciliaciones</t>
  </si>
  <si>
    <t>Las conciliaciones se realizan en base de: En caso de evidenciar una imputación erronea se debe proceder a realizar la corrección en las bases de datos y sistems de información?</t>
  </si>
  <si>
    <t>Cual es el numero objetivo de conciliaciones?</t>
  </si>
  <si>
    <t>Suscribir y aprobar las actas de los comités de cartera con las recomendaciones para la gestión de cartera</t>
  </si>
  <si>
    <t>Actas de los comités</t>
  </si>
  <si>
    <t>Fo-051 Acta de comité</t>
  </si>
  <si>
    <t>(# de actas aprobadas / # de comités realizados) x 100</t>
  </si>
  <si>
    <t>Se realizó socialización en las Plazas de mercado y puntos comerciales con los números de cuenta y entidades donde se pueden realizar los pagos; así mismo en la circularización a  2.578 deudores remitida durante el primer cuatrimestre del 2020</t>
  </si>
  <si>
    <t>La evidencia se encuentra en la siguiente ruta: Carpeta compartidos Cartera, Carpeta Circularización, Subcarpeta 2020, Subcarpeta Circularización Plazas de mercado, Subcarpeta Mensualidades, Subcarpeta acuerdos de pago.</t>
  </si>
  <si>
    <t>No reporta avance</t>
  </si>
  <si>
    <t>Que acciones se han realizado para cumplir el avance del I cuatrimestre?</t>
  </si>
  <si>
    <t>Bases de datos</t>
  </si>
  <si>
    <t xml:space="preserve">Usuarios con permiso de accesos a  base de ACCES 
Fuente de informacion Carera </t>
  </si>
  <si>
    <t>Se restingió el acceso a la información a los colaboradoeres con funciones de cartera de la Subdirección Administrativa y Financiera</t>
  </si>
  <si>
    <t>SDAE - sistemas</t>
  </si>
  <si>
    <t>Bases de datos controladas por funcionarios del grupo de cartera SAF</t>
  </si>
  <si>
    <t>No se cuenta con una evidencia que permita ver el cumplimiento de la restriccion.</t>
  </si>
  <si>
    <t>Ajustar el tipo de evidencia que permita hacer el monitoreo del comportamiento del control.</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</si>
  <si>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</si>
  <si>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 xml:space="preserve">
1. Posibilidad de recibir o solicitar cualquier dadiva o beneficio a nombre propio o de terceros con el fin de adulterar, manipular o duplicar soportes y requisitos contables de la entidad.</t>
  </si>
  <si>
    <t>Factores relacionados con el registro de transacciones no reales y sin los soportes idóneos, al igual que presiones indebidas a servidores por parte de terceros, establecen la posibilidad de recibir o solicitar cualquier dadiva o beneficio a nombre propio o de terceros con el fin de adulterar, manipular o duplicar soportes y requisitos contables de la entidad.</t>
  </si>
  <si>
    <t xml:space="preserve">1. Registro de transacciones no reales y sin los soportes idóneos para favorecer a un tercero.
2. Presiones indebidas a servidores por parte de terceros. </t>
  </si>
  <si>
    <t>1.  Detrimento patrimonial o pérdida de recursos económicos. 
2. Pérdida de imagen institucional.
3. Investigaciones penales, fiscales y disciplinarias.</t>
  </si>
  <si>
    <r>
      <t xml:space="preserve">Control #1
Causa #1
</t>
    </r>
    <r>
      <rPr>
        <b/>
        <sz val="11"/>
        <rFont val="Arial"/>
        <family val="2"/>
      </rPr>
      <t>Responsable:</t>
    </r>
    <r>
      <rPr>
        <sz val="11"/>
        <rFont val="Arial"/>
        <family val="2"/>
      </rPr>
      <t xml:space="preserve">  El profesional de contabilidad
</t>
    </r>
    <r>
      <rPr>
        <b/>
        <sz val="11"/>
        <rFont val="Arial"/>
        <family val="2"/>
      </rPr>
      <t xml:space="preserve">Periocidad: </t>
    </r>
    <r>
      <rPr>
        <sz val="11"/>
        <rFont val="Arial"/>
        <family val="2"/>
      </rPr>
      <t>Mensualmente</t>
    </r>
    <r>
      <rPr>
        <b/>
        <sz val="11"/>
        <rFont val="Arial"/>
        <family val="2"/>
      </rPr>
      <t xml:space="preserve">
Propósito:</t>
    </r>
    <r>
      <rPr>
        <sz val="11"/>
        <rFont val="Arial"/>
        <family val="2"/>
      </rPr>
      <t xml:space="preserve"> Identificar las situaciones que pueden conllevar a riesgos de corrupción, establecen controles y acciones encaminadas a reducir la probabilidad de
ocurrencia e impacto de los mismos.
</t>
    </r>
    <r>
      <rPr>
        <b/>
        <sz val="11"/>
        <rFont val="Arial"/>
        <family val="2"/>
      </rPr>
      <t>Como se realiza la actividad</t>
    </r>
    <r>
      <rPr>
        <sz val="11"/>
        <rFont val="Arial"/>
        <family val="2"/>
      </rPr>
      <t xml:space="preserve">: 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PR-021 Trámite de cuentas de contratistas o proveedores.
</t>
    </r>
    <r>
      <rPr>
        <b/>
        <sz val="11"/>
        <rFont val="Arial"/>
        <family val="2"/>
      </rPr>
      <t xml:space="preserve">Observaciones y unas desviaciones: </t>
    </r>
    <r>
      <rPr>
        <sz val="11"/>
        <rFont val="Arial"/>
        <family val="2"/>
      </rPr>
      <t xml:space="preserve">En caso de encontrar diferencias de información en las conciliaciones entre áreas, solicita soportes y justificación. 
</t>
    </r>
    <r>
      <rPr>
        <b/>
        <sz val="11"/>
        <rFont val="Arial"/>
        <family val="2"/>
      </rPr>
      <t>Evidencia:</t>
    </r>
    <r>
      <rPr>
        <sz val="11"/>
        <rFont val="Arial"/>
        <family val="2"/>
      </rPr>
      <t xml:space="preserve">  Conciliaciones y los estados financieros del Instituto.</t>
    </r>
  </si>
  <si>
    <t>Conciliar la información reportada por las áreas frente a los registros contables</t>
  </si>
  <si>
    <r>
      <rPr>
        <sz val="11"/>
        <color rgb="FFFF0000"/>
        <rFont val="Calibri"/>
        <family val="2"/>
        <scheme val="minor"/>
      </rPr>
      <t xml:space="preserve">1.1.  </t>
    </r>
    <r>
      <rPr>
        <sz val="11"/>
        <color theme="1"/>
        <rFont val="Calibri"/>
        <family val="2"/>
        <scheme val="minor"/>
      </rPr>
      <t>Conciliaciones realizadas</t>
    </r>
  </si>
  <si>
    <t>FO-575  Conciliación entre áreas</t>
  </si>
  <si>
    <t>6 Conciliaciones deinformacion entre areas revisadas/6 conciliaciones de informacion entre areas recibidas</t>
  </si>
  <si>
    <t>Conciliaciones entre areas Formato FO 575. Carpeta compartida Contabilidad
https://drive.google.com/drive/u/2/folders/0AIx1WEACX2lyUk9PVA</t>
  </si>
  <si>
    <t>7 Conciliaciones deinformacion entre areas revisadas/7 conciliaciones de informacion entre areas recibidas</t>
  </si>
  <si>
    <t>Conciliaciones entre areas Formato FO 575. Carpeta compartida Contabilidad</t>
  </si>
  <si>
    <t>Es valido conocer las situaciones de dificultad o informes de gestion
Porque se generan las conciliaciones?</t>
  </si>
  <si>
    <t>Existe un numero como objetivo de conciliaciones para definir el indicador?</t>
  </si>
  <si>
    <r>
      <t xml:space="preserve">Control #2
Causa #2
</t>
    </r>
    <r>
      <rPr>
        <b/>
        <sz val="11"/>
        <rFont val="Calibri"/>
        <family val="2"/>
        <scheme val="minor"/>
      </rPr>
      <t xml:space="preserve">Responsable: </t>
    </r>
    <r>
      <rPr>
        <sz val="11"/>
        <rFont val="Calibri"/>
        <family val="2"/>
        <scheme val="minor"/>
      </rPr>
      <t>El profesional de contabilidad</t>
    </r>
    <r>
      <rPr>
        <b/>
        <sz val="11"/>
        <rFont val="Calibri"/>
        <family val="2"/>
        <scheme val="minor"/>
      </rPr>
      <t xml:space="preserve">
Periocidad: </t>
    </r>
    <r>
      <rPr>
        <sz val="11"/>
        <rFont val="Calibri"/>
        <family val="2"/>
        <scheme val="minor"/>
      </rPr>
      <t>Mensualmente</t>
    </r>
    <r>
      <rPr>
        <b/>
        <sz val="11"/>
        <rFont val="Calibri"/>
        <family val="2"/>
        <scheme val="minor"/>
      </rPr>
      <t xml:space="preserve">
Propósito:</t>
    </r>
    <r>
      <rPr>
        <sz val="11"/>
        <rFont val="Calibri"/>
        <family val="2"/>
        <scheme val="minor"/>
      </rPr>
      <t xml:space="preserve"> Todos los servidores y funcionarios públicos deben conocer y aplicar los controles establecidos por la institución, así como las conductas relacionadas
</t>
    </r>
    <r>
      <rPr>
        <b/>
        <sz val="11"/>
        <rFont val="Calibri"/>
        <family val="2"/>
        <scheme val="minor"/>
      </rPr>
      <t xml:space="preserve">Como se realiza la actividad: </t>
    </r>
    <r>
      <rPr>
        <sz val="11"/>
        <rFont val="Calibri"/>
        <family val="2"/>
        <scheme val="minor"/>
      </rPr>
      <t xml:space="preserve"> 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t>
    </r>
    <r>
      <rPr>
        <b/>
        <sz val="11"/>
        <rFont val="Calibri"/>
        <family val="2"/>
        <scheme val="minor"/>
      </rPr>
      <t>Observaciones y unas desviaciones:</t>
    </r>
    <r>
      <rPr>
        <sz val="11"/>
        <rFont val="Calibri"/>
        <family val="2"/>
        <scheme val="minor"/>
      </rPr>
      <t xml:space="preserve"> Se envía el caso a control interno disciplinario para su gestión
</t>
    </r>
    <r>
      <rPr>
        <b/>
        <sz val="11"/>
        <rFont val="Calibri"/>
        <family val="2"/>
        <scheme val="minor"/>
      </rPr>
      <t>Evidencia:</t>
    </r>
    <r>
      <rPr>
        <sz val="11"/>
        <rFont val="Calibri"/>
        <family val="2"/>
        <scheme val="minor"/>
      </rPr>
      <t xml:space="preserve">  Actas de comité de sostenibilidad contable.</t>
    </r>
  </si>
  <si>
    <t xml:space="preserve">Realizar divulgación y  apropiación sobre la política de participación a todos los colaboradores de la SAF                                                            </t>
  </si>
  <si>
    <t>Comités de sostenibilidad contable.</t>
  </si>
  <si>
    <t xml:space="preserve">Divulgación </t>
  </si>
  <si>
    <t>1 Comité realizado/1 comité programado</t>
  </si>
  <si>
    <t>Acta del Comité 30 de marzo de 2020
https://drive.google.com/drive/u/2/folders/1kv6KMBNtcWqUV2ayUN1lNk8YzYv1XbTi</t>
  </si>
  <si>
    <t>2 Comité realizado/2 comité programado</t>
  </si>
  <si>
    <t>Acta del Comité 30 de marzo de 2020
Acta del Comité 30 de junio de 2020</t>
  </si>
  <si>
    <t>Por que se realiza 1 comité?</t>
  </si>
  <si>
    <t>Aspectos como la falta de seguimiento permanente a las denuncias o procesos disciplinario y las presiones indebidas por parte de terceros, pueden establecer situaciones donde se reciban o solicite cualquier dadiva o beneficio a nombre propio o de terceros con el fin de omitir el ejercicio de la acción disciplinaria o proferir fallos absolutorios ilegales.</t>
  </si>
  <si>
    <t>1.Falta de seguimiento permanente a las denuncias o procesos disciplinarios.
2. Presiones indebidas por parte de terceros.</t>
  </si>
  <si>
    <t xml:space="preserve">
 1.1 y 2.1 Vencimiento de términos, permitiendo que la  conducta disciplinaria quede impune.</t>
  </si>
  <si>
    <t xml:space="preserve"> 1. El profesional con funciones de control interno disciplinario registra semanalmente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</si>
  <si>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1.1 Registrar semanalmente la base de datos con las quejas recibidas estableciendo claramnte la fechas de vencimiento y prescripcion.</t>
  </si>
  <si>
    <r>
      <rPr>
        <sz val="11"/>
        <color rgb="FFFF0000"/>
        <rFont val="Arial"/>
        <family val="2"/>
      </rPr>
      <t xml:space="preserve">
</t>
    </r>
    <r>
      <rPr>
        <sz val="11"/>
        <color theme="1"/>
        <rFont val="Arial"/>
        <family val="2"/>
      </rPr>
      <t>1.1.</t>
    </r>
    <r>
      <rPr>
        <sz val="11"/>
        <color rgb="FFFF0000"/>
        <rFont val="Arial"/>
        <family val="2"/>
      </rPr>
      <t xml:space="preserve">  </t>
    </r>
    <r>
      <rPr>
        <sz val="11"/>
        <color theme="1"/>
        <rFont val="Arial"/>
        <family val="2"/>
      </rPr>
      <t>Base de datos de los procesos disciplinarios.</t>
    </r>
  </si>
  <si>
    <t xml:space="preserve">
1/01/2020</t>
  </si>
  <si>
    <r>
      <rPr>
        <sz val="11"/>
        <color rgb="FFFF0000"/>
        <rFont val="Arial"/>
        <family val="2"/>
      </rPr>
      <t xml:space="preserve">
</t>
    </r>
    <r>
      <rPr>
        <sz val="11"/>
        <rFont val="Arial"/>
        <family val="2"/>
      </rPr>
      <t xml:space="preserve">
31/12/2020</t>
    </r>
  </si>
  <si>
    <t xml:space="preserve">
</t>
  </si>
  <si>
    <t>.</t>
  </si>
  <si>
    <t>Se registraron semanalmente las quejas de indole disciplinario recibidas del 1 de mayo de 2020 a 30 de Agosto de 2020.</t>
  </si>
  <si>
    <t>La base de datos de procesos disciplinarios goza de reserva legal por lo que no puede ser compartida y es de consulta exclusiva de la Subdirectora Administrativa y financiera, el profesional sustancciador y el contratista de apoyo.</t>
  </si>
  <si>
    <t>es importante implementar un mecanismo de consulta para demostrar el avance pese a las resctircciones de reserva legal</t>
  </si>
  <si>
    <t>N/a</t>
  </si>
  <si>
    <t>La Subdirectora Administrativa y Financiera realiza mensualmente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</si>
  <si>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2.1 Verificar mensualmente la informacion registrada en la base de datos.</t>
  </si>
  <si>
    <t xml:space="preserve">2.1 Correos electrónicos </t>
  </si>
  <si>
    <t>1 correo electronico remitido</t>
  </si>
  <si>
    <t>Correo electronico</t>
  </si>
  <si>
    <t>33.33%</t>
  </si>
  <si>
    <t>Se realizo una reunion virtual or la plataforma meet para corroborar el estado de la base de datos.</t>
  </si>
  <si>
    <t>Invitacion a la reunion por medio de correo electronico.</t>
  </si>
  <si>
    <t xml:space="preserve">no fue posible consultar la evidencia </t>
  </si>
  <si>
    <t>La Subdirectora Administrativa y financiera revisa previo a firmar el auto o decision dentro de los procesos disciplinarios el proyecto del mismo, exprensando su opinion sobre la legalidad de la decision adoptada asistitida por el abogado asesor de la SAF.</t>
  </si>
  <si>
    <t xml:space="preserve"> 3.1Revisar  los proyectos de decisiones proferidas en el desarrollo del proceso disciplinario.</t>
  </si>
  <si>
    <t>3.1 Visto bueno de cada una de las decisiones proferidas</t>
  </si>
  <si>
    <t>Durante el periodo del segundo cuarimestre se mantuvieron suspendidos los terminos de los procesos por lo que no hubo autos que revisar.</t>
  </si>
  <si>
    <t>No hay evidencia</t>
  </si>
  <si>
    <t>El plan de tratamiento no fue ejecutado por el impacto del covid 19</t>
  </si>
  <si>
    <t xml:space="preserve">
1. Posibilidad de recibir o solicitar cualquier dadiva o beneficio a nombre propio o de terceros con el fin de sustraer, manipular o modificar documentos de la entidad para uso indebido de la información o eliminación de la misma. </t>
  </si>
  <si>
    <t>La Falta de controles en materia archivística por parte de los funcionarios para  la organización, conservación, almacenamiento, consulta y  préstamo de los documentos de la entidad,  pueden generar situaciones de recepción  o solicitud de  cualquier dadiva o beneficio a nombre propio o de terceros con el fin de sustraer, manipular o modificar documentos de la entidad para uso indebido de la información o eliminación de la misma</t>
  </si>
  <si>
    <t xml:space="preserve">
1. Falta de controles en materia archivística por parte de los funcionarios para  la organización, conservación, almacenamiento, consulta y  préstamo de los documentos de la entidad.</t>
  </si>
  <si>
    <t xml:space="preserve">
1.1  Afectación de la información con reserva legal, contable y administrativa.
2. Daño parcial o total de documentos.
3. Pérdida de imagen institucional.
4. Investigaciones penales, fiscales y disciplinarias.</t>
  </si>
  <si>
    <t xml:space="preserve">1.1. El Instituo ha fortalecido su Gestión Documental con la elaboración y aprobación de los siguientes instrumentos archivísticos: El Cuadro de Clasificación Documental (CCD), la Tabla de Retención Documental (TRD), el Programa de Gestión Documental (PGD), el Plan Institucional de Archivos de la Entidad (PINAR), el Inventario Documental, el modelo de requisitos para la gestión de documentos electrónicos, los mapas de procesos, flujos documentales y la descripción de las funciones de las unidades administrativas de la entidad y las Tablas de Control de Acceso, los cuales se soportan en los documentos estrategicos  Programa de Gestión Documental -PGD -DE-032 y Plan Institucional de archivos -PINAR - DE-030, igualmente en el Manual de inducción, reinducción y gestión del conocimiento institucional -MS -005, Manual del Sistema Integrado de Conservación Documental MS -026, el Instructivo para la Administración de Archivos -IN -005 y el Procedimiento para la Administración de Comunicaciones Oficiales -PR-064 para su aplicación la Entidad establece controles y seguimientos a los procesos de organización, conservación, almacenamiento, consulta y préstamo de los archivos fisicos y electronicos,  utilizando para ello los formatos FO-064 Formato Único de Inventario Documental, Formato FO-160 Consulta y Préstamo de Documentos, Formato FO-063 Guía de Afuera y FO- 565 Paz y salvo para la entrega de elementos y documentos, actividad realizada de manera conjunta y coordinada entre los responsables designados de la respectiva aplicación en las dependencias y el apoyo profesonal de la Subdirección Administrativa y Financiera -Gestión documental. 
De presentarse una inadecuada o no  utilización de los formatos  se informa por correo electrónico al Subdirector, jefe de oficina o Asesoría para que se atienda lo pertinente y se realice las correcciones del caso, cada una de las evidencias se archivaran física y electrónicamente y debe estar disponible en el drive  IPES -SIG-MIPG&gt; 3. Documentación procesos SIG &gt; 9. MAPAS DE RIESGOS DE CORRUPCIÓN , teniendo en cuenta la aplicación de la Tabla de Retención Documental –TRD del Instituto. </t>
  </si>
  <si>
    <t>1.1 - 1.2. 1.3 Realizar 16  sensibilizaciones en materia de gestión documental,  programadas a través del Plan Institucional de Capacitación -PIC del Instituco  Efectuar mensualmente el seguimiento al Plan Institucional de Archivo -PINAR.</t>
  </si>
  <si>
    <t xml:space="preserve">1.1. Presentaciones de las capacitaciones, planillas de asistencia
Informe de seguimiento PINAR </t>
  </si>
  <si>
    <t>Programa de Gestión Documental -PGD -DE-032 
Plan Institucional de archivos -PINAR - DE-030
Manual de inducción, reinducción y gestión del conocimiento institucional -MS -005
Instructivo para la Administración de Archivos -IN -005 
Procedimiento para la Administración de Comunicaciones Oficiales -PR-064</t>
  </si>
  <si>
    <t xml:space="preserve">
31/12/20020</t>
  </si>
  <si>
    <t xml:space="preserve">
(# de capacitaciones realizadas / # de capacitaciones programadas) x 100
(Porcentaje de avance de Actividades del PINAR realizadas/Porcentaje  total  de actividades a realizar del PINAR programadas )*100
</t>
  </si>
  <si>
    <t>De acuerdo con el Plan de capacitación Institucional de han adelantado durante el mes de marzo un total de 7 capacitaciones a las dependencias en la siguiente tematica: Directiva 03 de 2013, Conservación y preservación de documentos fisicos y digitales, Transferencias documentales primarias y secundarias, Plan institucional de archivo y programa de gestión documental y administración de comunicaciones oficiales. 
Durante los meses de enero, febrero y marzo se realizó el respectivo seguimiento y bitacora.</t>
  </si>
  <si>
    <t>Formatos; FO- 605 Evaluación pre de conocimientos de capacitación, FO- 606 Evaluación post de conocimientos de capacitación y FO- 607 Evaluación satisfacción capacitación, Presentación en power point y correos o planillas de asistencia, igualmente el seguimiento y los avances de los meses de enero, febrero y marzo del Plan Institucional de Archivos -PINAR los cuales se encuentran  publicados en el drive  https://drive.google.com/drive/folders/0AIx1WEACX2lyUk9PVA</t>
  </si>
  <si>
    <t>De acuerdo con el Plan de capacitación Institucional de han adelantado durante el mes de junio un total de 7 capacitaciones a las dependencias en la siguiente tematica: Directiva 03 de 2013, Conservación y preservación de documentos fisicos y digitales, Transferencias documentales primarias y secundarias, Plan institucional de archivo y programa de gestión documental y administración de comunicaciones oficiales. 
Durante los meses de enero, febrero y marzo se realizó el respectivo seguimiento y bitacora.</t>
  </si>
  <si>
    <t>La accion que se menciona en el plan de tratamiento es coherente al reporte del vance del II cuatrimestre</t>
  </si>
  <si>
    <t>Existe un cronograma de capacitaciones según el PIC?</t>
  </si>
  <si>
    <t xml:space="preserve">1. Perdida y hurto de bienes muebles e inmuebles de la entidad.
</t>
  </si>
  <si>
    <t>Aspectos asociados a la falta de controles en el registro y seguimiento a los inventarios de la entidad, recepción de bienes por parte del instituto, salida de bienes y movimientos de almacen. 
Asi mismo, aplicación inadecuada del Instructivo de baja de bienes con relación a la perdida y hurto de bienes , en el proceso de reposición de los mismos cuando la fresponsabilidad del hurto y perdida es del cuentadante responsable de los mismos.</t>
  </si>
  <si>
    <t xml:space="preserve">1. Falta de controles en el registro y seguimiento a los inventarios de la entidad e incumplimiento de los Procedimientos PR 066 Toma Física de inventario Bienes muebles e inmuebles, PR 067 Recepción de Bienes Adquiridos, PR 068 Salida de Bienes, PR 130 Movimientos de Almacén e instructivo IN 061 Baja de bienes .
</t>
  </si>
  <si>
    <t>1. Detrimento patrimonial o pérdida de recursos económicos. 
2. Investigaciones penales, fiscales y disciplinarias.</t>
  </si>
  <si>
    <t>1.1 Responsable: Almacén General IPES a traves del grupo de inventarios ( Almacenista General, profesionales universitarios y técnicos operativos).
Periocidad: minimo una vez al año.
Como se realiza la actividad de control: Realizar y registrar los inventarios conforme con lo dispuesto en la normativa vigente - Resolucion 001/2019 Por la cual se expide el manual de procedimientos administrativos y contables para el manejo y control de los bienes en las entidades de gobierno distritales y PR-066 Procedimiento Toma física de inventarios bienes muebles e inmuebles y sus formatos asociados.
Proposito del control: Realizar inventario con análisis correspondiente y asegurar la custodia, administracion y proteccion del inventario de bienes inmuebles a cargo de la entidad.
Observaciones y desviaciones: en el marco del PR 067 Recepción de Bienes Adquiridos se realizan tomas fisicas de inventario que permiten obtener un informe para reportar lo existente y faltante, que conlleva a conocer los bienes fisicos existentes de la entidad. Aquellos bienes fisicos que no se reconocen en el sistema y que existen en fisico se les asigna placa. Actualizacion al aplicativo Goobi respecto a los inventarios. Realizar los inventarios aleatorios que se menciona en el PR-066 Procedimiento Toma física de inventarios bienes muebles e inmuebles y sus formatos asociados.
Soporte de evidencias: FO-430 Toma fisica de inventarios, informe de inventario y los inventarios que genera el aplicativo Goobi.
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</si>
  <si>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1.Cumplimiento a cabalidad con lo establecido en el procedimiento PR 066 Toma física de inventario Y Resolucion 001/2019 Por la cual se expide el manual de procedimientos administrativos y contables para el manejo y control de los bienes en las entidades de gobierno distritales.
2. Generacion del informe anual de cada toma de inventario.
3. Inventarios aleatorios 
Bienes de consumo
Bienes de control administrativo.
Bienes activos (propiedad planta y equipo).
Bienes e inmuebles.
4. Mesa de trabajo para socilitar ajustes en la herramienta Goobi que permita realizar (actas, bajas, compensaciones).</t>
  </si>
  <si>
    <t xml:space="preserve">• FO 430 Toma Física de Inventarios.
• Informe preliminar de la toma física de Inventario.
• Informe de ajustes de inventarios 
• Informe Final de la toma física de Inventario.
• Inventarios Goobi actualizados .
• Informe de actas, bajas, compensaciones.
</t>
  </si>
  <si>
    <t xml:space="preserve">FO 051 Acta de Reunión
Reporte GOOBI de inventario
FO 069 Memorando
Informe preliminar de la toma física de Inventario.
Lista de bienes faltantes y sobrantes.
FO 110 Asignación de Activo.
FO 132 Traslado de inventario entre Cuentadante.
Informe de ajustes de inventarios
FO 264 Bitácora
FO 430 Toma Física de Inventarios
Informe Final de la toma física de Inventario.
</t>
  </si>
  <si>
    <t>Inventarios bienes de consumo de papeleria Y consumibles de impresión  mes de Enero 2020, 
Inventarios realizados durante el cuatrimestre  Plazas de Mercado:
12 de Octubre.
Trinidad Galán.
Fontibón.
20 de Julio.
El Carmén.
Santander,
Restrepo.
Siete de Agosto.
San Carlos.
San Benito.
Luceros.
Se realizo durante el mes de Marzo 2020 con compañía de la oficina de control interno  inventario de equipos de computo de la sede principal IPES y los de dar de baja en la bodega de la 38 y a inicio de mes de Marzo se efectuo inventario de  los bienes de consumo  de papeleria y consumibles de impresión ubicados en la bodega del parqueadero y tercer piso de la sede principal IPES, adicionalmente a los de la bodega de la 38 que corresponde a papeleria.  
El 13 de Abril 2020, se efectuo inventario de consumibles de impresión marca Lexmark.</t>
  </si>
  <si>
    <t xml:space="preserve">FO 430 Toma Física de Inventarios en carpeta compartida de almacén enlos archivos  fisicos del alamcén.
Informe preliminar de la toma física de Inventario en carpeta cmpartidos almacén inventarios 20202
Lista de bienes faltantes y sobrantes,  en carpeta cmpartidos almacén inventarios 20202
Correos electronicos remitidos al Almacenista General IPES con los reportes de inventario. </t>
  </si>
  <si>
    <t>1. Se efectúo identificación con plaqueteo a mano e  inventario de los elementos a dar baja por daño y obsolecencia , ubicados en la bodega de la 38 a cargo del Almacén General IPES.
2.Se verifico los bienes fisicamente a dar de baja vs el módulo de Almacén General IPES en GOOBI.
3, Se efectúo traslado de los bienes a dar de baja de la bodega de los baños a la nueva bodega a cargo del Almacén General en el Punto Comercial la 38.
4. Toma fisica de inventario en la Plaza de Mercado la Perseverancia.
5. Se realizo toma física de inventario y plaqueteo al mobiliario nuevo adquirido por el IPES para la inaguración de la Plaza de Mercado la Concordia.
6-Se efectúo inventario al mobiliario semiestacionario programa REDEP movil cde la SGRSI,  mecatos ( módulos de venta pequeños para dar de baja), Antojitos para Todos ( vitrinas  pequeñas y grandes) y Emprendimiento Social (grandes).
7. Se realizo inventario de consumibles de impresión durante el mes de Julio 2020.
8. Se realizo inventario de toner vacios para grupo PIGA SDAE para ser entregados a los proveedores vigencia 2020.</t>
  </si>
  <si>
    <t>• FO 430 Toma Física de Inventarios.
Registro fotografico de los bienes a dar de baja y plaqueteados Plaza la Concordia.
Bases de datos del cruce de elementos a dar de baja fisicamente vs aplicativo GOOBI.</t>
  </si>
  <si>
    <t>los formatos corrresponder al avance de primer cuatrimestre
no se puede consultar la evidencia fotografica</t>
  </si>
  <si>
    <t xml:space="preserve">1.1 Responsable: Supervisores de contratos de adquisición de bienes, Almacenista General, Profesionales universitarios y Técnicos Operativos de Almacén General IPES. 
Periocidad: Mensual.
Como se realiza la actividad de control: Adecuado cumplimiento del Procedimiento PR 067 Recepción de Bienes adquiridos mediante el cual los supervisores de contrato deben notificar al Almacén General mediante el FO 069 memorando el ingreso de bienes al inventario de la entidad, anexando copia del contrato, factura, el profesional universitario revisa la documentación y si esta conforme elabora el alta en borrador  aplicativo GOOBI y Almacenista General aprueba. Los técnicos operativos efectuan el acompañamiento a la supervisión de los contratos y una vez realizada el alta en GOOBI proceden al proceso de plaqueteo. 
Proposito del control: Mantener  actualizado el inventario de bienes muebles e inmuebles de la entidad mediante el reporte al Almacén General IPES del ingreso de bienes nuevos adquiridos por el IPES.
Soporte de evidencias: Altas de ingreso de bienes a la entidad, FO 069 Memorando , copias del contrato, facturas, registro fotografico de bienes plaqueteados.
</t>
  </si>
  <si>
    <t>Cumplimiento de lo establecido Procedimiento PR 067 Recepción de Bienes Adquiridos.</t>
  </si>
  <si>
    <t xml:space="preserve">Altas de Almacén General IPES por adquisición y caja menor,
Contrato y Acta de Inicio 
Copia de la factura o remisión con valores.
Autorización Pago Goobi
FO 110 Asignación Activo
</t>
  </si>
  <si>
    <t xml:space="preserve">FO-069 Formato Memorando.
Contrato y Acta de Inicio 
Copia de la factura o remisión con valores.
Autorización Pago Goobi
FO 110 Asignación Activo
</t>
  </si>
  <si>
    <t>Supervisores de contratos de la SDAE, SFE, SESEC, SGRSI, Subdirección Administrativa y Financiera - Almacén e Inventarios</t>
  </si>
  <si>
    <t xml:space="preserve">Numero altas de bienes realizadas/ Total de altas registradas en el sistema </t>
  </si>
  <si>
    <t>Reporte Goobi de Altas de Almacén General efectuadas en el segundo cuatrimestre e indicadores de gestion indicador de Altas de Almacén General.</t>
  </si>
  <si>
    <t>1OO%</t>
  </si>
  <si>
    <t>se realiza la revision de los indicadores y nincguno muestra avance del segundo cuatrimestre</t>
  </si>
  <si>
    <t>1.1 Responsable: Almacenista General,  Profesionales universitarios y técnicos operativos.
Periocidad: Diaria. 
Como se realiza la actividad de control: En el marco a lo establecido en los procedimientos PR 068 Salida de Bienes, PR 130 Movimientos de Almacén General e Instructivo IN-061 Baja de Bienes, y a todos los formatos asociados.  En caso de reintegro de bienes el funcionario diligencia el formato FO-126 Reintegro de inventario , en caso de las asignaciones el funcionario diligencia el formato FO-110 asignacion de activos, en caso de traslado de inventarios entre cuentadantes el funcionario diligencia FO-132 traslado de inventarios entre cuentadantes. FO-127 Pedido de papeleria, utiles de escritorio y de oficina, FO-130 solicitud de toner.
Proposito del control: Registrar oportunamente los movimientos por concepto de las altas, asignaciones, traslados, reintegros, salidas y bajas de los bienes  institucionales.
Observaciones y desviaciones: para cada cierre se asegura el ingreso de informacion que no se ha vinculado diariamente.
Soporte de evidencias:  FO-126 Reintegro de inventario, FO-110 asignacion de activos, FO-132 traslado de inventarios entre cuentadantes, FO-127 Pedido de papeleria, utiles de escritorio y de oficina, FO-130 solicitud de toner.
Identificar los bienes de la entidad  para dar de baja por obsolecencia, daño y perdida para ser aprobado previamente por el comite de inventarios que es de apoyo interno del Almacén General IPES y posteriormente se remite los casos al comité de sostenibilidad contable para su aprobación y elaboración del acto administrativo de la Dirección General,</t>
  </si>
  <si>
    <t>Cumplimiento a cabalidad procedimientos PR 068 Salida de bienes , PR 130 Movimientos de Almacén General IPES e Instructivo 061 Baja de Bienes.</t>
  </si>
  <si>
    <t xml:space="preserve">Soportes Salida de Bienes:
• FO-127-Pedido de papelería, útiles de escritorio y oficina.
• FO-130 Solicitud Tóneres.
• FO-110 Asignación Activo
• GOOBI
Soportes de movimientos de almacén fisicamente y sistema de información GOOBI:
FO 126 Reintegro Inventarios
Documentos Reintegros y Almacenamiento GOOBI
FO 132 Traslado de Inventario entre Cuentadantes.
Soportes baja de bienes:
Informe Toma de Inventarios
Informe bienes a dar de baja por hurto o perdida
Registro Fotográfico.
FO 051 Acta de Reunión
FO 068 Carta.
Informe de soporte de los bienes a dar de baja 
Concepto Técnico por parte del área de sistemas del IPES en el caso de equipos de computó ó una empresa externa especializada para tal fin. 
Denuncio de pérdida o hurto.
FO-069-Memorando
Documento reintegro GOOBI  por conceptos bienes  inservibles, defectuososos y obsoletos, bienes en responsabilidad por perdida, hurto o robo. 
Acta de Baja de Bienes.
Resolución Baja de Bienes.
Documento Goobi  Baja de Bienes
</t>
  </si>
  <si>
    <t xml:space="preserve">SubdIrección Administrativa y Financiera - Almacén e Inventarios, control disciplinario, Servicios Generales,  cuentadandantes de la entidad, comité de inventarios, Subdirección Juridica Y Dirección General. </t>
  </si>
  <si>
    <t xml:space="preserve">Numero traslado debienes solicitados/ Total de traslados registrados en el sistema 
(# de comités realizados/ # de comités programados) x 100
 Número de bajas  realizadas/Total de bajas registradas en el sistema </t>
  </si>
  <si>
    <t xml:space="preserve">Actualmente el Almacén General del IPES se encuentra clasificando por tipo de elemento los bienes a dar de baja por obsolecencia y daño que se encuentran en la bodega de la 38 y  diligenciando el formato FO 430 Toma Física de Inventarios y registro fotografico para de esta manera convocar el comite de inventarios respectivo. </t>
  </si>
  <si>
    <t>Formato FO 430 Toma Física de Inventarios y registro fotografico de bienes a dar de baja en la 38</t>
  </si>
  <si>
    <t xml:space="preserve">Reporte Goobi de movimientos de Almacén General correspondiente a reintegros, traslados de inventario entre cuentadantes, salida de bienes (activos, control administrativo , consumo  papeleria y toner) , baja de bienes e indicadores de gestión de bajas y traslados entre cuentadantes.  </t>
  </si>
  <si>
    <t>Reporte Goobi de movimientos de almacén general efectuadas en el segundo cuatrimestre e indicadores de gestion indicador de bajas y traslados de inventario entre cuentadantes  de Almacén General.</t>
  </si>
  <si>
    <t xml:space="preserve">no fue posible consultar la informacion reportada  ya que no se encuentra cargada en el drive </t>
  </si>
  <si>
    <t>2. Posibilidad de recibir o solicitar cualquier dadiva o beneficio a nombre propio o de terceros que afecten los inventarios de la entidad</t>
  </si>
  <si>
    <t>Por  presiones indebidas a servidores por parte de terceros o funcionarios del Instituto , pueden generar la posibilidad de recibir o solicitar cualquier dadiva o beneficio a nombre propio o de terceros que  afecta  los inventarios de la entidad.</t>
  </si>
  <si>
    <t>2. Presiones indebidas a servidores por parte de terceros o funcionarios del IPES que afecten los inventarios de la entidad.</t>
  </si>
  <si>
    <t xml:space="preserve">2. Responsable: Dirección  General,  Subdirecciónes SAF, SDAE, SFE,SESEC, SGRSI, Asesorias de Control Interno y Comunicaciones, Almacenista General, lider del área de Control Disciplinario, entes de control Procuraduria y Contraloria General de la República, Personeria de Bogota.
Periocidad: Diario
Como se realiza la actividad de control: Cumplimiento del Código de Etica del IPES y realización de controles por parte de los supervisores de los contratos y al interior del Almacén General para evitar el recibo de dadivas que afectan el inventario de la entidad,
Proposito del control: Evitar que los funcionarios de la entidad reciba dadivas de terceras personas y funcionarios de la entidad que afecten los inventarios de la entidad..
Observaciones y desviaciones:Incumplimiento del código de etica del IPES. 
Soporte de evidencias: Cuadro control en excel del consumo de bienes de papeleria y consumibles de impresión, base de datos y hojas de vida digitales  de bienes inmuebles, aplicativo GOOBI ( Interior del Almacén General IPES). 
</t>
  </si>
  <si>
    <t>Socializar el código de etica del IPES a todos sus funcionarios.
Diligenciamiento a diario de los cuadros control de consumo de papeleria y consumibles de impresión a medida de la entrega de dichos insumos por los técnicos operativos del Almacén General del IPES.
Mantener actualizada la base de datos y hojas de vida digitales de bienes inmuebles IPES.
Mantener actualizado el aplicativo GOOBI de la entidad</t>
  </si>
  <si>
    <t xml:space="preserve">Código de Etica del IPES.
Cuadros control consumo de papeleria y consumibles de impresión actualizado en excel.
Base de datos excel de bienes inmuebles actualizada.
Hojas de Vida digitales de bienes inmuebles actualizadas.
Módulo de Almacén General Goobi actualizado
</t>
  </si>
  <si>
    <t>Funcionarios y Contratistas IPES.
Dirección  General,  Subdirecciónes SAF, SDAE, SFE,SESEC, SGRSI, Asesorias de Control Interno y Comunicaciones, Almacenista General, lider del área de Control Disciplinario, entes de control Procuraduria y Contraloria General de la República, Personeria de Bogota.</t>
  </si>
  <si>
    <t>Cuadros control de consumo de papeleria y consumibles de impresión actualizado a corte 8/09/2020.
Hojas de vida de bienes inmuebles de propiedad,copropiedad y administración indirecta IPES.</t>
  </si>
  <si>
    <t>Cuadros control excel de consumo de papeleria y consumibles de impresión.
Hojas de vida digital de bienes inmuebles de propiedad,copropiedad y administración indirecta IPES que encuentra en compartidos almacen refiscom, german, predios, hojas de vida.</t>
  </si>
  <si>
    <t>los soportes estan alineados con lo establecido en el plan de tratamiento</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</si>
  <si>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</si>
  <si>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 xml:space="preserve">
1. Posibilidad de recibir o solicitar cualquier dadiva o beneficio a nombre propio o de terceros con el fin de manipular o entregar la información de la entidad.</t>
  </si>
  <si>
    <t>Factores relacionados con el desconocimiento y falta de apropiación de los funcionarios del Código de Integridad (adoptado por la Entidad mediante Resolución No. 531 del 19/12/2018),  así como del portafolio de servicios de la Entidad por parte de los funcionarios y de los  trámites del Instituto que pueden generar situaciones donde se reciba o solicite cualquier dadiva o beneficio a nombre propio o de terceros con el fin de extraer, manipular, adulterar o realizar uso indebido de la información confidencial o reservada de la entidad.</t>
  </si>
  <si>
    <t xml:space="preserve">
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</si>
  <si>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 xml:space="preserve">
1.1, 3.1, 2.1 Pérdida de imagen institucional.
3.2, 4.2 Demandas contra la entidad.
4.3 Investigaciones penales, fiscales y disciplinarias.</t>
  </si>
  <si>
    <r>
      <rPr>
        <sz val="11"/>
        <color rgb="FFFF0000"/>
        <rFont val="Arial"/>
        <family val="2"/>
      </rPr>
      <t xml:space="preserve">
</t>
    </r>
    <r>
      <rPr>
        <sz val="11"/>
        <rFont val="Arial"/>
        <family val="2"/>
      </rPr>
      <t>1.1. 1.2 1.3 En el marco del procedimiento PR-016 -TRAMITE DE PETICIONES, QUEJAS, RECLAMOS Y SUGERENCIAS (V10), que se encuentra en el DRIVE IPES-SIG-MIPG- PROCEDIMIENTOS, 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se presentan los respectivos informes semanales de la plataforma Bogotá Escucha - SDQS y correos electrónicos.</t>
    </r>
  </si>
  <si>
    <r>
      <t>1.1 -</t>
    </r>
    <r>
      <rPr>
        <sz val="11"/>
        <color rgb="FFFF0000"/>
        <rFont val="Arial"/>
        <family val="2"/>
      </rPr>
      <t xml:space="preserve"> </t>
    </r>
    <r>
      <rPr>
        <sz val="11"/>
        <rFont val="Arial"/>
        <family val="2"/>
      </rPr>
      <t>Remitir por correo electrónico institucional o FO 069 Memorando a las diferentes áreasfuncionales  de la entidad los informes semanales en los cuales se evidencian los requerimientos vencidos y por vencerse.</t>
    </r>
  </si>
  <si>
    <r>
      <t>1.1.</t>
    </r>
    <r>
      <rPr>
        <sz val="11"/>
        <color rgb="FFFF0000"/>
        <rFont val="Arial"/>
        <family val="2"/>
      </rPr>
      <t xml:space="preserve"> </t>
    </r>
    <r>
      <rPr>
        <sz val="11"/>
        <rFont val="Arial"/>
        <family val="2"/>
      </rPr>
      <t>CORREOS SEMANALES Y/O MEMORANDOS</t>
    </r>
  </si>
  <si>
    <t>MEMORANDO FO-069</t>
  </si>
  <si>
    <t xml:space="preserve">
1/01/2020</t>
  </si>
  <si>
    <r>
      <rPr>
        <sz val="11"/>
        <color rgb="FFFF0000"/>
        <rFont val="Arial"/>
        <family val="2"/>
      </rPr>
      <t xml:space="preserve">
</t>
    </r>
    <r>
      <rPr>
        <sz val="11"/>
        <color theme="1"/>
        <rFont val="Arial"/>
        <family val="2"/>
      </rPr>
      <t xml:space="preserve">
(Numero de reportes semanales /Número de semanas  programados en el Plan de Acción)*100</t>
    </r>
  </si>
  <si>
    <t>Se han realizado 4 seguimientos mensuales a las diferentes dependencias de la Entidad,para un total de 18 a la fecha. (Se anexa copia de los correos)</t>
  </si>
  <si>
    <t>Se encuentra en Drive compartido</t>
  </si>
  <si>
    <t>Correos remitidos a las Dependencias.
https://drive.google.com/drive/folders/1mVO8hcuPhXkJtH3Z8vRBdWFNIPWZGMWP</t>
  </si>
  <si>
    <t>El reporte semanal se evidencia durante el mes de Agostos</t>
  </si>
  <si>
    <t>2.1, 2.2 En el contexto del  PR-086 -MEDICION DE LA PERCEPCION DE LA SATISFACCION DE LOS USUARIOS, FO-027 ENCUESTA DE SATSISFACCION, FO-573 CONSOLIDADO SATISFACCION USUARIOS, FO566 REPORTE OFICIAL DE COMUNICACIONES RECIDAS Y TRAMITADAS, que se encuentra en el DRIVE IPES-SIG-MIPG- PROCEDIMIENTOS, el Proceso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</si>
  <si>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2.1 Elaborar  y publicar el informe mensual de la estadística del digiturno.</t>
  </si>
  <si>
    <t>1.2 INFORME DE DIGITURNO  EN LA PÁGINA WEB DE LA ENTIDAD
2.2INDICADOR TIEMPO DE RESPUESTA EN EL SIGD - MIPG</t>
  </si>
  <si>
    <t>FORMATO FO-277 INDICADORES DE GESTIÓN</t>
  </si>
  <si>
    <t>(Tiempo promedio de respuesta  /Tiempo terminos legales de respuesta ) *100</t>
  </si>
  <si>
    <t xml:space="preserve">1.2Los informes de Digiturno correspondientes, se encuentran publicados en la pagina del Ipes, en el  siguiente link:
http://www.ipes.gov.co/index.php/gestion-institucional/instrumentos-de-gestion/informacion-de-pqrs-y-denuncias/usuarios-atendidos-y-promedio-de-calificacion-digiturno
2.2 Los indicadores se encuentran actualziados hasta agosto 31 en el SIGD-MIPG
</t>
  </si>
  <si>
    <t xml:space="preserve">En el siguiente link se encuentran los siguientes informes consolidadios: Enero, Febrero, Marzo, Abril.
http://www.ipes.gov.co/index.php/gestion-institucional/instrumentos-de-gestion/informacion-de-pqrs-y-denuncias/usuarios-atendidos-y-promedio-de-calificacion-digiturno
Se presenta en el SIGD, los indicadores correspondiente al II  Cuatrimestre.
</t>
  </si>
  <si>
    <t>Los informes de Digiturno correspondientes, se encuentran publicados en la pagina del Ipes, en el  siguiente link:
http://www.ipes.gov.co/index.php/gestion-institucional/instrumentos-de-gestion/informacion-de-pqrs-y-denuncias/usuarios-atendidos-y-promedio-de-calificacion-digiturno</t>
  </si>
  <si>
    <t xml:space="preserve">En el siguiente link se encuentran los siguientes informes consolidadios: Enero, Febrero, Marzo, Abril, Mayo, Junio, Julio, Agosto.
http://www.ipes.gov.co/index.php/gestion-institucional/instrumentos-de-gestion/informacion-de-pqrs-y-denuncias/usuarios-atendidos-y-promedio-de-calificacion-digiturno
Se presenta en el SIG, los indicadores correspondiente al II  Cuatrimestre.
</t>
  </si>
  <si>
    <t>En evidencias se encuentra unicamente los correos semanales en los que indican " NO existen requerimientos VENCIDOS en la entidad"</t>
  </si>
  <si>
    <t>3.1 En el  marco del procedimiento PR-016 -TRAMITE DE PETICIONES, QUEJAS, RECLAMOS Y SUGERENCIAS (V10), que se encuentra en el DRIVE IPES-SIG-MIPG- PROCEDIMIENTOS, se  presenta   Informe  trimestral, semestral y anual de la gestión realizada por parte del Lider de servicio al usuario a los requerimientos en el SDQS, el cual se publica en la página web de la entidad, dando cumplimiento al marco normativo establecido por la Constitución Nacional artículo 23, Ley 1755 de 2015 y la Ley 1712 de 2014. Igualmente se publica mensualmente el informe en la página de la Veeduría Distrital. Su incumplimiento contempla sanciones disciplinarias.</t>
  </si>
  <si>
    <t>3.1 Elaborar Informe para la Veeduría y publicarloo en la Página Web de dicha Entidad</t>
  </si>
  <si>
    <t>1.3 INFORME PUBLICADO</t>
  </si>
  <si>
    <t xml:space="preserve">COMUNICACIÓN ELECTRÓNICA (CORREO ELECTRONICO) </t>
  </si>
  <si>
    <t>(Numero de reportes mensuales /Número de meses  programados)*100</t>
  </si>
  <si>
    <t>Este informe sepublica en la página web de la Entidad, el cual es extractado de la Plataforma BOGOTA TE ESCUCHA- SDQS,  se encuentra en el siguiente link :
http://www.ipes.gov.co/images/informes/sdqs/Informe_2020/INFORME-TRIMESTRAL-ENERO-MARZO-2020.pdf</t>
  </si>
  <si>
    <t>http://www.ipes.gov.co/images/informes/sdqs/Informe_2020/INFORME-TRIMESTRAL-ENERO-MARZO-2020.pdf</t>
  </si>
  <si>
    <t>Este informe sepublica en la página web de la Entidad, el cual es extractado de la Plataforma BOGOTA TE ESCUCHA- SDQS,  se encuentra en el siguiente link :
http://www.ipes.gov.co/images/informes/sdqs/Informe_2020/INFORME_TRIMESTRAL_ABRIL_JUNIO_2020.pdf</t>
  </si>
  <si>
    <t>La información respectiva a los informes de la PLATAFORMA BOGOTA TE ESCUCHA  se encuentra publicada en  la página del IPES, en el link de Transparencia y acceso a la información pública, del  año 2020, así: Primer trimestre (Enero a Marzo) Segundo Trimestre (Abril a Junio) y Primer Semestre (Enero a Junio) en el siguiente link: 
 http://www.ipes.gov.co/images/informes/sdqs/Informe_2020/INFORME_TRIMESTRAL_ABRIL_JUNIO_2020.pdf</t>
  </si>
  <si>
    <t>4.1, 4.2, 4.3 En el  marco del procedimiento PR-016 -TRAMITE DE PETICIONES, QUEJAS, RECLAMOS Y SUGERENCIAS (V10), que se encuentra en el DRIVE IPES-SIG-MIPG- PROCEDIMIENTOS La entidad cuenta con los medios habilitados para la interposición de denuncias sobre hechos de corrupción por parte de los ciudadanos, a través de la plataforma BOGOTA TE ESCUCHA - SDQS, y del link que se encuentra en la página web de la entidad.Como evidencia se presenta el link de la plataforma BOGOTA TE ESCUCHA - SDQS en la página web de la entidad y los informes mensuales de dicha plataforma.</t>
  </si>
  <si>
    <t>4.1 Realizar el reporte  de la Veeduria Distrital en el cual se presentan las denuncias de la Plataforma BOGOTA TE ESCUCHA - SDQS  (Tipologias o Modalidades)</t>
  </si>
  <si>
    <t>1.4 INFORME PUBLICADO</t>
  </si>
  <si>
    <t>Este informe se publica en la página web de la Entidad, el cual es extractado de la Plataforma BOGOTA TE ESCUCHA- SDQS,  se encuentra en el siguiente link :
http://www.ipes.gov.co/images/informes/sdqs/Informe_2020/INFORME_TRIMESTRAL_ABRIL_JUNIO_2020.pdf</t>
  </si>
  <si>
    <t>http://www.ipes.gov.co/images/informes/sdqs/Informe_2020/INFORME_TRIMESTRAL_ABRIL_JUNIO_2020.pdf</t>
  </si>
  <si>
    <t>No se pudo validar evidencia, en el DRIVE de gestion del riesgo
https://drive.google.com/drive/u/2/folders/0AIx1WEACX2lyUk9PVA</t>
  </si>
  <si>
    <t>La manipulación de registros en el PAC, como la falta  de soportes documentales o requisitos para realizar los pagos al igual que la falta de controles en el manejo de efectivo, como el tráfico de influencias. (Desconocimiento o falta de pericia, presiones jerárquicas), pueden generar la posibilidad de recibir o solicitar cualquier dadiva o beneficio a nombre propio o de terceros con el fin de tramitar un pago  de manera inadecuada.</t>
  </si>
  <si>
    <t>1. Manipulación de registros en el PAC.
2. Falta  de soportes documentales o requisitos para realizar los pagos.
3. Falta de controles en el manejo de efectivo. 
4. Tráfico de influencias. (Desconocimiento o falta de pericia, presiones jerárquicas).</t>
  </si>
  <si>
    <t>1.Detrimento o pérdida de recursos de la entidad por multas y sanciones.
2. Pérdida de imagen institucional
3. Perdida de recursos de la entidad por apropiación de terceros.
4. Investigaciones penales, fiscales y disciplinarias.</t>
  </si>
  <si>
    <t>El tesorero y el (la) profesional del grupo de trabajo de tesorería, elaboran bimestralmente la base que contiene los datos de los compromisos presupuestales que se tienen a la fecha, de manera que las dependencias o Subdirecciones del IPES, reprogramen los pagos de los dos meses siguientes.
Se debe ejecutar el PAC, acorde con lo establecido en el procedimiento PR-020 "Programación del PAC"; dejando como evidencia dicho PAC en el Aplicativo de Secretaría Distrital de Hacienda,  llamado "SISPAC".</t>
  </si>
  <si>
    <t>Elaborar el PAC bimestralmente.</t>
  </si>
  <si>
    <t xml:space="preserve">PAC consolidado de todas las áreas.
Reporte de ejecución del PAC, del aplicativo SISPAC.
</t>
  </si>
  <si>
    <t>% de ejecución del PAC</t>
  </si>
  <si>
    <t>Se evidencia el PAC reprogramado, correspondiente a los bimestres Febrero - marzo y abril - mayo de 2020, con las reprogramaciones elaboradas por los responsables de cada área.
La ejecución por mes fue:
Vigencia Enero : 93%
Vigencia Febrero : 65%
Vigencia Marzo : 86%
Vigencia Abril : 78%
Reserva Enero : 100% 
Reserva Febrero : 72%
Reserva Marzo : 59%
Reserva Abril : 77%</t>
  </si>
  <si>
    <t>Pac en SISPAC 
Formato PAC FO-136, "Programación mensual de gastos"
Correos  electrónicos
Reporte de ejecución del PAC del aplicativo SISPAC 
PAC consolidado de todas las áreas</t>
  </si>
  <si>
    <t xml:space="preserve">Se evidencia el PAC reprogramado, correspondiente a los bimestres junio-julio y agosto - septiembre de 2020, con las reprogramaciones elaboradas por los responsables de cada área.
</t>
  </si>
  <si>
    <t>Mayo (vigencia ) : 76%
Mayo (Reserva) : 80%
Junio (vigencia) : 78%
Junio ( reserva ) : 47%
Julio (vigencia) : 95%
Julio ( reserva ) : 30%
Agosto ( vigencia ) : 94%
Agosto (reserva) : 54%</t>
  </si>
  <si>
    <t>Es necesario conocer el reporte de cada uno de los meses según informe o como lo reporta el equipo de trabajo.
Se reportan novedades como inccidentes?</t>
  </si>
  <si>
    <t>No se encuentran evidencias en el DRIVE https://drive.google.com/drive/u/0/folders/0AIx1WEACX2lyUk9PVA</t>
  </si>
  <si>
    <t xml:space="preserve">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procedimiento PR-018 Cancelación de Obligaciones; la Tesorería lleva una base de pagos mensual, donde relaciona las cuentas que se radican a diario. En caso de que las cuentas o pagos a realizar no cuenten con PAC, no devuelve las cuentas, las deja pendientes y envía simultáneamente correo a las áreas responsables de cada pago, para que ellos procedan a efectuar las compensaciones a que haya lugar; una vez subsanen esta situación, se retoma el pago hasta finalizar el proceso del mismo. En el caso de las cuentas que tengan inconvenientes por soportes insuficientes, inexistentes, no adecuados y/o por falta de firmas de aprobación, serán devueltas las cuentas al área que radica, dejando constancia de tal hecho en el libro físico de control que tiene Tesorería para este propósito o en su defecto a través de correos electrónicos que quedarán como evidencia y herramienta de seguimiento para este mismo objetivo. </t>
  </si>
  <si>
    <t>Emitir y  socializar comunicación donde se establecen las fechas de recibo de cuentas de proveedores y contratistas.</t>
  </si>
  <si>
    <t>Comunicación emitida</t>
  </si>
  <si>
    <t>Trámite del pago de las obligaciones radicadas en Tesorería en tiempos normales, de acuerdo con el procedimiento.</t>
  </si>
  <si>
    <t>Fueron emitidas las circulares tendientes a regular fechas de recepción de cuentas, fechas de pago de las mismas y demás detalles relacionados; esto involucró la circular que dió directrices para el tratamiento de las cuentas durante el periodo de cuarentena en virtud del aislamiento obligatorio por el Covid 19.
Circulares No 005, 020 y 021.
Se dió cumplimiento al procedimiento de radicaión de cuentas, al manejo de las cuentas sin PAC y aquellas cuentas que fue necesario devolver por no contar con los soportes adecuados o por la falta de firmas de autorización.
El porcentaje tramitado en tiempos acorde al procedimento fue: 
Enero : 89%
Febrero : 97%
Marzo : 96%
Abril : 99,8%</t>
  </si>
  <si>
    <t xml:space="preserve">Circulares emitidas
Libro físico de control de cuentas de Tesorería.
Correos electrónicos.
Base de pagos mensual de Tesorería.
</t>
  </si>
  <si>
    <t xml:space="preserve">Fueron efectuadas capacitaciones a contratistas desde la SAF, para socializar el procedimiento de radicación de cuentas, requisitos, tiempos de radicación oportuna, causales de rechazo, creación de cuentas, verificación de los pagos en Hacienda, entre otros
Se dió cumplimiento al procedimiento de radicaión de cuentas, al manejo de las cuentas sin PAC y aquellas cuentas que fue necesario devolver por no contar con los soportes adecuados o por la falta de firmas de autorización.
</t>
  </si>
  <si>
    <t>Circulares emitidas
Libro físico de control de cuentas de Tesorería.
Correos electrónicos.
Base de pagos mensual de Tesorería.
Presentación preparada por Tesoreria en PPT para socializar procesos de consulta de pagos por parte de los Contratistas</t>
  </si>
  <si>
    <t>El porcentaje tramitado en tiempos acorde al procedimento fue: 
Mayo : 97,79%
Junio : 99,54%
Julio : 97,88%
Agosto : 95,91%</t>
  </si>
  <si>
    <t>Validar el reporte de evidencia</t>
  </si>
  <si>
    <r>
      <t xml:space="preserve">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 </t>
    </r>
    <r>
      <rPr>
        <sz val="11"/>
        <rFont val="Arial"/>
        <family val="2"/>
      </rPr>
      <t>y entrega diaria de recaudo por ventanilla, FO-668.</t>
    </r>
    <r>
      <rPr>
        <sz val="11"/>
        <color theme="1"/>
        <rFont val="Arial"/>
        <family val="2"/>
      </rPr>
      <t xml:space="preserve"> 
</t>
    </r>
    <r>
      <rPr>
        <sz val="11"/>
        <rFont val="Arial"/>
        <family val="2"/>
      </rPr>
      <t xml:space="preserve">Respecto de las jornadas de recaudo que efectúa el IPES en las plazas de mercado y puntos comerciales, el efectivo recaudado debe der consignado en lo posible el mismo día o a más tardar el siguiente día, paralelamente deberá diligenciarse el acta de recaudo diseñada para tal fin; ésta acta más la consignación, deberán entregarse a la Tesorería para el respectivo proceso de registro en el sistema GOOBI. En caso de recibir ocasionalmente cheques en las jornadas de recaudo, éstos deberán ser entregados junto con el acta a Tesorería, para el respectivo proceso de consignación. 
Todo lo anterior está contemplado en el procedimiento PR-019 "Ingresos de Tesorería". </t>
    </r>
  </si>
  <si>
    <r>
      <rPr>
        <sz val="11"/>
        <color rgb="FF000000"/>
        <rFont val="Arial"/>
        <family val="2"/>
      </rPr>
      <t xml:space="preserve">Diligenciar diariamente el formato  FO-668 Entregas Diarias de Recaudo por Ventanilla, posterior a la revisión del efectivo contra los formatos de reporte. Elaborar el formato FO-667 y el formato FO-156. </t>
    </r>
  </si>
  <si>
    <r>
      <t xml:space="preserve">Formatos FO-668, </t>
    </r>
    <r>
      <rPr>
        <sz val="11"/>
        <rFont val="Arial"/>
        <family val="2"/>
      </rPr>
      <t>FO- 667, FO-156.
Actas jornadas de recaudo.
Consignaciones.
Regitros en GOOBI</t>
    </r>
  </si>
  <si>
    <t xml:space="preserve">Durante los meses de enero a abril de 2020, se realizó el diligenciamiento de los formatos FO-668. FO-667 y FO-156 a diario y se revisó contra el efectivo recaudado por ventanilla. Igualmente, se revisaron las consignaciones contra las actas de jornadas de recaudo. </t>
  </si>
  <si>
    <t xml:space="preserve">Durante los meses de Mayo a Agosto de 2020, se realizó el diligenciamiento de los formatos FO-668. FO-667 y FO-156 a diario ( cuando hubo recaudos, en ocasión a la interrupción del servicio al usuario reiterativo en el cuatrimestre, en ocasión a la pandemia por el Covid 19 ) y se revisó contra el efectivo recaudado por ventanilla. Igualmente, se revisaron las consignaciones contra las actas de jornadas de recaudo, en este punto se implementó el control de las actas de las jornadas de recaudo a través de una carpeta compartida en Drive, que incluye cuadro excel de control, garantizando que todas las actas desde Julio 01 de 2020 en adelante se encuentren disponibles y faciles de ubicar escaneadas. </t>
  </si>
  <si>
    <t>Formatos FO-668, FO- 667, FO-156.
Actas jornadas de recaudo.
Consignaciones.
Registros en GOOBI
Carpeta compartida en Google Drive de control de actas, consignaciones y demás información de las jornadas de recaudo.</t>
  </si>
  <si>
    <t>Durante el periodo de enero a abril de 2020, se efectuó una reunión de Comité de Sostenibilidad Contable, presidida por el área Contable del IPES, donde Tesorería tuvo presencia a través del Tesorero.</t>
  </si>
  <si>
    <t>Durante el periodo de mayo a agosto de 2020, se efectuaron  reuniones del Comité de Sostenibilidad Contable, presidida por el área Contable del IPES, donde Tesorería tuvo presencia y participación a través del Tesorero.</t>
  </si>
  <si>
    <t>Es necesario conocer como se controla el avance de las acciones del comité.</t>
  </si>
  <si>
    <t>1. Posibilidad de recibir o solicitar cualquier dadiva o beneficio a nombre propio o de terceros con el fin de manipular o alterar la información de los resultados alcanzados en los planes y proyectos institucionales.</t>
  </si>
  <si>
    <t>Aspectos como la falta de seguimiento a la implementación de políticas de seguridad de la información como de socialización de la normativa vigente, al igual que la deficiencia en los controles para el manejo de la información de planes y proyectos institucionales, además de la falta de conciencia de los funcionarios en la aplicación de los principios institucionales, pueden generar la posibilidad de recibir o solicitar cualquier dadiva o beneficio a nombre propio o de terceros con el fin de manipular o alterar la información de los resultados alcanzados en los planes y proyectos institucionales.</t>
  </si>
  <si>
    <t xml:space="preserve">RESPONSABLE:  SISTEMAS- SDAE
PERIODICIDAD: ANUAL
PROPOSITO :  divulgar y concientizar a los funcionarios de la Política de Seguridad de la Información y Resolución 259 del 2018 
COMO SE REALIZA LA ACTIVIDAD: SE  SOCIALIZARA MEDINATE UNA CAPCITACION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OBSERVACIONES Y UNAS DESVIACIONES:  
SOPORTES: 
</t>
  </si>
  <si>
    <r>
      <rPr>
        <sz val="11"/>
        <color rgb="FFFF0000"/>
        <rFont val="Arial"/>
        <family val="2"/>
      </rPr>
      <t>1.1.  - 1.2. - 1.3.</t>
    </r>
    <r>
      <rPr>
        <sz val="11"/>
        <color theme="1"/>
        <rFont val="Arial"/>
        <family val="2"/>
      </rPr>
      <t xml:space="preserve"> Adecuar los sistemas de información a partir del diagnóstico, levantamiento de requerimientos, evaluación del grado de implementación (maduración), para alcanzar niveles apropiados de oportunidad y confiabilidad de la información institucional necesaria para la toma de decisiones.</t>
    </r>
  </si>
  <si>
    <r>
      <rPr>
        <sz val="11"/>
        <color rgb="FFFF0000"/>
        <rFont val="Arial"/>
        <family val="2"/>
      </rPr>
      <t>1.1. - 1.2. - 1.3</t>
    </r>
    <r>
      <rPr>
        <sz val="11"/>
        <color theme="1"/>
        <rFont val="Arial"/>
        <family val="2"/>
      </rPr>
      <t>.Producto 1. Ejecución del plan de mejoramiento de los sistemas de información institucional
Producto 2. Plan de apropiación de los sistemas de información</t>
    </r>
  </si>
  <si>
    <t>Producto 1. Grado de Ejecución del plan de mejoramiento de los sistemas de información institutcional
Producto 2. Grado de ejecución del plan de apropiación de los sistemas de información</t>
  </si>
  <si>
    <t>Enero: Se adelantaron reuniones para revisar los indicadores del proceso y la forma de medición para la presente vigencia, incluyendo la definición y seguimiento de una bitácora por cada indicador. Dentro del diagnóstico de necesidades del proceso, y teniendo en cuenta la criticidad de los procesos administrativos, se realizaron reuniones para establecer alternativas para la continuidad en la operación de la plataforma GOOBI. Febrero: Se realizaron entrevistas y pruebas técnicas a profesionales en ingeniería, para adelantar la reingeniería sobre el sistema de información misional. Se identificaron necesidades para la construcción de instrumentos de medición automáticos sobre la herramienta misional para la toma de decisiones. Marzo: Se elaboraron y ajustaron los documentos precontractuales para la contratación de servicios de mantenimiento y mejora del sistema de información administrativo y financiero Goobi Teniendo en cuenta las necesidades tecnológicas de la entidad, se adelantaron escenarios para brindar conectividad y uso de los sistemas de información a los usuarios, en cumplimiento del lineamiento IPES en Casa. Considerando la habilitación del formulario de captura de datos de población objeto de atención, se adelantaron cruces de bases de datos, para contar con información gerencial para la toma de decisiones. Se configuró la herramienta DataStudio de Google APPS, para graficar en tiempo real información de importancia para el proceso de atención a población.
Se estableció como canal de comunicación para la solicitud de atención tecnológica, el Chat Institucional, con el cual se apropian más herramientas de la suite de Google Apps, por parte de los usuarios. Se creró una sala de Chat para interacción con los usuarios.</t>
  </si>
  <si>
    <t>https://drive.google.com/drive/folders/1sstp16vBca-Mg424LQVXNtWR5b5J4ve0
https://drive.google.com/drive/folders/1SBbAlf7mb3SMUwbBb99S9m-r1Bx7CHhB</t>
  </si>
  <si>
    <t>No se realizó seguimiento a la gestión de los controles al no encontrarse evidencia o soportes en el DRIVE</t>
  </si>
  <si>
    <t>Se procede a solicitar las evidencias en tiempos de cumplimiento por parte del proceso</t>
  </si>
  <si>
    <t xml:space="preserve">Se realiza Bitacora con todas las acciones en cuanto a la seguridad de la información y los recursos tecnológicos de la entidad, para el óptimo funcionamiento de las tecnologías de la información y comunicaciones, que permita la disponibilidad, integridad y confidencialidad de la información, en los diferentes procesos del IPES en cumplimiento de la misión institucional.
Se habilita
Se habilita en la página del IPES por motivos de la emergencia sanitaria, un banner donde se pueden actualizar los datos de los vendedores informales, en la cual esta la Política de Tratamiento de  Datos  Personales  </t>
  </si>
  <si>
    <t>Se actualizo Bitacora Plan de apropiacion de sistemas de informacion.
Banner en pag con enlace de la Politica de tratamiento de datos</t>
  </si>
  <si>
    <t>Se verifica la informacion suministrada en el DRIVE, la cual es coherente conformea lo que se esta reportando</t>
  </si>
  <si>
    <t xml:space="preserve">No hay observaciones </t>
  </si>
  <si>
    <t>1. Con respecto a Verificar el cumplimiento de la aplicación de la normatividad de la ley 1712 de 2014, se contemplaron los siguientes avances:
Enero: -Se remite memorando con radicado 00110-817-000251 del 13 de enero del 2020, comunicando el cronograma de las mesas de trabajo para el acompañamiento del equipo de planeación, para asesorar las diferentes dependencias en la formulación del plan de acción vigencia 2020 y su respectiva públicación en la página WEB al 31 de enero del 2020
- Se remite memorando con radicado 00110-817-000923 del 30 de enero del 2020 dando los lineamientos y cronograma de segumiento y actualización del Plan de Acción, así como los mapas de riesgos y de las hojas de vida de los indicadores de los procesos de la entidad.
-Publicación del Plan de Acción Institucional 2020 en página WEB
Febrero: Se realiza una relación de las dependencias que no realizaron el reporte y se envia correo electrónico a la dependencia para recordar el cronograma de reporte del seguimiento al plan de acción del mes de enero.
Se reciben las hojas de vida de los indicadores actualizados para la vigencia 2020.
Se realiza memorando para las dependencias misionales 00110-817-001627 solicitando se informe si se realizara, reprogramación, actualización de las metas de los proyectos de inversión en el primer semestre "PDD Bogotá Mejor para Todos".</t>
  </si>
  <si>
    <t xml:space="preserve">Memorando lineamientos
Plan de acción 2020 publicado en la página WEB.
OSA para publicación del Plan de Acción 2020 en la página WEB.
Planes de acción con segumiento públicados en el DRIVE, mes de enero y febrero.
Memorando 00110-817-001627   </t>
  </si>
  <si>
    <t>100%
0%</t>
  </si>
  <si>
    <t>Se actualiza el Nomograma.</t>
  </si>
  <si>
    <t>Normograma NG-001</t>
  </si>
  <si>
    <t>PERIODICIDAD: ANUAL
RESPONSABLES: SDAE- PLANEACION 
PROPOSITO: HACER SEGUMIENTO A LA FORMULACION SEGUIMIENTO Y EVALUACION DE LOS PROYECTOS DE INVERSION
COMO SE REALIZA LA ACTIVIDAD: 
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OBSERVACIONES Y UNAS DESVIACIONES:
SOPORTES: ACTUALIZACION DELPR 122 ZACION DEL ACTAS DE REUNION 
ACTAS DE COMITÉ DE AUTOEVALUACION</t>
  </si>
  <si>
    <t xml:space="preserve">1. Se realizaron comites de autoevaluación contemplando los avances del Plan de adecuación y sostenibilidad del SIGD - MIPG, las fechas de realización de comité fueron:
-  Acta  comite autoevaluación 23052020
-  Acta  comite autoevaluación 27032020
-  Acta  comite autoevaluación 28042020
2. Se publicaron los planes según Decreto 612 de 2018y se hace seguimiento en el marco del plan de acción  </t>
  </si>
  <si>
    <t>1. 
https://drive.google.com/drive/u/1/folders/1MiAWrwTh-ZLpaW_wJiFoWaMfE0AJyZYk
2. https://drive.google.com/drive/u/1/folders/1kXWsLus7GkskZ3InckrfIfrrts_eBoCW</t>
  </si>
  <si>
    <t xml:space="preserve">1.100%
2. 100%
</t>
  </si>
  <si>
    <t>Se socializa con las subdirecciones los formatos FO-277 y FO-101, y se solicita con memorando la entrega de estos formatos mensual, para el seguimiento de los mismos.</t>
  </si>
  <si>
    <t>Memorando 00110-817-004598.
Memorando 00110-817-004184.
FO- 277 de los proyectos.
FO-101 de los proyectos.</t>
  </si>
  <si>
    <t>1. Plan de Mejoramiento enviado a  todas las dependencias IPES - Seguimiento Plan de acción metas físicas y financieras  
2.  Control de Advertencia enviado a SESEC, SAF y SGRSI.
3.  Auditoría Internacional – empresa SOCIEUX
4. Seguimiento PAAC</t>
  </si>
  <si>
    <t>1. Seguimiento SDAE, Oficio IPES No. 00110-817-002759 sobre Plan de Mejoramiento enviado a  todas las dependencias IPES. 
2. Seguimiento SDAE, Oficio IPES No. 00110-817-002760 sobre Control de Advertencia enviado a SESEC, SAF y SGRSI.
3. Seguimiento SDAE, Oficio IPES No. 00110-817-002764 sobre Auditoría Internacional – empresa SOCIEUX
http://www.ipes.gov.co/index.php/gestion-institucional/control/reportes-control-interno</t>
  </si>
  <si>
    <t>Se atienden las solicitudes de control interno, dando respuesta a lo requerido.</t>
  </si>
  <si>
    <t>Solicitudes y respuestas a control interno</t>
  </si>
  <si>
    <t xml:space="preserve">El equipo de gestores de Integridad, definió para la vigencia 2020-2021 el Plan de Integridad para el desarrollo de sus actividades. Remitido mediante correos del 28 de febrero y 3 de abril de la presente vigencia,dirigidos a los gestores de integridad. </t>
  </si>
  <si>
    <t>CARPETA COMITÉ DE GESTION Y DESEMPEÑO (SESION INTEGRIDAD)
https://drive.google.com/drive/u/3/folders/1C0pNcJs2seQetHAJpFLlb2aCUyDFum6R</t>
  </si>
  <si>
    <t>Se participa en la socializacion del codigo de integridad y en comites de integridad.</t>
  </si>
  <si>
    <t>Las actas estan en custodia de la primera linea de defensa en Talento Humano.</t>
  </si>
  <si>
    <t>No se pueden evidenciar las actas, debido a que según reporte la informacion esta en Talento Humano</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</si>
  <si>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OBSERVACIONES Y UNAS DESVIACIONES:
SOPORTE: Como evidencia el normograma publicado en compartidos y en la página web de la entidad, correos masivos de la actualización de la normatividad y los procedimientos de la Gestión Jurídica.</t>
  </si>
  <si>
    <t>Los profesionales de la Asesoría de Control Interno realizan auditorias internas con el objetivo de identificar oportunidades de mejoras en los procesos. En caso de encontrar inconsistencias en la aplicación de los controles realizan las observaciones y hallazgos pertinentes. Como evidencia los informes de auditorias internas y los hallazgos encontrados.</t>
  </si>
  <si>
    <t>SDAE - Subdireccion de Diseñor y Analisis Estrategico</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</si>
  <si>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vigenteros agenos a la misión institucional</t>
  </si>
  <si>
    <t>1. Extracción, manipulación o adulteración de información confidencial o reservada almacenada en los sistemas de información institucionales, para fines de beneficio personal o de terceros ajenos a la misión institucional</t>
  </si>
  <si>
    <t>El acceso a la data almacenada en los activos de información, sistemas y servicios informáticos institucionales (HEMI, Goobi, Correo, Directorio activo, file server, bases de datos,documentos u otros), puede generar escenarios en los cuales los usuarios de acuerdo a su perfil pudiesen identificar posibles beneficios  particulares que conduzcan a generar conductas no autorizadas o legales frente a la manipulación, alteración, sustracción de la información digital institucional de la Entidad.</t>
  </si>
  <si>
    <t xml:space="preserve">
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</si>
  <si>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Los profesionales del área de sistemas informan a los usuarios sobre las responsabilidades en el uso de los activos de información, desde el momento de la asignación de acceso a la plataforma tecnológica institucional. asi como paralalemente desde el proceso de Gestión de Seguridad de la información y Recursos Tecnologicos se realizan jornadas de sensibilización a usuarios.</t>
  </si>
  <si>
    <t>Establecer el plan de capacitación y sensibilización de la entidad en donde se continue incluyendo y desarrollando las campañas sobre el uso adecuado de los activos de información institucional</t>
  </si>
  <si>
    <t>Plan de capacitación y sensibilización  vigencia año 2020
y registros de capacitación y/o sensibilización</t>
  </si>
  <si>
    <t>(# de campañas de sensibilización realizadas / # de campañas programadas) x 100</t>
  </si>
  <si>
    <t>Considerando el despliegue de la herramienta integral de protección de la información (Bakup) Se programó y ejecuto sesiones de capacitación al personal de sistemas, para minimizar el riesgo de pérdida de Información.
En el marco del contrato de licenciamiento de la plataforma de Correo Electrónico Institucional (Google Apps) se cuenta con plan de capacitación y sensibilización a usuarios. Durante el primer cuatrimestre se han realizado capacitaciones personalizadas a los usuarios sobre la ejecución de backups de los buzones y descarga de los mismos, considerando rotación de personal.
Se adelantó la renovación del contrato del software de Seguridad PCSecure, y para el cual se incluyen sesiones de capacitación a usuarios.
Se adelantaron las actividades precontractuales y contractuales relacionadas con el sistema de información administrativo y financiero Goobi, en el cual se incluye capacitación especializada a administradores y usuarios finales.
Socialización información Grupos de interés (Incibe, Segurinfo)
En el marco de la Cuarentena Obligatoria adoptada por la administración Distrital, el proceso de gestión de seguridad de la información y recursos tecnológicos, adelantó jornadas de socialización sobre escenarios de conectividad y acceso a los sistemas de información institucionales de manera remota, en desarrollo de la directriz IPESencasa. Para contar con mayores índices de conexión efectiva, los profesionales y técnicos del proceso realizan permanentemente capacitación personalizad a usuarios sobre el manejo de las herramientas de conexión remota o canales de atención dispuestos en la cuarentena.</t>
  </si>
  <si>
    <t>Correos electrónicos
Actas de capacitación
Actas de Asistencia
SECOP II
Carpeatas contractuales adigitales
Sistema de Infoermacioln Administrativo
Informes de Supervision</t>
  </si>
  <si>
    <t xml:space="preserve">A través de procesos de sensibilización a usuarios para identificar las alternativas de atención sobre incidentes y requerimientos relacionados con los servicios de TI, con ocasión de la pandemia social, económica y ambiental, se lograron atender las solicitudes de usuario por medio de la página web, correo institucional y directamente, apoyados por los profesionales del proceso para optimizar el proceso de control de atención y mantenimiento de equipos de cómputo. 
considerando necesidades institucionales relacionadas con el manejo de información, se creó el comité estadístico y se adelantaron sesiones para definir estrategias de depuración de los datos de la población sujeto de atención, capturados a través de la página web, en el marco de la estrategia Bogotasolidaria. El equipo de sistemas socializó con el comité directivo las funcionalidades de HEMI y su criticidad en temas relacionados con el tratamiento de datos personales.
Por medio de la oficina asesora de comunicaciones, se adelantó la semana TIC, en la cual se difundieron contenidos relacionados con la seguridad de la información, haciendo uso del correo electrónico institucional, protectores de pantalla, intranet, entre otros.
se adelantaron sesiones de socialización a través de medios virtuales, con diferentes áreas en las cuales se abordaron temas sobre seguridad de la información y tipos de trabajo remoto.
Se adelantaron sesiones del comité de seguridad de la información en los cuales se establecieron estrategias para el fortalecimiento de la seguridad informática en la entidad y se dan a conocer avances relacionados.
</t>
  </si>
  <si>
    <t>Correos electrónicos
Actas de capacitación
Actas de Asistencia
Actas Comité
Mesa de Ayuda
IPESencasa (chat)</t>
  </si>
  <si>
    <t>No se evidencian los soportes aunque los temas desarrollados aplican</t>
  </si>
  <si>
    <t xml:space="preserve">Vincular los soportes en el repositorio definido para ello
https://drive.google.com/drive/u/0/folders/1ZKtRkoApQOREl953vBg6eX705_ADQDzV
 </t>
  </si>
  <si>
    <t>La entidad cuenta con Politicas de Seguridad de la Información, asi mismo y a traves de la SJC y SAF establece acuerdos de confidencialidad en la etapa de vinculación laboral o contractual de personas naturales y juridicas, y adicionalmente el proceso de Gestión de Seguridad de la información y Recursos Tecnologicos cuenta con una metodologia de gestión de incidentes de seguridad informatica.</t>
  </si>
  <si>
    <t>Revisar las políticas operacionales relacionadas con seguridad y privacidad de la información y realizar su actualización de acuerdo al resultado de análisis y necesidad de ajuste de las mismas, de tal forma que permita según su medida fortalecer los controles sobre confidencialidad de la información institucional digital.</t>
  </si>
  <si>
    <t>Actas de revision
Politicas actualizadas</t>
  </si>
  <si>
    <t>(# Politicas revisados o actualizados / Politicas del SGSI)</t>
  </si>
  <si>
    <t>Se realizaron actualizaciones a los documentos estratégicos DE-038 Plan de Tratamiento de Riesgos de Seguridad y Privacidad de la Información y DE-039 Plan de Seguridad y Privacidad de la Información, en cumplimiento del decreto 612 de 2018. En ese mismo sentido, se proyectaron y socializaron las resoluciones de adopción de los planes y fueron publicadas en la página WEB. Estos planes contiene lineamientos de seguridad de la información, así como controles de seguridad implementados y que son de estricto complimiento por parte de los usuarios de los servicios informáticos de la entidad.
Teniendo en cuenta el estado de emergencia económica, social y ecológica decretado  por el gobierno nacional y adoptado por la entidad, desde el proceso de gestión de seguridad de la información y recursos tecnológicos, se establecieron protocolos para acceder a la información institucional, que incluyen la configuración de redes virtuales conocidas como VPN, que permiten a los usuario conexión a sus equipos de cómputo o a los sistemas de  información de manera segura, ya que permite el cifrado de la información en el ejercicio de trabajo remoto. 
Se realizan observaciones de seguridad a los usuarios que acceden de manera remota a los servicios informaticos de la entidad, en el buen uso de las contraseñas asiganadas y el manejo de la información institucional, de manera permanente.</t>
  </si>
  <si>
    <t>Resoluciones de adopción documentos estratégicos
Documentros proceso de gestion de seguridad Drive Institauciuional
Intranet</t>
  </si>
  <si>
    <t xml:space="preserve">
Se adelantaron mesas de trabajo con la Subdirección de Gestión de Redes Sociales e Informalidad, para la definición de alternativas para la captura de información en jornadas de intervención en territorio
Para generar escenarios de transparencia y acceso a la información pública, se participó en la definición y publicación del Micro sitio BogotaSolidariaenCasa, se realizó la optimización de reporte (registro de vendedores) la información capturada a través del a página WEB, en desarrollo de lineamientos institucionales, la cual es insumo para el micro sitio.
El proceso de gestión de seguridad de la información recursos tecnológicos participo en la socialización de aspectos a críticos para la elección de la mesa distrital de vendedores informales, por parte de la Dirección General. Se definieron escenarios para la inscripción de candidatos y votantes, para garantizar trasparencia en la jornada de elecciones a realizarse en el mes de octubre.
Se adelantó la definición de la Tirilla Misional, documento a través del cual la población objeto de atención autoriza al Instituto para la Economía Social, para el tratamiento de datos socioeconómicos suministrados en las jornadas de caracterización.
</t>
  </si>
  <si>
    <t>Actas mesas de trabajo
SIG - MIPG
Tirillam Misional</t>
  </si>
  <si>
    <t>Posibilidad de recibir o solicitar cualquier dadiva o beneficio a nombre propio o de terceros con el fin ingresar y mantener ciudadanos en las alternativas de emprendimiento sin el cumplimiento de los criterios establecidos en el DE-017</t>
  </si>
  <si>
    <t>El desconocimiento, falta de experiencia o falta de aplicación de los criterios de ingreso o permanencia de las alternativas de emprendimiento, como las presiones indebidas ejercidas por agentes internos o externos a la entidad  para beneficiar a cierta población o personas que contemplan la posibilidad de recibir o solicitar cualquier dadiva o beneficio a nombre propio o de terceros con el fin ingresar ciudadanos a las alternativas de emprendimiento sin el cumplimiento de los criterios establecidos.</t>
  </si>
  <si>
    <t xml:space="preserve">
1. Desconocimiento  o falta de aplicación de los criterios de ingreso a las alternativas de emprendimiento.
2. Falta de información de los usuarios.
3. Falta de conocimiento y/o experiencia del personal que gestiona las alternativas al interior del área.</t>
  </si>
  <si>
    <r>
      <rPr>
        <u/>
        <sz val="11"/>
        <color rgb="FFFF0000"/>
        <rFont val="Arial"/>
        <family val="2"/>
      </rPr>
      <t xml:space="preserve">Control: </t>
    </r>
    <r>
      <rPr>
        <sz val="11"/>
        <color theme="1"/>
        <rFont val="Arial"/>
        <family val="2"/>
      </rPr>
      <t xml:space="preserve">A corto plazo para Emprendimiento social y teniendo en cuenta la situación de pandemia se esta realizando una verificación de criterios de permanencia, identificando las personas que no cumplan las condiciones para restutuir el módulo. </t>
    </r>
    <r>
      <rPr>
        <sz val="11"/>
        <color rgb="FFFF0000"/>
        <rFont val="Arial"/>
        <family val="2"/>
      </rPr>
      <t>Emprendimiento y Fortalecimiento:</t>
    </r>
    <r>
      <rPr>
        <sz val="11"/>
        <color theme="1"/>
        <rFont val="Arial"/>
        <family val="2"/>
      </rPr>
      <t xml:space="preserve"> Se realiza la verificación de los criterios establecidos en el DE-017</t>
    </r>
    <r>
      <rPr>
        <u/>
        <sz val="11"/>
        <color rgb="FFFF0000"/>
        <rFont val="Arial"/>
        <family val="2"/>
      </rPr>
      <t xml:space="preserve">
Responsable: </t>
    </r>
    <r>
      <rPr>
        <sz val="11"/>
        <color theme="1"/>
        <rFont val="Arial"/>
        <family val="2"/>
      </rPr>
      <t>Profesional de SESEC</t>
    </r>
    <r>
      <rPr>
        <u/>
        <sz val="11"/>
        <color rgb="FFFF0000"/>
        <rFont val="Arial"/>
        <family val="2"/>
      </rPr>
      <t xml:space="preserve">
Periodicidad: Emprendimiento Social: </t>
    </r>
    <r>
      <rPr>
        <sz val="11"/>
        <color theme="1"/>
        <rFont val="Arial"/>
        <family val="2"/>
      </rPr>
      <t xml:space="preserve">Semestral  </t>
    </r>
    <r>
      <rPr>
        <sz val="11"/>
        <color rgb="FFFF0000"/>
        <rFont val="Arial"/>
        <family val="2"/>
      </rPr>
      <t xml:space="preserve">Emprendimiento y Fortalecimiento: </t>
    </r>
    <r>
      <rPr>
        <sz val="11"/>
        <color theme="1"/>
        <rFont val="Arial"/>
        <family val="2"/>
      </rPr>
      <t>Antes de iniciar la intervención.</t>
    </r>
    <r>
      <rPr>
        <u/>
        <sz val="11"/>
        <color rgb="FFFF0000"/>
        <rFont val="Arial"/>
        <family val="2"/>
      </rPr>
      <t xml:space="preserve">
Propósito: </t>
    </r>
    <r>
      <rPr>
        <u/>
        <sz val="11"/>
        <color theme="1"/>
        <rFont val="Arial"/>
        <family val="2"/>
      </rPr>
      <t>I</t>
    </r>
    <r>
      <rPr>
        <sz val="11"/>
        <color theme="1"/>
        <rFont val="Arial"/>
        <family val="2"/>
      </rPr>
      <t xml:space="preserve">dentificar el cumplimiento de criterios de la población beneficiada de la alternativa. </t>
    </r>
    <r>
      <rPr>
        <u/>
        <sz val="11"/>
        <color rgb="FFFF0000"/>
        <rFont val="Arial"/>
        <family val="2"/>
      </rPr>
      <t xml:space="preserve">
Como se realiza: </t>
    </r>
    <r>
      <rPr>
        <sz val="11"/>
        <color theme="1"/>
        <rFont val="Arial"/>
        <family val="2"/>
      </rPr>
      <t xml:space="preserve">Se realiza consulta las bases de datos en los sistemas de información públicos con los datos de los beneficiarios para verificar el cumplimiento de los Criterios establecidos en el DE-017. </t>
    </r>
    <r>
      <rPr>
        <u/>
        <sz val="11"/>
        <color rgb="FFFF0000"/>
        <rFont val="Arial"/>
        <family val="2"/>
      </rPr>
      <t xml:space="preserve">
Observaciones o Desviaciones: </t>
    </r>
    <r>
      <rPr>
        <sz val="11"/>
        <color theme="1"/>
        <rFont val="Arial"/>
        <family val="2"/>
      </rPr>
      <t>Se realiza una reunión semanalmente con el equipo de Emprendimiento Social para verificar las acciones realizadas de acuerdo a la verificación del cumplimiento de los criterios y para el ingreso a la alternativa se debe diligenciar el formato FO-799 Verificación criterios de Focalización.</t>
    </r>
    <r>
      <rPr>
        <u/>
        <sz val="11"/>
        <color rgb="FFFF0000"/>
        <rFont val="Arial"/>
        <family val="2"/>
      </rPr>
      <t xml:space="preserve">
Evidencia:</t>
    </r>
    <r>
      <rPr>
        <sz val="11"/>
        <color theme="1"/>
        <rFont val="Arial"/>
        <family val="2"/>
      </rPr>
      <t xml:space="preserve"> Dichas evidencias se encuentran en el suguiente link: https://drive.google.com/drive/u/0/folders/1Yt_RrbcoVnIh_sl18GcpWqK0eRvc9FTx</t>
    </r>
  </si>
  <si>
    <t>Realizar verificando del cumplimiento de los criterios que se tienen establecidos para el ingreso y/o la permanencia en las alternativas comerciales.</t>
  </si>
  <si>
    <t>Actas de Reunión 
Oficio y soporte de incumplimiento o
FO-799 Verificación criterios de Focalización</t>
  </si>
  <si>
    <t xml:space="preserve">Subdirector y Profesonal Especializado </t>
  </si>
  <si>
    <t># de validaciones de criterios de focalización realizadas / Total de beneficiarios</t>
  </si>
  <si>
    <t xml:space="preserve">Se realizó la verificación de los criterios de ingreso a las alternativas de emprendimiento, verificando la información suministrada por el ciudadano con el fin de validar su cumplimiento y validación del perfil. </t>
  </si>
  <si>
    <t>Formato FO-799 Verificación de criterios de ingreso y las cartas enviadas a los solicitantes
Las evidencias se encuentran en el Drive de la Subdirección en la carpeta de Mapa de Riesgos de Corrupción - Año 2020 - I Cuatrimestre, que se encuentra en el siguiente enlace: https://drive.google.com/drive/u/0/folders/1O3opve1YyJ_NGHDxSu0t8GQvKR08qdd7</t>
  </si>
  <si>
    <t>Se realizó la verificación de los criterios de ingreso y/o permanencia en las alternativas de emprendimiento, verificando la información del ciudadano.</t>
  </si>
  <si>
    <t>En emprendimiento Social se realizaron Oficios y Actas de reunion de los beneficiarios que no cumplen criterios de permanencia.
Para el proyecto de inversión 7722 se realizó la elaboración de una base de datos para verificar la verificación de criterios de ingreso a las intervenciones, teniendo en cuenta que aun el formato no esta formalizado para realizar dicha actividad definida dentro del procedimiento.
Las evidencias se encuentran en el Drive de la Subdirección en la carpeta de Mapa de Riesgos de Corrupción - Año 2020 - II Cuatrimestre, que se encuentra en el siguiente enlace: https://drive.google.com/drive/folders/1OeMjGcKEQNIbtapr6Xit7x0kObVWoML9</t>
  </si>
  <si>
    <t>se evidencia el avance en los soportes cargados en el drive</t>
  </si>
  <si>
    <r>
      <rPr>
        <sz val="11"/>
        <color rgb="FFFF0000"/>
        <rFont val="Arial"/>
        <family val="2"/>
      </rPr>
      <t xml:space="preserve">Control: </t>
    </r>
    <r>
      <rPr>
        <sz val="11"/>
        <color theme="1"/>
        <rFont val="Arial"/>
        <family val="2"/>
      </rPr>
      <t xml:space="preserve">Revisión de la página web sobre la información públicada de la alternativa de Emprendimiento por Subsistencia.
</t>
    </r>
    <r>
      <rPr>
        <sz val="11"/>
        <color rgb="FFFF0000"/>
        <rFont val="Arial"/>
        <family val="2"/>
      </rPr>
      <t xml:space="preserve">Responsable: </t>
    </r>
    <r>
      <rPr>
        <sz val="11"/>
        <color theme="1"/>
        <rFont val="Arial"/>
        <family val="2"/>
      </rPr>
      <t xml:space="preserve">Profesional de SESEC
</t>
    </r>
    <r>
      <rPr>
        <sz val="11"/>
        <color rgb="FFFF0000"/>
        <rFont val="Arial"/>
        <family val="2"/>
      </rPr>
      <t xml:space="preserve">Periodicidad: </t>
    </r>
    <r>
      <rPr>
        <sz val="11"/>
        <color theme="1"/>
        <rFont val="Arial"/>
        <family val="2"/>
      </rPr>
      <t xml:space="preserve">Semestral
</t>
    </r>
    <r>
      <rPr>
        <sz val="11"/>
        <color rgb="FFFF0000"/>
        <rFont val="Arial"/>
        <family val="2"/>
      </rPr>
      <t xml:space="preserve">Propósito: </t>
    </r>
    <r>
      <rPr>
        <sz val="11"/>
        <color theme="1"/>
        <rFont val="Arial"/>
        <family val="2"/>
      </rPr>
      <t xml:space="preserve">Mantener actualizada la páguna web con la información aclaratoria que ninguno de los servicios que se ofrecen de Emprenimiento acarrean algun costo para el beneficiario; es decir son Gratuitos.
</t>
    </r>
    <r>
      <rPr>
        <sz val="11"/>
        <color rgb="FFFF0000"/>
        <rFont val="Arial"/>
        <family val="2"/>
      </rPr>
      <t>Como se realiza:</t>
    </r>
    <r>
      <rPr>
        <sz val="11"/>
        <color theme="1"/>
        <rFont val="Arial"/>
        <family val="2"/>
      </rPr>
      <t xml:space="preserve"> Se realiza el ingreso a la página verificando la información.
</t>
    </r>
    <r>
      <rPr>
        <sz val="11"/>
        <color rgb="FFFF0000"/>
        <rFont val="Arial"/>
        <family val="2"/>
      </rPr>
      <t xml:space="preserve">Observaciones o Desviaciones: </t>
    </r>
    <r>
      <rPr>
        <sz val="11"/>
        <color theme="1"/>
        <rFont val="Arial"/>
        <family val="2"/>
      </rPr>
      <t xml:space="preserve"> Se realiza la solicitud de la inclusión de la aclaración.
</t>
    </r>
    <r>
      <rPr>
        <sz val="11"/>
        <color rgb="FFFF0000"/>
        <rFont val="Arial"/>
        <family val="2"/>
      </rPr>
      <t xml:space="preserve">Evidencia: </t>
    </r>
    <r>
      <rPr>
        <sz val="11"/>
        <color theme="1"/>
        <rFont val="Arial"/>
        <family val="2"/>
      </rPr>
      <t>Dichas evidencias se encuentran en el suguiente link: https://drive.google.com/drive/u/0/folders/1Yt_RrbcoVnIh_sl18GcpWqK0eRvc9FTx</t>
    </r>
  </si>
  <si>
    <t>Realizar verificación de la información públicada en la página web, donde se incluya la claratoria dentro de la altque ninguno de los servicios que se ofrecen de Emprenimiento acarrean algun costo para el beneficiario; es decir son Gratuitos.</t>
  </si>
  <si>
    <t>Pantallazo Página Web y/o Actas de reunión</t>
  </si>
  <si>
    <t>No. de actualizaciones realizadas</t>
  </si>
  <si>
    <t>Se realizó la públicación de la información en la página web de la entidad y se cuenta con un folleto informativo de la alternativa de emprendimiento  social.</t>
  </si>
  <si>
    <t>Link de la pagina web http://www.ipes.gov.co/index.php/programas/alternativas-economicas/emprendimiento-social
Folleto
Las evidencias se encuentran en el Drive de la Subdirección en la carpeta de Mapa de Riesgos de Corrupción - Año 2020 - I Cuatrimestre, que se encuentra en el siguiente enlace: https://drive.google.com/drive/u/0/folders/1O3opve1YyJ_NGHDxSu0t8GQvKR08qdd7</t>
  </si>
  <si>
    <t>Se realizaron reuniones para definir la información que se va a publicar en la página web frente a la información del nuevo proyecto de inversión 7722</t>
  </si>
  <si>
    <t>FO-051 Actas de Reunión
Las evidencias se encuentran en el Drive de la Subdirección en la carpeta de Mapa de Riesgos de Corrupción - Año 2020 - II Cuatrimestre, que se encuentra en el siguiente enlace: https://drive.google.com/drive/folders/1OeMjGcKEQNIbtapr6Xit7x0kObVWoML9</t>
  </si>
  <si>
    <t>pese a que el link anexado no lleva a la pagina de publicacion se pudo corroborar que la informacion si esta publicada en la pagina web, sin embargo no es clara la fecha de acttualizacion de la informacion</t>
  </si>
  <si>
    <r>
      <rPr>
        <u/>
        <sz val="11"/>
        <color rgb="FFFF0000"/>
        <rFont val="Arial"/>
        <family val="2"/>
      </rPr>
      <t xml:space="preserve">Control: </t>
    </r>
    <r>
      <rPr>
        <sz val="11"/>
        <color theme="1"/>
        <rFont val="Arial"/>
        <family val="2"/>
      </rPr>
      <t xml:space="preserve">El equipo profesional de SESEC realiza reuniones para el planeación, analisis, seguimiento de las actividades a realizar con la población sujeto de atención.
</t>
    </r>
    <r>
      <rPr>
        <u/>
        <sz val="11"/>
        <color rgb="FFFF0000"/>
        <rFont val="Arial"/>
        <family val="2"/>
      </rPr>
      <t xml:space="preserve">Responsable: </t>
    </r>
    <r>
      <rPr>
        <sz val="11"/>
        <color theme="1"/>
        <rFont val="Arial"/>
        <family val="2"/>
      </rPr>
      <t xml:space="preserve">Profesionales de SESEC
</t>
    </r>
    <r>
      <rPr>
        <u/>
        <sz val="11"/>
        <color rgb="FFFF0000"/>
        <rFont val="Arial"/>
        <family val="2"/>
      </rPr>
      <t xml:space="preserve">Periodicidad: </t>
    </r>
    <r>
      <rPr>
        <sz val="11"/>
        <color theme="1"/>
        <rFont val="Arial"/>
        <family val="2"/>
      </rPr>
      <t xml:space="preserve">Mensual
</t>
    </r>
    <r>
      <rPr>
        <u/>
        <sz val="11"/>
        <color rgb="FFFF0000"/>
        <rFont val="Arial"/>
        <family val="2"/>
      </rPr>
      <t>Propósito:</t>
    </r>
    <r>
      <rPr>
        <u/>
        <sz val="11"/>
        <color theme="1"/>
        <rFont val="Arial"/>
        <family val="2"/>
      </rPr>
      <t xml:space="preserve"> </t>
    </r>
    <r>
      <rPr>
        <sz val="11"/>
        <color theme="1"/>
        <rFont val="Arial"/>
        <family val="2"/>
      </rPr>
      <t xml:space="preserve">Retroalimentación de las actividades realizadas en el marco del proyecto.
</t>
    </r>
    <r>
      <rPr>
        <u/>
        <sz val="11"/>
        <color rgb="FFFF0000"/>
        <rFont val="Arial"/>
        <family val="2"/>
      </rPr>
      <t>Como se realiza:</t>
    </r>
    <r>
      <rPr>
        <sz val="11"/>
        <color rgb="FFFF0000"/>
        <rFont val="Arial"/>
        <family val="2"/>
      </rPr>
      <t xml:space="preserve"> </t>
    </r>
    <r>
      <rPr>
        <sz val="11"/>
        <color theme="1"/>
        <rFont val="Arial"/>
        <family val="2"/>
      </rPr>
      <t xml:space="preserve">Se realiza una reunión virtual o presencial de la cual queda como evidencia un Acta de Reunión.
</t>
    </r>
    <r>
      <rPr>
        <u/>
        <sz val="11"/>
        <color rgb="FFFF0000"/>
        <rFont val="Arial"/>
        <family val="2"/>
      </rPr>
      <t>Observaciones o Desviaciones:</t>
    </r>
    <r>
      <rPr>
        <sz val="11"/>
        <color rgb="FFFF0000"/>
        <rFont val="Arial"/>
        <family val="2"/>
      </rPr>
      <t xml:space="preserve"> </t>
    </r>
    <r>
      <rPr>
        <sz val="11"/>
        <color theme="1"/>
        <rFont val="Arial"/>
        <family val="2"/>
      </rPr>
      <t xml:space="preserve">Se realiza la reprogramación de la reunión.
</t>
    </r>
    <r>
      <rPr>
        <u/>
        <sz val="11"/>
        <color rgb="FFFF0000"/>
        <rFont val="Arial"/>
        <family val="2"/>
      </rPr>
      <t>Evidencia:</t>
    </r>
    <r>
      <rPr>
        <sz val="11"/>
        <color rgb="FFFF0000"/>
        <rFont val="Arial"/>
        <family val="2"/>
      </rPr>
      <t xml:space="preserve"> </t>
    </r>
    <r>
      <rPr>
        <sz val="11"/>
        <color theme="1"/>
        <rFont val="Arial"/>
        <family val="2"/>
      </rPr>
      <t>Drive</t>
    </r>
  </si>
  <si>
    <t>Realizar seguimiento mensual a la gestión a través de reuniones con el equipo SESEC.</t>
  </si>
  <si>
    <t>Actas de Reunión</t>
  </si>
  <si>
    <t>Profesonal Especializado</t>
  </si>
  <si>
    <t>(# Actas de Reunión realizados / # Reuniones programadas) x 100</t>
  </si>
  <si>
    <t>Se realizaron Reuniones de equipo en los cuales se levanto un acta de reunión en el formato FO-051, donde se revisaron tema como: 
Socialización del estado de las metas, socialización del procedimiento, generalidades, seguimiento de compromisos, entre otro temas.</t>
  </si>
  <si>
    <t>Actas de Reunión de los comites de Autoevaluación FO-051
Las evidencias se encuentran en el Drive de la Subdirección en la carpeta de Mapa de Riesgos de Corrupción - Año 2020 - I Cuatrimestre, que se encuentra en el siguiente enlace: https://drive.google.com/drive/u/0/folders/1O3opve1YyJ_NGHDxSu0t8GQvKR08qdd7</t>
  </si>
  <si>
    <t xml:space="preserve">Se realizaron reuniones con el equipo en las cuales se levanto actas de reunión FO-051, donde se revisaron temas como: Socialización del estado de las metas, socialización del procedimiento, generalidades, seguimiento de compromisos, entre otro temas.
</t>
  </si>
  <si>
    <t xml:space="preserve">se realiza la revision de los soportes presentados, los cuales cumplen con los criterios definidos en el plan de tratamiento </t>
  </si>
  <si>
    <t>La Falta de cumplimiento de controles contemplados en el procedimiento de contratación.
como las presiones indebidas, pueden generar una destinación de recursos con fines diferentes  a los establecidos en las alternativas y actividades de emprendimiento promovidas por la entidad.</t>
  </si>
  <si>
    <r>
      <rPr>
        <u/>
        <sz val="11"/>
        <color rgb="FFFF0000"/>
        <rFont val="Arial"/>
        <family val="2"/>
      </rPr>
      <t xml:space="preserve">Control: </t>
    </r>
    <r>
      <rPr>
        <sz val="11"/>
        <color theme="1"/>
        <rFont val="Arial"/>
        <family val="2"/>
      </rPr>
      <t>Se realiza seguimiento a las acciones realizadas en cada una de las etapas del proceso del contrato.</t>
    </r>
    <r>
      <rPr>
        <u/>
        <sz val="11"/>
        <color rgb="FFFF0000"/>
        <rFont val="Arial"/>
        <family val="2"/>
      </rPr>
      <t xml:space="preserve">
Responsable:</t>
    </r>
    <r>
      <rPr>
        <sz val="11"/>
        <color theme="1"/>
        <rFont val="Arial"/>
        <family val="2"/>
      </rPr>
      <t xml:space="preserve"> Profesional de SESEC</t>
    </r>
    <r>
      <rPr>
        <u/>
        <sz val="11"/>
        <color rgb="FFFF0000"/>
        <rFont val="Arial"/>
        <family val="2"/>
      </rPr>
      <t xml:space="preserve">
Periodicidad: </t>
    </r>
    <r>
      <rPr>
        <sz val="11"/>
        <color theme="1"/>
        <rFont val="Arial"/>
        <family val="2"/>
      </rPr>
      <t>Bimensual</t>
    </r>
    <r>
      <rPr>
        <u/>
        <sz val="11"/>
        <color rgb="FFFF0000"/>
        <rFont val="Arial"/>
        <family val="2"/>
      </rPr>
      <t xml:space="preserve">
Propósito: </t>
    </r>
    <r>
      <rPr>
        <sz val="11"/>
        <color theme="1"/>
        <rFont val="Arial"/>
        <family val="2"/>
      </rPr>
      <t>Velar por el cumplimiento de obligaciones, productos y metas establecidos en lso contratos.</t>
    </r>
    <r>
      <rPr>
        <u/>
        <sz val="11"/>
        <color rgb="FFFF0000"/>
        <rFont val="Arial"/>
        <family val="2"/>
      </rPr>
      <t xml:space="preserve">
Como se realiza: </t>
    </r>
    <r>
      <rPr>
        <sz val="11"/>
        <color theme="1"/>
        <rFont val="Arial"/>
        <family val="2"/>
      </rPr>
      <t>Para la etapa precontractual, los servidores públicos relacionados con temas de contratación asisten a las capacitaciones realizadas por la Subdirección Juridica y Contratación, en temas contractuales dentro de los cuales están los estudios previos. Durante la ejecución de los contratos, los profesionales del proyecto 7722 deberán velar por el cumplimiento de obligaciones, productos y metas de los mismos, en el marco del MS-012 Manual de contratación, supervisión e Interventoria; el cumplimiento se supervisa mediante informes, actas,  productos de conformidad a las especificaciones técnicas estipuladas y de acuerdo a los procedimientos establecidos por la entidad</t>
    </r>
    <r>
      <rPr>
        <u/>
        <sz val="11"/>
        <color rgb="FFFF0000"/>
        <rFont val="Arial"/>
        <family val="2"/>
      </rPr>
      <t xml:space="preserve">
Observaciones o Desviaciones: </t>
    </r>
    <r>
      <rPr>
        <sz val="11"/>
        <color theme="1"/>
        <rFont val="Arial"/>
        <family val="2"/>
      </rPr>
      <t>En caso de encontrar incumplimiento contractual, se requiere al contratista mediante oficios para tomar las medidas pertinentes.</t>
    </r>
    <r>
      <rPr>
        <u/>
        <sz val="11"/>
        <color rgb="FFFF0000"/>
        <rFont val="Arial"/>
        <family val="2"/>
      </rPr>
      <t xml:space="preserve">
Evidencia:
</t>
    </r>
    <r>
      <rPr>
        <sz val="11"/>
        <color theme="1"/>
        <rFont val="Arial"/>
        <family val="2"/>
      </rPr>
      <t>DRIVE</t>
    </r>
  </si>
  <si>
    <t>Revisar los informes enviados por los operadores durante la ejecución del contrato y al final para la liquidación del mismo.</t>
  </si>
  <si>
    <t>Informes, actas, productos y/o listados de asistencia</t>
  </si>
  <si>
    <t>Subdirector y Profesonal Especializado</t>
  </si>
  <si>
    <t>#  de informes, actas y/o productos revisados</t>
  </si>
  <si>
    <t>Se revisaron los informes finales de liquidación de los contratos 445 y 488</t>
  </si>
  <si>
    <t>Informe final liquidación del contrato 445/2019 AOC-CRECE
Informe final liquidación del contrato 488/2019 Miguel Angel Vallejo
Las evidencias se encuentran en el Drive de la Subdirección en la carpeta de Mapa de Riesgos de Corrupción - Año 2020 - I Cuatrimestre, que se encuentra en el siguiente enlace: https://drive.google.com/drive/u/0/folders/1O3opve1YyJ_NGHDxSu0t8GQvKR08qdd7</t>
  </si>
  <si>
    <t>Se realizaron las perfilaciones para los proyectos de Marketing Digital y para personas mayores y/o con discapacidad, se realizo capacitación Plataforma   Impact Psy  Y Lectura Informe Disc, el certificado de cumplimiento FO-633</t>
  </si>
  <si>
    <t>Los formatos de las perfilaciones realizadas a las personas mayores y/o con discapacidad y bases de datos de las pruebas DISC realizadas por los profesionales psicosociales
Acta de Reunión FO-051
Certificado de cumplimiento FO-633
Las evidencias se encuentran en el Drive de la Subdirección en la carpeta de Mapa de Riesgos de Corrupción - Año 2020 - II Cuatrimestre, que se encuentra en el siguiente enlace: https://drive.google.com/drive/folders/1OeMjGcKEQNIbtapr6Xit7x0kObVWoML9</t>
  </si>
  <si>
    <t xml:space="preserve">pediente de revision ya que no se me permitio el acceso </t>
  </si>
  <si>
    <t>Factores con la entrega de información no confiable o falsa por parte de los ciudadanos para ingresar a las plazas de mercado, la falta de soporte que evidencie la consulta del estado de cartera de un posible candidato y la presencia de presiones indebidas ejercidas por agentes internos o externos a la entidad  para beneficiar a cierta población o personas. Pueden generar la posibilidad de recibir o solicitar cualquier dádiva o beneficio a nombre propio o de terceros, con el fin de ingresar comerciantes a las plazas de mercado sin el cumplimiento de los criterios de entrada.</t>
  </si>
  <si>
    <t>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t>
  </si>
  <si>
    <r>
      <t xml:space="preserve">1.1. </t>
    </r>
    <r>
      <rPr>
        <u/>
        <sz val="11"/>
        <color theme="1"/>
        <rFont val="Calibri (Body)"/>
      </rPr>
      <t>Control</t>
    </r>
    <r>
      <rPr>
        <sz val="11"/>
        <color theme="1"/>
        <rFont val="Calibri"/>
        <family val="2"/>
        <scheme val="minor"/>
      </rPr>
      <t xml:space="preserve">: Trámite se realiza a través del Comité de Asignaciones con delegados de la Dirección General y varias Subdirecciones del IPES, creado con la Res 620 de 2019, y el proceso según Resolución 267 de 2020. 
</t>
    </r>
    <r>
      <rPr>
        <u/>
        <sz val="11"/>
        <color theme="1"/>
        <rFont val="Calibri (Body)"/>
      </rPr>
      <t>Responsable</t>
    </r>
    <r>
      <rPr>
        <sz val="11"/>
        <color theme="1"/>
        <rFont val="Calibri"/>
        <family val="2"/>
        <scheme val="minor"/>
      </rPr>
      <t xml:space="preserve">: Miembros del Comité y Profesional SESEC quien ejerce la Secretaría Técnica del Comité, ejecutan las actividades descritas en el procedimiento PR-116
</t>
    </r>
    <r>
      <rPr>
        <u/>
        <sz val="11"/>
        <color theme="1"/>
        <rFont val="Calibri (Body)"/>
      </rPr>
      <t>Periodicidad:</t>
    </r>
    <r>
      <rPr>
        <sz val="11"/>
        <color theme="1"/>
        <rFont val="Calibri"/>
        <family val="2"/>
        <scheme val="minor"/>
      </rPr>
      <t xml:space="preserve"> Cada vez que el Comité realice las reuniones ordinarias y extraordinarias
</t>
    </r>
    <r>
      <rPr>
        <u/>
        <sz val="11"/>
        <color theme="1"/>
        <rFont val="Calibri (Body)"/>
      </rPr>
      <t>Propósito</t>
    </r>
    <r>
      <rPr>
        <sz val="11"/>
        <color theme="1"/>
        <rFont val="Calibri"/>
        <family val="2"/>
        <scheme val="minor"/>
      </rPr>
      <t xml:space="preserve">: Transparencia y objetividad en la selección de postulantes
</t>
    </r>
    <r>
      <rPr>
        <u/>
        <sz val="11"/>
        <color theme="1"/>
        <rFont val="Calibri (Body)"/>
      </rPr>
      <t>Cómo se realiza</t>
    </r>
    <r>
      <rPr>
        <sz val="11"/>
        <color theme="1"/>
        <rFont val="Calibri"/>
        <family val="2"/>
        <scheme val="minor"/>
      </rPr>
      <t xml:space="preserve">: Los postulantes radican soportes y previo al Comité, tres profesionales evalúan documentos generales capacidad jurídica del postulante para contratar, capacidad financiera y experiencia. En caso que el postulante sea comerciante, se verifica su estado de cartera.
</t>
    </r>
    <r>
      <rPr>
        <u/>
        <sz val="11"/>
        <color theme="1"/>
        <rFont val="Calibri (Body)"/>
      </rPr>
      <t>En caso de detectar desviaciones</t>
    </r>
    <r>
      <rPr>
        <sz val="11"/>
        <color theme="1"/>
        <rFont val="Calibri"/>
        <family val="2"/>
        <scheme val="minor"/>
      </rPr>
      <t xml:space="preserve">: El postulante puede solicitar aclaraciones sobre el proceso de selección, puede optar a otros espacios.
</t>
    </r>
    <r>
      <rPr>
        <u/>
        <sz val="11"/>
        <color theme="1"/>
        <rFont val="Calibri (Body)"/>
      </rPr>
      <t>Evidencia de su verificación</t>
    </r>
    <r>
      <rPr>
        <sz val="11"/>
        <color theme="1"/>
        <rFont val="Calibri"/>
        <family val="2"/>
        <scheme val="minor"/>
      </rPr>
      <t>: FO-557 Hoja de vida del postulante y soportes (versión por actualizar cuando salga la nueva Resolución 267). Ficha de evaluación general con soportes (plan de negocio, TCAE, entrevista,  y Acta de Comité</t>
    </r>
  </si>
  <si>
    <t>Crear el Reglamento Interno del Comité de Asignaciones de locales, puestos o bodegas  en Plazas Distritales de Mercado.</t>
  </si>
  <si>
    <t>Actas realizadas/ Sesiones convocadas del Comité de asignaciones</t>
  </si>
  <si>
    <t>Subdirector Emprendimiento, Servicios Empresariales y Comercialización, Profesional Especializado del proyecto 7548 que ejerce la Secretaría Técnica del Comité de Asignaciones</t>
  </si>
  <si>
    <t>Creado por Resolución el Comité de Asignaciones  por la Resolución IPES 620 de 2019</t>
  </si>
  <si>
    <t xml:space="preserve">Carpeta 1-A. Res 620 de 2019. Documento propuesta del Reglamento Interno del Comité de Asignaciones de locales, puestos o bodegas  en Plazas Distritales de Mercado.
Acta y soportes Comité
</t>
  </si>
  <si>
    <t>Resolución actualizada</t>
  </si>
  <si>
    <t>Se está trabajando lanueva versión del procedimiento PR-116 Asignación de puestos, locales y bodegas de plaza de mercado, luego de la publicación de la Resolucion 267 de 2020 y revisión del equipo SIG-SDAE para formalizar en el drive de la entidad.
Una vez se publique la nueva Resolución 267 del 2020, que deroga la resolución 018 de 2017 Reglamento de Plazas Distritales de Mercado, se actualizarán los procedimiento, con revisión del equipo SIGD-SDAE</t>
  </si>
  <si>
    <t>Formatos relacionados con la asignación de espacios en PDM
No se publica el borrador por tratamiento de confidencialidad</t>
  </si>
  <si>
    <t xml:space="preserve">NO ES POSIBLE VALIDAR EL AVANCE, ES NECESARIOS CREAR UN DOCUMENTO O UN MECANISMO QUE PERMITA REVISAR LOS SOPORTES DE AVANCE </t>
  </si>
  <si>
    <t>SESEC solicitará a la Oficina de Comunicaciones publicar en página web y a los administradores publicar en cada una de las plazas comunicado para los comerciantes informando que cualquier trámite no genera costo alguno, que los servidores públicos no están autorizados a recibir dinero y que en todo  caso, deben denunciar situaciones de corrupción que puedan presentarse en la plaza (articulación con Control disciplinario- SAF). Como evidencia las comunicaciones enviadas.</t>
  </si>
  <si>
    <t>Actualizar las publicaciones en plazas y en página web</t>
  </si>
  <si>
    <t>Publicaciones realizadas/publicaciones programadas</t>
  </si>
  <si>
    <t xml:space="preserve">Subdirector Emprendimiento, Servicios Empresariales y Comercialización, Profesional Especializado del proyecto 7548 </t>
  </si>
  <si>
    <t>Se solicitó la OSA a la profesional del equipo administrativo</t>
  </si>
  <si>
    <t>Carpeta 1-C. Correo de solicitud</t>
  </si>
  <si>
    <t>Publicación actualizada</t>
  </si>
  <si>
    <t>Publicación de listado de locales disponibles en la página web del IPES</t>
  </si>
  <si>
    <t>Pantallazo de la página web del IPES donde aparece publicado el listado de locales disponibles</t>
  </si>
  <si>
    <t xml:space="preserve">NO SE PUDO VALIDAR EL PANTALLAZO MENCIONADO COMO SOPORTE SIN EMBARGO SI SE ANEXO LA GUIA DE TRAMITES Y SERVICIOS QUE NO FUE REPORTADA COMO SOPORTE </t>
  </si>
  <si>
    <t>Aspectos tales como, el que la Entidad no cuente con un área de facturación y un sistema de soporte tecnológico que permita realizar un seguimiento a los cambios y / o novedades  en la facturación, al igual que presiones indebidas ejercidas por agentes internos o externos a la entidad, pueden generar la posibilidad de recibir o solicitar cualquier dadiva o beneficio a nombre propio o de terceros con el fin de reportar una información  inadecuada o eliminar datos de  los comerciantes del listado que se entrega al Área de cartera para emitir la facturación respectiva.</t>
  </si>
  <si>
    <t>1. La Entidad no cuenta con un área de facturación y un sistema de soporte tecnológico que permita realizar un seguimiento a los cambios y / o novedades  en la facturación.
2. Presiones indebidas ejercidas por agentes internos o externos a la entidad.</t>
  </si>
  <si>
    <r>
      <rPr>
        <u/>
        <sz val="11"/>
        <color theme="1"/>
        <rFont val="Calibri (Body)"/>
      </rPr>
      <t>2.1 Control</t>
    </r>
    <r>
      <rPr>
        <sz val="11"/>
        <color theme="1"/>
        <rFont val="Calibri"/>
        <family val="2"/>
        <scheme val="minor"/>
      </rPr>
      <t xml:space="preserve">: Se centralizó en el equipo administrativo la generación de la base para facturación formato FO-232 (A referenciar en el procedimiento PR-013 Administrar PDM), 
</t>
    </r>
    <r>
      <rPr>
        <u/>
        <sz val="11"/>
        <color theme="1"/>
        <rFont val="Calibri (Body)"/>
      </rPr>
      <t>Responsable</t>
    </r>
    <r>
      <rPr>
        <sz val="11"/>
        <color theme="1"/>
        <rFont val="Calibri"/>
        <family val="2"/>
        <scheme val="minor"/>
      </rPr>
      <t xml:space="preserve">: Contratista del equipo administrativo remite las bases y Los administradores los revisan, diligencian los datos de servicios públicos y las novedades que se hayan presentado en ese mes, con sus soportes (Ejemplo, suspendido por obra, recuperado por querella, fallecimiento del titular, etc.) y los devuelven al responsable del equipo administrativo del 1 al 5 del mes . El correo de remisión, certifica la validez de la información. 
</t>
    </r>
    <r>
      <rPr>
        <u/>
        <sz val="11"/>
        <color theme="1"/>
        <rFont val="Calibri (Body)"/>
      </rPr>
      <t>Periodicidad</t>
    </r>
    <r>
      <rPr>
        <sz val="11"/>
        <color theme="1"/>
        <rFont val="Calibri"/>
        <family val="2"/>
        <scheme val="minor"/>
      </rPr>
      <t xml:space="preserve">: Mensual
Propósito: Minimizar errores, dado que la base tiene toda la información y  fórmulas automáticas (Como es el caso del incremento del IPC, cuando aplique). 
</t>
    </r>
    <r>
      <rPr>
        <u/>
        <sz val="11"/>
        <color theme="1"/>
        <rFont val="Calibri (Body)"/>
      </rPr>
      <t>Cómo se realiza</t>
    </r>
    <r>
      <rPr>
        <sz val="11"/>
        <color theme="1"/>
        <rFont val="Calibri"/>
        <family val="2"/>
        <scheme val="minor"/>
      </rPr>
      <t xml:space="preserve">: El profesional responsable del equipo administrativo de SESEC valida verifica que el número de comerciantes reportado en el listado suministrado por el gerente de la plaza coincida con el número de puestos ocupados en dicha plaza y que las novedades reportadas en dicho listado cuenten con los correspondientes soportes. Este archivo se remite los 3 últimos días del mes (27 al 31) a los administradores de plazas, quienes deben retornar el archivo el dia 30 o 31 según sea el caso de acuerdo al mes.y agilizar el tiempo de entrega de recibos de cobro a los comerciantes. El profesional tendrá del 1 al 5 para realizar la revisión y cargue al sistema GOBBI para posteriormente enviar a Cartera el No. que arroja el sistema y las planillas individuales para autorización por cartera, es decir que la fecha límite para que la facturación esté en autorización es el 5 de cada mes. 
</t>
    </r>
    <r>
      <rPr>
        <u/>
        <sz val="11"/>
        <color theme="1"/>
        <rFont val="Calibri (Body)"/>
      </rPr>
      <t>En caso de detectar desviaciones</t>
    </r>
    <r>
      <rPr>
        <sz val="11"/>
        <color theme="1"/>
        <rFont val="Calibri"/>
        <family val="2"/>
        <scheme val="minor"/>
      </rPr>
      <t xml:space="preserve">: En caso de encontrar inconsistencias o información faltante, se hará un requerimiento por escrito al gerente de la plaza respectivo. Cartera revisa y aprueba.
</t>
    </r>
    <r>
      <rPr>
        <u/>
        <sz val="11"/>
        <color theme="1"/>
        <rFont val="Calibri (Body)"/>
      </rPr>
      <t>Evidencia de su verificación:</t>
    </r>
    <r>
      <rPr>
        <sz val="11"/>
        <color theme="1"/>
        <rFont val="Calibri"/>
        <family val="2"/>
        <scheme val="minor"/>
      </rPr>
      <t xml:space="preserve"> Una vez la facturación esté aprobada, el profesional de SESEC realiza el envío de los recibos en PDF a cada gerente, a fin de que ellos no tengan contacto con el sistema de información GOOBI. El administrador de cada plaza, recibe los pdf e imprime los recibos de cobro para la entrega oportuna a los comerciantes. </t>
    </r>
  </si>
  <si>
    <t>Actualizar los documentos relacionados</t>
  </si>
  <si>
    <t>Documento elaborado</t>
  </si>
  <si>
    <t>Document9 elaborado</t>
  </si>
  <si>
    <t>Se hizo levantamiento de la información y se puso en aplicación el formato por parte del profesional del equipo Administrativo Yesid Bustos</t>
  </si>
  <si>
    <t>Carpeta 2-A. Documento word con la información de las actividades y formato de facturación</t>
  </si>
  <si>
    <t>El SIGD-SDAE están cambiando la coificación y formatos, se programarán mesas de trabajo para revisión y actualización de documentos.</t>
  </si>
  <si>
    <t>Facturaciones de marzo a agosto de 2020
Inventario documental para que SDAE programe mesas de trabajo</t>
  </si>
  <si>
    <t xml:space="preserve">los formatos corresponden al segundo cuatrimestre del 2020 y cumplen con las caracteristicas definidas en el plan de tratamiento </t>
  </si>
  <si>
    <t>Posibilidad de contratar el proceso de formación y/o capacitación, buscando beneficiar a un tercero en dicho proceso.</t>
  </si>
  <si>
    <t>El incumplimiento de los requisitos en alguna de las etapas establecidas en el Manual de contratación, supervisión e interventoría del Instituto para la economía social  IPES puede generar posibilidad de contratar el proceso de formación y/o capacitación, buscando beneficiar a un tercero en dicho proceso.</t>
  </si>
  <si>
    <t>Incumplimiento de los requisitos en alguna de las etapas establecidas en el Manual de contratación, supervisión e interventoría del Instituto para la economía social IPES</t>
  </si>
  <si>
    <t>1. Pérdida de imagen y credibilidad institucional.
2. Pérdida de interés de proponentes en participar en procesos licitatorios.
3. No optimizar el uso de los recursos e ineficiencia.
4. Contratación de instituciones no idóneas para la realización de los procesos formativos.</t>
  </si>
  <si>
    <r>
      <t>El profesional designado(a) por la (el) Subdirector(a) para realizar el proceso de contratación, verificara  cada vez que se inicie el proceso contractual correspondiente que las etapas establecidas en el "</t>
    </r>
    <r>
      <rPr>
        <i/>
        <sz val="11"/>
        <rFont val="Arial"/>
        <family val="2"/>
      </rPr>
      <t>Manual de contratación, supervisión e interventoría del Instituto para la economía social IPES"</t>
    </r>
    <r>
      <rPr>
        <sz val="11"/>
        <rFont val="Arial"/>
        <family val="2"/>
      </rPr>
      <t xml:space="preserve"> se desarrollen conforme a lo establecido. Así mismo, organizara la información de acuerdo con la lista de chequeo del proceso que corresponda, con el fin de garantizar que se encuentre completa. En caso de que la Subdirección Jurídica y de Contratación requiera aclaraciones y/o ajustes de la información, el profesional encargado subsanara dicha situación. Como evidencia se encuentra la lista de chequeo en el expediente contractual con el soporte documental.</t>
    </r>
  </si>
  <si>
    <r>
      <rPr>
        <sz val="11"/>
        <color rgb="FFFF0000"/>
        <rFont val="Arial"/>
        <family val="2"/>
      </rPr>
      <t xml:space="preserve">
</t>
    </r>
    <r>
      <rPr>
        <sz val="11"/>
        <color theme="1"/>
        <rFont val="Arial"/>
        <family val="2"/>
      </rPr>
      <t xml:space="preserve">Asistir a las capacitaciones  programadas en temas asociados a la contratación estatal (Elaboración de estudios previos, responsabilidades y compromisos del supervisor y apoyo a la supervisión, liquidación de contratos, entre otros) programadas por la Entidad.
</t>
    </r>
  </si>
  <si>
    <t>Asistencia a las capacitaciones programadas</t>
  </si>
  <si>
    <t>*MS-012  Manual de contratación, supervisión e interventoría del Instituto para la economía social IPES. 
* FO-690 Hoja de control LP-SA-CM-MC V2
* FO-723 Hoja de control contratación directa.</t>
  </si>
  <si>
    <t xml:space="preserve">Subdirector(a) de Formación y Empleabilidad y profesionales asignados de acuerdo con sus compromisos laborales. </t>
  </si>
  <si>
    <t xml:space="preserve">Participación en capacitaciones programadas por la Subdirección Jurídica y de Contratación  relacionadas con  contratación estatal </t>
  </si>
  <si>
    <t>* Se realiza capacitación al talento humano de la Subdirección el día 22 de Abril de 2020 del Mapa de Riesgos de Corrupción, así como de los Criterios de Focalización establecidos en el Documento Estratégico DE-017 y las herramientas de verificación  de dichos criterios.</t>
  </si>
  <si>
    <r>
      <t>Correo electrónico institucional de la socialización de la capacitación, presentación en PowerPoint y FO-606 "</t>
    </r>
    <r>
      <rPr>
        <i/>
        <sz val="11"/>
        <color theme="1"/>
        <rFont val="Arial"/>
        <family val="2"/>
      </rPr>
      <t>Evaluación post de conocimientos de  capacitación</t>
    </r>
    <r>
      <rPr>
        <sz val="11"/>
        <color theme="1"/>
        <rFont val="Arial"/>
        <family val="2"/>
      </rPr>
      <t xml:space="preserve">" </t>
    </r>
  </si>
  <si>
    <t>Se realizó la actualización del riesgo debido a la entrada en vigencia del nuevo Plan de Desarrollo “Un nuevo contrato social y ambiental para el siglo XXI”, el nuevo enfoque de la Subdirección de Formación y Empleabilidad y el monitoreo del plan de tratamiento de los Riesgos de Corrupción  vigencia 2020, llevado a cabo en conjunto con la Subdirección de Diseño y Análisis Estratégico los días 21 de julio y 10 de agosto 2020. 
Por lo anterior no se presenta avance del segundo cuatrimestre.</t>
  </si>
  <si>
    <t>No aplica</t>
  </si>
  <si>
    <t>No se puede hacer un analisis de los avances, debido a que no se reportaron   como lo indican en el seguimiento</t>
  </si>
  <si>
    <t>No hay observaciones al especto</t>
  </si>
  <si>
    <t>1. Posibilidad de recibir o solicitar cualquier dadiva o beneficio a nombre propio o de terceros con el fin de que las alternativas comerciales otorgadas por la SGRSI favorezcan a personas que no pertenecen a la población sujeto de atención del IPES.</t>
  </si>
  <si>
    <t>El desconocimiento del procedimiento de asignación de alternativas comerciales, como la falta de control en la aplicación de criterios de focalización en el proceso de asignación de las alternativas comerciales y la presencia de errores en el ingreso de la información que alteran el índice de vulnerabilidad para la priorización en la asignación de alternativas comerciales,pueden generar la 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</si>
  <si>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</si>
  <si>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1.1. Pérdida de imagen y de credibilidad institucional.  
1.2. Investigaciones penales, disciplinarias y fiscales.
1.3. Detrimento patrimonial. 
2.1. La población sujeta de atención de la Entidad no se beneficia de las alternativas comerciales. 
3.1. Falta de igualdad de oportunidades para los potenciales beneficiarios en la asignación de los servicios del IPES. 
3.2. Demandas contra la entidad de poblaciones no favorecidas que cumpliendo los requisitos fueron excluidas por favorecimiento indebido de otros.</t>
  </si>
  <si>
    <t>1.1. El grupo de trabajo de Planeación de la SGRSI realiza socialización anual y cada vez que se presente alguna modificación del procedimiento PR-124 para la Asignación de Alternativas Comerciales teniendo en cuenta lo establecido en el Documento Estrategico DE-017 Criterios de Focalizacion y DE-034 Metodologia para Medicion del Grado de Vulnerabilidad del Vendedor Informal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 y/o asistir a las a las jornadas programadas por la Entidad segun lo establecido en el Manual MS-005 de Induccion, Reinduccion y Gestion del Conocimiento Institucional.</t>
  </si>
  <si>
    <t>1.1. Realizar socializaciones del Procedimiento PR-124 para la Asignación de Alternativas Comerciales a los grupos misionales de esta Subdirección. 
1.1. Asistir a las jornadas programadas por la Entidad segun lo establecido en el Manual MS-005 de Induccion, Reinduccion y Gestion del Conocimiento Institucional.</t>
  </si>
  <si>
    <t>1.1. Acta de Reunion y Listado Asistencia.</t>
  </si>
  <si>
    <t>Profesionales del grupo de Planeación de la Subdireccción de Gestión, Redes Sociales e Informalidad.</t>
  </si>
  <si>
    <t xml:space="preserve">PR-124 
MS-005
DE-017 
DE-034 
FO-051 
FO-078 </t>
  </si>
  <si>
    <t xml:space="preserve">
(# de socializaciones realizadas / # de socializaciones programadas) X 100   
o
(# de jornadas de capacitacion realizadas / # de jornadas de capacitacion programadas) X 100</t>
  </si>
  <si>
    <t>Se realizó reunión virtual de la SGRSI para brindar lineamientos sobre las acciones a realizar en esta vigencia para el cumplimiento de metas y adecuada gestión de la Subdirección; en dicha reunión se socializaron los procedimientos del SIG y se reiteró el cumplimiento de los mismos.</t>
  </si>
  <si>
    <t>Acta de reunión del 29 de abril de 2019.</t>
  </si>
  <si>
    <t>Para este cuatrimestre el personal de la Subdireccion asistió a la Jornada de Induccion, Reinduccion y Gestion del Conocimento IPES programada por la Direccion General el dia 28-ago-20.  
Adicionalmente, se realizó aportes a la Socializacion del Modelo de Ruta de Atencion Integral al Ciudadano liderado desde la Direccion General el dia 11 de agosto de 2020, la cual incluye el procedimiento PR-124 de Asignacion de Alternativas Comerciales, el cual se encuentra en revision en la Direccion General.</t>
  </si>
  <si>
    <t>Correo Electronico Jornada Induccion y Reinduccion IPES del 18-ago-20, soportes de asistencia reposan en la Subdirecion Administrativa y Finaciera. 
Correo Electronico de remision de las Observaciones al Modelo de Ruta de Atencion Inegral al Ciudadano a la Direccion General.</t>
  </si>
  <si>
    <r>
      <t xml:space="preserve">1.2. El grupo de trabajo Atención Integral del SGRSI cada vez que se realiza solicitud segun lo dispuesto en el Procedimiento PR-124 para la Asignación de Alternativas Comerciales Y </t>
    </r>
    <r>
      <rPr>
        <b/>
        <sz val="11"/>
        <color theme="1"/>
        <rFont val="Calibri"/>
        <family val="2"/>
        <scheme val="minor"/>
      </rPr>
      <t>PR-010 Ferias Insitutcionales</t>
    </r>
    <r>
      <rPr>
        <sz val="11"/>
        <color theme="1"/>
        <rFont val="Calibri"/>
        <family val="2"/>
        <scheme val="minor"/>
      </rPr>
      <t>, verifica que la información suministrada por el ciudadano corresponda a lo establecido en el Documento Estrategico DE-017 Criterios de Focalizacion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r>
  </si>
  <si>
    <r>
      <t xml:space="preserve">1.2. Chequear la Hoja de Control de Expendientes de Beneficiarios de REDEP FO-810, Hoja de Control de Expendientes de Puntos Comerciales FO-808 y </t>
    </r>
    <r>
      <rPr>
        <b/>
        <sz val="11"/>
        <color theme="1"/>
        <rFont val="Calibri"/>
        <family val="2"/>
        <scheme val="minor"/>
      </rPr>
      <t>FO-035 Acta de Compromiso.</t>
    </r>
  </si>
  <si>
    <t>1.2. Hoja de Control de Expedientes de Beneficiarios o Acta de Compromiso.</t>
  </si>
  <si>
    <t>Los gestores y/o lideres de los grupos de trabajo encargados de la administración de las alternativas comerciales de la SGRSI. 
Area de Atencion Integral de la SGRSI
Area de Planeacion de la SGRSI.</t>
  </si>
  <si>
    <t>PR-124 
PR-010 
DE-017
FO-035
FO-808 
FO-810</t>
  </si>
  <si>
    <t>(# de expedientes verificados / # de expedientes programados) X 100</t>
  </si>
  <si>
    <t>Se realizó reunión virtual de la SGRSI para brindar lineamientos sobre las acciones a realizar en esta vigencia para el cumplimiento de metas y adecuada gestión de la Subdirección; en dicha reunión se socializaron los procedimientos del SIG con sus documentos asociados, reiterandose el cumplimiento de los mismos.</t>
  </si>
  <si>
    <t>Acta de reunión del 29 de abril de 2019 y Formatos FO-808 y FO-810 que reposan en expedientes de los Beneficiarios.</t>
  </si>
  <si>
    <t xml:space="preserve">Para este cuatrimestre en el marco del Decreto 457 de Gobierno Nacional emergencia Sanitaria por COVID-19 no se realizaron asignacion de alternativas bajo procedimiento PR-124.
Sin embargo, en el marco del Decreto 143 de 2020 por medio del cual se realiza reapertura economica gradual en la ciudad, las acciones se enfocan en la implementacion de los protocolos de bioseguridad para proceder a realizar asignacion de estas. 
En ese sentido, se tiene programado para el tercer cuatrimestre realizar entrega de alternativas comerciales previo cumplimiento de los criterios de focalizacion y elaboracion de expedientes de beneficiarios bajo la hoja de control corrrespondiente. </t>
  </si>
  <si>
    <t>1.3 El grupo de trabajo Atención Integral del SGRSI revisa y verifica el componente de vulnerabilidad de acuerdo establecido en el Documento Estrategico DE-034 Metodologia para Medicion del Grado de Vulnerabilidad del Vendedor Informal de los informes de intervención, para cada una de las jornadas realizadas segun lo establecido en Procedimiento PR-062 de Identificación, Caracterización y Registro de la Población Sujeto de Atención.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</si>
  <si>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1.3. Verificacion verifica el componente de vulnerabilidad en los informes de intervenciones de la SGRSI.  
1.3. Realizar socializaciones a los grupos misionales de esta subdirección del Procedimiento PR-062 de Identificación, Caracterización y Registro de la Población Sujeto de Atención y el Documento Estrategico DE-034 Metodologia para Medir el Indice de Vulnerabilidad del Vendedor informal.
1.3. Realizar capacitacion en  la Herramienta Misional - HEMI.</t>
  </si>
  <si>
    <t xml:space="preserve">1.3. Informe Intervencion con firmas de revisado. 
1.3. Acta de Reunion y Listado de Asistencia. </t>
  </si>
  <si>
    <t>Area de Atención Integral de la SGRSI.  
Area de Gestion Local. 
Area de Planeacion de la SGRSI.</t>
  </si>
  <si>
    <t xml:space="preserve">PR-062 
DE-034 
FO-051 
FO-078 </t>
  </si>
  <si>
    <r>
      <rPr>
        <b/>
        <sz val="11"/>
        <color theme="1"/>
        <rFont val="Calibri"/>
        <family val="2"/>
        <scheme val="minor"/>
      </rPr>
      <t>(# de informes revisados / # de informes programados) X 100</t>
    </r>
    <r>
      <rPr>
        <sz val="11"/>
        <color theme="1"/>
        <rFont val="Calibri"/>
        <family val="2"/>
        <scheme val="minor"/>
      </rPr>
      <t xml:space="preserve">
o 
(# de socializaciones realizadas / # de socializaciones programadas) X 100 
o
</t>
    </r>
    <r>
      <rPr>
        <b/>
        <sz val="11"/>
        <color theme="1"/>
        <rFont val="Calibri"/>
        <family val="2"/>
        <scheme val="minor"/>
      </rPr>
      <t>(# de jornadas de capacitacion realizadas / # de jornadas de capacitacion programadas) X 100</t>
    </r>
  </si>
  <si>
    <t>Se realizó reunión virtual de la SGRSI para brindar lineamientos sobre las acciones a realizar en esta vigencia para el cumplimiento de metas y adecuada gestión de la Subdirección; en dicha reunión se socializaron los procedimientos del SIG con sus documentos asociados y proceso del registro de la informacion en la Herramienta Misional - HEMI y se reiteró el cumplimiento de los mismos.</t>
  </si>
  <si>
    <t>Se realizan reuniones con la Subdireccion de Diseño y Analisis Estrategico orientadas a la racionalizacion de tramites en el procedimiento PR-062 de las cuales se anexan actas y borrador de ajuste del procedimiento, el cual se encuentra en revision de los equipos de trabajo de las misionales que interactuan en este procedimiento.</t>
  </si>
  <si>
    <t>Actas Reuniones: 
17-jun-20:  Direccion General Procesos de Gestion y Sistematizacion PR-062. 
13-jul-20: Revision PR-062 Borrador PR-062 por SADE.  https://jamboard.google.com/d/19kvxyY--ZI7mE3OMKSX-vhYHVpAawkIqeX3V0fsUhVY/viewer?ts=5f10f8b2 
14-ago-20: SDAE SUIT Racionalizacion Tramites para Sistematizacion PR-062.</t>
  </si>
  <si>
    <t>Factores asociados a debilidades en la etapa de planeación, que faciliten la inclusión en los estudios y documentos previos requisitos orientados a favorecer un proponente, como presiones indebidas, contemplan la posibilidad de recibir o solicitar cualquier dadiva o beneficio a nombre propio o de terceros con el fin de celebrar un contrato.</t>
  </si>
  <si>
    <t>Los profesionales de contratación cada vez que se va a realizar un contrato, verifican que la información suministrada por las áreas solicitantes corresponda con los requisitos establecidos de contratación de acuerdo con el MS-012. Manual de contratación, supervisión e interventoría, a través de las hojas de control para seguimiento de documentación requerida para llevar a cabo la contratación de la Entidad. Dichos formatos de hojas de control se encuentran disponibles en la carpeta de Gestión Contractual del drive Compartidos institucional.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
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</si>
  <si>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 Lo anterior en el marco del Plan Institucional de Capacitación. /
Realizar capacitaciones a funcionarios y contratistas en la elaboración de estudios y documentos previos, supervisión y liquidación de contratos.</t>
  </si>
  <si>
    <t>De cuatro capacitaciones en materia de contratación programadas en el PIC, se realizó cuatro capacitaciones. Lo anterior en atención a la contingencia presentada por el COVID-19.</t>
  </si>
  <si>
    <t>Soporte de la capacitación brindada en archivo de gestión de la SJC.</t>
  </si>
  <si>
    <t>No se realizaron capacitaciones para el mes de agosto</t>
  </si>
  <si>
    <t>No se cuenta con evidencias del primer cuatrimestre. 
Es necesario dar a conocer cronograma y alcance de las capacitaciones "Realizar capacitaciones a funcionarios y contratistas en la elaboración de estudios y documentos previos, supervisión y liquidación de contratos."</t>
  </si>
  <si>
    <t>Justificar la no realización de capacitaciones del II cuatrimestre.</t>
  </si>
  <si>
    <t>Las debilidades en la gestión misional y de apoyo. Res. No.202 de 2018. Debilidades en la defensa judicial y conceptualización técnica, con de las presiones indebidas, establecen la posibilidad de recibir o solicitar cualquier dadiva o beneficio a nombre propio o de terceros con el fin de realizar una deficiente función de defensa judicial y conceptualización.</t>
  </si>
  <si>
    <t>La Subdirectora Jurídica y de Contratación a partir del MS-019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</si>
  <si>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1. Realizar propuesta de viabilizar el continuo  aporte de gastos judiciales en coordinación con la Subdirección administrativa y financiera con el fin de optimizar los tiempos de radicación y gestión de los procesos judiciales y querellas. 
2. Realizar seguimiento a la gestión de los abogados de defensa judicial mediante el formato FO-588 Vigilancia de procesos judiciales. /Realizar seguimiento a la gestión de los abogados de defensa judicial.</t>
  </si>
  <si>
    <t xml:space="preserve">1. Propuesta
2 Formato FO-588 Vigilancia de procesos judiciales. </t>
  </si>
  <si>
    <t>1. Subdirección Jurídica y de Contratación - Subdirección administrativa y financiera
2. Subdirección Jurídica y de Contratación</t>
  </si>
  <si>
    <t>2. 02/05/2020
2. 02/01/2020</t>
  </si>
  <si>
    <t>1. 31/07/2020
2. 31/05/2020</t>
  </si>
  <si>
    <t>Demandas y/o querellas radicadas/ solicitudes de inicio de proceso que cumplan los requisitos *100%</t>
  </si>
  <si>
    <t>De 104 solicitudes de inicio de proceso judicial, se iniciaron 37. Lo anterior, en ocasión a la insuficiencia de recursos de gastos procesales para tramitar los poderes de representación judicial, necesarios para dar inicio a los procesos. Por tal razón se realizará propuesta viabilizar el continuo aporte de los gastos judiciales por parte de la SAF.</t>
  </si>
  <si>
    <t>FO-588 Formato de Vigilancia de procesos Judiciales. 
Base de querellas para compartir.
https://drive.google.com/drive/u/1/folders/1Ibamc9v1BCI2EJCMFVc6T5__Yrk1M91I</t>
  </si>
  <si>
    <t>No se radicaron querellas en este periodo</t>
  </si>
  <si>
    <t>No se pudo realizar revision de evidencias del primer cuatrimestre.
En el DRIVE de gestion de riesgos https://drive.google.com/drive/u/0/folders/0AIx1WEACX2lyUk9PVA no se encuentran evidencias.</t>
  </si>
  <si>
    <t>Justificar a traves de un documento de reporte de gestion donde se pueda validar la no generacion de querellas.</t>
  </si>
  <si>
    <t>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</si>
</sst>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d/m/yyyy"/>
  </numFmts>
  <fonts count="4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b/>
      <sz val="11"/>
      <name val="Arial"/>
      <family val="2"/>
    </font>
    <font>
      <sz val="11"/>
      <color rgb="FFFF0000"/>
      <name val="Calibri"/>
      <family val="2"/>
      <scheme val="minor"/>
    </font>
    <font>
      <u/>
      <sz val="11"/>
      <color theme="10"/>
      <name val="Calibri"/>
      <family val="2"/>
      <scheme val="minor"/>
    </font>
    <font>
      <sz val="12"/>
      <name val="Arial"/>
      <family val="2"/>
    </font>
    <font>
      <sz val="11"/>
      <color rgb="FF000000"/>
      <name val="Calibri"/>
      <family val="2"/>
    </font>
    <font>
      <sz val="11"/>
      <color theme="1"/>
      <name val="Calibri"/>
      <family val="2"/>
    </font>
    <font>
      <u/>
      <sz val="11"/>
      <color rgb="FFFF0000"/>
      <name val="Arial"/>
      <family val="2"/>
    </font>
    <font>
      <u/>
      <sz val="11"/>
      <color theme="1"/>
      <name val="Arial"/>
      <family val="2"/>
    </font>
    <font>
      <u/>
      <sz val="11"/>
      <color theme="1"/>
      <name val="Calibri (Body)"/>
    </font>
    <font>
      <i/>
      <sz val="11"/>
      <color theme="1"/>
      <name val="Arial"/>
      <family val="2"/>
    </font>
    <font>
      <i/>
      <sz val="11"/>
      <name val="Arial"/>
      <family val="2"/>
    </font>
  </fonts>
  <fills count="5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indexed="65"/>
        <bgColor theme="0"/>
      </patternFill>
    </fill>
    <fill>
      <patternFill patternType="solid">
        <fgColor theme="4"/>
        <bgColor theme="0"/>
      </patternFill>
    </fill>
    <fill>
      <patternFill patternType="solid">
        <fgColor rgb="FF5B9BD5"/>
        <bgColor theme="0"/>
      </patternFill>
    </fill>
    <fill>
      <patternFill patternType="solid">
        <fgColor theme="0"/>
        <bgColor theme="0"/>
      </patternFill>
    </fill>
    <fill>
      <patternFill patternType="solid">
        <fgColor theme="8" tint="0.39997558519241921"/>
        <bgColor theme="0"/>
      </patternFill>
    </fill>
    <fill>
      <patternFill patternType="solid">
        <fgColor theme="0" tint="-0.249977111117893"/>
        <bgColor theme="0"/>
      </patternFill>
    </fill>
    <fill>
      <patternFill patternType="solid">
        <fgColor rgb="FFFFAFAF"/>
        <bgColor theme="0"/>
      </patternFill>
    </fill>
    <fill>
      <patternFill patternType="solid">
        <fgColor rgb="FF92D050"/>
        <bgColor theme="0"/>
      </patternFill>
    </fill>
    <fill>
      <patternFill patternType="solid">
        <fgColor theme="3" tint="0.59999389629810485"/>
        <bgColor theme="0"/>
      </patternFill>
    </fill>
    <fill>
      <patternFill patternType="solid">
        <fgColor rgb="FF00B0F0"/>
        <bgColor theme="0"/>
      </patternFill>
    </fill>
    <fill>
      <patternFill patternType="solid">
        <fgColor theme="4" tint="0.79998168889431442"/>
        <bgColor theme="0"/>
      </patternFill>
    </fill>
    <fill>
      <patternFill patternType="solid">
        <fgColor rgb="FFCDECFF"/>
        <bgColor theme="0"/>
      </patternFill>
    </fill>
    <fill>
      <patternFill patternType="solid">
        <fgColor rgb="FF00B050"/>
        <bgColor theme="0"/>
      </patternFill>
    </fill>
    <fill>
      <patternFill patternType="solid">
        <fgColor rgb="FFFAFBDD"/>
        <bgColor theme="0"/>
      </patternFill>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8">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39" fillId="0" borderId="0" applyNumberFormat="0" applyFill="0" applyBorder="0" applyAlignment="0" applyProtection="0"/>
    <xf numFmtId="0" fontId="1" fillId="0" borderId="0"/>
  </cellStyleXfs>
  <cellXfs count="81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5" fillId="26"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22" fillId="36" borderId="0" xfId="0" applyFont="1" applyFill="1" applyAlignment="1" applyProtection="1">
      <alignment horizontal="left" vertical="center"/>
      <protection locked="0"/>
    </xf>
    <xf numFmtId="0" fontId="3" fillId="36" borderId="0" xfId="0" applyFont="1" applyFill="1" applyAlignment="1" applyProtection="1">
      <alignment vertical="center" wrapText="1"/>
      <protection locked="0"/>
    </xf>
    <xf numFmtId="0" fontId="32" fillId="40" borderId="4" xfId="0" applyFont="1" applyFill="1" applyBorder="1" applyAlignment="1">
      <alignment horizontal="center" vertical="center" wrapText="1"/>
    </xf>
    <xf numFmtId="14" fontId="32" fillId="36" borderId="4" xfId="0" applyNumberFormat="1" applyFont="1" applyFill="1" applyBorder="1" applyAlignment="1" applyProtection="1">
      <alignment horizontal="center" vertical="center" wrapText="1"/>
      <protection locked="0"/>
    </xf>
    <xf numFmtId="0" fontId="8" fillId="39" borderId="9" xfId="0" applyFont="1" applyFill="1" applyBorder="1" applyAlignment="1" applyProtection="1">
      <alignment horizontal="justify" vertical="center" wrapText="1"/>
      <protection locked="0"/>
    </xf>
    <xf numFmtId="0" fontId="8" fillId="39" borderId="9"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justify" vertical="center" wrapText="1"/>
      <protection locked="0"/>
    </xf>
    <xf numFmtId="0" fontId="21" fillId="36" borderId="1" xfId="0" applyFont="1" applyFill="1" applyBorder="1" applyAlignment="1" applyProtection="1">
      <alignment horizontal="justify" vertical="center" wrapText="1"/>
      <protection locked="0"/>
    </xf>
    <xf numFmtId="0" fontId="7" fillId="41" borderId="1" xfId="0" applyFont="1" applyFill="1" applyBorder="1" applyAlignment="1" applyProtection="1">
      <alignment horizontal="center" vertical="center" wrapText="1"/>
      <protection locked="0"/>
    </xf>
    <xf numFmtId="0" fontId="7" fillId="42" borderId="7" xfId="0" applyFont="1" applyFill="1" applyBorder="1" applyAlignment="1" applyProtection="1">
      <alignment vertical="center" wrapText="1"/>
      <protection locked="0"/>
    </xf>
    <xf numFmtId="0" fontId="7" fillId="42" borderId="6" xfId="0" applyFont="1" applyFill="1" applyBorder="1" applyAlignment="1" applyProtection="1">
      <alignment vertical="center" wrapText="1"/>
      <protection locked="0"/>
    </xf>
    <xf numFmtId="0" fontId="2" fillId="47" borderId="1" xfId="0" applyFont="1" applyFill="1" applyBorder="1" applyAlignment="1" applyProtection="1">
      <alignment horizontal="center" vertical="center" wrapText="1"/>
      <protection locked="0"/>
    </xf>
    <xf numFmtId="0" fontId="2" fillId="46" borderId="1" xfId="0" applyFont="1" applyFill="1" applyBorder="1" applyAlignment="1" applyProtection="1">
      <alignment horizontal="center" vertical="center" wrapText="1"/>
      <protection locked="0"/>
    </xf>
    <xf numFmtId="0" fontId="17" fillId="48" borderId="19" xfId="0" applyFont="1" applyFill="1" applyBorder="1" applyAlignment="1" applyProtection="1">
      <alignment horizontal="center" vertical="center" wrapText="1"/>
      <protection locked="0" hidden="1"/>
    </xf>
    <xf numFmtId="0" fontId="0" fillId="36" borderId="0" xfId="0" applyFill="1" applyProtection="1">
      <protection locked="0"/>
    </xf>
    <xf numFmtId="0" fontId="21" fillId="36" borderId="2" xfId="0" applyFont="1" applyFill="1" applyBorder="1" applyAlignment="1" applyProtection="1">
      <alignment horizontal="justify" vertical="center" wrapText="1"/>
      <protection locked="0"/>
    </xf>
    <xf numFmtId="0" fontId="9" fillId="36" borderId="1" xfId="0" applyFont="1" applyFill="1" applyBorder="1" applyAlignment="1">
      <alignment horizontal="justify" vertical="center" wrapText="1"/>
    </xf>
    <xf numFmtId="0" fontId="28" fillId="36"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protection locked="0"/>
    </xf>
    <xf numFmtId="0" fontId="28" fillId="36" borderId="1" xfId="0" applyFont="1" applyFill="1" applyBorder="1" applyAlignment="1" applyProtection="1">
      <alignment horizontal="center" vertical="center" wrapText="1"/>
    </xf>
    <xf numFmtId="0" fontId="29" fillId="36" borderId="1" xfId="0" applyFont="1" applyFill="1" applyBorder="1" applyAlignment="1" applyProtection="1">
      <alignment horizontal="center" vertical="center"/>
      <protection locked="0"/>
    </xf>
    <xf numFmtId="0" fontId="29" fillId="36" borderId="1" xfId="0" applyFont="1" applyFill="1" applyBorder="1" applyAlignment="1" applyProtection="1">
      <alignment horizontal="center" vertical="center"/>
    </xf>
    <xf numFmtId="0" fontId="1" fillId="36" borderId="1" xfId="0" applyFont="1" applyFill="1" applyBorder="1" applyAlignment="1">
      <alignment horizontal="justify" vertical="center" wrapText="1"/>
    </xf>
    <xf numFmtId="164" fontId="9" fillId="36" borderId="1" xfId="0" applyNumberFormat="1" applyFont="1" applyFill="1" applyBorder="1" applyAlignment="1" applyProtection="1">
      <alignment horizontal="center" vertical="center" wrapText="1"/>
      <protection locked="0"/>
    </xf>
    <xf numFmtId="0" fontId="0" fillId="36" borderId="1" xfId="0" applyFill="1" applyBorder="1" applyAlignment="1">
      <alignment vertical="center" wrapText="1"/>
    </xf>
    <xf numFmtId="0" fontId="0" fillId="36" borderId="1" xfId="0" applyFill="1" applyBorder="1" applyAlignment="1">
      <alignment horizontal="center" vertical="center" wrapText="1"/>
    </xf>
    <xf numFmtId="9" fontId="0" fillId="36" borderId="1" xfId="0" applyNumberFormat="1" applyFill="1" applyBorder="1" applyAlignment="1">
      <alignment horizontal="center" vertical="center" wrapText="1"/>
    </xf>
    <xf numFmtId="14" fontId="1" fillId="36" borderId="1" xfId="0" applyNumberFormat="1" applyFont="1" applyFill="1" applyBorder="1" applyAlignment="1" applyProtection="1">
      <alignment horizontal="center" vertical="center" wrapText="1"/>
      <protection locked="0"/>
    </xf>
    <xf numFmtId="0" fontId="1" fillId="36" borderId="1" xfId="0" applyFont="1" applyFill="1" applyBorder="1" applyAlignment="1" applyProtection="1">
      <alignment horizontal="justify" vertical="center" wrapText="1"/>
      <protection locked="0"/>
    </xf>
    <xf numFmtId="15" fontId="1" fillId="36" borderId="1" xfId="0" applyNumberFormat="1" applyFont="1" applyFill="1" applyBorder="1" applyAlignment="1" applyProtection="1">
      <alignment horizontal="justify" vertical="center" wrapText="1"/>
      <protection locked="0"/>
    </xf>
    <xf numFmtId="0" fontId="1" fillId="36" borderId="1" xfId="0" applyFont="1" applyFill="1" applyBorder="1" applyAlignment="1" applyProtection="1">
      <alignment vertical="center" wrapText="1"/>
      <protection locked="0"/>
    </xf>
    <xf numFmtId="9" fontId="1" fillId="36" borderId="1" xfId="0" applyNumberFormat="1" applyFont="1" applyFill="1" applyBorder="1" applyAlignment="1" applyProtection="1">
      <alignment horizontal="center" vertical="center" wrapText="1"/>
      <protection locked="0"/>
    </xf>
    <xf numFmtId="14" fontId="1" fillId="36" borderId="1" xfId="0" applyNumberFormat="1" applyFont="1" applyFill="1" applyBorder="1" applyAlignment="1" applyProtection="1">
      <alignment horizontal="justify" vertical="center" wrapText="1"/>
      <protection locked="0"/>
    </xf>
    <xf numFmtId="0" fontId="3" fillId="36" borderId="0" xfId="0" applyFont="1" applyFill="1" applyAlignment="1" applyProtection="1">
      <alignment horizontal="justify" vertical="center" wrapText="1"/>
      <protection locked="0"/>
    </xf>
    <xf numFmtId="0" fontId="3" fillId="36" borderId="0" xfId="0" applyFont="1" applyFill="1" applyBorder="1" applyAlignment="1" applyProtection="1">
      <alignment horizontal="center" vertical="center" wrapText="1"/>
      <protection locked="0"/>
    </xf>
    <xf numFmtId="0" fontId="3" fillId="36" borderId="1" xfId="0" applyFont="1" applyFill="1" applyBorder="1" applyAlignment="1" applyProtection="1">
      <alignment vertical="center" wrapText="1"/>
      <protection locked="0"/>
    </xf>
    <xf numFmtId="0" fontId="1" fillId="49" borderId="1" xfId="0" applyFont="1" applyFill="1" applyBorder="1" applyAlignment="1" applyProtection="1">
      <alignment horizontal="justify" vertical="center" wrapText="1"/>
      <protection locked="0"/>
    </xf>
    <xf numFmtId="0" fontId="1" fillId="36" borderId="1" xfId="0" applyFont="1" applyFill="1" applyBorder="1" applyAlignment="1" applyProtection="1">
      <alignment horizontal="center" vertical="center" wrapText="1"/>
    </xf>
    <xf numFmtId="0" fontId="0" fillId="36" borderId="1" xfId="0" applyFill="1" applyBorder="1" applyAlignment="1" applyProtection="1">
      <alignment horizontal="center" vertical="center"/>
      <protection locked="0"/>
    </xf>
    <xf numFmtId="0" fontId="0" fillId="36" borderId="1" xfId="0" applyFill="1" applyBorder="1" applyAlignment="1" applyProtection="1">
      <alignment horizontal="center" vertical="center"/>
    </xf>
    <xf numFmtId="1" fontId="27" fillId="36" borderId="1" xfId="0" applyNumberFormat="1" applyFont="1" applyFill="1" applyBorder="1" applyAlignment="1" applyProtection="1">
      <alignment horizontal="center" vertical="center" wrapText="1"/>
    </xf>
    <xf numFmtId="0" fontId="1" fillId="36" borderId="0" xfId="0" applyFont="1" applyFill="1" applyBorder="1" applyAlignment="1" applyProtection="1">
      <alignment horizontal="center" vertical="center" wrapText="1"/>
      <protection locked="0"/>
    </xf>
    <xf numFmtId="0" fontId="5" fillId="44" borderId="1" xfId="0" applyFont="1" applyFill="1" applyBorder="1" applyAlignment="1">
      <alignment horizontal="center" vertical="center" wrapText="1"/>
    </xf>
    <xf numFmtId="0" fontId="3" fillId="36" borderId="1" xfId="0" applyFont="1" applyFill="1" applyBorder="1" applyAlignment="1">
      <alignment horizontal="center" vertical="center" wrapText="1"/>
    </xf>
    <xf numFmtId="0" fontId="3" fillId="36" borderId="1" xfId="0" applyFont="1" applyFill="1" applyBorder="1" applyAlignment="1">
      <alignment horizontal="justify" vertical="center" wrapText="1"/>
    </xf>
    <xf numFmtId="0" fontId="3" fillId="36" borderId="0" xfId="0" applyFont="1" applyFill="1" applyAlignment="1" applyProtection="1">
      <alignment horizontal="center" vertical="center" wrapText="1"/>
      <protection locked="0"/>
    </xf>
    <xf numFmtId="0" fontId="4" fillId="36" borderId="1" xfId="0" applyFont="1" applyFill="1" applyBorder="1" applyAlignment="1" applyProtection="1">
      <alignment horizontal="center" vertical="center" wrapText="1"/>
      <protection locked="0"/>
    </xf>
    <xf numFmtId="0" fontId="4" fillId="36" borderId="1"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left" vertical="center" wrapText="1"/>
      <protection locked="0"/>
    </xf>
    <xf numFmtId="0" fontId="24" fillId="36"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1" fillId="0" borderId="1" xfId="0" applyFont="1" applyBorder="1" applyAlignment="1">
      <alignment vertical="center" wrapText="1"/>
    </xf>
    <xf numFmtId="0" fontId="0" fillId="0" borderId="0" xfId="0" applyAlignment="1">
      <alignment vertical="center"/>
    </xf>
    <xf numFmtId="0" fontId="11" fillId="0" borderId="6" xfId="0" applyFont="1" applyBorder="1" applyAlignment="1">
      <alignment vertical="center"/>
    </xf>
    <xf numFmtId="0" fontId="0" fillId="0" borderId="6" xfId="0" applyBorder="1" applyAlignment="1">
      <alignmen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vertical="center" wrapText="1"/>
    </xf>
    <xf numFmtId="0" fontId="0" fillId="0" borderId="6" xfId="0" applyBorder="1" applyAlignment="1">
      <alignment vertical="center"/>
    </xf>
    <xf numFmtId="0" fontId="11" fillId="14" borderId="6" xfId="0" applyFont="1" applyFill="1" applyBorder="1" applyAlignment="1">
      <alignment vertical="center" wrapText="1"/>
    </xf>
    <xf numFmtId="0" fontId="0" fillId="0" borderId="21" xfId="0"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22" fillId="36" borderId="0" xfId="0" applyFont="1" applyFill="1" applyAlignment="1" applyProtection="1">
      <alignment horizontal="center" vertical="center"/>
      <protection locked="0"/>
    </xf>
    <xf numFmtId="15" fontId="1" fillId="36" borderId="1" xfId="0" applyNumberFormat="1" applyFont="1" applyFill="1" applyBorder="1" applyAlignment="1" applyProtection="1">
      <alignment horizontal="center" vertical="center" wrapText="1"/>
      <protection locked="0"/>
    </xf>
    <xf numFmtId="0" fontId="3" fillId="36" borderId="1" xfId="0" applyFont="1" applyFill="1" applyBorder="1" applyAlignment="1" applyProtection="1">
      <alignment horizontal="center" vertical="center" wrapText="1"/>
      <protection locked="0"/>
    </xf>
    <xf numFmtId="0" fontId="7" fillId="41" borderId="1" xfId="0" applyFont="1" applyFill="1" applyBorder="1" applyAlignment="1" applyProtection="1">
      <alignment horizontal="center" vertical="center" wrapText="1"/>
      <protection locked="0"/>
    </xf>
    <xf numFmtId="0" fontId="7" fillId="42" borderId="7" xfId="0" applyFont="1" applyFill="1" applyBorder="1" applyAlignment="1" applyProtection="1">
      <alignment horizontal="center" vertical="center" wrapText="1"/>
      <protection locked="0"/>
    </xf>
    <xf numFmtId="0" fontId="3" fillId="36" borderId="0" xfId="0" applyFont="1" applyFill="1" applyAlignment="1" applyProtection="1">
      <alignment horizontal="center" vertical="center" wrapText="1"/>
      <protection locked="0"/>
    </xf>
    <xf numFmtId="0" fontId="1" fillId="36" borderId="1" xfId="0" applyFont="1" applyFill="1" applyBorder="1" applyAlignment="1" applyProtection="1">
      <alignment horizontal="justify" vertical="center" wrapText="1"/>
      <protection locked="0"/>
    </xf>
    <xf numFmtId="0" fontId="1" fillId="36" borderId="1" xfId="0" applyFont="1" applyFill="1" applyBorder="1" applyAlignment="1" applyProtection="1">
      <alignment horizontal="center" vertical="center" wrapText="1"/>
      <protection locked="0"/>
    </xf>
    <xf numFmtId="0" fontId="28" fillId="36" borderId="1" xfId="0" applyFont="1" applyFill="1" applyBorder="1" applyAlignment="1" applyProtection="1">
      <alignment horizontal="center" vertical="center" wrapText="1"/>
      <protection locked="0"/>
    </xf>
    <xf numFmtId="0" fontId="28" fillId="36" borderId="1" xfId="0" applyFont="1" applyFill="1" applyBorder="1" applyAlignment="1" applyProtection="1">
      <alignment horizontal="center" vertical="center" wrapText="1"/>
    </xf>
    <xf numFmtId="0" fontId="22" fillId="0" borderId="4" xfId="0" applyFont="1" applyBorder="1" applyAlignment="1">
      <alignment horizontal="center" vertical="center"/>
    </xf>
    <xf numFmtId="0" fontId="33" fillId="44" borderId="1" xfId="0" applyFont="1" applyFill="1" applyBorder="1" applyAlignment="1" applyProtection="1">
      <alignment horizontal="center" vertical="center" wrapText="1"/>
      <protection locked="0"/>
    </xf>
    <xf numFmtId="0" fontId="7" fillId="45" borderId="1" xfId="0" applyFont="1" applyFill="1" applyBorder="1" applyAlignment="1" applyProtection="1">
      <alignment horizontal="center" vertical="center" wrapText="1"/>
      <protection locked="0"/>
    </xf>
    <xf numFmtId="0" fontId="5" fillId="46"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xf>
    <xf numFmtId="0" fontId="7" fillId="43" borderId="1" xfId="0" applyFont="1" applyFill="1" applyBorder="1" applyAlignment="1" applyProtection="1">
      <alignment horizontal="center" vertical="center" wrapText="1"/>
      <protection locked="0"/>
    </xf>
    <xf numFmtId="0" fontId="5" fillId="46" borderId="4" xfId="0" applyFont="1" applyFill="1" applyBorder="1" applyAlignment="1" applyProtection="1">
      <alignment horizontal="center" vertical="center" wrapText="1"/>
      <protection locked="0"/>
    </xf>
    <xf numFmtId="0" fontId="5" fillId="46" borderId="3" xfId="0" applyFont="1" applyFill="1" applyBorder="1" applyAlignment="1" applyProtection="1">
      <alignment horizontal="center" vertical="center" wrapText="1"/>
      <protection locked="0"/>
    </xf>
    <xf numFmtId="0" fontId="5" fillId="46" borderId="2" xfId="0" applyFont="1" applyFill="1" applyBorder="1" applyAlignment="1" applyProtection="1">
      <alignment horizontal="center" vertical="center" wrapText="1"/>
      <protection locked="0"/>
    </xf>
    <xf numFmtId="0" fontId="7" fillId="42"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protection locked="0"/>
    </xf>
    <xf numFmtId="0" fontId="2" fillId="46" borderId="1" xfId="0" applyFont="1" applyFill="1" applyBorder="1" applyAlignment="1" applyProtection="1">
      <alignment horizontal="center" vertical="center" wrapText="1"/>
      <protection locked="0"/>
    </xf>
    <xf numFmtId="0" fontId="1" fillId="49" borderId="1" xfId="0" applyFont="1" applyFill="1" applyBorder="1" applyAlignment="1" applyProtection="1">
      <alignment horizontal="center" vertical="center" wrapText="1"/>
      <protection locked="0"/>
    </xf>
    <xf numFmtId="0" fontId="37" fillId="46" borderId="4" xfId="0" applyFont="1" applyFill="1" applyBorder="1" applyAlignment="1" applyProtection="1">
      <alignment horizontal="center" vertical="center" wrapText="1"/>
      <protection locked="0"/>
    </xf>
    <xf numFmtId="0" fontId="37" fillId="46" borderId="3" xfId="0" applyFont="1" applyFill="1" applyBorder="1" applyAlignment="1" applyProtection="1">
      <alignment horizontal="center" vertical="center" wrapText="1"/>
      <protection locked="0"/>
    </xf>
    <xf numFmtId="0" fontId="37" fillId="46" borderId="1" xfId="0" applyFont="1" applyFill="1" applyBorder="1" applyAlignment="1" applyProtection="1">
      <alignment horizontal="center" vertical="center" wrapText="1"/>
      <protection locked="0"/>
    </xf>
    <xf numFmtId="0" fontId="28" fillId="36" borderId="1" xfId="0" applyFont="1" applyFill="1" applyBorder="1" applyAlignment="1" applyProtection="1">
      <alignment horizontal="center" vertical="center" wrapText="1"/>
    </xf>
    <xf numFmtId="1" fontId="27" fillId="36" borderId="1" xfId="0" applyNumberFormat="1" applyFont="1" applyFill="1" applyBorder="1" applyAlignment="1" applyProtection="1">
      <alignment horizontal="center" vertical="center" wrapText="1"/>
    </xf>
    <xf numFmtId="0" fontId="28" fillId="36" borderId="1" xfId="0" applyFont="1" applyFill="1" applyBorder="1" applyAlignment="1" applyProtection="1">
      <alignment horizontal="center" vertical="center" wrapText="1"/>
      <protection locked="0"/>
    </xf>
    <xf numFmtId="0" fontId="1" fillId="36" borderId="4" xfId="0" applyFont="1" applyFill="1" applyBorder="1" applyAlignment="1" applyProtection="1">
      <alignment horizontal="center" vertical="center" wrapText="1"/>
      <protection locked="0"/>
    </xf>
    <xf numFmtId="0" fontId="1" fillId="36" borderId="2" xfId="0" applyFont="1" applyFill="1" applyBorder="1" applyAlignment="1" applyProtection="1">
      <alignment horizontal="center" vertical="center" wrapText="1"/>
      <protection locked="0"/>
    </xf>
    <xf numFmtId="0" fontId="1" fillId="36" borderId="21" xfId="0" applyFont="1" applyFill="1" applyBorder="1" applyAlignment="1" applyProtection="1">
      <alignment horizontal="center" vertical="center" wrapText="1"/>
      <protection locked="0"/>
    </xf>
    <xf numFmtId="0" fontId="1" fillId="36" borderId="22"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justify" vertical="center" wrapText="1"/>
      <protection locked="0"/>
    </xf>
    <xf numFmtId="0" fontId="3" fillId="36" borderId="8"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justify" vertical="center" wrapText="1"/>
      <protection locked="0"/>
    </xf>
    <xf numFmtId="0" fontId="7" fillId="41" borderId="1" xfId="0" applyFont="1" applyFill="1" applyBorder="1" applyAlignment="1" applyProtection="1">
      <alignment horizontal="center" vertical="center" wrapText="1"/>
      <protection locked="0"/>
    </xf>
    <xf numFmtId="0" fontId="22" fillId="36" borderId="4" xfId="0" applyFont="1" applyFill="1" applyBorder="1" applyAlignment="1" applyProtection="1">
      <alignment horizontal="center" vertical="center"/>
      <protection locked="0"/>
    </xf>
    <xf numFmtId="0" fontId="22" fillId="36" borderId="2" xfId="0" applyFont="1" applyFill="1" applyBorder="1" applyAlignment="1" applyProtection="1">
      <alignment horizontal="center" vertical="center"/>
      <protection locked="0"/>
    </xf>
    <xf numFmtId="0" fontId="22" fillId="36" borderId="3" xfId="0" applyFont="1" applyFill="1" applyBorder="1" applyAlignment="1" applyProtection="1">
      <alignment horizontal="center" vertical="center"/>
      <protection locked="0"/>
    </xf>
    <xf numFmtId="0" fontId="23" fillId="36" borderId="9" xfId="0" applyFont="1" applyFill="1" applyBorder="1" applyAlignment="1" applyProtection="1">
      <alignment horizontal="center" vertical="center" wrapText="1"/>
      <protection locked="0"/>
    </xf>
    <xf numFmtId="0" fontId="23" fillId="36" borderId="0" xfId="0" applyFont="1" applyFill="1" applyBorder="1" applyAlignment="1" applyProtection="1">
      <alignment horizontal="center" vertical="center" wrapText="1"/>
      <protection locked="0"/>
    </xf>
    <xf numFmtId="0" fontId="23" fillId="36" borderId="24" xfId="0" applyFont="1" applyFill="1" applyBorder="1" applyAlignment="1" applyProtection="1">
      <alignment horizontal="center" vertical="center" wrapText="1"/>
      <protection locked="0"/>
    </xf>
    <xf numFmtId="0" fontId="23" fillId="36" borderId="21" xfId="0" applyFont="1" applyFill="1" applyBorder="1" applyAlignment="1" applyProtection="1">
      <alignment horizontal="center" vertical="center" wrapText="1"/>
      <protection locked="0"/>
    </xf>
    <xf numFmtId="0" fontId="23" fillId="36" borderId="22" xfId="0" applyFont="1" applyFill="1" applyBorder="1" applyAlignment="1" applyProtection="1">
      <alignment horizontal="center" vertical="center" wrapText="1"/>
      <protection locked="0"/>
    </xf>
    <xf numFmtId="0" fontId="23" fillId="36" borderId="25" xfId="0" applyFont="1" applyFill="1" applyBorder="1" applyAlignment="1" applyProtection="1">
      <alignment horizontal="center" vertical="center" wrapText="1"/>
      <protection locked="0"/>
    </xf>
    <xf numFmtId="0" fontId="19" fillId="37" borderId="0" xfId="0" applyFont="1" applyFill="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0" fontId="20" fillId="38" borderId="3" xfId="0" applyFont="1" applyFill="1" applyBorder="1" applyAlignment="1" applyProtection="1">
      <alignment horizontal="center" vertical="center" wrapText="1"/>
      <protection locked="0"/>
    </xf>
    <xf numFmtId="0" fontId="7" fillId="42" borderId="5" xfId="0" applyFont="1" applyFill="1" applyBorder="1" applyAlignment="1" applyProtection="1">
      <alignment horizontal="center" vertical="center" wrapText="1"/>
      <protection locked="0"/>
    </xf>
    <xf numFmtId="0" fontId="7" fillId="42" borderId="7" xfId="0" applyFont="1" applyFill="1" applyBorder="1" applyAlignment="1" applyProtection="1">
      <alignment horizontal="center" vertical="center" wrapText="1"/>
      <protection locked="0"/>
    </xf>
    <xf numFmtId="0" fontId="7" fillId="42" borderId="6" xfId="0" applyFont="1" applyFill="1" applyBorder="1" applyAlignment="1" applyProtection="1">
      <alignment horizontal="center" vertical="center" wrapText="1"/>
      <protection locked="0"/>
    </xf>
    <xf numFmtId="0" fontId="3" fillId="36" borderId="0" xfId="0" applyFont="1" applyFill="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4" fillId="0" borderId="4" xfId="0" applyFont="1" applyBorder="1" applyAlignment="1">
      <alignment horizontal="justify" vertical="center" wrapText="1"/>
    </xf>
    <xf numFmtId="0" fontId="24" fillId="0" borderId="2" xfId="0" applyFont="1" applyBorder="1" applyAlignment="1">
      <alignment horizontal="justify" vertical="center" wrapText="1"/>
    </xf>
    <xf numFmtId="0" fontId="2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5" fillId="25"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2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21" xfId="0" applyFont="1" applyBorder="1" applyAlignment="1">
      <alignment horizontal="lef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3" fillId="0" borderId="1" xfId="0" applyFont="1" applyBorder="1" applyAlignment="1">
      <alignment vertical="center" wrapText="1"/>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36" fillId="12" borderId="1" xfId="0" applyFont="1" applyFill="1" applyBorder="1" applyAlignment="1">
      <alignment horizontal="center" vertical="center" textRotation="90"/>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0" fillId="0" borderId="1" xfId="0" applyBorder="1" applyAlignment="1">
      <alignment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horizontal="center" vertical="center" wrapText="1"/>
    </xf>
    <xf numFmtId="0" fontId="11" fillId="0" borderId="5" xfId="0" applyFont="1" applyBorder="1" applyAlignment="1">
      <alignment horizontal="center" vertical="center" wrapText="1"/>
    </xf>
    <xf numFmtId="0" fontId="0" fillId="0" borderId="1" xfId="0" applyFont="1" applyBorder="1" applyAlignment="1">
      <alignment horizontal="left" vertical="center" wrapText="1"/>
    </xf>
    <xf numFmtId="0" fontId="34" fillId="12" borderId="4" xfId="0" applyFont="1" applyFill="1" applyBorder="1" applyAlignment="1">
      <alignment horizontal="center" vertical="center" textRotation="90"/>
    </xf>
    <xf numFmtId="0" fontId="34" fillId="12" borderId="2" xfId="0" applyFont="1" applyFill="1" applyBorder="1" applyAlignment="1">
      <alignment horizontal="center" vertical="center" textRotation="90"/>
    </xf>
    <xf numFmtId="0" fontId="34" fillId="12" borderId="3" xfId="0" applyFont="1" applyFill="1" applyBorder="1" applyAlignment="1">
      <alignment horizontal="center" vertical="center" textRotation="90"/>
    </xf>
    <xf numFmtId="0" fontId="34" fillId="12" borderId="1" xfId="0" applyFont="1" applyFill="1" applyBorder="1" applyAlignment="1">
      <alignment horizontal="center" vertical="center" textRotation="90"/>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1" fillId="0" borderId="6" xfId="0" applyFont="1" applyBorder="1" applyAlignment="1">
      <alignment horizontal="left" vertical="center"/>
    </xf>
    <xf numFmtId="0" fontId="28"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28" fillId="0" borderId="1" xfId="0" applyFont="1" applyBorder="1" applyAlignment="1" applyProtection="1">
      <alignment horizontal="center" vertical="center" wrapText="1"/>
    </xf>
    <xf numFmtId="1" fontId="27" fillId="0" borderId="1" xfId="0" applyNumberFormat="1" applyFont="1" applyBorder="1" applyAlignment="1" applyProtection="1">
      <alignment horizontal="center" vertical="center" wrapText="1"/>
    </xf>
    <xf numFmtId="0" fontId="1" fillId="36" borderId="3" xfId="0" applyFont="1" applyFill="1" applyBorder="1" applyAlignment="1" applyProtection="1">
      <alignment horizontal="center" vertical="center" wrapText="1"/>
      <protection locked="0"/>
    </xf>
    <xf numFmtId="0" fontId="1" fillId="36" borderId="4" xfId="0" applyFont="1" applyFill="1" applyBorder="1" applyAlignment="1" applyProtection="1">
      <alignment horizontal="center" vertical="center" wrapText="1"/>
    </xf>
    <xf numFmtId="0" fontId="1" fillId="36" borderId="2" xfId="0" applyFont="1" applyFill="1" applyBorder="1" applyAlignment="1" applyProtection="1">
      <alignment horizontal="center" vertical="center" wrapText="1"/>
    </xf>
    <xf numFmtId="0" fontId="1" fillId="36" borderId="3" xfId="0" applyFont="1" applyFill="1" applyBorder="1" applyAlignment="1" applyProtection="1">
      <alignment horizontal="center" vertical="center" wrapText="1"/>
    </xf>
    <xf numFmtId="1" fontId="27" fillId="36" borderId="4" xfId="0" applyNumberFormat="1" applyFont="1" applyFill="1" applyBorder="1" applyAlignment="1" applyProtection="1">
      <alignment horizontal="center" vertical="center" wrapText="1"/>
    </xf>
    <xf numFmtId="1" fontId="27" fillId="36" borderId="2" xfId="0" applyNumberFormat="1" applyFont="1" applyFill="1" applyBorder="1" applyAlignment="1" applyProtection="1">
      <alignment horizontal="center" vertical="center" wrapText="1"/>
    </xf>
    <xf numFmtId="1" fontId="27" fillId="36" borderId="3" xfId="0" applyNumberFormat="1" applyFont="1" applyFill="1" applyBorder="1" applyAlignment="1" applyProtection="1">
      <alignment horizontal="center" vertical="center" wrapText="1"/>
    </xf>
    <xf numFmtId="0" fontId="28" fillId="36" borderId="4" xfId="0" applyFont="1" applyFill="1" applyBorder="1" applyAlignment="1" applyProtection="1">
      <alignment horizontal="center" vertical="center" wrapText="1"/>
    </xf>
    <xf numFmtId="0" fontId="28" fillId="36" borderId="2" xfId="0" applyFont="1" applyFill="1" applyBorder="1" applyAlignment="1" applyProtection="1">
      <alignment horizontal="center" vertical="center" wrapText="1"/>
    </xf>
    <xf numFmtId="0" fontId="28" fillId="36" borderId="3" xfId="0" applyFont="1" applyFill="1" applyBorder="1" applyAlignment="1" applyProtection="1">
      <alignment horizontal="center" vertical="center" wrapText="1"/>
    </xf>
    <xf numFmtId="0" fontId="28" fillId="36" borderId="4" xfId="0" applyFont="1" applyFill="1" applyBorder="1" applyAlignment="1" applyProtection="1">
      <alignment horizontal="center" vertical="center" wrapText="1"/>
      <protection locked="0"/>
    </xf>
    <xf numFmtId="0" fontId="28" fillId="36" borderId="2" xfId="0" applyFont="1" applyFill="1" applyBorder="1" applyAlignment="1" applyProtection="1">
      <alignment horizontal="center" vertical="center" wrapText="1"/>
      <protection locked="0"/>
    </xf>
    <xf numFmtId="0" fontId="28" fillId="36" borderId="3"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22" fillId="36" borderId="0" xfId="0" applyFont="1" applyFill="1" applyBorder="1" applyAlignment="1" applyProtection="1">
      <alignment horizontal="center" vertical="center"/>
      <protection locked="0"/>
    </xf>
    <xf numFmtId="0" fontId="9" fillId="0" borderId="1" xfId="0" applyFont="1" applyBorder="1" applyAlignment="1" applyProtection="1">
      <alignment horizontal="justify" vertical="center" wrapText="1"/>
      <protection locked="0"/>
    </xf>
    <xf numFmtId="0" fontId="22" fillId="36" borderId="9" xfId="0" applyFont="1" applyFill="1" applyBorder="1" applyAlignment="1" applyProtection="1">
      <alignment horizontal="center" vertical="center"/>
      <protection locked="0"/>
    </xf>
    <xf numFmtId="0" fontId="22" fillId="36" borderId="24" xfId="0" applyFont="1" applyFill="1" applyBorder="1" applyAlignment="1" applyProtection="1">
      <alignment horizontal="center" vertical="center"/>
      <protection locked="0"/>
    </xf>
    <xf numFmtId="0" fontId="1" fillId="14" borderId="1" xfId="0" applyFont="1" applyFill="1"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1" fillId="14" borderId="1" xfId="0" applyFont="1" applyFill="1" applyBorder="1" applyAlignment="1">
      <alignment vertical="center" wrapText="1"/>
    </xf>
    <xf numFmtId="0" fontId="1" fillId="0" borderId="1" xfId="0" applyFont="1" applyBorder="1" applyAlignment="1">
      <alignment vertical="center" wrapText="1"/>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50" borderId="2" xfId="0" applyFont="1" applyFill="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9" fontId="4" fillId="0" borderId="1" xfId="0" applyNumberFormat="1" applyFont="1" applyBorder="1" applyAlignment="1" applyProtection="1">
      <alignment vertical="center" wrapText="1"/>
      <protection locked="0"/>
    </xf>
    <xf numFmtId="0" fontId="1"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14" fontId="0" fillId="0" borderId="1" xfId="0" applyNumberFormat="1" applyBorder="1" applyAlignment="1">
      <alignment horizontal="center" vertical="center"/>
    </xf>
    <xf numFmtId="0" fontId="26" fillId="0" borderId="1" xfId="0" applyFont="1" applyBorder="1" applyAlignment="1">
      <alignment horizontal="center" vertical="center" wrapText="1"/>
    </xf>
    <xf numFmtId="0" fontId="0" fillId="0" borderId="3" xfId="0" applyBorder="1" applyAlignment="1">
      <alignment horizontal="left" vertical="center" wrapText="1"/>
    </xf>
    <xf numFmtId="0" fontId="0" fillId="0" borderId="1" xfId="0" applyFont="1" applyBorder="1" applyAlignment="1">
      <alignment horizontal="left" vertical="center" wrapText="1"/>
    </xf>
    <xf numFmtId="0" fontId="3" fillId="0" borderId="0" xfId="0" applyFont="1" applyAlignment="1" applyProtection="1">
      <alignment vertical="center" wrapText="1"/>
      <protection locked="0"/>
    </xf>
    <xf numFmtId="0" fontId="9" fillId="14" borderId="1" xfId="0" applyFont="1" applyFill="1" applyBorder="1" applyAlignment="1" applyProtection="1">
      <alignment horizontal="left" vertical="center" wrapText="1"/>
      <protection locked="0"/>
    </xf>
    <xf numFmtId="9" fontId="3"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9" fontId="9" fillId="0" borderId="1" xfId="0" applyNumberFormat="1" applyFont="1" applyBorder="1" applyAlignment="1" applyProtection="1">
      <alignment horizontal="left" vertical="center" wrapText="1"/>
      <protection locked="0"/>
    </xf>
    <xf numFmtId="9" fontId="1" fillId="14" borderId="1" xfId="0" applyNumberFormat="1" applyFont="1" applyFill="1" applyBorder="1" applyAlignment="1">
      <alignment horizontal="center" vertical="center" wrapText="1"/>
    </xf>
    <xf numFmtId="9" fontId="3" fillId="14" borderId="1" xfId="0" applyNumberFormat="1" applyFont="1" applyFill="1" applyBorder="1" applyAlignment="1" applyProtection="1">
      <alignment horizontal="center" vertical="center" wrapText="1"/>
      <protection locked="0"/>
    </xf>
    <xf numFmtId="14" fontId="3" fillId="14"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24" fillId="14" borderId="1" xfId="0" applyFont="1" applyFill="1" applyBorder="1" applyAlignment="1" applyProtection="1">
      <alignment vertical="center" wrapText="1"/>
      <protection locked="0"/>
    </xf>
    <xf numFmtId="14" fontId="0" fillId="0" borderId="3" xfId="0" applyNumberFormat="1" applyBorder="1" applyAlignment="1">
      <alignment horizontal="center" vertical="center" wrapText="1"/>
    </xf>
    <xf numFmtId="9" fontId="0" fillId="0" borderId="3" xfId="0" applyNumberFormat="1" applyBorder="1" applyAlignment="1">
      <alignment horizontal="center" vertical="center"/>
    </xf>
    <xf numFmtId="0" fontId="0" fillId="0" borderId="3" xfId="0" applyFont="1" applyBorder="1" applyAlignment="1">
      <alignment horizontal="center" vertical="center" wrapText="1"/>
    </xf>
    <xf numFmtId="0" fontId="26" fillId="0" borderId="1" xfId="0" applyFont="1" applyBorder="1" applyAlignment="1">
      <alignment horizontal="left" vertical="center" wrapText="1"/>
    </xf>
    <xf numFmtId="0" fontId="0" fillId="39" borderId="1" xfId="0" applyFill="1" applyBorder="1" applyAlignment="1">
      <alignment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1" fillId="43" borderId="1" xfId="0" applyFont="1" applyFill="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0" fillId="0" borderId="1" xfId="0"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9" fillId="0" borderId="1" xfId="0" applyFont="1" applyBorder="1" applyAlignment="1" applyProtection="1">
      <alignment horizontal="justify" vertical="center" wrapText="1"/>
      <protection locked="0"/>
    </xf>
    <xf numFmtId="0" fontId="0" fillId="0" borderId="1" xfId="0" applyBorder="1" applyAlignment="1">
      <alignment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 xfId="0" applyFont="1" applyFill="1" applyBorder="1" applyAlignment="1">
      <alignment horizontal="justify" vertical="center" wrapText="1"/>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10" fillId="0" borderId="26" xfId="0" applyFont="1" applyBorder="1" applyAlignment="1" applyProtection="1">
      <alignment horizontal="justify" vertical="center" wrapText="1"/>
      <protection locked="0"/>
    </xf>
    <xf numFmtId="0" fontId="10" fillId="14" borderId="1" xfId="0" applyFont="1" applyFill="1" applyBorder="1" applyAlignment="1">
      <alignment horizontal="justify" vertical="center" wrapText="1"/>
    </xf>
    <xf numFmtId="9" fontId="0" fillId="0" borderId="1" xfId="0" applyNumberFormat="1" applyBorder="1" applyAlignment="1">
      <alignment horizontal="center" vertical="center"/>
    </xf>
    <xf numFmtId="0" fontId="40" fillId="0" borderId="1" xfId="0" applyFont="1" applyFill="1" applyBorder="1" applyAlignment="1" applyProtection="1">
      <alignment horizontal="justify" vertical="center" wrapText="1"/>
      <protection locked="0"/>
    </xf>
    <xf numFmtId="0" fontId="9" fillId="14" borderId="1" xfId="0" applyFont="1" applyFill="1" applyBorder="1" applyAlignment="1">
      <alignment vertical="center" wrapText="1"/>
    </xf>
    <xf numFmtId="0" fontId="9" fillId="0" borderId="1" xfId="0" applyFont="1" applyFill="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left"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9" fontId="0" fillId="0" borderId="1" xfId="0" applyNumberFormat="1" applyBorder="1" applyAlignment="1">
      <alignment horizontal="center" vertical="center"/>
    </xf>
    <xf numFmtId="0" fontId="9" fillId="0" borderId="1"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9" fillId="0" borderId="1" xfId="0" applyFont="1" applyBorder="1" applyAlignment="1">
      <alignment horizontal="left" vertical="center" wrapText="1"/>
    </xf>
    <xf numFmtId="0" fontId="9" fillId="0" borderId="26" xfId="0" applyFont="1" applyFill="1" applyBorder="1" applyAlignment="1" applyProtection="1">
      <alignment horizontal="left" vertical="center" wrapText="1"/>
      <protection locked="0"/>
    </xf>
    <xf numFmtId="0" fontId="39" fillId="0" borderId="0" xfId="6" applyAlignment="1">
      <alignment horizontal="center" wrapText="1"/>
    </xf>
    <xf numFmtId="0" fontId="39" fillId="0" borderId="0" xfId="6" applyAlignment="1">
      <alignment vertical="center" wrapText="1"/>
    </xf>
    <xf numFmtId="0" fontId="39" fillId="0" borderId="1" xfId="6" applyBorder="1" applyAlignment="1">
      <alignment horizontal="center" vertical="center" wrapText="1"/>
    </xf>
    <xf numFmtId="0" fontId="39" fillId="0" borderId="1" xfId="6"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0" fontId="25" fillId="0" borderId="27" xfId="7" applyFont="1" applyBorder="1" applyAlignment="1">
      <alignment horizontal="left" vertical="center" wrapText="1"/>
    </xf>
    <xf numFmtId="0" fontId="1" fillId="0" borderId="27" xfId="7" applyFont="1" applyBorder="1" applyAlignment="1">
      <alignment horizontal="left" vertical="center" wrapText="1"/>
    </xf>
    <xf numFmtId="166" fontId="1" fillId="0" borderId="27" xfId="7" applyNumberFormat="1" applyFont="1" applyBorder="1" applyAlignment="1">
      <alignment horizontal="center" vertical="center" wrapText="1"/>
    </xf>
    <xf numFmtId="0" fontId="41" fillId="0" borderId="27" xfId="7" applyFont="1" applyBorder="1" applyAlignment="1">
      <alignment horizontal="left" vertical="center" wrapText="1"/>
    </xf>
    <xf numFmtId="0" fontId="41" fillId="0" borderId="27" xfId="7" applyFont="1" applyBorder="1" applyAlignment="1">
      <alignment vertical="center" wrapText="1"/>
    </xf>
    <xf numFmtId="9" fontId="41" fillId="0" borderId="28" xfId="7" applyNumberFormat="1" applyFont="1" applyBorder="1" applyAlignment="1">
      <alignment horizontal="center" vertical="center" wrapText="1"/>
    </xf>
    <xf numFmtId="0" fontId="9" fillId="0" borderId="27" xfId="7" applyFont="1" applyBorder="1" applyAlignment="1">
      <alignment horizontal="left" vertical="center" wrapText="1"/>
    </xf>
    <xf numFmtId="9" fontId="41" fillId="0" borderId="28" xfId="7" applyNumberFormat="1" applyFont="1" applyBorder="1" applyAlignment="1">
      <alignment horizontal="center" vertical="center"/>
    </xf>
    <xf numFmtId="9" fontId="1" fillId="0" borderId="27" xfId="7" applyNumberFormat="1" applyFont="1" applyBorder="1" applyAlignment="1">
      <alignment horizontal="center" vertical="center" wrapText="1"/>
    </xf>
    <xf numFmtId="0" fontId="1" fillId="39" borderId="27" xfId="7" applyFont="1" applyFill="1" applyBorder="1" applyAlignment="1">
      <alignment vertical="center" wrapText="1"/>
    </xf>
    <xf numFmtId="0" fontId="1" fillId="3"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0" fillId="0" borderId="1" xfId="0" applyBorder="1" applyAlignment="1">
      <alignment horizontal="left" vertical="center" wrapText="1"/>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0" fillId="0" borderId="4" xfId="0" applyBorder="1" applyAlignment="1">
      <alignment vertical="center" wrapText="1"/>
    </xf>
    <xf numFmtId="0" fontId="1" fillId="0" borderId="27" xfId="0" applyFont="1" applyBorder="1" applyAlignment="1">
      <alignment horizontal="left" vertical="center" wrapText="1"/>
    </xf>
    <xf numFmtId="0" fontId="0" fillId="0" borderId="27" xfId="0" applyBorder="1" applyAlignment="1">
      <alignment horizontal="left" vertical="center" wrapText="1"/>
    </xf>
    <xf numFmtId="14" fontId="0" fillId="0" borderId="27" xfId="0" applyNumberFormat="1" applyBorder="1" applyAlignment="1">
      <alignment horizontal="center" vertical="center" wrapText="1"/>
    </xf>
    <xf numFmtId="0" fontId="0" fillId="0" borderId="29" xfId="0" applyBorder="1" applyAlignment="1">
      <alignment horizontal="left" vertical="center" wrapText="1"/>
    </xf>
    <xf numFmtId="14" fontId="0" fillId="0" borderId="29" xfId="0" applyNumberFormat="1" applyBorder="1" applyAlignment="1">
      <alignment horizontal="center" vertical="center" wrapText="1"/>
    </xf>
    <xf numFmtId="14" fontId="1" fillId="0" borderId="27" xfId="0" applyNumberFormat="1" applyFont="1" applyBorder="1" applyAlignment="1">
      <alignment horizontal="center" vertical="center" wrapText="1"/>
    </xf>
    <xf numFmtId="0" fontId="42" fillId="0" borderId="27" xfId="0" applyFont="1" applyBorder="1" applyAlignment="1">
      <alignment vertical="center" wrapText="1"/>
    </xf>
    <xf numFmtId="0" fontId="42" fillId="0" borderId="27" xfId="0" applyFont="1" applyBorder="1" applyAlignment="1">
      <alignment wrapText="1"/>
    </xf>
    <xf numFmtId="0" fontId="42" fillId="0" borderId="27" xfId="0" applyFont="1" applyBorder="1" applyAlignment="1">
      <alignment horizontal="left" vertical="center" wrapText="1"/>
    </xf>
    <xf numFmtId="0" fontId="39" fillId="0" borderId="27" xfId="6" applyBorder="1" applyAlignment="1">
      <alignment horizontal="left" vertical="center" wrapText="1"/>
    </xf>
    <xf numFmtId="0" fontId="42" fillId="0" borderId="29" xfId="0" applyFont="1" applyBorder="1" applyAlignment="1">
      <alignment vertical="center" wrapText="1"/>
    </xf>
    <xf numFmtId="0" fontId="42" fillId="0" borderId="29" xfId="0" applyFont="1" applyBorder="1" applyAlignment="1">
      <alignment horizontal="left" vertical="center" wrapText="1"/>
    </xf>
    <xf numFmtId="0" fontId="42" fillId="0" borderId="1" xfId="0" applyFont="1" applyBorder="1" applyAlignment="1">
      <alignment vertical="center" wrapText="1"/>
    </xf>
    <xf numFmtId="0" fontId="39" fillId="0" borderId="1" xfId="6" applyBorder="1" applyAlignment="1">
      <alignment horizontal="left" vertical="center" wrapText="1"/>
    </xf>
    <xf numFmtId="9" fontId="42" fillId="0" borderId="1" xfId="0" applyNumberFormat="1" applyFont="1" applyBorder="1" applyAlignment="1">
      <alignment horizontal="center" vertical="center"/>
    </xf>
    <xf numFmtId="9" fontId="42" fillId="0" borderId="28" xfId="0" applyNumberFormat="1" applyFont="1" applyBorder="1" applyAlignment="1">
      <alignment horizontal="center" vertical="center"/>
    </xf>
    <xf numFmtId="9" fontId="42" fillId="0" borderId="28" xfId="0" applyNumberFormat="1" applyFont="1" applyBorder="1" applyAlignment="1">
      <alignment horizontal="center" vertical="center" wrapText="1"/>
    </xf>
    <xf numFmtId="0" fontId="42" fillId="0" borderId="28" xfId="0" applyFont="1" applyBorder="1" applyAlignment="1">
      <alignment horizontal="center" vertical="center" wrapText="1"/>
    </xf>
    <xf numFmtId="9" fontId="42" fillId="0" borderId="30" xfId="0" applyNumberFormat="1" applyFont="1" applyBorder="1" applyAlignment="1">
      <alignment horizontal="center" vertical="center"/>
    </xf>
    <xf numFmtId="9" fontId="42"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24" fillId="0" borderId="1" xfId="0" applyFont="1" applyFill="1" applyBorder="1" applyAlignment="1" applyProtection="1">
      <alignment horizontal="justify" vertical="center" wrapText="1"/>
      <protection locked="0"/>
    </xf>
    <xf numFmtId="14" fontId="42" fillId="0" borderId="1" xfId="0" applyNumberFormat="1" applyFont="1" applyBorder="1" applyAlignment="1">
      <alignment horizontal="center" vertical="center"/>
    </xf>
    <xf numFmtId="0" fontId="26" fillId="0" borderId="1" xfId="0" applyFont="1" applyBorder="1" applyAlignment="1">
      <alignment vertical="center" wrapText="1"/>
    </xf>
    <xf numFmtId="0" fontId="9" fillId="0"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0" fillId="0" borderId="1" xfId="0" applyFill="1" applyBorder="1" applyAlignment="1">
      <alignment vertical="center" wrapText="1"/>
    </xf>
    <xf numFmtId="0" fontId="3" fillId="0" borderId="1" xfId="0" applyFont="1" applyBorder="1" applyAlignment="1" applyProtection="1">
      <alignment vertical="center" wrapText="1"/>
      <protection locked="0"/>
    </xf>
    <xf numFmtId="0" fontId="0" fillId="0"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1" fillId="0" borderId="2" xfId="0" applyFont="1" applyBorder="1" applyAlignment="1" applyProtection="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9" fontId="1" fillId="0" borderId="1" xfId="2" applyFont="1" applyFill="1" applyBorder="1" applyAlignment="1">
      <alignment horizontal="center" vertical="center" wrapText="1"/>
    </xf>
    <xf numFmtId="9" fontId="1" fillId="0" borderId="1" xfId="2" applyFont="1" applyBorder="1" applyAlignment="1">
      <alignment horizontal="center" vertical="center" wrapText="1"/>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xf>
    <xf numFmtId="0" fontId="0" fillId="0" borderId="1" xfId="0" applyBorder="1" applyAlignment="1">
      <alignment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0" fillId="14" borderId="1" xfId="0" applyFill="1" applyBorder="1" applyAlignment="1">
      <alignment vertical="center" wrapText="1"/>
    </xf>
    <xf numFmtId="0" fontId="0" fillId="14" borderId="1" xfId="0" applyFill="1" applyBorder="1" applyAlignment="1">
      <alignment horizontal="left" vertical="center" wrapText="1"/>
    </xf>
    <xf numFmtId="0" fontId="0" fillId="14" borderId="4" xfId="0" applyFill="1" applyBorder="1" applyAlignment="1">
      <alignment vertical="center" wrapText="1"/>
    </xf>
    <xf numFmtId="17" fontId="0" fillId="14" borderId="1" xfId="0" applyNumberFormat="1" applyFill="1" applyBorder="1" applyAlignment="1">
      <alignment vertical="center"/>
    </xf>
    <xf numFmtId="17" fontId="0" fillId="14" borderId="4" xfId="0" applyNumberFormat="1" applyFill="1" applyBorder="1" applyAlignment="1">
      <alignment horizontal="center" vertical="center"/>
    </xf>
    <xf numFmtId="17" fontId="0" fillId="14" borderId="1" xfId="0" applyNumberFormat="1" applyFill="1" applyBorder="1" applyAlignment="1">
      <alignment horizontal="center" vertical="center"/>
    </xf>
    <xf numFmtId="0" fontId="1" fillId="0" borderId="1" xfId="0" applyFont="1" applyBorder="1" applyAlignment="1" applyProtection="1">
      <alignment horizontal="left" vertical="center" wrapText="1"/>
      <protection locked="0"/>
    </xf>
    <xf numFmtId="164" fontId="1"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xf>
    <xf numFmtId="0" fontId="0" fillId="0" borderId="1" xfId="0" applyBorder="1" applyAlignment="1">
      <alignment horizontal="left" vertical="center" wrapText="1"/>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7" fillId="0" borderId="1" xfId="0" applyFont="1" applyFill="1" applyBorder="1" applyAlignment="1" applyProtection="1">
      <alignment horizontal="justify" vertical="center" wrapText="1"/>
      <protection locked="0"/>
    </xf>
    <xf numFmtId="0" fontId="11" fillId="0" borderId="1" xfId="0" applyFont="1" applyFill="1" applyBorder="1" applyAlignment="1">
      <alignment horizontal="center" vertical="center" wrapText="1"/>
    </xf>
    <xf numFmtId="9" fontId="6" fillId="0" borderId="1" xfId="2" applyFont="1" applyFill="1" applyBorder="1" applyAlignment="1">
      <alignment horizontal="center" vertical="center" wrapText="1"/>
    </xf>
    <xf numFmtId="0" fontId="7" fillId="42" borderId="3" xfId="0" applyFont="1" applyFill="1" applyBorder="1" applyAlignment="1" applyProtection="1">
      <alignment horizontal="center" vertical="center" wrapText="1"/>
      <protection locked="0"/>
    </xf>
    <xf numFmtId="0" fontId="32" fillId="36" borderId="7" xfId="0" applyFont="1" applyFill="1" applyBorder="1" applyAlignment="1" applyProtection="1">
      <alignment horizontal="center" vertical="center" wrapText="1"/>
      <protection locked="0"/>
    </xf>
  </cellXfs>
  <cellStyles count="8">
    <cellStyle name="Hipervínculo" xfId="6" builtinId="8"/>
    <cellStyle name="Hipervínculo 2" xfId="4"/>
    <cellStyle name="Normal" xfId="0" builtinId="0"/>
    <cellStyle name="Normal 2" xfId="5"/>
    <cellStyle name="Normal 3" xfId="1"/>
    <cellStyle name="Normal 3 2" xfId="3"/>
    <cellStyle name="Normal 5" xfId="7"/>
    <cellStyle name="Porcentaje" xfId="2" builtinId="5"/>
  </cellStyles>
  <dxfs count="55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3"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3</xdr:col>
      <xdr:colOff>848045</xdr:colOff>
      <xdr:row>42</xdr:row>
      <xdr:rowOff>190501</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7881" y="31389638"/>
          <a:ext cx="4528664"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5%20MR-005_MATRIZ_RIESGOS_DE_GESTION_SAF_PROCESO_GESTION_DOCUMENTAL%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20MATRIZ_RIESGOS_DE_CORRUPCION_SAF_CARTER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20MATRIZ_RIESGOS_DE_CORRUPCION_SDAE_SEGURIDAD%20DE%20LA%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pa de riesgo "/>
      <sheetName val="Mapa de Riesgos"/>
      <sheetName val="Validacion"/>
      <sheetName val="DATOS "/>
      <sheetName val="Registro de incidente"/>
      <sheetName val="Datos"/>
      <sheetName val="Instructiv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pa de riesgo "/>
      <sheetName val="Mapa de Riesgos"/>
      <sheetName val="Validacion"/>
      <sheetName val="DATOS "/>
      <sheetName val="Registro de incidente"/>
      <sheetName val="Datos"/>
      <sheetName val="Instructiv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pa de riesgo "/>
      <sheetName val="Mapa de Riesgos"/>
      <sheetName val="Validacion"/>
      <sheetName val="DATOS "/>
      <sheetName val="Registro de incidente"/>
      <sheetName val="Datos"/>
      <sheetName val="Instructivo"/>
    </sheetNames>
    <sheetDataSet>
      <sheetData sheetId="0" refreshError="1"/>
      <sheetData sheetId="1" refreshError="1"/>
      <sheetData sheetId="2"/>
      <sheetData sheetId="3" refreshError="1"/>
      <sheetData sheetId="4">
        <row r="15">
          <cell r="C15" t="str">
            <v>Baja</v>
          </cell>
          <cell r="D15" t="str">
            <v>Baja</v>
          </cell>
          <cell r="E15" t="str">
            <v>Moderada</v>
          </cell>
          <cell r="F15" t="str">
            <v>Alta</v>
          </cell>
          <cell r="G15" t="str">
            <v>Extrema</v>
          </cell>
        </row>
        <row r="16">
          <cell r="C16" t="str">
            <v>Baja</v>
          </cell>
          <cell r="D16" t="str">
            <v>Baja</v>
          </cell>
          <cell r="E16" t="str">
            <v>Moderada</v>
          </cell>
          <cell r="F16" t="str">
            <v>Alta</v>
          </cell>
          <cell r="G16" t="str">
            <v>Extrema</v>
          </cell>
        </row>
        <row r="17">
          <cell r="C17" t="str">
            <v>Baja</v>
          </cell>
          <cell r="D17" t="str">
            <v>Moderada</v>
          </cell>
          <cell r="E17" t="str">
            <v>Alta</v>
          </cell>
          <cell r="F17" t="str">
            <v>Extrema</v>
          </cell>
          <cell r="G17" t="str">
            <v>Extrema</v>
          </cell>
        </row>
        <row r="18">
          <cell r="C18" t="str">
            <v>Moderada</v>
          </cell>
          <cell r="D18" t="str">
            <v>Alta</v>
          </cell>
          <cell r="E18" t="str">
            <v>Alta</v>
          </cell>
          <cell r="F18" t="str">
            <v>Extrema</v>
          </cell>
          <cell r="G18" t="str">
            <v>Extrema</v>
          </cell>
        </row>
        <row r="19">
          <cell r="C19" t="str">
            <v>Alta</v>
          </cell>
          <cell r="D19" t="str">
            <v>Alta</v>
          </cell>
          <cell r="E19" t="str">
            <v>Extrema</v>
          </cell>
          <cell r="F19" t="str">
            <v>Extrema</v>
          </cell>
          <cell r="G19" t="str">
            <v>Extrema</v>
          </cell>
        </row>
      </sheetData>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row>
      </sheetData>
      <sheetData sheetId="2">
        <row r="15">
          <cell r="C15" t="str">
            <v>Baja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ipes.gov.co/images/informes/sdqs/Informe_2020/INFORME-TRIMESTRAL-ENERO-MARZO-2020.pdf" TargetMode="External"/><Relationship Id="rId7" Type="http://schemas.openxmlformats.org/officeDocument/2006/relationships/printerSettings" Target="../printerSettings/printerSettings1.bin"/><Relationship Id="rId2" Type="http://schemas.openxmlformats.org/officeDocument/2006/relationships/hyperlink" Target="http://www.ipes.gov.co/images/informes/sdqs/Informe_2020/INFORME-TRIMESTRAL-ENERO-MARZO-2020.pdf" TargetMode="External"/><Relationship Id="rId1" Type="http://schemas.openxmlformats.org/officeDocument/2006/relationships/hyperlink" Target="https://drive.google.com/drive/folders/1Z_9of48WRT0a7yF6rRTm8q5GTwtjGIKT" TargetMode="External"/><Relationship Id="rId6" Type="http://schemas.openxmlformats.org/officeDocument/2006/relationships/hyperlink" Target="https://drive.google.com/drive/u/3/folders/1C0pNcJs2seQetHAJpFLlb2aCUyDFum6R" TargetMode="External"/><Relationship Id="rId5" Type="http://schemas.openxmlformats.org/officeDocument/2006/relationships/hyperlink" Target="https://drive.google.com/drive/u/1/folders/1kXWsLus7GkskZ3InckrfIfrrts_eBoCW" TargetMode="External"/><Relationship Id="rId4" Type="http://schemas.openxmlformats.org/officeDocument/2006/relationships/hyperlink" Target="http://www.ipes.gov.co/images/informes/sdqs/Informe_2020/INFORME_TRIMESTRAL_ABRIL_JUNIO_2020.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65" customWidth="1"/>
    <col min="2" max="2" width="17" customWidth="1"/>
    <col min="3" max="3" width="17.7109375" customWidth="1"/>
    <col min="4" max="4" width="14.42578125" customWidth="1"/>
    <col min="7" max="7" width="14.42578125" customWidth="1"/>
    <col min="21" max="21" width="11.42578125" style="108" customWidth="1"/>
    <col min="22" max="22" width="11.42578125" style="165"/>
  </cols>
  <sheetData>
    <row r="1" spans="1:22" ht="195" x14ac:dyDescent="0.25">
      <c r="A1" s="166" t="s">
        <v>563</v>
      </c>
      <c r="B1" s="166" t="s">
        <v>543</v>
      </c>
      <c r="C1" s="166" t="s">
        <v>544</v>
      </c>
      <c r="D1" s="166" t="s">
        <v>545</v>
      </c>
      <c r="E1" s="166" t="s">
        <v>546</v>
      </c>
      <c r="F1" s="166" t="s">
        <v>547</v>
      </c>
      <c r="G1" s="166" t="s">
        <v>548</v>
      </c>
      <c r="H1" s="166" t="s">
        <v>549</v>
      </c>
      <c r="I1" s="166" t="s">
        <v>550</v>
      </c>
      <c r="J1" s="166" t="s">
        <v>551</v>
      </c>
      <c r="K1" s="166" t="s">
        <v>552</v>
      </c>
      <c r="L1" s="166" t="s">
        <v>553</v>
      </c>
      <c r="M1" s="166" t="s">
        <v>554</v>
      </c>
      <c r="N1" s="166" t="s">
        <v>555</v>
      </c>
      <c r="O1" s="166" t="s">
        <v>556</v>
      </c>
      <c r="P1" s="166" t="s">
        <v>557</v>
      </c>
      <c r="Q1" s="166" t="s">
        <v>558</v>
      </c>
      <c r="R1" s="166" t="s">
        <v>559</v>
      </c>
      <c r="S1" s="166" t="s">
        <v>560</v>
      </c>
      <c r="T1" s="166" t="s">
        <v>561</v>
      </c>
      <c r="U1" s="167" t="s">
        <v>247</v>
      </c>
      <c r="V1" s="166" t="s">
        <v>562</v>
      </c>
    </row>
    <row r="2" spans="1:22" ht="14.45" x14ac:dyDescent="0.3">
      <c r="A2" s="164" t="s">
        <v>248</v>
      </c>
      <c r="B2" s="109" t="s">
        <v>568</v>
      </c>
      <c r="C2" s="109" t="s">
        <v>568</v>
      </c>
      <c r="D2" s="109" t="s">
        <v>568</v>
      </c>
      <c r="E2" s="109" t="s">
        <v>568</v>
      </c>
      <c r="F2" s="109" t="s">
        <v>568</v>
      </c>
      <c r="G2" s="109" t="s">
        <v>568</v>
      </c>
      <c r="H2" s="109" t="s">
        <v>568</v>
      </c>
      <c r="I2" s="109" t="s">
        <v>568</v>
      </c>
      <c r="J2" s="109" t="s">
        <v>568</v>
      </c>
      <c r="K2" s="109" t="s">
        <v>568</v>
      </c>
      <c r="L2" s="109" t="s">
        <v>568</v>
      </c>
      <c r="M2" s="109" t="s">
        <v>568</v>
      </c>
      <c r="N2" s="109" t="s">
        <v>568</v>
      </c>
      <c r="O2" s="109" t="s">
        <v>33</v>
      </c>
      <c r="P2" s="109" t="s">
        <v>33</v>
      </c>
      <c r="Q2" s="109" t="s">
        <v>33</v>
      </c>
      <c r="R2" s="109" t="s">
        <v>33</v>
      </c>
      <c r="S2" s="109" t="s">
        <v>33</v>
      </c>
      <c r="T2" s="109" t="s">
        <v>33</v>
      </c>
      <c r="U2" s="109">
        <f>COUNTIF(B2:T2,"Si")</f>
        <v>6</v>
      </c>
      <c r="V2" s="164" t="str">
        <f>IF(U2&lt;=5,"Moderado",IF(U2&lt;=10,"Mayor","Catastrofico"))</f>
        <v>Mayor</v>
      </c>
    </row>
    <row r="3" spans="1:22" ht="14.45" x14ac:dyDescent="0.3">
      <c r="A3" s="164" t="s">
        <v>564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4" t="str">
        <f t="shared" ref="V3:V6" si="1">IF(U3&lt;=5,"Moderado",IF(U3&lt;=10,"Mayor","Catastrofico"))</f>
        <v>Catastrofico</v>
      </c>
    </row>
    <row r="4" spans="1:22" ht="14.45" x14ac:dyDescent="0.3">
      <c r="A4" s="164" t="s">
        <v>565</v>
      </c>
      <c r="B4" s="109" t="s">
        <v>568</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4" t="str">
        <f t="shared" si="1"/>
        <v>Catastrofico</v>
      </c>
    </row>
    <row r="5" spans="1:22" ht="14.45" x14ac:dyDescent="0.3">
      <c r="A5" s="164" t="s">
        <v>566</v>
      </c>
      <c r="B5" s="109" t="s">
        <v>568</v>
      </c>
      <c r="C5" s="109" t="s">
        <v>33</v>
      </c>
      <c r="D5" s="109" t="s">
        <v>568</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4" t="str">
        <f>IF(U5&lt;=5,"Moderado",IF(U5&lt;=10,"Mayor","Catastrofico"))</f>
        <v>Catastrofico</v>
      </c>
    </row>
    <row r="6" spans="1:22" ht="14.45" x14ac:dyDescent="0.3">
      <c r="A6" s="164" t="s">
        <v>567</v>
      </c>
      <c r="B6" s="109" t="s">
        <v>568</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4" t="str">
        <f t="shared" si="1"/>
        <v>Catastrofico</v>
      </c>
    </row>
    <row r="7" spans="1:22" ht="15.75" customHeight="1" x14ac:dyDescent="0.3">
      <c r="A7" s="164"/>
      <c r="B7" s="109"/>
      <c r="C7" s="109"/>
      <c r="D7" s="109"/>
      <c r="E7" s="109"/>
      <c r="F7" s="109"/>
      <c r="G7" s="109"/>
      <c r="H7" s="109"/>
      <c r="I7" s="109"/>
      <c r="J7" s="109"/>
      <c r="K7" s="109"/>
      <c r="L7" s="109"/>
      <c r="M7" s="109"/>
      <c r="N7" s="109"/>
      <c r="O7" s="109"/>
      <c r="P7" s="109"/>
      <c r="Q7" s="109"/>
      <c r="R7" s="109"/>
      <c r="S7" s="109"/>
      <c r="T7" s="109"/>
      <c r="U7" s="110"/>
      <c r="V7" s="164"/>
    </row>
    <row r="8" spans="1:22" ht="14.45" x14ac:dyDescent="0.3">
      <c r="A8" s="164"/>
      <c r="B8" s="109"/>
      <c r="C8" s="109"/>
      <c r="D8" s="109"/>
      <c r="E8" s="109"/>
      <c r="F8" s="109"/>
      <c r="G8" s="109"/>
      <c r="H8" s="109"/>
      <c r="I8" s="109"/>
      <c r="J8" s="109"/>
      <c r="K8" s="109"/>
      <c r="L8" s="109"/>
      <c r="M8" s="109"/>
      <c r="N8" s="109"/>
      <c r="O8" s="109"/>
      <c r="P8" s="109"/>
      <c r="Q8" s="109"/>
      <c r="R8" s="109"/>
      <c r="S8" s="109"/>
      <c r="T8" s="109"/>
      <c r="U8" s="110"/>
      <c r="V8" s="164"/>
    </row>
    <row r="9" spans="1:22" ht="14.45" x14ac:dyDescent="0.3">
      <c r="A9" s="164"/>
      <c r="B9" s="109"/>
      <c r="C9" s="109"/>
      <c r="D9" s="109"/>
      <c r="E9" s="109"/>
      <c r="F9" s="109"/>
      <c r="G9" s="109"/>
      <c r="H9" s="109"/>
      <c r="I9" s="109"/>
      <c r="J9" s="109"/>
      <c r="K9" s="109"/>
      <c r="L9" s="109"/>
      <c r="M9" s="109"/>
      <c r="N9" s="109"/>
      <c r="O9" s="109"/>
      <c r="P9" s="109"/>
      <c r="Q9" s="109"/>
      <c r="R9" s="109"/>
      <c r="S9" s="109"/>
      <c r="T9" s="109"/>
      <c r="U9" s="110"/>
      <c r="V9" s="164"/>
    </row>
    <row r="10" spans="1:22" ht="14.45" x14ac:dyDescent="0.3">
      <c r="A10" s="164"/>
      <c r="B10" s="109"/>
      <c r="C10" s="109"/>
      <c r="D10" s="109"/>
      <c r="E10" s="109"/>
      <c r="F10" s="109"/>
      <c r="G10" s="109"/>
      <c r="H10" s="109"/>
      <c r="I10" s="109"/>
      <c r="J10" s="109"/>
      <c r="K10" s="109"/>
      <c r="L10" s="109"/>
      <c r="M10" s="109"/>
      <c r="N10" s="109"/>
      <c r="O10" s="109"/>
      <c r="P10" s="109"/>
      <c r="Q10" s="109"/>
      <c r="R10" s="109"/>
      <c r="S10" s="109"/>
      <c r="T10" s="109"/>
      <c r="U10" s="110"/>
      <c r="V10" s="164"/>
    </row>
    <row r="11" spans="1:22" ht="14.45" x14ac:dyDescent="0.3">
      <c r="A11" s="164"/>
      <c r="B11" s="109"/>
      <c r="C11" s="109"/>
      <c r="D11" s="109"/>
      <c r="E11" s="109"/>
      <c r="F11" s="109"/>
      <c r="G11" s="109"/>
      <c r="H11" s="109"/>
      <c r="I11" s="109"/>
      <c r="J11" s="109"/>
      <c r="K11" s="109"/>
      <c r="L11" s="109"/>
      <c r="M11" s="109"/>
      <c r="N11" s="109"/>
      <c r="O11" s="109"/>
      <c r="P11" s="109"/>
      <c r="Q11" s="109"/>
      <c r="R11" s="109"/>
      <c r="S11" s="109"/>
      <c r="T11" s="109"/>
      <c r="U11" s="110"/>
      <c r="V11" s="164"/>
    </row>
    <row r="12" spans="1:22" ht="14.45" x14ac:dyDescent="0.3">
      <c r="A12" s="164"/>
      <c r="B12" s="109"/>
      <c r="C12" s="109"/>
      <c r="D12" s="109"/>
      <c r="E12" s="109"/>
      <c r="F12" s="109"/>
      <c r="G12" s="109"/>
      <c r="H12" s="109"/>
      <c r="I12" s="109"/>
      <c r="J12" s="109"/>
      <c r="K12" s="109"/>
      <c r="L12" s="109"/>
      <c r="M12" s="109"/>
      <c r="N12" s="109"/>
      <c r="O12" s="109"/>
      <c r="P12" s="109"/>
      <c r="Q12" s="109"/>
      <c r="R12" s="109"/>
      <c r="S12" s="109"/>
      <c r="T12" s="109"/>
      <c r="U12" s="110"/>
      <c r="V12" s="164"/>
    </row>
    <row r="13" spans="1:22" ht="14.45" x14ac:dyDescent="0.3">
      <c r="A13" s="164"/>
      <c r="B13" s="109"/>
      <c r="C13" s="109"/>
      <c r="D13" s="109"/>
      <c r="E13" s="109"/>
      <c r="F13" s="109"/>
      <c r="G13" s="109"/>
      <c r="H13" s="109"/>
      <c r="I13" s="109"/>
      <c r="J13" s="109"/>
      <c r="K13" s="109"/>
      <c r="L13" s="109"/>
      <c r="M13" s="109"/>
      <c r="N13" s="109"/>
      <c r="O13" s="109"/>
      <c r="P13" s="109"/>
      <c r="Q13" s="109"/>
      <c r="R13" s="109"/>
      <c r="S13" s="109"/>
      <c r="T13" s="109"/>
      <c r="U13" s="110"/>
      <c r="V13" s="164"/>
    </row>
    <row r="14" spans="1:22" ht="14.45" x14ac:dyDescent="0.3">
      <c r="A14" s="164"/>
      <c r="B14" s="109"/>
      <c r="C14" s="109"/>
      <c r="D14" s="109"/>
      <c r="E14" s="109"/>
      <c r="F14" s="109"/>
      <c r="G14" s="109"/>
      <c r="H14" s="109"/>
      <c r="I14" s="109"/>
      <c r="J14" s="109"/>
      <c r="K14" s="109"/>
      <c r="L14" s="109"/>
      <c r="M14" s="109"/>
      <c r="N14" s="109"/>
      <c r="O14" s="109"/>
      <c r="P14" s="109"/>
      <c r="Q14" s="109"/>
      <c r="R14" s="109"/>
      <c r="S14" s="109"/>
      <c r="T14" s="109"/>
      <c r="U14" s="110"/>
      <c r="V14" s="164"/>
    </row>
    <row r="15" spans="1:22" ht="14.45" x14ac:dyDescent="0.3">
      <c r="A15" s="164"/>
      <c r="B15" s="109"/>
      <c r="C15" s="109"/>
      <c r="D15" s="109"/>
      <c r="E15" s="109"/>
      <c r="F15" s="109"/>
      <c r="G15" s="109"/>
      <c r="H15" s="109"/>
      <c r="I15" s="109"/>
      <c r="J15" s="109"/>
      <c r="K15" s="109"/>
      <c r="L15" s="109"/>
      <c r="M15" s="109"/>
      <c r="N15" s="109"/>
      <c r="O15" s="109"/>
      <c r="P15" s="109"/>
      <c r="Q15" s="109"/>
      <c r="R15" s="109"/>
      <c r="S15" s="109"/>
      <c r="T15" s="109"/>
      <c r="U15" s="110"/>
      <c r="V15" s="164"/>
    </row>
    <row r="16" spans="1:22" ht="14.45" x14ac:dyDescent="0.3">
      <c r="A16" s="164"/>
      <c r="B16" s="109"/>
      <c r="C16" s="109"/>
      <c r="D16" s="109"/>
      <c r="E16" s="109"/>
      <c r="F16" s="109"/>
      <c r="G16" s="109"/>
      <c r="H16" s="109"/>
      <c r="I16" s="109"/>
      <c r="J16" s="109"/>
      <c r="K16" s="109"/>
      <c r="L16" s="109"/>
      <c r="M16" s="109"/>
      <c r="N16" s="109"/>
      <c r="O16" s="109"/>
      <c r="P16" s="109"/>
      <c r="Q16" s="109"/>
      <c r="R16" s="109"/>
      <c r="S16" s="109"/>
      <c r="T16" s="109"/>
      <c r="U16" s="110"/>
      <c r="V16" s="164"/>
    </row>
    <row r="17" spans="1:22" ht="14.45" x14ac:dyDescent="0.3">
      <c r="A17" s="164"/>
      <c r="B17" s="109"/>
      <c r="C17" s="109"/>
      <c r="D17" s="109"/>
      <c r="E17" s="109"/>
      <c r="F17" s="109"/>
      <c r="G17" s="109"/>
      <c r="H17" s="109"/>
      <c r="I17" s="109"/>
      <c r="J17" s="109"/>
      <c r="K17" s="109"/>
      <c r="L17" s="109"/>
      <c r="M17" s="109"/>
      <c r="N17" s="109"/>
      <c r="O17" s="109"/>
      <c r="P17" s="109"/>
      <c r="Q17" s="109"/>
      <c r="R17" s="109"/>
      <c r="S17" s="109"/>
      <c r="T17" s="109"/>
      <c r="U17" s="110"/>
      <c r="V17" s="164"/>
    </row>
    <row r="18" spans="1:22" ht="14.45" x14ac:dyDescent="0.3">
      <c r="A18" s="164"/>
      <c r="B18" s="109"/>
      <c r="C18" s="109"/>
      <c r="D18" s="109"/>
      <c r="E18" s="109"/>
      <c r="F18" s="109"/>
      <c r="G18" s="109"/>
      <c r="H18" s="109"/>
      <c r="I18" s="109"/>
      <c r="J18" s="109"/>
      <c r="K18" s="109"/>
      <c r="L18" s="109"/>
      <c r="M18" s="109"/>
      <c r="N18" s="109"/>
      <c r="O18" s="109"/>
      <c r="P18" s="109"/>
      <c r="Q18" s="109"/>
      <c r="R18" s="109"/>
      <c r="S18" s="109"/>
      <c r="T18" s="109"/>
      <c r="U18" s="110"/>
      <c r="V18" s="164"/>
    </row>
    <row r="19" spans="1:22" ht="14.45" x14ac:dyDescent="0.3">
      <c r="A19" s="164"/>
      <c r="B19" s="109"/>
      <c r="C19" s="109"/>
      <c r="D19" s="109"/>
      <c r="E19" s="109"/>
      <c r="F19" s="109"/>
      <c r="G19" s="109"/>
      <c r="H19" s="109"/>
      <c r="I19" s="109"/>
      <c r="J19" s="109"/>
      <c r="K19" s="109"/>
      <c r="L19" s="109"/>
      <c r="M19" s="109"/>
      <c r="N19" s="109"/>
      <c r="O19" s="109"/>
      <c r="P19" s="109"/>
      <c r="Q19" s="109"/>
      <c r="R19" s="109"/>
      <c r="S19" s="109"/>
      <c r="T19" s="109"/>
      <c r="U19" s="110"/>
      <c r="V19" s="164"/>
    </row>
    <row r="20" spans="1:22" ht="14.45" x14ac:dyDescent="0.3">
      <c r="A20" s="164"/>
      <c r="B20" s="109"/>
      <c r="C20" s="109"/>
      <c r="D20" s="109"/>
      <c r="E20" s="109"/>
      <c r="F20" s="109"/>
      <c r="G20" s="109"/>
      <c r="H20" s="109"/>
      <c r="I20" s="109"/>
      <c r="J20" s="109"/>
      <c r="K20" s="109"/>
      <c r="L20" s="109"/>
      <c r="M20" s="109"/>
      <c r="N20" s="109"/>
      <c r="O20" s="109"/>
      <c r="P20" s="109"/>
      <c r="Q20" s="109"/>
      <c r="R20" s="109"/>
      <c r="S20" s="109"/>
      <c r="T20" s="109"/>
      <c r="U20" s="110"/>
      <c r="V20" s="164"/>
    </row>
    <row r="21" spans="1:22" ht="14.45" x14ac:dyDescent="0.3">
      <c r="A21" s="164"/>
      <c r="B21" s="109"/>
      <c r="C21" s="109"/>
      <c r="D21" s="109"/>
      <c r="E21" s="109"/>
      <c r="F21" s="109"/>
      <c r="G21" s="109"/>
      <c r="H21" s="109"/>
      <c r="I21" s="109"/>
      <c r="J21" s="109"/>
      <c r="K21" s="109"/>
      <c r="L21" s="109"/>
      <c r="M21" s="109"/>
      <c r="N21" s="109"/>
      <c r="O21" s="109"/>
      <c r="P21" s="109"/>
      <c r="Q21" s="109"/>
      <c r="R21" s="109"/>
      <c r="S21" s="109"/>
      <c r="T21" s="109"/>
      <c r="U21" s="110"/>
      <c r="V21" s="164"/>
    </row>
    <row r="22" spans="1:22" ht="14.45" x14ac:dyDescent="0.3">
      <c r="A22" s="164"/>
      <c r="B22" s="109"/>
      <c r="C22" s="109"/>
      <c r="D22" s="109"/>
      <c r="E22" s="109"/>
      <c r="F22" s="109"/>
      <c r="G22" s="109"/>
      <c r="H22" s="109"/>
      <c r="I22" s="109"/>
      <c r="J22" s="109"/>
      <c r="K22" s="109"/>
      <c r="L22" s="109"/>
      <c r="M22" s="109"/>
      <c r="N22" s="109"/>
      <c r="O22" s="109"/>
      <c r="P22" s="109"/>
      <c r="Q22" s="109"/>
      <c r="R22" s="109"/>
      <c r="S22" s="109"/>
      <c r="T22" s="109"/>
      <c r="U22" s="110"/>
      <c r="V22" s="164"/>
    </row>
    <row r="23" spans="1:22" ht="14.45" x14ac:dyDescent="0.3">
      <c r="A23" s="164"/>
      <c r="B23" s="109"/>
      <c r="C23" s="109"/>
      <c r="D23" s="109"/>
      <c r="E23" s="109"/>
      <c r="F23" s="109"/>
      <c r="G23" s="109"/>
      <c r="H23" s="109"/>
      <c r="I23" s="109"/>
      <c r="J23" s="109"/>
      <c r="K23" s="109"/>
      <c r="L23" s="109"/>
      <c r="M23" s="109"/>
      <c r="N23" s="109"/>
      <c r="O23" s="109"/>
      <c r="P23" s="109"/>
      <c r="Q23" s="109"/>
      <c r="R23" s="109"/>
      <c r="S23" s="109"/>
      <c r="T23" s="109"/>
      <c r="U23" s="110"/>
      <c r="V23" s="164"/>
    </row>
    <row r="24" spans="1:22" ht="14.45" x14ac:dyDescent="0.3">
      <c r="A24" s="164"/>
      <c r="B24" s="109"/>
      <c r="C24" s="109"/>
      <c r="D24" s="109"/>
      <c r="E24" s="109"/>
      <c r="F24" s="109"/>
      <c r="G24" s="109"/>
      <c r="H24" s="109"/>
      <c r="I24" s="109"/>
      <c r="J24" s="109"/>
      <c r="K24" s="109"/>
      <c r="L24" s="109"/>
      <c r="M24" s="109"/>
      <c r="N24" s="109"/>
      <c r="O24" s="109"/>
      <c r="P24" s="109"/>
      <c r="Q24" s="109"/>
      <c r="R24" s="109"/>
      <c r="S24" s="109"/>
      <c r="T24" s="109"/>
      <c r="U24" s="110"/>
      <c r="V24" s="164"/>
    </row>
    <row r="25" spans="1:22" ht="14.45" x14ac:dyDescent="0.3">
      <c r="A25" s="164"/>
      <c r="B25" s="109"/>
      <c r="C25" s="109"/>
      <c r="D25" s="109"/>
      <c r="E25" s="109"/>
      <c r="F25" s="109"/>
      <c r="G25" s="109"/>
      <c r="H25" s="109"/>
      <c r="I25" s="109"/>
      <c r="J25" s="109"/>
      <c r="K25" s="109"/>
      <c r="L25" s="109"/>
      <c r="M25" s="109"/>
      <c r="N25" s="109"/>
      <c r="O25" s="109"/>
      <c r="P25" s="109"/>
      <c r="Q25" s="109"/>
      <c r="R25" s="109"/>
      <c r="S25" s="109"/>
      <c r="T25" s="109"/>
      <c r="U25" s="110"/>
      <c r="V25" s="164"/>
    </row>
    <row r="26" spans="1:22" ht="14.45" x14ac:dyDescent="0.3">
      <c r="A26" s="164"/>
      <c r="B26" s="109"/>
      <c r="C26" s="109"/>
      <c r="D26" s="109"/>
      <c r="E26" s="109"/>
      <c r="F26" s="109"/>
      <c r="G26" s="109"/>
      <c r="H26" s="109"/>
      <c r="I26" s="109"/>
      <c r="J26" s="109"/>
      <c r="K26" s="109"/>
      <c r="L26" s="109"/>
      <c r="M26" s="109"/>
      <c r="N26" s="109"/>
      <c r="O26" s="109"/>
      <c r="P26" s="109"/>
      <c r="Q26" s="109"/>
      <c r="R26" s="109"/>
      <c r="S26" s="109"/>
      <c r="T26" s="109"/>
      <c r="U26" s="110"/>
      <c r="V26" s="164"/>
    </row>
    <row r="27" spans="1:22" x14ac:dyDescent="0.25">
      <c r="A27" s="164"/>
      <c r="B27" s="109"/>
      <c r="C27" s="109"/>
      <c r="D27" s="109"/>
      <c r="E27" s="109"/>
      <c r="F27" s="109"/>
      <c r="G27" s="109"/>
      <c r="H27" s="109"/>
      <c r="I27" s="109"/>
      <c r="J27" s="109"/>
      <c r="K27" s="109"/>
      <c r="L27" s="109"/>
      <c r="M27" s="109"/>
      <c r="N27" s="109"/>
      <c r="O27" s="109"/>
      <c r="P27" s="109"/>
      <c r="Q27" s="109"/>
      <c r="R27" s="109"/>
      <c r="S27" s="109"/>
      <c r="T27" s="109"/>
      <c r="U27" s="110"/>
      <c r="V27" s="164"/>
    </row>
    <row r="28" spans="1:22" x14ac:dyDescent="0.25">
      <c r="A28" s="164"/>
      <c r="B28" s="109"/>
      <c r="C28" s="109"/>
      <c r="D28" s="109"/>
      <c r="E28" s="109"/>
      <c r="F28" s="109"/>
      <c r="G28" s="109"/>
      <c r="H28" s="109"/>
      <c r="I28" s="109"/>
      <c r="J28" s="109"/>
      <c r="K28" s="109"/>
      <c r="L28" s="109"/>
      <c r="M28" s="109"/>
      <c r="N28" s="109"/>
      <c r="O28" s="109"/>
      <c r="P28" s="109"/>
      <c r="Q28" s="109"/>
      <c r="R28" s="109"/>
      <c r="S28" s="109"/>
      <c r="T28" s="109"/>
      <c r="U28" s="110"/>
      <c r="V28" s="164"/>
    </row>
    <row r="29" spans="1:22" x14ac:dyDescent="0.25">
      <c r="A29" s="164"/>
      <c r="B29" s="109"/>
      <c r="C29" s="109"/>
      <c r="D29" s="109"/>
      <c r="E29" s="109"/>
      <c r="F29" s="109"/>
      <c r="G29" s="109"/>
      <c r="H29" s="109"/>
      <c r="I29" s="109"/>
      <c r="J29" s="109"/>
      <c r="K29" s="109"/>
      <c r="L29" s="109"/>
      <c r="M29" s="109"/>
      <c r="N29" s="109"/>
      <c r="O29" s="109"/>
      <c r="P29" s="109"/>
      <c r="Q29" s="109"/>
      <c r="R29" s="109"/>
      <c r="S29" s="109"/>
      <c r="T29" s="109"/>
      <c r="U29" s="110"/>
      <c r="V29" s="164"/>
    </row>
    <row r="30" spans="1:22" x14ac:dyDescent="0.25">
      <c r="A30" s="164"/>
      <c r="B30" s="109"/>
      <c r="C30" s="109"/>
      <c r="D30" s="109"/>
      <c r="E30" s="109"/>
      <c r="F30" s="109"/>
      <c r="G30" s="109"/>
      <c r="H30" s="109"/>
      <c r="I30" s="109"/>
      <c r="J30" s="109"/>
      <c r="K30" s="109"/>
      <c r="L30" s="109"/>
      <c r="M30" s="109"/>
      <c r="N30" s="109"/>
      <c r="O30" s="109"/>
      <c r="P30" s="109"/>
      <c r="Q30" s="109"/>
      <c r="R30" s="109"/>
      <c r="S30" s="109"/>
      <c r="T30" s="109"/>
      <c r="U30" s="110"/>
      <c r="V30" s="164"/>
    </row>
    <row r="31" spans="1:22" x14ac:dyDescent="0.25">
      <c r="A31" s="164"/>
      <c r="B31" s="109"/>
      <c r="C31" s="109"/>
      <c r="D31" s="109"/>
      <c r="E31" s="109"/>
      <c r="F31" s="109"/>
      <c r="G31" s="109"/>
      <c r="H31" s="109"/>
      <c r="I31" s="109"/>
      <c r="J31" s="109"/>
      <c r="K31" s="109"/>
      <c r="L31" s="109"/>
      <c r="M31" s="109"/>
      <c r="N31" s="109"/>
      <c r="O31" s="109"/>
      <c r="P31" s="109"/>
      <c r="Q31" s="109"/>
      <c r="R31" s="109"/>
      <c r="S31" s="109"/>
      <c r="T31" s="109"/>
      <c r="U31" s="110"/>
      <c r="V31" s="16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0"/>
  <sheetViews>
    <sheetView tabSelected="1" zoomScale="70" zoomScaleNormal="70" workbookViewId="0">
      <selection activeCell="B1" sqref="B1"/>
    </sheetView>
  </sheetViews>
  <sheetFormatPr baseColWidth="10" defaultRowHeight="12.75" x14ac:dyDescent="0.25"/>
  <cols>
    <col min="1" max="1" width="20.42578125" style="184" customWidth="1"/>
    <col min="2" max="2" width="15.7109375" style="550" customWidth="1"/>
    <col min="3" max="3" width="20.28515625" style="184" customWidth="1"/>
    <col min="4" max="4" width="35.42578125" style="184" customWidth="1"/>
    <col min="5" max="5" width="27.7109375" style="217" customWidth="1"/>
    <col min="6" max="6" width="23.5703125" style="217" bestFit="1" customWidth="1"/>
    <col min="7" max="7" width="28.5703125" style="217" customWidth="1"/>
    <col min="8" max="8" width="28.42578125" style="217" customWidth="1"/>
    <col min="9" max="9" width="23.7109375" style="217" customWidth="1"/>
    <col min="10" max="10" width="29.140625" style="217" customWidth="1"/>
    <col min="11" max="11" width="16.28515625" style="255" customWidth="1"/>
    <col min="12" max="12" width="34.5703125" style="217" customWidth="1"/>
    <col min="13" max="13" width="34.28515625" style="217" customWidth="1"/>
    <col min="14" max="14" width="19.85546875" style="229" customWidth="1"/>
    <col min="15" max="15" width="16.140625" style="229" customWidth="1"/>
    <col min="16" max="16" width="15.140625" style="229" customWidth="1"/>
    <col min="17" max="17" width="86.28515625" style="184" customWidth="1"/>
    <col min="18" max="18" width="17.5703125" style="184" customWidth="1"/>
    <col min="19" max="19" width="20.42578125" style="184" customWidth="1"/>
    <col min="20" max="20" width="20.5703125" style="184" customWidth="1"/>
    <col min="21" max="21" width="19.85546875" style="184" customWidth="1"/>
    <col min="22" max="22" width="18" style="184" customWidth="1"/>
    <col min="23" max="23" width="19.85546875" style="184" customWidth="1"/>
    <col min="24" max="24" width="23.28515625" style="184" customWidth="1"/>
    <col min="25" max="25" width="23.85546875" style="184" customWidth="1"/>
    <col min="26" max="26" width="10.140625" style="184" hidden="1" customWidth="1"/>
    <col min="27" max="27" width="15.42578125" style="184" customWidth="1"/>
    <col min="28" max="28" width="18.85546875" style="184" customWidth="1"/>
    <col min="29" max="29" width="5" style="229" hidden="1" customWidth="1"/>
    <col min="30" max="30" width="16" style="229" customWidth="1"/>
    <col min="31" max="31" width="8.7109375" style="229" hidden="1" customWidth="1"/>
    <col min="32" max="32" width="18.85546875" style="184" customWidth="1"/>
    <col min="33" max="33" width="20.85546875" style="184" customWidth="1"/>
    <col min="34" max="34" width="19.7109375" style="184" customWidth="1"/>
    <col min="35" max="35" width="16.42578125" style="229" customWidth="1"/>
    <col min="36" max="36" width="17.85546875" style="229" customWidth="1"/>
    <col min="37" max="37" width="15.28515625" style="229" customWidth="1"/>
    <col min="38" max="38" width="16.42578125" style="229" customWidth="1"/>
    <col min="39" max="39" width="16" style="184" bestFit="1" customWidth="1"/>
    <col min="40" max="40" width="36.5703125" style="184" customWidth="1"/>
    <col min="41" max="41" width="23.85546875" style="184" customWidth="1"/>
    <col min="42" max="42" width="23.85546875" style="184" hidden="1" customWidth="1"/>
    <col min="43" max="43" width="23.85546875" style="217" customWidth="1"/>
    <col min="44" max="45" width="23.85546875" style="229" customWidth="1"/>
    <col min="46" max="46" width="23.85546875" style="184" customWidth="1"/>
    <col min="47" max="47" width="29.5703125" style="184" bestFit="1" customWidth="1"/>
    <col min="48" max="48" width="17.7109375" style="184" customWidth="1"/>
    <col min="49" max="49" width="40.5703125" style="184" bestFit="1" customWidth="1"/>
    <col min="50" max="50" width="25.42578125" style="184" hidden="1" customWidth="1"/>
    <col min="51" max="51" width="25.7109375" style="184" hidden="1" customWidth="1"/>
    <col min="52" max="52" width="35.42578125" style="184" hidden="1" customWidth="1"/>
    <col min="53" max="53" width="20.28515625" style="184" hidden="1" customWidth="1"/>
    <col min="54" max="54" width="17.140625" style="184" hidden="1" customWidth="1"/>
    <col min="55" max="55" width="25.85546875" style="184" hidden="1" customWidth="1"/>
    <col min="56" max="56" width="20.7109375" style="184" hidden="1" customWidth="1"/>
    <col min="57" max="57" width="25.7109375" style="184" hidden="1" customWidth="1"/>
    <col min="58" max="58" width="30.140625" style="184" hidden="1" customWidth="1"/>
    <col min="59" max="59" width="33.140625" style="184" bestFit="1" customWidth="1"/>
    <col min="60" max="60" width="34.28515625" style="184" customWidth="1"/>
    <col min="61" max="61" width="40.5703125" style="184" bestFit="1" customWidth="1"/>
    <col min="62" max="62" width="17.85546875" style="229" customWidth="1"/>
    <col min="63" max="63" width="28.28515625" style="229" customWidth="1"/>
    <col min="64" max="70" width="17.85546875" style="229" customWidth="1"/>
    <col min="71" max="71" width="32.85546875" style="229" bestFit="1" customWidth="1"/>
    <col min="72" max="72" width="19.140625" style="184" customWidth="1"/>
    <col min="73" max="73" width="40.5703125" style="184" bestFit="1" customWidth="1"/>
    <col min="74" max="82" width="18.42578125" style="184" customWidth="1"/>
    <col min="83" max="83" width="22.28515625" style="184" bestFit="1" customWidth="1"/>
    <col min="84" max="84" width="24.42578125" style="184" bestFit="1" customWidth="1"/>
    <col min="85" max="87" width="11.42578125" style="184" customWidth="1"/>
    <col min="88" max="89" width="32.28515625" style="184" bestFit="1" customWidth="1"/>
    <col min="90" max="91" width="24.42578125" style="184" bestFit="1" customWidth="1"/>
    <col min="92" max="92" width="11.42578125" style="184" customWidth="1"/>
    <col min="93" max="94" width="11.42578125" style="184"/>
    <col min="95" max="95" width="20.85546875" style="184" customWidth="1"/>
    <col min="96" max="96" width="21.42578125" style="184" customWidth="1"/>
    <col min="97" max="102" width="11.42578125" style="184"/>
    <col min="103" max="109" width="0" style="184" hidden="1" customWidth="1"/>
    <col min="110" max="16384" width="11.42578125" style="184"/>
  </cols>
  <sheetData>
    <row r="1" spans="1:109" s="183" customFormat="1" ht="26.25" customHeight="1" x14ac:dyDescent="0.25">
      <c r="A1" s="287"/>
      <c r="B1" s="514"/>
      <c r="C1" s="290"/>
      <c r="D1" s="290"/>
      <c r="E1" s="290"/>
      <c r="F1" s="290"/>
      <c r="G1" s="290"/>
      <c r="H1" s="290"/>
      <c r="I1" s="290"/>
      <c r="J1" s="290"/>
      <c r="K1" s="290"/>
      <c r="L1" s="290"/>
      <c r="M1" s="290"/>
      <c r="N1" s="290"/>
      <c r="O1" s="290"/>
      <c r="P1" s="290"/>
      <c r="Q1" s="290"/>
      <c r="R1" s="290"/>
      <c r="S1" s="290" t="s">
        <v>643</v>
      </c>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3"/>
      <c r="BJ1" s="250"/>
      <c r="BK1" s="250"/>
      <c r="BL1" s="250"/>
      <c r="BM1" s="250"/>
      <c r="BN1" s="250"/>
      <c r="BO1" s="250"/>
      <c r="BP1" s="250"/>
      <c r="BQ1" s="250"/>
      <c r="BR1" s="250"/>
      <c r="BS1" s="250"/>
    </row>
    <row r="2" spans="1:109" s="183" customFormat="1" ht="26.25" customHeight="1" x14ac:dyDescent="0.25">
      <c r="A2" s="288"/>
      <c r="B2" s="512"/>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4"/>
      <c r="BJ2" s="250"/>
      <c r="BK2" s="250"/>
      <c r="BL2" s="250"/>
      <c r="BM2" s="250"/>
      <c r="BN2" s="250"/>
      <c r="BO2" s="250"/>
      <c r="BP2" s="250"/>
      <c r="BQ2" s="250"/>
      <c r="BR2" s="250"/>
      <c r="BS2" s="250"/>
    </row>
    <row r="3" spans="1:109" ht="30.75" customHeight="1" x14ac:dyDescent="0.25">
      <c r="A3" s="289"/>
      <c r="B3" s="515"/>
      <c r="C3" s="292"/>
      <c r="D3" s="292"/>
      <c r="E3" s="292"/>
      <c r="F3" s="292"/>
      <c r="G3" s="292"/>
      <c r="H3" s="292"/>
      <c r="I3" s="292"/>
      <c r="J3" s="292"/>
      <c r="K3" s="291"/>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5"/>
      <c r="CY3" s="296"/>
      <c r="CZ3" s="296"/>
      <c r="DA3" s="297"/>
      <c r="DB3" s="297"/>
      <c r="DC3" s="297"/>
      <c r="DD3" s="297"/>
      <c r="DE3" s="297"/>
    </row>
    <row r="4" spans="1:109" ht="33" customHeight="1" x14ac:dyDescent="0.25">
      <c r="A4" s="538" t="s">
        <v>1282</v>
      </c>
      <c r="B4" s="740">
        <v>2020</v>
      </c>
      <c r="C4" s="784"/>
      <c r="D4" s="185" t="s">
        <v>630</v>
      </c>
      <c r="E4" s="186">
        <v>44074</v>
      </c>
      <c r="F4" s="187"/>
      <c r="G4" s="187"/>
      <c r="H4" s="187"/>
      <c r="I4" s="187"/>
      <c r="J4" s="187"/>
      <c r="K4" s="810"/>
      <c r="L4" s="187"/>
      <c r="M4" s="187"/>
      <c r="N4" s="188"/>
      <c r="O4" s="188"/>
      <c r="P4" s="188"/>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90"/>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Y4" s="296"/>
      <c r="CZ4" s="296"/>
      <c r="DA4" s="298"/>
      <c r="DB4" s="298"/>
      <c r="DC4" s="298"/>
      <c r="DD4" s="298"/>
      <c r="DE4" s="298"/>
    </row>
    <row r="5" spans="1:109" ht="28.5" customHeight="1" x14ac:dyDescent="0.25">
      <c r="A5" s="286" t="s">
        <v>40</v>
      </c>
      <c r="B5" s="286"/>
      <c r="C5" s="286"/>
      <c r="D5" s="286"/>
      <c r="E5" s="269" t="s">
        <v>41</v>
      </c>
      <c r="F5" s="269"/>
      <c r="G5" s="269"/>
      <c r="H5" s="269"/>
      <c r="I5" s="269"/>
      <c r="J5" s="269"/>
      <c r="K5" s="80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5" t="s">
        <v>51</v>
      </c>
      <c r="AN5" s="265"/>
      <c r="AO5" s="265"/>
      <c r="AP5" s="265"/>
      <c r="AQ5" s="265"/>
      <c r="AR5" s="265"/>
      <c r="AS5" s="265"/>
      <c r="AT5" s="265"/>
      <c r="AU5" s="265" t="s">
        <v>231</v>
      </c>
      <c r="AV5" s="265"/>
      <c r="AW5" s="265"/>
      <c r="AX5" s="261" t="s">
        <v>655</v>
      </c>
      <c r="AY5" s="261"/>
      <c r="AZ5" s="261"/>
      <c r="BA5" s="261"/>
      <c r="BB5" s="261"/>
      <c r="BC5" s="261"/>
      <c r="BD5" s="261"/>
      <c r="BE5" s="261"/>
      <c r="BF5" s="261"/>
      <c r="BG5" s="265" t="s">
        <v>231</v>
      </c>
      <c r="BH5" s="265"/>
      <c r="BI5" s="265"/>
      <c r="BJ5" s="261" t="s">
        <v>655</v>
      </c>
      <c r="BK5" s="261"/>
      <c r="BL5" s="261"/>
      <c r="BM5" s="261"/>
      <c r="BN5" s="261"/>
      <c r="BO5" s="261"/>
      <c r="BP5" s="261"/>
      <c r="BQ5" s="261"/>
      <c r="BR5" s="261"/>
      <c r="BS5" s="265" t="s">
        <v>231</v>
      </c>
      <c r="BT5" s="265"/>
      <c r="BU5" s="265"/>
      <c r="BV5" s="261" t="s">
        <v>655</v>
      </c>
      <c r="BW5" s="261"/>
      <c r="BX5" s="261"/>
      <c r="BY5" s="261"/>
      <c r="BZ5" s="261"/>
      <c r="CA5" s="261"/>
      <c r="CB5" s="261"/>
      <c r="CC5" s="261"/>
      <c r="CD5" s="261"/>
      <c r="CY5" s="296"/>
      <c r="CZ5" s="296"/>
      <c r="DA5" s="191" t="s">
        <v>15</v>
      </c>
      <c r="DB5" s="191" t="s">
        <v>150</v>
      </c>
      <c r="DC5" s="191" t="s">
        <v>150</v>
      </c>
      <c r="DD5" s="191">
        <v>1</v>
      </c>
      <c r="DE5" s="191">
        <v>1</v>
      </c>
    </row>
    <row r="6" spans="1:109" ht="34.5" customHeight="1" x14ac:dyDescent="0.25">
      <c r="A6" s="286"/>
      <c r="B6" s="286"/>
      <c r="C6" s="286"/>
      <c r="D6" s="286"/>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5"/>
      <c r="AN6" s="265"/>
      <c r="AO6" s="265"/>
      <c r="AP6" s="265"/>
      <c r="AQ6" s="265"/>
      <c r="AR6" s="265"/>
      <c r="AS6" s="265"/>
      <c r="AT6" s="265"/>
      <c r="AU6" s="265" t="s">
        <v>232</v>
      </c>
      <c r="AV6" s="265"/>
      <c r="AW6" s="265"/>
      <c r="AX6" s="262" t="s">
        <v>661</v>
      </c>
      <c r="AY6" s="262"/>
      <c r="AZ6" s="262"/>
      <c r="BA6" s="262"/>
      <c r="BB6" s="262"/>
      <c r="BC6" s="262"/>
      <c r="BD6" s="262"/>
      <c r="BE6" s="262"/>
      <c r="BF6" s="262"/>
      <c r="BG6" s="265" t="s">
        <v>232</v>
      </c>
      <c r="BH6" s="265"/>
      <c r="BI6" s="265"/>
      <c r="BJ6" s="262" t="s">
        <v>668</v>
      </c>
      <c r="BK6" s="262"/>
      <c r="BL6" s="262"/>
      <c r="BM6" s="262"/>
      <c r="BN6" s="262"/>
      <c r="BO6" s="262"/>
      <c r="BP6" s="262"/>
      <c r="BQ6" s="262"/>
      <c r="BR6" s="262"/>
      <c r="BS6" s="265" t="s">
        <v>232</v>
      </c>
      <c r="BT6" s="265"/>
      <c r="BU6" s="265"/>
      <c r="BV6" s="262" t="s">
        <v>669</v>
      </c>
      <c r="BW6" s="262"/>
      <c r="BX6" s="262"/>
      <c r="BY6" s="262"/>
      <c r="BZ6" s="262"/>
      <c r="CA6" s="262"/>
      <c r="CB6" s="262"/>
      <c r="CC6" s="262"/>
      <c r="CD6" s="262"/>
      <c r="CY6" s="296"/>
      <c r="CZ6" s="296"/>
      <c r="DA6" s="191" t="s">
        <v>15</v>
      </c>
      <c r="DB6" s="191" t="s">
        <v>152</v>
      </c>
      <c r="DC6" s="191" t="s">
        <v>150</v>
      </c>
      <c r="DD6" s="191">
        <v>0</v>
      </c>
      <c r="DE6" s="191">
        <v>1</v>
      </c>
    </row>
    <row r="7" spans="1:109" ht="34.5" customHeight="1" x14ac:dyDescent="0.25">
      <c r="A7" s="192"/>
      <c r="B7" s="253"/>
      <c r="C7" s="192"/>
      <c r="D7" s="192"/>
      <c r="E7" s="193"/>
      <c r="F7" s="299" t="s">
        <v>255</v>
      </c>
      <c r="G7" s="300"/>
      <c r="H7" s="300"/>
      <c r="I7" s="301"/>
      <c r="J7" s="193"/>
      <c r="K7" s="254"/>
      <c r="L7" s="193"/>
      <c r="M7" s="193"/>
      <c r="N7" s="193"/>
      <c r="O7" s="193"/>
      <c r="P7" s="193"/>
      <c r="Q7" s="193"/>
      <c r="R7" s="193"/>
      <c r="S7" s="193"/>
      <c r="T7" s="193"/>
      <c r="U7" s="193"/>
      <c r="V7" s="193"/>
      <c r="W7" s="193"/>
      <c r="X7" s="193"/>
      <c r="Y7" s="193"/>
      <c r="Z7" s="193"/>
      <c r="AA7" s="193"/>
      <c r="AB7" s="193"/>
      <c r="AC7" s="193"/>
      <c r="AD7" s="193"/>
      <c r="AE7" s="193"/>
      <c r="AF7" s="193"/>
      <c r="AG7" s="193"/>
      <c r="AH7" s="193"/>
      <c r="AI7" s="194"/>
      <c r="AJ7" s="193"/>
      <c r="AK7" s="193"/>
      <c r="AL7" s="193"/>
      <c r="AM7" s="265"/>
      <c r="AN7" s="265"/>
      <c r="AO7" s="265"/>
      <c r="AP7" s="265"/>
      <c r="AQ7" s="265"/>
      <c r="AR7" s="265"/>
      <c r="AS7" s="265"/>
      <c r="AT7" s="265"/>
      <c r="AU7" s="265" t="s">
        <v>663</v>
      </c>
      <c r="AV7" s="265"/>
      <c r="AW7" s="265"/>
      <c r="AX7" s="263" t="s">
        <v>166</v>
      </c>
      <c r="AY7" s="263"/>
      <c r="AZ7" s="263"/>
      <c r="BA7" s="263"/>
      <c r="BB7" s="263"/>
      <c r="BC7" s="263"/>
      <c r="BD7" s="263" t="s">
        <v>165</v>
      </c>
      <c r="BE7" s="263"/>
      <c r="BF7" s="263"/>
      <c r="BG7" s="265" t="s">
        <v>662</v>
      </c>
      <c r="BH7" s="265"/>
      <c r="BI7" s="265"/>
      <c r="BJ7" s="263" t="s">
        <v>166</v>
      </c>
      <c r="BK7" s="263"/>
      <c r="BL7" s="263"/>
      <c r="BM7" s="263"/>
      <c r="BN7" s="263"/>
      <c r="BO7" s="263"/>
      <c r="BP7" s="263" t="s">
        <v>165</v>
      </c>
      <c r="BQ7" s="263"/>
      <c r="BR7" s="263"/>
      <c r="BS7" s="265" t="s">
        <v>666</v>
      </c>
      <c r="BT7" s="265"/>
      <c r="BU7" s="265"/>
      <c r="BV7" s="263" t="s">
        <v>166</v>
      </c>
      <c r="BW7" s="263"/>
      <c r="BX7" s="263"/>
      <c r="BY7" s="263"/>
      <c r="BZ7" s="263"/>
      <c r="CA7" s="263"/>
      <c r="CB7" s="263" t="s">
        <v>165</v>
      </c>
      <c r="CC7" s="263"/>
      <c r="CD7" s="263"/>
      <c r="CY7" s="296"/>
      <c r="CZ7" s="296"/>
      <c r="DA7" s="191"/>
      <c r="DB7" s="191"/>
      <c r="DC7" s="191"/>
      <c r="DD7" s="191"/>
      <c r="DE7" s="191"/>
    </row>
    <row r="8" spans="1:109" ht="33.75" customHeight="1" x14ac:dyDescent="0.25">
      <c r="A8" s="271" t="s">
        <v>0</v>
      </c>
      <c r="B8" s="510" t="s">
        <v>1</v>
      </c>
      <c r="C8" s="271" t="s">
        <v>2</v>
      </c>
      <c r="D8" s="271" t="s">
        <v>39</v>
      </c>
      <c r="E8" s="271" t="s">
        <v>250</v>
      </c>
      <c r="F8" s="271" t="s">
        <v>251</v>
      </c>
      <c r="G8" s="271" t="s">
        <v>252</v>
      </c>
      <c r="H8" s="271" t="s">
        <v>253</v>
      </c>
      <c r="I8" s="271" t="s">
        <v>254</v>
      </c>
      <c r="J8" s="271" t="s">
        <v>249</v>
      </c>
      <c r="K8" s="271" t="s">
        <v>237</v>
      </c>
      <c r="L8" s="271" t="s">
        <v>46</v>
      </c>
      <c r="M8" s="271" t="s">
        <v>47</v>
      </c>
      <c r="N8" s="271" t="s">
        <v>35</v>
      </c>
      <c r="O8" s="271"/>
      <c r="P8" s="271"/>
      <c r="Q8" s="271" t="s">
        <v>170</v>
      </c>
      <c r="R8" s="271" t="s">
        <v>157</v>
      </c>
      <c r="S8" s="271" t="s">
        <v>176</v>
      </c>
      <c r="T8" s="271" t="s">
        <v>177</v>
      </c>
      <c r="U8" s="271" t="s">
        <v>178</v>
      </c>
      <c r="V8" s="271" t="s">
        <v>179</v>
      </c>
      <c r="W8" s="271" t="s">
        <v>180</v>
      </c>
      <c r="X8" s="271" t="s">
        <v>181</v>
      </c>
      <c r="Y8" s="271" t="s">
        <v>182</v>
      </c>
      <c r="Z8" s="271" t="s">
        <v>28</v>
      </c>
      <c r="AA8" s="271" t="s">
        <v>183</v>
      </c>
      <c r="AB8" s="271" t="s">
        <v>184</v>
      </c>
      <c r="AC8" s="195"/>
      <c r="AD8" s="271" t="s">
        <v>185</v>
      </c>
      <c r="AE8" s="196"/>
      <c r="AF8" s="271" t="s">
        <v>186</v>
      </c>
      <c r="AG8" s="271" t="s">
        <v>187</v>
      </c>
      <c r="AH8" s="271" t="s">
        <v>188</v>
      </c>
      <c r="AI8" s="196" t="s">
        <v>614</v>
      </c>
      <c r="AJ8" s="271" t="s">
        <v>3</v>
      </c>
      <c r="AK8" s="271"/>
      <c r="AL8" s="271"/>
      <c r="AM8" s="271" t="s">
        <v>48</v>
      </c>
      <c r="AN8" s="271" t="s">
        <v>159</v>
      </c>
      <c r="AO8" s="271" t="s">
        <v>160</v>
      </c>
      <c r="AP8" s="273" t="s">
        <v>675</v>
      </c>
      <c r="AQ8" s="275" t="s">
        <v>837</v>
      </c>
      <c r="AR8" s="271" t="s">
        <v>36</v>
      </c>
      <c r="AS8" s="271" t="s">
        <v>37</v>
      </c>
      <c r="AT8" s="271" t="s">
        <v>162</v>
      </c>
      <c r="AU8" s="271" t="s">
        <v>664</v>
      </c>
      <c r="AV8" s="271" t="s">
        <v>230</v>
      </c>
      <c r="AW8" s="271" t="s">
        <v>233</v>
      </c>
      <c r="AX8" s="266" t="s">
        <v>656</v>
      </c>
      <c r="AY8" s="266" t="s">
        <v>657</v>
      </c>
      <c r="AZ8" s="266" t="s">
        <v>644</v>
      </c>
      <c r="BA8" s="266" t="s">
        <v>164</v>
      </c>
      <c r="BB8" s="266" t="s">
        <v>32</v>
      </c>
      <c r="BC8" s="266" t="s">
        <v>658</v>
      </c>
      <c r="BD8" s="266" t="s">
        <v>167</v>
      </c>
      <c r="BE8" s="266" t="s">
        <v>659</v>
      </c>
      <c r="BF8" s="266" t="s">
        <v>660</v>
      </c>
      <c r="BG8" s="271" t="s">
        <v>665</v>
      </c>
      <c r="BH8" s="271" t="s">
        <v>230</v>
      </c>
      <c r="BI8" s="271" t="s">
        <v>233</v>
      </c>
      <c r="BJ8" s="266" t="s">
        <v>656</v>
      </c>
      <c r="BK8" s="266" t="s">
        <v>657</v>
      </c>
      <c r="BL8" s="266" t="s">
        <v>644</v>
      </c>
      <c r="BM8" s="266" t="s">
        <v>164</v>
      </c>
      <c r="BN8" s="266" t="s">
        <v>32</v>
      </c>
      <c r="BO8" s="266" t="s">
        <v>658</v>
      </c>
      <c r="BP8" s="266" t="s">
        <v>167</v>
      </c>
      <c r="BQ8" s="266" t="s">
        <v>659</v>
      </c>
      <c r="BR8" s="266" t="s">
        <v>660</v>
      </c>
      <c r="BS8" s="271" t="s">
        <v>667</v>
      </c>
      <c r="BT8" s="271" t="s">
        <v>230</v>
      </c>
      <c r="BU8" s="271" t="s">
        <v>233</v>
      </c>
      <c r="BV8" s="266" t="s">
        <v>656</v>
      </c>
      <c r="BW8" s="266" t="s">
        <v>657</v>
      </c>
      <c r="BX8" s="266" t="s">
        <v>644</v>
      </c>
      <c r="BY8" s="266" t="s">
        <v>164</v>
      </c>
      <c r="BZ8" s="266" t="s">
        <v>32</v>
      </c>
      <c r="CA8" s="266" t="s">
        <v>658</v>
      </c>
      <c r="CB8" s="266" t="s">
        <v>167</v>
      </c>
      <c r="CC8" s="266" t="s">
        <v>659</v>
      </c>
      <c r="CD8" s="266" t="s">
        <v>660</v>
      </c>
      <c r="CK8" s="302" t="s">
        <v>154</v>
      </c>
      <c r="CL8" s="302"/>
      <c r="CM8" s="302"/>
      <c r="CY8" s="296"/>
      <c r="CZ8" s="296"/>
      <c r="DA8" s="191" t="s">
        <v>15</v>
      </c>
      <c r="DB8" s="191" t="s">
        <v>150</v>
      </c>
      <c r="DC8" s="191" t="s">
        <v>152</v>
      </c>
      <c r="DD8" s="191">
        <v>1</v>
      </c>
      <c r="DE8" s="191">
        <v>0</v>
      </c>
    </row>
    <row r="9" spans="1:109" ht="33.75" customHeight="1" x14ac:dyDescent="0.25">
      <c r="A9" s="271"/>
      <c r="B9" s="510"/>
      <c r="C9" s="271"/>
      <c r="D9" s="271"/>
      <c r="E9" s="271"/>
      <c r="F9" s="271"/>
      <c r="G9" s="271"/>
      <c r="H9" s="271"/>
      <c r="I9" s="271"/>
      <c r="J9" s="271"/>
      <c r="K9" s="271"/>
      <c r="L9" s="271"/>
      <c r="M9" s="271"/>
      <c r="N9" s="196" t="s">
        <v>4</v>
      </c>
      <c r="O9" s="196" t="s">
        <v>5</v>
      </c>
      <c r="P9" s="196" t="s">
        <v>6</v>
      </c>
      <c r="Q9" s="271"/>
      <c r="R9" s="271"/>
      <c r="S9" s="271"/>
      <c r="T9" s="271" t="s">
        <v>171</v>
      </c>
      <c r="U9" s="271" t="s">
        <v>56</v>
      </c>
      <c r="V9" s="271" t="s">
        <v>172</v>
      </c>
      <c r="W9" s="271" t="s">
        <v>173</v>
      </c>
      <c r="X9" s="271" t="s">
        <v>174</v>
      </c>
      <c r="Y9" s="271" t="s">
        <v>175</v>
      </c>
      <c r="Z9" s="271"/>
      <c r="AA9" s="271"/>
      <c r="AB9" s="271"/>
      <c r="AC9" s="195"/>
      <c r="AD9" s="271"/>
      <c r="AE9" s="196" t="s">
        <v>542</v>
      </c>
      <c r="AF9" s="271"/>
      <c r="AG9" s="271"/>
      <c r="AH9" s="271"/>
      <c r="AI9" s="196" t="s">
        <v>621</v>
      </c>
      <c r="AJ9" s="196" t="s">
        <v>4</v>
      </c>
      <c r="AK9" s="196" t="s">
        <v>5</v>
      </c>
      <c r="AL9" s="196" t="s">
        <v>6</v>
      </c>
      <c r="AM9" s="271"/>
      <c r="AN9" s="271"/>
      <c r="AO9" s="271"/>
      <c r="AP9" s="274"/>
      <c r="AQ9" s="275"/>
      <c r="AR9" s="271"/>
      <c r="AS9" s="271"/>
      <c r="AT9" s="271"/>
      <c r="AU9" s="271"/>
      <c r="AV9" s="271"/>
      <c r="AW9" s="271"/>
      <c r="AX9" s="267"/>
      <c r="AY9" s="267"/>
      <c r="AZ9" s="267"/>
      <c r="BA9" s="267"/>
      <c r="BB9" s="267"/>
      <c r="BC9" s="267"/>
      <c r="BD9" s="268"/>
      <c r="BE9" s="267"/>
      <c r="BF9" s="267"/>
      <c r="BG9" s="271"/>
      <c r="BH9" s="271"/>
      <c r="BI9" s="271"/>
      <c r="BJ9" s="267"/>
      <c r="BK9" s="267"/>
      <c r="BL9" s="267"/>
      <c r="BM9" s="267"/>
      <c r="BN9" s="267"/>
      <c r="BO9" s="267"/>
      <c r="BP9" s="268"/>
      <c r="BQ9" s="267"/>
      <c r="BR9" s="267"/>
      <c r="BS9" s="271"/>
      <c r="BT9" s="271"/>
      <c r="BU9" s="271"/>
      <c r="BV9" s="267"/>
      <c r="BW9" s="267"/>
      <c r="BX9" s="267"/>
      <c r="BY9" s="267"/>
      <c r="BZ9" s="267"/>
      <c r="CA9" s="267"/>
      <c r="CB9" s="268"/>
      <c r="CC9" s="267"/>
      <c r="CD9" s="267"/>
      <c r="CE9" s="197" t="s">
        <v>138</v>
      </c>
      <c r="CF9" s="197" t="s">
        <v>139</v>
      </c>
      <c r="CJ9" s="197" t="s">
        <v>138</v>
      </c>
      <c r="CK9" s="197" t="s">
        <v>138</v>
      </c>
      <c r="CL9" s="197" t="s">
        <v>139</v>
      </c>
      <c r="CM9" s="197" t="s">
        <v>139</v>
      </c>
      <c r="CY9" s="198"/>
      <c r="CZ9" s="198"/>
      <c r="DA9" s="199" t="s">
        <v>142</v>
      </c>
      <c r="DB9" s="199" t="s">
        <v>153</v>
      </c>
      <c r="DC9" s="199" t="s">
        <v>153</v>
      </c>
      <c r="DD9" s="198"/>
      <c r="DE9" s="198"/>
    </row>
    <row r="10" spans="1:109" s="217" customFormat="1" ht="270.75" x14ac:dyDescent="0.25">
      <c r="A10" s="283" t="s">
        <v>26</v>
      </c>
      <c r="B10" s="484" t="s">
        <v>194</v>
      </c>
      <c r="C10" s="272" t="s">
        <v>156</v>
      </c>
      <c r="D10" s="283" t="s">
        <v>526</v>
      </c>
      <c r="E10" s="283" t="s">
        <v>685</v>
      </c>
      <c r="F10" s="283" t="s">
        <v>680</v>
      </c>
      <c r="G10" s="283" t="s">
        <v>682</v>
      </c>
      <c r="H10" s="283" t="s">
        <v>680</v>
      </c>
      <c r="I10" s="283" t="s">
        <v>681</v>
      </c>
      <c r="J10" s="283" t="s">
        <v>670</v>
      </c>
      <c r="K10" s="270" t="s">
        <v>602</v>
      </c>
      <c r="L10" s="285" t="s">
        <v>686</v>
      </c>
      <c r="M10" s="285" t="s">
        <v>687</v>
      </c>
      <c r="N10" s="270" t="s">
        <v>9</v>
      </c>
      <c r="O10" s="270" t="s">
        <v>14</v>
      </c>
      <c r="P10" s="264" t="str">
        <f>INDEX(Validacion!$C$15:$G$19,'Matriz de riesgo '!CE10:CE12,'Matriz de riesgo '!CF10:CF12)</f>
        <v>Extrema</v>
      </c>
      <c r="Q10" s="200" t="s">
        <v>688</v>
      </c>
      <c r="R10" s="201" t="s">
        <v>158</v>
      </c>
      <c r="S10" s="201" t="s">
        <v>58</v>
      </c>
      <c r="T10" s="201" t="s">
        <v>59</v>
      </c>
      <c r="U10" s="201" t="s">
        <v>60</v>
      </c>
      <c r="V10" s="201" t="s">
        <v>61</v>
      </c>
      <c r="W10" s="201" t="s">
        <v>62</v>
      </c>
      <c r="X10" s="201" t="s">
        <v>75</v>
      </c>
      <c r="Y10" s="201" t="s">
        <v>63</v>
      </c>
      <c r="Z10" s="202">
        <f t="shared" ref="Z10:Z21" si="0">IF(S10="Asignado",15,0)+IF(T10="Adecuado",15,0)+IF(U10="Oportuna",15,0)+IF(V10="Prevenir",15,IF(V10="Detectar",10,0))+IF(W10="Confiable",15,0)+IF(X10="Se investigan y resuelven oportunamente",15,0)+IF(Y10="Completa",10,IF(Y10="Incompleta",5,0))</f>
        <v>100</v>
      </c>
      <c r="AA10" s="203" t="str">
        <f>IF(Z10&gt;=96,"Fuerte",IF(OR(Z10=95,Z10&gt;=86),"Moderado","Débil"))</f>
        <v>Fuerte</v>
      </c>
      <c r="AB10" s="201" t="s">
        <v>141</v>
      </c>
      <c r="AC10" s="204">
        <f t="shared" ref="AC10:AC21" si="1">IF(AA10="Fuerte",100,IF(AA10="Moderado",50,0))+IF(AB10="Fuerte",100,IF(AB10="Moderado",50,0))</f>
        <v>200</v>
      </c>
      <c r="AD10" s="205" t="str">
        <f>IF(AND(AA10="Moderado",AB10="Moderado",AC10=100),"Moderado",IF(AC10=200,"Fuerte",IF(OR(AC10=150,),"Moderado","Débil")))</f>
        <v>Fuerte</v>
      </c>
      <c r="AE10" s="277">
        <f>(IF(AD10="Fuerte",100,IF(AD10="Moderado",50,0))+IF(AD11="Fuerte",100,IF(AD11="Moderado",50,0))+(IF(AD12="Fuerte",100,IF(AD12="Moderado",50,0)))/3)</f>
        <v>166.66666666666666</v>
      </c>
      <c r="AF10" s="276" t="str">
        <f>IF(AE10&gt;=100,"Fuerte",IF(OR(AE10=99,AE10&gt;=50),"Moderado","Débil"))</f>
        <v>Fuerte</v>
      </c>
      <c r="AG10" s="278" t="s">
        <v>150</v>
      </c>
      <c r="AH10" s="278" t="s">
        <v>151</v>
      </c>
      <c r="AI10" s="264" t="s">
        <v>625</v>
      </c>
      <c r="AJ10" s="264" t="s">
        <v>140</v>
      </c>
      <c r="AK10" s="264" t="s">
        <v>14</v>
      </c>
      <c r="AL10" s="264" t="str">
        <f>INDEX(Validacion!$C$15:$G$19,'Matriz de riesgo '!CJ10:CJ12,'Matriz de riesgo '!CL10:CL12)</f>
        <v>Alta</v>
      </c>
      <c r="AM10" s="270" t="s">
        <v>226</v>
      </c>
      <c r="AN10" s="206" t="s">
        <v>835</v>
      </c>
      <c r="AO10" s="206" t="s">
        <v>836</v>
      </c>
      <c r="AP10" s="234" t="s">
        <v>676</v>
      </c>
      <c r="AQ10" s="235" t="s">
        <v>26</v>
      </c>
      <c r="AR10" s="207">
        <v>43832</v>
      </c>
      <c r="AS10" s="207">
        <v>44196</v>
      </c>
      <c r="AT10" s="206" t="s">
        <v>533</v>
      </c>
      <c r="AU10" s="208" t="s">
        <v>671</v>
      </c>
      <c r="AV10" s="209" t="s">
        <v>672</v>
      </c>
      <c r="AW10" s="210">
        <v>0</v>
      </c>
      <c r="AX10" s="211"/>
      <c r="AY10" s="212"/>
      <c r="AZ10" s="202"/>
      <c r="BA10" s="202"/>
      <c r="BB10" s="211"/>
      <c r="BC10" s="251" t="s">
        <v>845</v>
      </c>
      <c r="BD10" s="214"/>
      <c r="BE10" s="214"/>
      <c r="BF10" s="214"/>
      <c r="BG10" s="212" t="s">
        <v>678</v>
      </c>
      <c r="BH10" s="212" t="s">
        <v>840</v>
      </c>
      <c r="BI10" s="215">
        <v>1</v>
      </c>
      <c r="BJ10" s="211" t="s">
        <v>647</v>
      </c>
      <c r="BK10" s="202" t="s">
        <v>843</v>
      </c>
      <c r="BL10" s="202" t="s">
        <v>648</v>
      </c>
      <c r="BM10" s="202" t="s">
        <v>646</v>
      </c>
      <c r="BN10" s="211">
        <v>44140</v>
      </c>
      <c r="BO10" s="251" t="s">
        <v>844</v>
      </c>
      <c r="BP10" s="202" t="s">
        <v>568</v>
      </c>
      <c r="BQ10" s="202" t="s">
        <v>834</v>
      </c>
      <c r="BR10" s="202" t="s">
        <v>834</v>
      </c>
      <c r="BS10" s="202"/>
      <c r="BT10" s="212"/>
      <c r="BU10" s="212"/>
      <c r="BV10" s="216"/>
      <c r="BW10" s="212"/>
      <c r="BX10" s="212"/>
      <c r="BY10" s="212"/>
      <c r="BZ10" s="212"/>
      <c r="CA10" s="213"/>
      <c r="CB10" s="214"/>
      <c r="CC10" s="214"/>
      <c r="CD10" s="214"/>
      <c r="CE10" s="279">
        <f>VLOOKUP(N10,Validacion!$I$15:$M$19,2,FALSE)</f>
        <v>3</v>
      </c>
      <c r="CF10" s="279">
        <f>VLOOKUP(O10,Validacion!$I$23:$J$27,2,FALSE)</f>
        <v>4</v>
      </c>
      <c r="CJ10" s="279">
        <f>VLOOKUP($AJ10,Validacion!$I$15:$M$19,2,FALSE)</f>
        <v>1</v>
      </c>
      <c r="CK10" s="279"/>
      <c r="CL10" s="279">
        <f>VLOOKUP($AK10,Validacion!$I$23:$J$27,2,FALSE)</f>
        <v>4</v>
      </c>
      <c r="CM10" s="284"/>
    </row>
    <row r="11" spans="1:109" s="217" customFormat="1" ht="142.5" x14ac:dyDescent="0.25">
      <c r="A11" s="283"/>
      <c r="B11" s="485"/>
      <c r="C11" s="272"/>
      <c r="D11" s="283"/>
      <c r="E11" s="283"/>
      <c r="F11" s="283"/>
      <c r="G11" s="283"/>
      <c r="H11" s="283"/>
      <c r="I11" s="283"/>
      <c r="J11" s="283"/>
      <c r="K11" s="270"/>
      <c r="L11" s="285"/>
      <c r="M11" s="285"/>
      <c r="N11" s="270"/>
      <c r="O11" s="270"/>
      <c r="P11" s="264"/>
      <c r="Q11" s="200" t="s">
        <v>683</v>
      </c>
      <c r="R11" s="201" t="s">
        <v>158</v>
      </c>
      <c r="S11" s="201" t="s">
        <v>58</v>
      </c>
      <c r="T11" s="201" t="s">
        <v>59</v>
      </c>
      <c r="U11" s="201" t="s">
        <v>60</v>
      </c>
      <c r="V11" s="201" t="s">
        <v>61</v>
      </c>
      <c r="W11" s="201" t="s">
        <v>62</v>
      </c>
      <c r="X11" s="201" t="s">
        <v>75</v>
      </c>
      <c r="Y11" s="201" t="s">
        <v>63</v>
      </c>
      <c r="Z11" s="202">
        <f t="shared" si="0"/>
        <v>100</v>
      </c>
      <c r="AA11" s="203" t="str">
        <f t="shared" ref="AA11:AA12" si="2">IF(Z11&gt;=96,"Fuerte",IF(OR(Z11=95,Z11&gt;=86),"Moderado","Débil"))</f>
        <v>Fuerte</v>
      </c>
      <c r="AB11" s="201" t="s">
        <v>15</v>
      </c>
      <c r="AC11" s="204">
        <f t="shared" si="1"/>
        <v>150</v>
      </c>
      <c r="AD11" s="205" t="str">
        <f t="shared" ref="AD11:AD12" si="3">IF(AND(AA11="Moderado",AB11="Moderado",AC11=100),"Moderado",IF(AC11=200,"Fuerte",IF(OR(AC11=150,),"Moderado","Débil")))</f>
        <v>Moderado</v>
      </c>
      <c r="AE11" s="277"/>
      <c r="AF11" s="276"/>
      <c r="AG11" s="278"/>
      <c r="AH11" s="278"/>
      <c r="AI11" s="264"/>
      <c r="AJ11" s="264"/>
      <c r="AK11" s="264"/>
      <c r="AL11" s="264"/>
      <c r="AM11" s="270"/>
      <c r="AN11" s="206" t="s">
        <v>838</v>
      </c>
      <c r="AO11" s="206" t="s">
        <v>525</v>
      </c>
      <c r="AP11" s="206"/>
      <c r="AQ11" s="235" t="s">
        <v>26</v>
      </c>
      <c r="AR11" s="207">
        <v>43832</v>
      </c>
      <c r="AS11" s="207">
        <v>44196</v>
      </c>
      <c r="AT11" s="206" t="s">
        <v>536</v>
      </c>
      <c r="AU11" s="208" t="s">
        <v>673</v>
      </c>
      <c r="AV11" s="209" t="s">
        <v>672</v>
      </c>
      <c r="AW11" s="210">
        <v>0</v>
      </c>
      <c r="AX11" s="211"/>
      <c r="AY11" s="212"/>
      <c r="AZ11" s="202"/>
      <c r="BA11" s="202"/>
      <c r="BB11" s="211"/>
      <c r="BC11" s="213"/>
      <c r="BD11" s="214"/>
      <c r="BE11" s="214"/>
      <c r="BF11" s="214"/>
      <c r="BG11" s="212" t="s">
        <v>679</v>
      </c>
      <c r="BH11" s="212" t="s">
        <v>841</v>
      </c>
      <c r="BI11" s="215">
        <v>1</v>
      </c>
      <c r="BJ11" s="211" t="s">
        <v>19</v>
      </c>
      <c r="BK11" s="202"/>
      <c r="BL11" s="202" t="s">
        <v>645</v>
      </c>
      <c r="BM11" s="202" t="s">
        <v>646</v>
      </c>
      <c r="BN11" s="211">
        <v>44140</v>
      </c>
      <c r="BO11" s="251"/>
      <c r="BP11" s="202" t="s">
        <v>568</v>
      </c>
      <c r="BQ11" s="202" t="s">
        <v>834</v>
      </c>
      <c r="BR11" s="202" t="s">
        <v>834</v>
      </c>
      <c r="BS11" s="202"/>
      <c r="BT11" s="212"/>
      <c r="BU11" s="212"/>
      <c r="BV11" s="216"/>
      <c r="BW11" s="212"/>
      <c r="BX11" s="212"/>
      <c r="BY11" s="212"/>
      <c r="BZ11" s="212"/>
      <c r="CA11" s="213"/>
      <c r="CB11" s="214"/>
      <c r="CC11" s="214"/>
      <c r="CD11" s="214"/>
      <c r="CE11" s="280"/>
      <c r="CF11" s="280"/>
      <c r="CJ11" s="280"/>
      <c r="CK11" s="280"/>
      <c r="CL11" s="280"/>
      <c r="CM11" s="284"/>
    </row>
    <row r="12" spans="1:109" s="217" customFormat="1" ht="57" x14ac:dyDescent="0.25">
      <c r="A12" s="283"/>
      <c r="B12" s="489"/>
      <c r="C12" s="272"/>
      <c r="D12" s="283"/>
      <c r="E12" s="283"/>
      <c r="F12" s="283"/>
      <c r="G12" s="283"/>
      <c r="H12" s="283"/>
      <c r="I12" s="283"/>
      <c r="J12" s="283"/>
      <c r="K12" s="270"/>
      <c r="L12" s="285"/>
      <c r="M12" s="285"/>
      <c r="N12" s="270"/>
      <c r="O12" s="270"/>
      <c r="P12" s="264"/>
      <c r="Q12" s="206" t="s">
        <v>684</v>
      </c>
      <c r="R12" s="201" t="s">
        <v>223</v>
      </c>
      <c r="S12" s="201" t="s">
        <v>58</v>
      </c>
      <c r="T12" s="201" t="s">
        <v>59</v>
      </c>
      <c r="U12" s="201" t="s">
        <v>60</v>
      </c>
      <c r="V12" s="201" t="s">
        <v>72</v>
      </c>
      <c r="W12" s="201" t="s">
        <v>62</v>
      </c>
      <c r="X12" s="201" t="s">
        <v>75</v>
      </c>
      <c r="Y12" s="201" t="s">
        <v>63</v>
      </c>
      <c r="Z12" s="202">
        <f t="shared" si="0"/>
        <v>95</v>
      </c>
      <c r="AA12" s="203" t="str">
        <f t="shared" si="2"/>
        <v>Moderado</v>
      </c>
      <c r="AB12" s="201" t="s">
        <v>15</v>
      </c>
      <c r="AC12" s="204">
        <f t="shared" si="1"/>
        <v>100</v>
      </c>
      <c r="AD12" s="205" t="str">
        <f t="shared" si="3"/>
        <v>Moderado</v>
      </c>
      <c r="AE12" s="277"/>
      <c r="AF12" s="276"/>
      <c r="AG12" s="278"/>
      <c r="AH12" s="278"/>
      <c r="AI12" s="264"/>
      <c r="AJ12" s="264"/>
      <c r="AK12" s="264"/>
      <c r="AL12" s="264"/>
      <c r="AM12" s="270"/>
      <c r="AN12" s="206" t="s">
        <v>839</v>
      </c>
      <c r="AO12" s="206" t="s">
        <v>539</v>
      </c>
      <c r="AP12" s="206"/>
      <c r="AQ12" s="235" t="s">
        <v>26</v>
      </c>
      <c r="AR12" s="207">
        <v>43832</v>
      </c>
      <c r="AS12" s="207">
        <v>44196</v>
      </c>
      <c r="AT12" s="206" t="s">
        <v>540</v>
      </c>
      <c r="AU12" s="208" t="s">
        <v>674</v>
      </c>
      <c r="AV12" s="209" t="s">
        <v>672</v>
      </c>
      <c r="AW12" s="210">
        <v>0</v>
      </c>
      <c r="AX12" s="211"/>
      <c r="AY12" s="212"/>
      <c r="AZ12" s="202"/>
      <c r="BA12" s="202"/>
      <c r="BB12" s="211"/>
      <c r="BC12" s="213"/>
      <c r="BD12" s="214"/>
      <c r="BE12" s="214"/>
      <c r="BF12" s="214"/>
      <c r="BG12" s="202" t="s">
        <v>672</v>
      </c>
      <c r="BH12" s="202" t="s">
        <v>842</v>
      </c>
      <c r="BI12" s="202" t="s">
        <v>672</v>
      </c>
      <c r="BJ12" s="211" t="s">
        <v>647</v>
      </c>
      <c r="BK12" s="202"/>
      <c r="BL12" s="202"/>
      <c r="BM12" s="202" t="s">
        <v>646</v>
      </c>
      <c r="BN12" s="211">
        <v>44140</v>
      </c>
      <c r="BO12" s="251"/>
      <c r="BP12" s="202" t="s">
        <v>568</v>
      </c>
      <c r="BQ12" s="202" t="s">
        <v>834</v>
      </c>
      <c r="BR12" s="202" t="s">
        <v>834</v>
      </c>
      <c r="BS12" s="202"/>
      <c r="BT12" s="212"/>
      <c r="BU12" s="212"/>
      <c r="BV12" s="216"/>
      <c r="BW12" s="212"/>
      <c r="BX12" s="212"/>
      <c r="BY12" s="212"/>
      <c r="BZ12" s="212"/>
      <c r="CA12" s="213"/>
      <c r="CB12" s="214"/>
      <c r="CC12" s="214"/>
      <c r="CD12" s="214"/>
      <c r="CE12" s="280"/>
      <c r="CF12" s="280"/>
      <c r="CJ12" s="280"/>
      <c r="CK12" s="280"/>
      <c r="CL12" s="280"/>
      <c r="CM12" s="284"/>
    </row>
    <row r="13" spans="1:109" s="217" customFormat="1" ht="399" x14ac:dyDescent="0.25">
      <c r="A13" s="487" t="s">
        <v>573</v>
      </c>
      <c r="B13" s="484" t="s">
        <v>27</v>
      </c>
      <c r="C13" s="490" t="s">
        <v>574</v>
      </c>
      <c r="D13" s="491" t="s">
        <v>846</v>
      </c>
      <c r="E13" s="492" t="s">
        <v>847</v>
      </c>
      <c r="F13" s="484" t="s">
        <v>848</v>
      </c>
      <c r="G13" s="484" t="s">
        <v>848</v>
      </c>
      <c r="H13" s="484" t="s">
        <v>848</v>
      </c>
      <c r="I13" s="484" t="s">
        <v>848</v>
      </c>
      <c r="J13" s="492" t="s">
        <v>849</v>
      </c>
      <c r="K13" s="487" t="s">
        <v>245</v>
      </c>
      <c r="L13" s="492" t="s">
        <v>850</v>
      </c>
      <c r="M13" s="491" t="s">
        <v>286</v>
      </c>
      <c r="N13" s="279" t="s">
        <v>9</v>
      </c>
      <c r="O13" s="279" t="s">
        <v>15</v>
      </c>
      <c r="P13" s="498" t="str">
        <f>INDEX(Validacion!$C$15:$G$19,'Matriz de riesgo '!CE13:CE15,'Matriz de riesgo '!CF13:CF15)</f>
        <v>Alta</v>
      </c>
      <c r="Q13" s="511" t="s">
        <v>851</v>
      </c>
      <c r="R13" s="258" t="s">
        <v>158</v>
      </c>
      <c r="S13" s="258" t="s">
        <v>58</v>
      </c>
      <c r="T13" s="258" t="s">
        <v>59</v>
      </c>
      <c r="U13" s="258" t="s">
        <v>60</v>
      </c>
      <c r="V13" s="258" t="s">
        <v>61</v>
      </c>
      <c r="W13" s="258" t="s">
        <v>62</v>
      </c>
      <c r="X13" s="258" t="s">
        <v>75</v>
      </c>
      <c r="Y13" s="258" t="s">
        <v>63</v>
      </c>
      <c r="Z13" s="257">
        <f t="shared" si="0"/>
        <v>100</v>
      </c>
      <c r="AA13" s="259" t="str">
        <f t="shared" ref="AA13:AA18" si="4">IF(Z13&gt;=96,"Fuerte",IF(OR(Z13=95,Z13&gt;=86),"Moderado","Débil"))</f>
        <v>Fuerte</v>
      </c>
      <c r="AB13" s="258" t="s">
        <v>141</v>
      </c>
      <c r="AC13" s="204">
        <f t="shared" si="1"/>
        <v>200</v>
      </c>
      <c r="AD13" s="205" t="str">
        <f t="shared" ref="AD13:AD18" si="5">IF(AND(AA13="Moderado",AB13="Moderado",AC13=100),"Moderado",IF(AC13=200,"Fuerte",IF(OR(AC13=150,),"Moderado","Débil")))</f>
        <v>Fuerte</v>
      </c>
      <c r="AE13" s="501">
        <f>(IF(AD13="Fuerte",100,IF(AD13="Moderado",50,0))+IF(AD14="Fuerte",100,IF(AD14="Moderado",50,0))+(IF(AD15="Fuerte",100,IF(AD15="Moderado",50,0)))/3)</f>
        <v>200</v>
      </c>
      <c r="AF13" s="504" t="str">
        <f>IF(AE13&gt;=100,"Fuerte",IF(OR(AE13=99,AE13&gt;=50),"Moderado","Débil"))</f>
        <v>Fuerte</v>
      </c>
      <c r="AG13" s="507" t="s">
        <v>151</v>
      </c>
      <c r="AH13" s="507" t="s">
        <v>152</v>
      </c>
      <c r="AI13" s="264" t="s">
        <v>625</v>
      </c>
      <c r="AJ13" s="498" t="s">
        <v>140</v>
      </c>
      <c r="AK13" s="498" t="s">
        <v>17</v>
      </c>
      <c r="AL13" s="498" t="str">
        <f>INDEX(Validacion!$C$15:$G$19,'Matriz de riesgo '!CJ13:CJ15,'Matriz de riesgo '!CL13:CL15)</f>
        <v>Baja</v>
      </c>
      <c r="AM13" s="270" t="s">
        <v>226</v>
      </c>
      <c r="AN13" s="531" t="s">
        <v>852</v>
      </c>
      <c r="AO13" s="517" t="s">
        <v>853</v>
      </c>
      <c r="AP13" s="530" t="s">
        <v>854</v>
      </c>
      <c r="AQ13" s="517" t="s">
        <v>855</v>
      </c>
      <c r="AR13" s="546">
        <v>43831</v>
      </c>
      <c r="AS13" s="546">
        <v>44196</v>
      </c>
      <c r="AT13" s="547" t="s">
        <v>856</v>
      </c>
      <c r="AU13" s="541" t="s">
        <v>857</v>
      </c>
      <c r="AV13" s="517" t="s">
        <v>858</v>
      </c>
      <c r="AW13" s="517" t="s">
        <v>859</v>
      </c>
      <c r="AX13" s="539"/>
      <c r="AY13" s="539"/>
      <c r="AZ13" s="539"/>
      <c r="BA13" s="539"/>
      <c r="BB13" s="532"/>
      <c r="BC13" s="539" t="s">
        <v>845</v>
      </c>
      <c r="BD13" s="539"/>
      <c r="BE13" s="539"/>
      <c r="BF13" s="539"/>
      <c r="BG13" s="533" t="s">
        <v>860</v>
      </c>
      <c r="BH13" s="545" t="s">
        <v>861</v>
      </c>
      <c r="BI13" s="542" t="s">
        <v>862</v>
      </c>
      <c r="BJ13" s="539" t="s">
        <v>19</v>
      </c>
      <c r="BK13" s="539" t="s">
        <v>863</v>
      </c>
      <c r="BL13" s="539" t="s">
        <v>645</v>
      </c>
      <c r="BM13" s="539" t="s">
        <v>646</v>
      </c>
      <c r="BN13" s="532">
        <v>44124</v>
      </c>
      <c r="BO13" s="539" t="s">
        <v>864</v>
      </c>
      <c r="BP13" s="539" t="s">
        <v>568</v>
      </c>
      <c r="BQ13" s="539" t="s">
        <v>865</v>
      </c>
      <c r="BR13" s="539" t="s">
        <v>865</v>
      </c>
      <c r="BS13" s="257"/>
      <c r="BT13" s="256"/>
      <c r="BU13" s="256"/>
      <c r="BV13" s="216"/>
      <c r="BW13" s="256"/>
      <c r="BX13" s="256"/>
      <c r="BY13" s="256"/>
      <c r="BZ13" s="256"/>
      <c r="CA13" s="213"/>
      <c r="CB13" s="214"/>
      <c r="CC13" s="214"/>
      <c r="CD13" s="214"/>
      <c r="CE13" s="279">
        <f>VLOOKUP(N13,Validacion!$I$15:$M$19,2,FALSE)</f>
        <v>3</v>
      </c>
      <c r="CF13" s="279">
        <f>VLOOKUP(O13,Validacion!$I$23:$J$27,2,FALSE)</f>
        <v>3</v>
      </c>
      <c r="CJ13" s="279">
        <f>VLOOKUP($AJ13,Validacion!$I$15:$M$19,2,FALSE)</f>
        <v>1</v>
      </c>
      <c r="CK13" s="279"/>
      <c r="CL13" s="279">
        <f>VLOOKUP($AK13,Validacion!$I$23:$J$27,2,FALSE)</f>
        <v>1</v>
      </c>
      <c r="CM13" s="279"/>
    </row>
    <row r="14" spans="1:109" s="217" customFormat="1" ht="42.75" x14ac:dyDescent="0.25">
      <c r="A14" s="487"/>
      <c r="B14" s="485"/>
      <c r="C14" s="490"/>
      <c r="D14" s="491"/>
      <c r="E14" s="493"/>
      <c r="F14" s="485"/>
      <c r="G14" s="485"/>
      <c r="H14" s="485"/>
      <c r="I14" s="485"/>
      <c r="J14" s="493"/>
      <c r="K14" s="487"/>
      <c r="L14" s="493"/>
      <c r="M14" s="491"/>
      <c r="N14" s="280"/>
      <c r="O14" s="280"/>
      <c r="P14" s="499"/>
      <c r="Q14" s="256"/>
      <c r="R14" s="258" t="s">
        <v>158</v>
      </c>
      <c r="S14" s="258" t="s">
        <v>58</v>
      </c>
      <c r="T14" s="258" t="s">
        <v>59</v>
      </c>
      <c r="U14" s="258" t="s">
        <v>60</v>
      </c>
      <c r="V14" s="258" t="s">
        <v>61</v>
      </c>
      <c r="W14" s="258" t="s">
        <v>62</v>
      </c>
      <c r="X14" s="258" t="s">
        <v>75</v>
      </c>
      <c r="Y14" s="258" t="s">
        <v>63</v>
      </c>
      <c r="Z14" s="257">
        <f t="shared" si="0"/>
        <v>100</v>
      </c>
      <c r="AA14" s="259" t="str">
        <f t="shared" si="4"/>
        <v>Fuerte</v>
      </c>
      <c r="AB14" s="258" t="s">
        <v>141</v>
      </c>
      <c r="AC14" s="204">
        <f t="shared" si="1"/>
        <v>200</v>
      </c>
      <c r="AD14" s="205" t="str">
        <f t="shared" si="5"/>
        <v>Fuerte</v>
      </c>
      <c r="AE14" s="502"/>
      <c r="AF14" s="505"/>
      <c r="AG14" s="508"/>
      <c r="AH14" s="508"/>
      <c r="AI14" s="264"/>
      <c r="AJ14" s="499"/>
      <c r="AK14" s="499"/>
      <c r="AL14" s="499"/>
      <c r="AM14" s="270"/>
      <c r="AN14" s="256"/>
      <c r="AO14" s="256"/>
      <c r="AP14" s="256"/>
      <c r="AQ14" s="256"/>
      <c r="AR14" s="207"/>
      <c r="AS14" s="207"/>
      <c r="AT14" s="256"/>
      <c r="AU14" s="256"/>
      <c r="AV14" s="256"/>
      <c r="AW14" s="256"/>
      <c r="AX14" s="216"/>
      <c r="AY14" s="256"/>
      <c r="AZ14" s="256"/>
      <c r="BA14" s="256"/>
      <c r="BB14" s="256"/>
      <c r="BC14" s="213"/>
      <c r="BD14" s="214"/>
      <c r="BE14" s="214"/>
      <c r="BF14" s="214"/>
      <c r="BG14" s="256"/>
      <c r="BH14" s="256"/>
      <c r="BI14" s="256"/>
      <c r="BJ14" s="211"/>
      <c r="BK14" s="257"/>
      <c r="BL14" s="257"/>
      <c r="BM14" s="257"/>
      <c r="BN14" s="257"/>
      <c r="BO14" s="251"/>
      <c r="BP14" s="257"/>
      <c r="BQ14" s="257"/>
      <c r="BR14" s="257"/>
      <c r="BS14" s="257"/>
      <c r="BT14" s="256"/>
      <c r="BU14" s="256"/>
      <c r="BV14" s="216"/>
      <c r="BW14" s="256"/>
      <c r="BX14" s="256"/>
      <c r="BY14" s="256"/>
      <c r="BZ14" s="256"/>
      <c r="CA14" s="213"/>
      <c r="CB14" s="214"/>
      <c r="CC14" s="214"/>
      <c r="CD14" s="214"/>
      <c r="CE14" s="280"/>
      <c r="CF14" s="280"/>
      <c r="CJ14" s="280"/>
      <c r="CK14" s="280"/>
      <c r="CL14" s="280"/>
      <c r="CM14" s="280"/>
    </row>
    <row r="15" spans="1:109" s="217" customFormat="1" ht="42.75" x14ac:dyDescent="0.25">
      <c r="A15" s="487"/>
      <c r="B15" s="489"/>
      <c r="C15" s="490"/>
      <c r="D15" s="491"/>
      <c r="E15" s="494"/>
      <c r="F15" s="489"/>
      <c r="G15" s="489"/>
      <c r="H15" s="489"/>
      <c r="I15" s="489"/>
      <c r="J15" s="494"/>
      <c r="K15" s="487"/>
      <c r="L15" s="494"/>
      <c r="M15" s="491"/>
      <c r="N15" s="497"/>
      <c r="O15" s="497"/>
      <c r="P15" s="500"/>
      <c r="Q15" s="256"/>
      <c r="R15" s="258" t="s">
        <v>223</v>
      </c>
      <c r="S15" s="258" t="s">
        <v>65</v>
      </c>
      <c r="T15" s="258" t="s">
        <v>59</v>
      </c>
      <c r="U15" s="258" t="s">
        <v>60</v>
      </c>
      <c r="V15" s="258" t="s">
        <v>72</v>
      </c>
      <c r="W15" s="258" t="s">
        <v>62</v>
      </c>
      <c r="X15" s="258" t="s">
        <v>75</v>
      </c>
      <c r="Y15" s="258" t="s">
        <v>63</v>
      </c>
      <c r="Z15" s="257">
        <f t="shared" si="0"/>
        <v>80</v>
      </c>
      <c r="AA15" s="259" t="str">
        <f t="shared" si="4"/>
        <v>Débil</v>
      </c>
      <c r="AB15" s="258" t="s">
        <v>15</v>
      </c>
      <c r="AC15" s="204">
        <f t="shared" si="1"/>
        <v>50</v>
      </c>
      <c r="AD15" s="205" t="str">
        <f t="shared" si="5"/>
        <v>Débil</v>
      </c>
      <c r="AE15" s="503"/>
      <c r="AF15" s="506"/>
      <c r="AG15" s="509"/>
      <c r="AH15" s="509"/>
      <c r="AI15" s="264"/>
      <c r="AJ15" s="500"/>
      <c r="AK15" s="500"/>
      <c r="AL15" s="500"/>
      <c r="AM15" s="270"/>
      <c r="AN15" s="256"/>
      <c r="AO15" s="256"/>
      <c r="AP15" s="256"/>
      <c r="AQ15" s="256"/>
      <c r="AR15" s="207"/>
      <c r="AS15" s="207"/>
      <c r="AT15" s="256"/>
      <c r="AU15" s="256"/>
      <c r="AV15" s="256"/>
      <c r="AW15" s="256"/>
      <c r="AX15" s="216"/>
      <c r="AY15" s="256"/>
      <c r="AZ15" s="256"/>
      <c r="BA15" s="256"/>
      <c r="BB15" s="256"/>
      <c r="BC15" s="213"/>
      <c r="BD15" s="214"/>
      <c r="BE15" s="214"/>
      <c r="BF15" s="214"/>
      <c r="BG15" s="256"/>
      <c r="BH15" s="256"/>
      <c r="BI15" s="256"/>
      <c r="BJ15" s="211"/>
      <c r="BK15" s="257"/>
      <c r="BL15" s="257"/>
      <c r="BM15" s="257"/>
      <c r="BN15" s="257"/>
      <c r="BO15" s="251"/>
      <c r="BP15" s="257"/>
      <c r="BQ15" s="257"/>
      <c r="BR15" s="257"/>
      <c r="BS15" s="257"/>
      <c r="BT15" s="256"/>
      <c r="BU15" s="256"/>
      <c r="BV15" s="216"/>
      <c r="BW15" s="256"/>
      <c r="BX15" s="256"/>
      <c r="BY15" s="256"/>
      <c r="BZ15" s="256"/>
      <c r="CA15" s="213"/>
      <c r="CB15" s="214"/>
      <c r="CC15" s="214"/>
      <c r="CD15" s="214"/>
      <c r="CE15" s="497"/>
      <c r="CF15" s="497"/>
      <c r="CJ15" s="497"/>
      <c r="CK15" s="497"/>
      <c r="CL15" s="497"/>
      <c r="CM15" s="497"/>
    </row>
    <row r="16" spans="1:109" s="217" customFormat="1" ht="42.75" customHeight="1" x14ac:dyDescent="0.25">
      <c r="A16" s="487" t="s">
        <v>596</v>
      </c>
      <c r="B16" s="484" t="s">
        <v>27</v>
      </c>
      <c r="C16" s="490" t="s">
        <v>578</v>
      </c>
      <c r="D16" s="491" t="s">
        <v>398</v>
      </c>
      <c r="E16" s="491" t="s">
        <v>866</v>
      </c>
      <c r="F16" s="487" t="s">
        <v>848</v>
      </c>
      <c r="G16" s="487" t="s">
        <v>848</v>
      </c>
      <c r="H16" s="487" t="s">
        <v>848</v>
      </c>
      <c r="I16" s="487" t="s">
        <v>848</v>
      </c>
      <c r="J16" s="491" t="s">
        <v>867</v>
      </c>
      <c r="K16" s="487" t="s">
        <v>245</v>
      </c>
      <c r="L16" s="513" t="s">
        <v>868</v>
      </c>
      <c r="M16" s="513" t="s">
        <v>869</v>
      </c>
      <c r="N16" s="279" t="s">
        <v>8</v>
      </c>
      <c r="O16" s="270" t="s">
        <v>14</v>
      </c>
      <c r="P16" s="264" t="str">
        <f>INDEX(Validacion!$C$15:$G$19,'Matriz de riesgo '!CE16:CE18,'Matriz de riesgo '!CF16:CF18)</f>
        <v>Extrema</v>
      </c>
      <c r="Q16" s="551" t="s">
        <v>870</v>
      </c>
      <c r="R16" s="201" t="s">
        <v>223</v>
      </c>
      <c r="S16" s="201" t="s">
        <v>58</v>
      </c>
      <c r="T16" s="201" t="s">
        <v>59</v>
      </c>
      <c r="U16" s="201" t="s">
        <v>60</v>
      </c>
      <c r="V16" s="201" t="s">
        <v>61</v>
      </c>
      <c r="W16" s="201" t="s">
        <v>62</v>
      </c>
      <c r="X16" s="201" t="s">
        <v>75</v>
      </c>
      <c r="Y16" s="201" t="s">
        <v>63</v>
      </c>
      <c r="Z16" s="202">
        <f t="shared" si="0"/>
        <v>100</v>
      </c>
      <c r="AA16" s="203" t="str">
        <f t="shared" si="4"/>
        <v>Fuerte</v>
      </c>
      <c r="AB16" s="201" t="s">
        <v>141</v>
      </c>
      <c r="AC16" s="204">
        <f t="shared" si="1"/>
        <v>200</v>
      </c>
      <c r="AD16" s="205" t="str">
        <f t="shared" si="5"/>
        <v>Fuerte</v>
      </c>
      <c r="AE16" s="277">
        <f>(IF(AD16="Fuerte",100,IF(AD16="Moderado",50,0))+IF(AD17="Fuerte",100,IF(AD17="Moderado",50,0))+(IF(AD18="Fuerte",100,IF(AD18="Moderado",50,0)))/3)</f>
        <v>150</v>
      </c>
      <c r="AF16" s="276" t="str">
        <f>IF(AE16&gt;=100,"Fuerte",IF(OR(AE16=99,AE16&gt;=50),"Moderado","Débil"))</f>
        <v>Fuerte</v>
      </c>
      <c r="AG16" s="278" t="s">
        <v>153</v>
      </c>
      <c r="AH16" s="278" t="s">
        <v>152</v>
      </c>
      <c r="AI16" s="264" t="s">
        <v>625</v>
      </c>
      <c r="AJ16" s="264" t="s">
        <v>10</v>
      </c>
      <c r="AK16" s="264" t="s">
        <v>15</v>
      </c>
      <c r="AL16" s="264" t="str">
        <f>INDEX(Validacion!$C$15:$G$19,'Matriz de riesgo '!CJ16:CJ18,'Matriz de riesgo '!CL16:CL18)</f>
        <v>Moderada</v>
      </c>
      <c r="AM16" s="270" t="s">
        <v>226</v>
      </c>
      <c r="AN16" s="522" t="s">
        <v>873</v>
      </c>
      <c r="AO16" s="522" t="s">
        <v>874</v>
      </c>
      <c r="AP16" s="522" t="s">
        <v>874</v>
      </c>
      <c r="AQ16" s="520" t="s">
        <v>427</v>
      </c>
      <c r="AR16" s="519">
        <v>43831</v>
      </c>
      <c r="AS16" s="519">
        <v>44196</v>
      </c>
      <c r="AT16" s="545" t="s">
        <v>875</v>
      </c>
      <c r="AU16" s="524" t="s">
        <v>876</v>
      </c>
      <c r="AV16" s="524" t="s">
        <v>877</v>
      </c>
      <c r="AW16" s="521">
        <v>1</v>
      </c>
      <c r="AX16" s="552"/>
      <c r="AY16" s="552"/>
      <c r="AZ16" s="552"/>
      <c r="BA16" s="552"/>
      <c r="BB16" s="540"/>
      <c r="BC16" s="552" t="s">
        <v>845</v>
      </c>
      <c r="BD16" s="552"/>
      <c r="BE16" s="552"/>
      <c r="BF16" s="552"/>
      <c r="BG16" s="553" t="s">
        <v>878</v>
      </c>
      <c r="BH16" s="553" t="s">
        <v>879</v>
      </c>
      <c r="BI16" s="554">
        <v>1</v>
      </c>
      <c r="BJ16" s="552" t="s">
        <v>647</v>
      </c>
      <c r="BK16" s="552" t="s">
        <v>880</v>
      </c>
      <c r="BL16" s="552" t="s">
        <v>645</v>
      </c>
      <c r="BM16" s="552" t="s">
        <v>649</v>
      </c>
      <c r="BN16" s="540">
        <v>44125</v>
      </c>
      <c r="BO16" s="552" t="s">
        <v>881</v>
      </c>
      <c r="BP16" s="552" t="s">
        <v>568</v>
      </c>
      <c r="BQ16" s="552" t="s">
        <v>834</v>
      </c>
      <c r="BR16" s="552" t="s">
        <v>834</v>
      </c>
      <c r="BS16" s="202"/>
      <c r="BT16" s="212"/>
      <c r="BU16" s="212"/>
      <c r="BV16" s="216"/>
      <c r="BW16" s="212"/>
      <c r="BX16" s="212"/>
      <c r="BY16" s="212"/>
      <c r="BZ16" s="212"/>
      <c r="CA16" s="213"/>
      <c r="CB16" s="214"/>
      <c r="CC16" s="214"/>
      <c r="CD16" s="214"/>
      <c r="CE16" s="279">
        <f>VLOOKUP(N16,Validacion!$I$15:$M$19,2,FALSE)</f>
        <v>4</v>
      </c>
      <c r="CF16" s="279">
        <f>VLOOKUP(O16,Validacion!$I$23:$J$27,2,FALSE)</f>
        <v>4</v>
      </c>
      <c r="CJ16" s="279">
        <f>VLOOKUP($AJ16,Validacion!$I$15:$M$19,2,FALSE)</f>
        <v>2</v>
      </c>
      <c r="CK16" s="281"/>
      <c r="CL16" s="279">
        <f>VLOOKUP($AK16,Validacion!$I$23:$J$27,2,FALSE)</f>
        <v>3</v>
      </c>
      <c r="CM16" s="218"/>
    </row>
    <row r="17" spans="1:91" s="217" customFormat="1" ht="256.5" customHeight="1" x14ac:dyDescent="0.25">
      <c r="A17" s="487"/>
      <c r="B17" s="485"/>
      <c r="C17" s="490"/>
      <c r="D17" s="491"/>
      <c r="E17" s="491"/>
      <c r="F17" s="487"/>
      <c r="G17" s="487"/>
      <c r="H17" s="487"/>
      <c r="I17" s="487"/>
      <c r="J17" s="491"/>
      <c r="K17" s="487"/>
      <c r="L17" s="513"/>
      <c r="M17" s="513"/>
      <c r="N17" s="280"/>
      <c r="O17" s="270"/>
      <c r="P17" s="264"/>
      <c r="Q17" s="551" t="s">
        <v>871</v>
      </c>
      <c r="R17" s="201" t="s">
        <v>223</v>
      </c>
      <c r="S17" s="201" t="s">
        <v>58</v>
      </c>
      <c r="T17" s="201" t="s">
        <v>59</v>
      </c>
      <c r="U17" s="201" t="s">
        <v>60</v>
      </c>
      <c r="V17" s="201" t="s">
        <v>72</v>
      </c>
      <c r="W17" s="201" t="s">
        <v>62</v>
      </c>
      <c r="X17" s="201" t="s">
        <v>75</v>
      </c>
      <c r="Y17" s="201" t="s">
        <v>63</v>
      </c>
      <c r="Z17" s="202">
        <f t="shared" si="0"/>
        <v>95</v>
      </c>
      <c r="AA17" s="203" t="str">
        <f t="shared" si="4"/>
        <v>Moderado</v>
      </c>
      <c r="AB17" s="201" t="s">
        <v>141</v>
      </c>
      <c r="AC17" s="204">
        <f t="shared" si="1"/>
        <v>150</v>
      </c>
      <c r="AD17" s="205" t="str">
        <f t="shared" si="5"/>
        <v>Moderado</v>
      </c>
      <c r="AE17" s="277"/>
      <c r="AF17" s="276"/>
      <c r="AG17" s="278"/>
      <c r="AH17" s="278"/>
      <c r="AI17" s="264"/>
      <c r="AJ17" s="264"/>
      <c r="AK17" s="264"/>
      <c r="AL17" s="264"/>
      <c r="AM17" s="270"/>
      <c r="AN17" s="516" t="s">
        <v>882</v>
      </c>
      <c r="AO17" s="516" t="s">
        <v>883</v>
      </c>
      <c r="AP17" s="516" t="s">
        <v>884</v>
      </c>
      <c r="AQ17" s="516" t="s">
        <v>427</v>
      </c>
      <c r="AR17" s="544">
        <v>43831</v>
      </c>
      <c r="AS17" s="544">
        <v>44196</v>
      </c>
      <c r="AT17" s="516" t="s">
        <v>885</v>
      </c>
      <c r="AU17" s="523" t="s">
        <v>886</v>
      </c>
      <c r="AV17" s="523" t="s">
        <v>887</v>
      </c>
      <c r="AW17" s="555">
        <v>1</v>
      </c>
      <c r="AX17" s="556"/>
      <c r="AY17" s="556"/>
      <c r="AZ17" s="556"/>
      <c r="BA17" s="556"/>
      <c r="BB17" s="557"/>
      <c r="BC17" s="556"/>
      <c r="BD17" s="556"/>
      <c r="BE17" s="556"/>
      <c r="BF17" s="556"/>
      <c r="BG17" s="543"/>
      <c r="BH17" s="543"/>
      <c r="BI17" s="543"/>
      <c r="BJ17" s="552" t="s">
        <v>650</v>
      </c>
      <c r="BK17" s="552" t="s">
        <v>888</v>
      </c>
      <c r="BL17" s="552" t="s">
        <v>648</v>
      </c>
      <c r="BM17" s="552" t="s">
        <v>649</v>
      </c>
      <c r="BN17" s="540">
        <v>44125</v>
      </c>
      <c r="BO17" s="552" t="s">
        <v>889</v>
      </c>
      <c r="BP17" s="552" t="s">
        <v>568</v>
      </c>
      <c r="BQ17" s="552" t="s">
        <v>834</v>
      </c>
      <c r="BR17" s="552" t="s">
        <v>834</v>
      </c>
      <c r="BS17" s="202"/>
      <c r="BT17" s="212"/>
      <c r="BU17" s="212"/>
      <c r="BV17" s="216"/>
      <c r="BW17" s="212"/>
      <c r="BX17" s="212"/>
      <c r="BY17" s="212"/>
      <c r="BZ17" s="212"/>
      <c r="CA17" s="213"/>
      <c r="CB17" s="214"/>
      <c r="CC17" s="214"/>
      <c r="CD17" s="214"/>
      <c r="CE17" s="280"/>
      <c r="CF17" s="280"/>
      <c r="CJ17" s="280"/>
      <c r="CK17" s="282"/>
      <c r="CL17" s="280"/>
      <c r="CM17" s="218"/>
    </row>
    <row r="18" spans="1:91" s="217" customFormat="1" ht="161.25" x14ac:dyDescent="0.25">
      <c r="A18" s="487"/>
      <c r="B18" s="489"/>
      <c r="C18" s="490"/>
      <c r="D18" s="491"/>
      <c r="E18" s="491"/>
      <c r="F18" s="487"/>
      <c r="G18" s="487"/>
      <c r="H18" s="487"/>
      <c r="I18" s="487"/>
      <c r="J18" s="491"/>
      <c r="K18" s="487"/>
      <c r="L18" s="513"/>
      <c r="M18" s="513"/>
      <c r="N18" s="497"/>
      <c r="O18" s="270"/>
      <c r="P18" s="264"/>
      <c r="Q18" s="551" t="s">
        <v>872</v>
      </c>
      <c r="R18" s="201" t="s">
        <v>158</v>
      </c>
      <c r="S18" s="201" t="s">
        <v>58</v>
      </c>
      <c r="T18" s="201" t="s">
        <v>66</v>
      </c>
      <c r="U18" s="201" t="s">
        <v>60</v>
      </c>
      <c r="V18" s="201" t="s">
        <v>72</v>
      </c>
      <c r="W18" s="201" t="s">
        <v>62</v>
      </c>
      <c r="X18" s="201" t="s">
        <v>75</v>
      </c>
      <c r="Y18" s="201" t="s">
        <v>63</v>
      </c>
      <c r="Z18" s="202">
        <f t="shared" si="0"/>
        <v>80</v>
      </c>
      <c r="AA18" s="203" t="str">
        <f t="shared" si="4"/>
        <v>Débil</v>
      </c>
      <c r="AB18" s="201" t="s">
        <v>141</v>
      </c>
      <c r="AC18" s="204">
        <f t="shared" si="1"/>
        <v>100</v>
      </c>
      <c r="AD18" s="205" t="str">
        <f t="shared" si="5"/>
        <v>Débil</v>
      </c>
      <c r="AE18" s="277"/>
      <c r="AF18" s="276"/>
      <c r="AG18" s="278"/>
      <c r="AH18" s="278"/>
      <c r="AI18" s="264"/>
      <c r="AJ18" s="264"/>
      <c r="AK18" s="264"/>
      <c r="AL18" s="264"/>
      <c r="AM18" s="270"/>
      <c r="AN18" s="520" t="s">
        <v>433</v>
      </c>
      <c r="AO18" s="520" t="s">
        <v>434</v>
      </c>
      <c r="AP18" s="520" t="s">
        <v>890</v>
      </c>
      <c r="AQ18" s="520" t="s">
        <v>427</v>
      </c>
      <c r="AR18" s="519">
        <v>43831</v>
      </c>
      <c r="AS18" s="519">
        <v>44196</v>
      </c>
      <c r="AT18" s="520" t="s">
        <v>891</v>
      </c>
      <c r="AU18" s="524" t="s">
        <v>892</v>
      </c>
      <c r="AV18" s="524" t="s">
        <v>893</v>
      </c>
      <c r="AW18" s="521">
        <v>1</v>
      </c>
      <c r="AX18" s="537"/>
      <c r="AY18" s="537"/>
      <c r="AZ18" s="537"/>
      <c r="BA18" s="537"/>
      <c r="BB18" s="537"/>
      <c r="BC18" s="537"/>
      <c r="BD18" s="537"/>
      <c r="BE18" s="537"/>
      <c r="BF18" s="537"/>
      <c r="BG18" s="524" t="s">
        <v>892</v>
      </c>
      <c r="BH18" s="524" t="s">
        <v>894</v>
      </c>
      <c r="BI18" s="521">
        <v>1</v>
      </c>
      <c r="BJ18" s="534" t="s">
        <v>647</v>
      </c>
      <c r="BK18" s="537" t="s">
        <v>895</v>
      </c>
      <c r="BL18" s="534" t="s">
        <v>648</v>
      </c>
      <c r="BM18" s="537" t="s">
        <v>649</v>
      </c>
      <c r="BN18" s="532">
        <v>44125</v>
      </c>
      <c r="BO18" s="537" t="s">
        <v>896</v>
      </c>
      <c r="BP18" s="552" t="s">
        <v>568</v>
      </c>
      <c r="BQ18" s="552" t="s">
        <v>834</v>
      </c>
      <c r="BR18" s="552" t="s">
        <v>834</v>
      </c>
      <c r="BS18" s="202"/>
      <c r="BT18" s="212"/>
      <c r="BU18" s="212"/>
      <c r="BV18" s="216"/>
      <c r="BW18" s="219"/>
      <c r="BX18" s="212"/>
      <c r="BY18" s="212"/>
      <c r="BZ18" s="219"/>
      <c r="CA18" s="219"/>
      <c r="CB18" s="214"/>
      <c r="CC18" s="219"/>
      <c r="CD18" s="219"/>
      <c r="CE18" s="280"/>
      <c r="CF18" s="280"/>
      <c r="CJ18" s="280"/>
      <c r="CK18" s="282"/>
      <c r="CL18" s="280"/>
      <c r="CM18" s="218"/>
    </row>
    <row r="19" spans="1:91" s="217" customFormat="1" ht="79.5" customHeight="1" x14ac:dyDescent="0.25">
      <c r="A19" s="487" t="s">
        <v>596</v>
      </c>
      <c r="B19" s="484" t="s">
        <v>27</v>
      </c>
      <c r="C19" s="490" t="s">
        <v>579</v>
      </c>
      <c r="D19" s="491" t="s">
        <v>897</v>
      </c>
      <c r="E19" s="491" t="s">
        <v>898</v>
      </c>
      <c r="F19" s="487" t="s">
        <v>848</v>
      </c>
      <c r="G19" s="487" t="s">
        <v>848</v>
      </c>
      <c r="H19" s="487" t="s">
        <v>848</v>
      </c>
      <c r="I19" s="487" t="s">
        <v>848</v>
      </c>
      <c r="J19" s="491" t="s">
        <v>899</v>
      </c>
      <c r="K19" s="487" t="s">
        <v>245</v>
      </c>
      <c r="L19" s="491" t="s">
        <v>900</v>
      </c>
      <c r="M19" s="491" t="s">
        <v>901</v>
      </c>
      <c r="N19" s="279" t="s">
        <v>8</v>
      </c>
      <c r="O19" s="270" t="s">
        <v>14</v>
      </c>
      <c r="P19" s="264" t="s">
        <v>18</v>
      </c>
      <c r="Q19" s="558" t="s">
        <v>902</v>
      </c>
      <c r="R19" s="525" t="s">
        <v>158</v>
      </c>
      <c r="S19" s="525" t="s">
        <v>58</v>
      </c>
      <c r="T19" s="525" t="s">
        <v>59</v>
      </c>
      <c r="U19" s="525" t="s">
        <v>60</v>
      </c>
      <c r="V19" s="525" t="s">
        <v>61</v>
      </c>
      <c r="W19" s="525" t="s">
        <v>62</v>
      </c>
      <c r="X19" s="525" t="s">
        <v>75</v>
      </c>
      <c r="Y19" s="525" t="s">
        <v>63</v>
      </c>
      <c r="Z19" s="534">
        <f t="shared" si="0"/>
        <v>100</v>
      </c>
      <c r="AA19" s="535" t="str">
        <f>IF(Z19&gt;=96,"Fuerte",IF(OR(Z19=95,Z19&gt;=86),"Moderado","Débil"))</f>
        <v>Fuerte</v>
      </c>
      <c r="AB19" s="536" t="s">
        <v>141</v>
      </c>
      <c r="AC19" s="526">
        <f t="shared" si="1"/>
        <v>200</v>
      </c>
      <c r="AD19" s="527" t="str">
        <f>IF(AND(AA19="Moderado",AB19="Moderado",AC19=100),"Moderado",IF(AC19=200,"Fuerte",IF(OR(AC19=150,),"Moderado","Débil")))</f>
        <v>Fuerte</v>
      </c>
      <c r="AE19" s="496">
        <f>(IF(AD19="Fuerte",100,IF(AD19="Moderado",50,0))+IF(AD20="Fuerte",100,IF(AD20="Moderado",50,0))+(IF(AD21="Fuerte",100,IF(AD21="Moderado",50,0)))/3)</f>
        <v>166.66666666666666</v>
      </c>
      <c r="AF19" s="495" t="str">
        <f>IF(AE19&gt;=100,"Fuerte",IF(OR(AE19=99,AE19&gt;=50),"Moderado","Débil"))</f>
        <v>Fuerte</v>
      </c>
      <c r="AG19" s="483" t="s">
        <v>150</v>
      </c>
      <c r="AH19" s="483" t="s">
        <v>150</v>
      </c>
      <c r="AI19" s="486" t="s">
        <v>625</v>
      </c>
      <c r="AJ19" s="264" t="s">
        <v>10</v>
      </c>
      <c r="AK19" s="568" t="s">
        <v>16</v>
      </c>
      <c r="AL19" s="498" t="s">
        <v>21</v>
      </c>
      <c r="AM19" s="488" t="s">
        <v>229</v>
      </c>
      <c r="AN19" s="548" t="s">
        <v>903</v>
      </c>
      <c r="AO19" s="548" t="s">
        <v>904</v>
      </c>
      <c r="AP19" s="559" t="s">
        <v>905</v>
      </c>
      <c r="AQ19" s="548" t="s">
        <v>442</v>
      </c>
      <c r="AR19" s="560">
        <v>43831</v>
      </c>
      <c r="AS19" s="560">
        <v>44196</v>
      </c>
      <c r="AT19" s="548" t="s">
        <v>443</v>
      </c>
      <c r="AU19" s="548" t="s">
        <v>906</v>
      </c>
      <c r="AV19" s="548" t="s">
        <v>907</v>
      </c>
      <c r="AW19" s="561">
        <v>1</v>
      </c>
      <c r="AX19" s="552"/>
      <c r="AY19" s="552"/>
      <c r="AZ19" s="552"/>
      <c r="BA19" s="552"/>
      <c r="BB19" s="540"/>
      <c r="BC19" s="552" t="s">
        <v>845</v>
      </c>
      <c r="BD19" s="552"/>
      <c r="BE19" s="552"/>
      <c r="BF19" s="552"/>
      <c r="BG19" s="548" t="s">
        <v>908</v>
      </c>
      <c r="BH19" s="562" t="s">
        <v>909</v>
      </c>
      <c r="BI19" s="539">
        <v>1</v>
      </c>
      <c r="BJ19" s="552" t="s">
        <v>19</v>
      </c>
      <c r="BK19" s="552" t="s">
        <v>910</v>
      </c>
      <c r="BL19" s="552" t="s">
        <v>645</v>
      </c>
      <c r="BM19" s="552" t="s">
        <v>646</v>
      </c>
      <c r="BN19" s="540">
        <v>44125</v>
      </c>
      <c r="BO19" s="552" t="s">
        <v>911</v>
      </c>
      <c r="BP19" s="552" t="s">
        <v>568</v>
      </c>
      <c r="BQ19" s="552" t="s">
        <v>834</v>
      </c>
      <c r="BR19" s="552" t="s">
        <v>834</v>
      </c>
      <c r="BS19" s="202"/>
      <c r="BT19" s="212"/>
      <c r="BU19" s="212"/>
      <c r="BV19" s="216"/>
      <c r="BW19" s="219"/>
      <c r="BX19" s="212"/>
      <c r="BY19" s="212"/>
      <c r="BZ19" s="219"/>
      <c r="CA19" s="219"/>
      <c r="CB19" s="214"/>
      <c r="CC19" s="219"/>
      <c r="CD19" s="219"/>
      <c r="CE19" s="225"/>
      <c r="CF19" s="225"/>
      <c r="CJ19" s="225"/>
      <c r="CK19" s="225"/>
      <c r="CL19" s="225"/>
      <c r="CM19" s="218"/>
    </row>
    <row r="20" spans="1:91" s="217" customFormat="1" ht="79.5" customHeight="1" x14ac:dyDescent="0.25">
      <c r="A20" s="487"/>
      <c r="B20" s="485"/>
      <c r="C20" s="490"/>
      <c r="D20" s="491"/>
      <c r="E20" s="491"/>
      <c r="F20" s="487"/>
      <c r="G20" s="487"/>
      <c r="H20" s="487"/>
      <c r="I20" s="487"/>
      <c r="J20" s="491"/>
      <c r="K20" s="487"/>
      <c r="L20" s="491"/>
      <c r="M20" s="491"/>
      <c r="N20" s="280"/>
      <c r="O20" s="270"/>
      <c r="P20" s="264"/>
      <c r="Q20" s="563" t="s">
        <v>912</v>
      </c>
      <c r="R20" s="525" t="s">
        <v>158</v>
      </c>
      <c r="S20" s="525" t="s">
        <v>58</v>
      </c>
      <c r="T20" s="525" t="s">
        <v>59</v>
      </c>
      <c r="U20" s="525" t="s">
        <v>60</v>
      </c>
      <c r="V20" s="525" t="s">
        <v>61</v>
      </c>
      <c r="W20" s="525" t="s">
        <v>62</v>
      </c>
      <c r="X20" s="525" t="s">
        <v>75</v>
      </c>
      <c r="Y20" s="525" t="s">
        <v>63</v>
      </c>
      <c r="Z20" s="534">
        <f t="shared" si="0"/>
        <v>100</v>
      </c>
      <c r="AA20" s="535" t="str">
        <f t="shared" ref="AA20:AA21" si="6">IF(Z20&gt;=96,"Fuerte",IF(OR(Z20=95,Z20&gt;=86),"Moderado","Débil"))</f>
        <v>Fuerte</v>
      </c>
      <c r="AB20" s="536" t="s">
        <v>15</v>
      </c>
      <c r="AC20" s="526">
        <f t="shared" si="1"/>
        <v>150</v>
      </c>
      <c r="AD20" s="527" t="str">
        <f t="shared" ref="AD20:AD21" si="7">IF(AND(AA20="Moderado",AB20="Moderado",AC20=100),"Moderado",IF(AC20=200,"Fuerte",IF(OR(AC20=150,),"Moderado","Débil")))</f>
        <v>Moderado</v>
      </c>
      <c r="AE20" s="496"/>
      <c r="AF20" s="495"/>
      <c r="AG20" s="483"/>
      <c r="AH20" s="483"/>
      <c r="AI20" s="486"/>
      <c r="AJ20" s="264"/>
      <c r="AK20" s="568"/>
      <c r="AL20" s="499"/>
      <c r="AM20" s="488"/>
      <c r="AN20" s="564" t="s">
        <v>913</v>
      </c>
      <c r="AO20" s="549" t="s">
        <v>914</v>
      </c>
      <c r="AP20" s="528" t="s">
        <v>915</v>
      </c>
      <c r="AQ20" s="528" t="s">
        <v>442</v>
      </c>
      <c r="AR20" s="565">
        <v>43831</v>
      </c>
      <c r="AS20" s="565">
        <v>44196</v>
      </c>
      <c r="AT20" s="528" t="s">
        <v>420</v>
      </c>
      <c r="AU20" s="529" t="s">
        <v>916</v>
      </c>
      <c r="AV20" s="518" t="s">
        <v>917</v>
      </c>
      <c r="AW20" s="566">
        <v>1</v>
      </c>
      <c r="AX20" s="552"/>
      <c r="AY20" s="552"/>
      <c r="AZ20" s="552"/>
      <c r="BA20" s="552"/>
      <c r="BB20" s="540"/>
      <c r="BC20" s="552"/>
      <c r="BD20" s="552"/>
      <c r="BE20" s="552"/>
      <c r="BF20" s="552"/>
      <c r="BG20" s="529" t="s">
        <v>918</v>
      </c>
      <c r="BH20" s="567" t="s">
        <v>919</v>
      </c>
      <c r="BI20" s="539">
        <v>1</v>
      </c>
      <c r="BJ20" s="552" t="s">
        <v>647</v>
      </c>
      <c r="BK20" s="552" t="s">
        <v>920</v>
      </c>
      <c r="BL20" s="552" t="s">
        <v>645</v>
      </c>
      <c r="BM20" s="552" t="s">
        <v>646</v>
      </c>
      <c r="BN20" s="540">
        <v>44125</v>
      </c>
      <c r="BO20" s="552"/>
      <c r="BP20" s="552" t="s">
        <v>568</v>
      </c>
      <c r="BQ20" s="552" t="s">
        <v>834</v>
      </c>
      <c r="BR20" s="552" t="s">
        <v>834</v>
      </c>
      <c r="BS20" s="257"/>
      <c r="BT20" s="256"/>
      <c r="BU20" s="256"/>
      <c r="BV20" s="216"/>
      <c r="BW20" s="219"/>
      <c r="BX20" s="256"/>
      <c r="BY20" s="256"/>
      <c r="BZ20" s="219"/>
      <c r="CA20" s="219"/>
      <c r="CB20" s="214"/>
      <c r="CC20" s="219"/>
      <c r="CD20" s="219"/>
      <c r="CE20" s="225"/>
      <c r="CF20" s="225"/>
      <c r="CJ20" s="225"/>
      <c r="CK20" s="225"/>
      <c r="CL20" s="225"/>
      <c r="CM20" s="218"/>
    </row>
    <row r="21" spans="1:91" s="217" customFormat="1" ht="79.5" customHeight="1" x14ac:dyDescent="0.25">
      <c r="A21" s="487"/>
      <c r="B21" s="489"/>
      <c r="C21" s="490"/>
      <c r="D21" s="491"/>
      <c r="E21" s="491"/>
      <c r="F21" s="487"/>
      <c r="G21" s="487"/>
      <c r="H21" s="487"/>
      <c r="I21" s="487"/>
      <c r="J21" s="491"/>
      <c r="K21" s="487"/>
      <c r="L21" s="491"/>
      <c r="M21" s="491"/>
      <c r="N21" s="497"/>
      <c r="O21" s="270"/>
      <c r="P21" s="264"/>
      <c r="Q21" s="537"/>
      <c r="R21" s="525" t="s">
        <v>158</v>
      </c>
      <c r="S21" s="525" t="s">
        <v>58</v>
      </c>
      <c r="T21" s="525" t="s">
        <v>59</v>
      </c>
      <c r="U21" s="525" t="s">
        <v>60</v>
      </c>
      <c r="V21" s="525" t="s">
        <v>61</v>
      </c>
      <c r="W21" s="525" t="s">
        <v>62</v>
      </c>
      <c r="X21" s="525" t="s">
        <v>75</v>
      </c>
      <c r="Y21" s="525" t="s">
        <v>63</v>
      </c>
      <c r="Z21" s="534">
        <f t="shared" si="0"/>
        <v>100</v>
      </c>
      <c r="AA21" s="535" t="str">
        <f t="shared" si="6"/>
        <v>Fuerte</v>
      </c>
      <c r="AB21" s="536" t="s">
        <v>15</v>
      </c>
      <c r="AC21" s="526">
        <f t="shared" si="1"/>
        <v>150</v>
      </c>
      <c r="AD21" s="527" t="str">
        <f t="shared" si="7"/>
        <v>Moderado</v>
      </c>
      <c r="AE21" s="496"/>
      <c r="AF21" s="495"/>
      <c r="AG21" s="483"/>
      <c r="AH21" s="483"/>
      <c r="AI21" s="486"/>
      <c r="AJ21" s="264"/>
      <c r="AK21" s="568"/>
      <c r="AL21" s="500"/>
      <c r="AM21" s="488"/>
      <c r="AN21" s="531"/>
      <c r="AO21" s="531"/>
      <c r="AP21" s="531"/>
      <c r="AQ21" s="537"/>
      <c r="AR21" s="519"/>
      <c r="AS21" s="519"/>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257"/>
      <c r="BT21" s="256"/>
      <c r="BU21" s="256"/>
      <c r="BV21" s="216"/>
      <c r="BW21" s="219"/>
      <c r="BX21" s="256"/>
      <c r="BY21" s="256"/>
      <c r="BZ21" s="219"/>
      <c r="CA21" s="219"/>
      <c r="CB21" s="214"/>
      <c r="CC21" s="219"/>
      <c r="CD21" s="219"/>
      <c r="CE21" s="225"/>
      <c r="CF21" s="225"/>
      <c r="CJ21" s="225"/>
      <c r="CK21" s="225"/>
      <c r="CL21" s="225"/>
      <c r="CM21" s="218"/>
    </row>
    <row r="22" spans="1:91" s="217" customFormat="1" ht="114" x14ac:dyDescent="0.25">
      <c r="A22" s="487" t="s">
        <v>596</v>
      </c>
      <c r="B22" s="484" t="s">
        <v>27</v>
      </c>
      <c r="C22" s="490" t="s">
        <v>576</v>
      </c>
      <c r="D22" s="491" t="s">
        <v>472</v>
      </c>
      <c r="E22" s="491" t="s">
        <v>921</v>
      </c>
      <c r="F22" s="487" t="s">
        <v>848</v>
      </c>
      <c r="G22" s="487" t="s">
        <v>848</v>
      </c>
      <c r="H22" s="487" t="s">
        <v>848</v>
      </c>
      <c r="I22" s="487" t="s">
        <v>848</v>
      </c>
      <c r="J22" s="491" t="s">
        <v>921</v>
      </c>
      <c r="K22" s="487" t="s">
        <v>245</v>
      </c>
      <c r="L22" s="491" t="s">
        <v>922</v>
      </c>
      <c r="M22" s="491" t="s">
        <v>923</v>
      </c>
      <c r="N22" s="279" t="s">
        <v>8</v>
      </c>
      <c r="O22" s="270" t="s">
        <v>14</v>
      </c>
      <c r="P22" s="264" t="s">
        <v>18</v>
      </c>
      <c r="Q22" s="577" t="s">
        <v>924</v>
      </c>
      <c r="R22" s="579" t="s">
        <v>158</v>
      </c>
      <c r="S22" s="579" t="s">
        <v>58</v>
      </c>
      <c r="T22" s="579" t="s">
        <v>59</v>
      </c>
      <c r="U22" s="579" t="s">
        <v>60</v>
      </c>
      <c r="V22" s="579" t="s">
        <v>61</v>
      </c>
      <c r="W22" s="579" t="s">
        <v>62</v>
      </c>
      <c r="X22" s="579" t="s">
        <v>75</v>
      </c>
      <c r="Y22" s="579" t="s">
        <v>63</v>
      </c>
      <c r="Z22" s="583">
        <v>100</v>
      </c>
      <c r="AA22" s="584" t="s">
        <v>141</v>
      </c>
      <c r="AB22" s="585" t="s">
        <v>141</v>
      </c>
      <c r="AC22" s="580">
        <v>200</v>
      </c>
      <c r="AD22" s="581" t="s">
        <v>141</v>
      </c>
      <c r="AE22" s="496">
        <v>166.66666666666666</v>
      </c>
      <c r="AF22" s="495" t="s">
        <v>141</v>
      </c>
      <c r="AG22" s="483" t="s">
        <v>150</v>
      </c>
      <c r="AH22" s="483" t="s">
        <v>151</v>
      </c>
      <c r="AI22" s="486" t="s">
        <v>625</v>
      </c>
      <c r="AJ22" s="264" t="s">
        <v>10</v>
      </c>
      <c r="AK22" s="264" t="s">
        <v>15</v>
      </c>
      <c r="AL22" s="264" t="s">
        <v>20</v>
      </c>
      <c r="AM22" s="488" t="s">
        <v>226</v>
      </c>
      <c r="AN22" s="577" t="s">
        <v>925</v>
      </c>
      <c r="AO22" s="577" t="s">
        <v>926</v>
      </c>
      <c r="AP22" s="577" t="s">
        <v>926</v>
      </c>
      <c r="AQ22" s="577" t="s">
        <v>479</v>
      </c>
      <c r="AR22" s="576" t="s">
        <v>927</v>
      </c>
      <c r="AS22" s="576" t="s">
        <v>928</v>
      </c>
      <c r="AT22" s="577" t="s">
        <v>929</v>
      </c>
      <c r="AU22" s="575"/>
      <c r="AV22" s="575" t="s">
        <v>930</v>
      </c>
      <c r="AW22" s="575"/>
      <c r="AX22" s="586"/>
      <c r="AY22" s="586"/>
      <c r="AZ22" s="586"/>
      <c r="BA22" s="586"/>
      <c r="BB22" s="587"/>
      <c r="BC22" s="586" t="s">
        <v>845</v>
      </c>
      <c r="BD22" s="586"/>
      <c r="BE22" s="586"/>
      <c r="BF22" s="586"/>
      <c r="BG22" s="582" t="s">
        <v>931</v>
      </c>
      <c r="BH22" s="582" t="s">
        <v>932</v>
      </c>
      <c r="BI22" s="588">
        <v>1</v>
      </c>
      <c r="BJ22" s="586" t="s">
        <v>647</v>
      </c>
      <c r="BK22" s="586" t="s">
        <v>933</v>
      </c>
      <c r="BL22" s="586" t="s">
        <v>648</v>
      </c>
      <c r="BM22" s="586" t="s">
        <v>649</v>
      </c>
      <c r="BN22" s="587">
        <v>44123</v>
      </c>
      <c r="BO22" s="586"/>
      <c r="BP22" s="586" t="s">
        <v>568</v>
      </c>
      <c r="BQ22" s="586" t="s">
        <v>934</v>
      </c>
      <c r="BR22" s="586" t="s">
        <v>934</v>
      </c>
      <c r="BS22" s="257"/>
      <c r="BT22" s="256"/>
      <c r="BU22" s="256"/>
      <c r="BV22" s="216"/>
      <c r="BW22" s="219"/>
      <c r="BX22" s="256"/>
      <c r="BY22" s="256"/>
      <c r="BZ22" s="219"/>
      <c r="CA22" s="219"/>
      <c r="CB22" s="214"/>
      <c r="CC22" s="219"/>
      <c r="CD22" s="219"/>
      <c r="CE22" s="225"/>
      <c r="CF22" s="225"/>
      <c r="CJ22" s="225"/>
      <c r="CK22" s="225"/>
      <c r="CL22" s="225"/>
      <c r="CM22" s="218"/>
    </row>
    <row r="23" spans="1:91" s="217" customFormat="1" ht="85.5" x14ac:dyDescent="0.25">
      <c r="A23" s="487"/>
      <c r="B23" s="485"/>
      <c r="C23" s="490"/>
      <c r="D23" s="491"/>
      <c r="E23" s="491"/>
      <c r="F23" s="487"/>
      <c r="G23" s="487"/>
      <c r="H23" s="487"/>
      <c r="I23" s="487"/>
      <c r="J23" s="491"/>
      <c r="K23" s="487"/>
      <c r="L23" s="491"/>
      <c r="M23" s="491"/>
      <c r="N23" s="280"/>
      <c r="O23" s="270"/>
      <c r="P23" s="264"/>
      <c r="Q23" s="577" t="s">
        <v>935</v>
      </c>
      <c r="R23" s="579" t="s">
        <v>158</v>
      </c>
      <c r="S23" s="579" t="s">
        <v>58</v>
      </c>
      <c r="T23" s="579" t="s">
        <v>59</v>
      </c>
      <c r="U23" s="579" t="s">
        <v>60</v>
      </c>
      <c r="V23" s="579" t="s">
        <v>61</v>
      </c>
      <c r="W23" s="579" t="s">
        <v>62</v>
      </c>
      <c r="X23" s="579" t="s">
        <v>75</v>
      </c>
      <c r="Y23" s="579" t="s">
        <v>63</v>
      </c>
      <c r="Z23" s="583">
        <v>100</v>
      </c>
      <c r="AA23" s="584" t="s">
        <v>141</v>
      </c>
      <c r="AB23" s="585" t="s">
        <v>15</v>
      </c>
      <c r="AC23" s="580">
        <v>150</v>
      </c>
      <c r="AD23" s="581" t="s">
        <v>15</v>
      </c>
      <c r="AE23" s="496"/>
      <c r="AF23" s="495"/>
      <c r="AG23" s="483"/>
      <c r="AH23" s="483"/>
      <c r="AI23" s="486"/>
      <c r="AJ23" s="264"/>
      <c r="AK23" s="264"/>
      <c r="AL23" s="264"/>
      <c r="AM23" s="488"/>
      <c r="AN23" s="577" t="s">
        <v>936</v>
      </c>
      <c r="AO23" s="577" t="s">
        <v>937</v>
      </c>
      <c r="AP23" s="577" t="s">
        <v>937</v>
      </c>
      <c r="AQ23" s="577" t="s">
        <v>479</v>
      </c>
      <c r="AR23" s="576">
        <v>43832</v>
      </c>
      <c r="AS23" s="576">
        <v>44196</v>
      </c>
      <c r="AT23" s="577" t="s">
        <v>484</v>
      </c>
      <c r="AU23" s="575" t="s">
        <v>938</v>
      </c>
      <c r="AV23" s="575" t="s">
        <v>939</v>
      </c>
      <c r="AW23" s="575" t="s">
        <v>940</v>
      </c>
      <c r="AX23" s="586"/>
      <c r="AY23" s="586"/>
      <c r="AZ23" s="586"/>
      <c r="BA23" s="586"/>
      <c r="BB23" s="587"/>
      <c r="BC23" s="586"/>
      <c r="BD23" s="586"/>
      <c r="BE23" s="586"/>
      <c r="BF23" s="586"/>
      <c r="BG23" s="582" t="s">
        <v>941</v>
      </c>
      <c r="BH23" s="582" t="s">
        <v>942</v>
      </c>
      <c r="BI23" s="588">
        <v>1</v>
      </c>
      <c r="BJ23" s="586" t="s">
        <v>21</v>
      </c>
      <c r="BK23" s="586" t="s">
        <v>943</v>
      </c>
      <c r="BL23" s="586" t="s">
        <v>648</v>
      </c>
      <c r="BM23" s="586" t="s">
        <v>649</v>
      </c>
      <c r="BN23" s="587">
        <v>44123</v>
      </c>
      <c r="BO23" s="586"/>
      <c r="BP23" s="586" t="s">
        <v>568</v>
      </c>
      <c r="BQ23" s="586" t="s">
        <v>934</v>
      </c>
      <c r="BR23" s="586" t="s">
        <v>934</v>
      </c>
      <c r="BS23" s="257"/>
      <c r="BT23" s="256"/>
      <c r="BU23" s="256"/>
      <c r="BV23" s="216"/>
      <c r="BW23" s="219"/>
      <c r="BX23" s="256"/>
      <c r="BY23" s="256"/>
      <c r="BZ23" s="219"/>
      <c r="CA23" s="219"/>
      <c r="CB23" s="214"/>
      <c r="CC23" s="219"/>
      <c r="CD23" s="219"/>
      <c r="CE23" s="225"/>
      <c r="CF23" s="225"/>
      <c r="CJ23" s="225"/>
      <c r="CK23" s="225"/>
      <c r="CL23" s="225"/>
      <c r="CM23" s="218"/>
    </row>
    <row r="24" spans="1:91" s="217" customFormat="1" ht="71.25" x14ac:dyDescent="0.25">
      <c r="A24" s="487"/>
      <c r="B24" s="489"/>
      <c r="C24" s="490"/>
      <c r="D24" s="491"/>
      <c r="E24" s="491"/>
      <c r="F24" s="487"/>
      <c r="G24" s="487"/>
      <c r="H24" s="487"/>
      <c r="I24" s="487"/>
      <c r="J24" s="491"/>
      <c r="K24" s="487"/>
      <c r="L24" s="491"/>
      <c r="M24" s="491"/>
      <c r="N24" s="497"/>
      <c r="O24" s="270"/>
      <c r="P24" s="264"/>
      <c r="Q24" s="582" t="s">
        <v>944</v>
      </c>
      <c r="R24" s="579" t="s">
        <v>158</v>
      </c>
      <c r="S24" s="579" t="s">
        <v>58</v>
      </c>
      <c r="T24" s="579" t="s">
        <v>59</v>
      </c>
      <c r="U24" s="579" t="s">
        <v>60</v>
      </c>
      <c r="V24" s="579" t="s">
        <v>61</v>
      </c>
      <c r="W24" s="579" t="s">
        <v>62</v>
      </c>
      <c r="X24" s="579" t="s">
        <v>75</v>
      </c>
      <c r="Y24" s="579" t="s">
        <v>63</v>
      </c>
      <c r="Z24" s="583">
        <v>100</v>
      </c>
      <c r="AA24" s="584" t="s">
        <v>141</v>
      </c>
      <c r="AB24" s="585" t="s">
        <v>15</v>
      </c>
      <c r="AC24" s="580">
        <v>150</v>
      </c>
      <c r="AD24" s="581" t="s">
        <v>15</v>
      </c>
      <c r="AE24" s="496"/>
      <c r="AF24" s="495"/>
      <c r="AG24" s="483"/>
      <c r="AH24" s="483"/>
      <c r="AI24" s="486"/>
      <c r="AJ24" s="264"/>
      <c r="AK24" s="264"/>
      <c r="AL24" s="264"/>
      <c r="AM24" s="488"/>
      <c r="AN24" s="578" t="s">
        <v>945</v>
      </c>
      <c r="AO24" s="578" t="s">
        <v>946</v>
      </c>
      <c r="AP24" s="578" t="s">
        <v>946</v>
      </c>
      <c r="AQ24" s="582"/>
      <c r="AR24" s="576"/>
      <c r="AS24" s="576"/>
      <c r="AT24" s="582"/>
      <c r="AU24" s="583"/>
      <c r="AV24" s="583"/>
      <c r="AW24" s="583"/>
      <c r="AX24" s="582"/>
      <c r="AY24" s="582"/>
      <c r="AZ24" s="582"/>
      <c r="BA24" s="582"/>
      <c r="BB24" s="582"/>
      <c r="BC24" s="582"/>
      <c r="BD24" s="582"/>
      <c r="BE24" s="582"/>
      <c r="BF24" s="582"/>
      <c r="BG24" s="582" t="s">
        <v>947</v>
      </c>
      <c r="BH24" s="582" t="s">
        <v>948</v>
      </c>
      <c r="BI24" s="582"/>
      <c r="BJ24" s="582"/>
      <c r="BK24" s="582" t="s">
        <v>949</v>
      </c>
      <c r="BL24" s="582"/>
      <c r="BM24" s="582"/>
      <c r="BN24" s="582"/>
      <c r="BO24" s="582"/>
      <c r="BP24" s="586" t="s">
        <v>568</v>
      </c>
      <c r="BQ24" s="586" t="s">
        <v>934</v>
      </c>
      <c r="BR24" s="586" t="s">
        <v>934</v>
      </c>
      <c r="BS24" s="257"/>
      <c r="BT24" s="256"/>
      <c r="BU24" s="256"/>
      <c r="BV24" s="216"/>
      <c r="BW24" s="219"/>
      <c r="BX24" s="256"/>
      <c r="BY24" s="256"/>
      <c r="BZ24" s="219"/>
      <c r="CA24" s="219"/>
      <c r="CB24" s="214"/>
      <c r="CC24" s="219"/>
      <c r="CD24" s="219"/>
      <c r="CE24" s="225"/>
      <c r="CF24" s="225"/>
      <c r="CJ24" s="225"/>
      <c r="CK24" s="225"/>
      <c r="CL24" s="225"/>
      <c r="CM24" s="218"/>
    </row>
    <row r="25" spans="1:91" s="217" customFormat="1" ht="370.5" x14ac:dyDescent="0.25">
      <c r="A25" s="487" t="s">
        <v>596</v>
      </c>
      <c r="B25" s="484" t="s">
        <v>27</v>
      </c>
      <c r="C25" s="490" t="s">
        <v>212</v>
      </c>
      <c r="D25" s="491" t="s">
        <v>485</v>
      </c>
      <c r="E25" s="491" t="s">
        <v>950</v>
      </c>
      <c r="F25" s="487" t="s">
        <v>848</v>
      </c>
      <c r="G25" s="487" t="s">
        <v>848</v>
      </c>
      <c r="H25" s="487" t="s">
        <v>848</v>
      </c>
      <c r="I25" s="487" t="s">
        <v>848</v>
      </c>
      <c r="J25" s="491" t="s">
        <v>951</v>
      </c>
      <c r="K25" s="487" t="s">
        <v>245</v>
      </c>
      <c r="L25" s="491" t="s">
        <v>952</v>
      </c>
      <c r="M25" s="491" t="s">
        <v>953</v>
      </c>
      <c r="N25" s="279" t="s">
        <v>8</v>
      </c>
      <c r="O25" s="270" t="s">
        <v>14</v>
      </c>
      <c r="P25" s="264" t="s">
        <v>18</v>
      </c>
      <c r="Q25" s="598" t="s">
        <v>954</v>
      </c>
      <c r="R25" s="591" t="s">
        <v>158</v>
      </c>
      <c r="S25" s="591" t="s">
        <v>58</v>
      </c>
      <c r="T25" s="591" t="s">
        <v>59</v>
      </c>
      <c r="U25" s="591" t="s">
        <v>60</v>
      </c>
      <c r="V25" s="591" t="s">
        <v>61</v>
      </c>
      <c r="W25" s="591" t="s">
        <v>62</v>
      </c>
      <c r="X25" s="591" t="s">
        <v>75</v>
      </c>
      <c r="Y25" s="591" t="s">
        <v>63</v>
      </c>
      <c r="Z25" s="595">
        <v>100</v>
      </c>
      <c r="AA25" s="596" t="s">
        <v>141</v>
      </c>
      <c r="AB25" s="597" t="s">
        <v>141</v>
      </c>
      <c r="AC25" s="592">
        <v>200</v>
      </c>
      <c r="AD25" s="593" t="s">
        <v>141</v>
      </c>
      <c r="AE25" s="496">
        <v>166.66666666666666</v>
      </c>
      <c r="AF25" s="495" t="s">
        <v>141</v>
      </c>
      <c r="AG25" s="483" t="s">
        <v>150</v>
      </c>
      <c r="AH25" s="483" t="s">
        <v>151</v>
      </c>
      <c r="AI25" s="486" t="s">
        <v>625</v>
      </c>
      <c r="AJ25" s="264" t="s">
        <v>10</v>
      </c>
      <c r="AK25" s="264" t="s">
        <v>15</v>
      </c>
      <c r="AL25" s="264" t="s">
        <v>20</v>
      </c>
      <c r="AM25" s="488" t="s">
        <v>226</v>
      </c>
      <c r="AN25" s="590" t="s">
        <v>955</v>
      </c>
      <c r="AO25" s="599" t="s">
        <v>956</v>
      </c>
      <c r="AP25" s="599" t="s">
        <v>957</v>
      </c>
      <c r="AQ25" s="590" t="s">
        <v>492</v>
      </c>
      <c r="AR25" s="600" t="s">
        <v>927</v>
      </c>
      <c r="AS25" s="589" t="s">
        <v>958</v>
      </c>
      <c r="AT25" s="594" t="s">
        <v>959</v>
      </c>
      <c r="AU25" s="599" t="s">
        <v>960</v>
      </c>
      <c r="AV25" s="604" t="s">
        <v>961</v>
      </c>
      <c r="AW25" s="602">
        <v>1</v>
      </c>
      <c r="AX25" s="602"/>
      <c r="AY25" s="602"/>
      <c r="AZ25" s="602"/>
      <c r="BA25" s="602"/>
      <c r="BB25" s="603"/>
      <c r="BC25" s="602" t="s">
        <v>845</v>
      </c>
      <c r="BD25" s="602"/>
      <c r="BE25" s="602"/>
      <c r="BF25" s="602"/>
      <c r="BG25" s="605" t="s">
        <v>959</v>
      </c>
      <c r="BH25" s="605" t="s">
        <v>961</v>
      </c>
      <c r="BI25" s="605" t="s">
        <v>962</v>
      </c>
      <c r="BJ25" s="602" t="s">
        <v>19</v>
      </c>
      <c r="BK25" s="602" t="s">
        <v>963</v>
      </c>
      <c r="BL25" s="602" t="s">
        <v>645</v>
      </c>
      <c r="BM25" s="602" t="s">
        <v>646</v>
      </c>
      <c r="BN25" s="603">
        <v>44131</v>
      </c>
      <c r="BO25" s="602" t="s">
        <v>964</v>
      </c>
      <c r="BP25" s="602" t="s">
        <v>568</v>
      </c>
      <c r="BQ25" s="602" t="s">
        <v>834</v>
      </c>
      <c r="BR25" s="602" t="s">
        <v>834</v>
      </c>
      <c r="BS25" s="257"/>
      <c r="BT25" s="256"/>
      <c r="BU25" s="256"/>
      <c r="BV25" s="216"/>
      <c r="BW25" s="219"/>
      <c r="BX25" s="256"/>
      <c r="BY25" s="256"/>
      <c r="BZ25" s="219"/>
      <c r="CA25" s="219"/>
      <c r="CB25" s="214"/>
      <c r="CC25" s="219"/>
      <c r="CD25" s="219"/>
      <c r="CE25" s="225"/>
      <c r="CF25" s="225"/>
      <c r="CJ25" s="225"/>
      <c r="CK25" s="225"/>
      <c r="CL25" s="225"/>
      <c r="CM25" s="218"/>
    </row>
    <row r="26" spans="1:91" s="217" customFormat="1" ht="42.75" x14ac:dyDescent="0.25">
      <c r="A26" s="487"/>
      <c r="B26" s="485"/>
      <c r="C26" s="490"/>
      <c r="D26" s="491"/>
      <c r="E26" s="491"/>
      <c r="F26" s="487"/>
      <c r="G26" s="487"/>
      <c r="H26" s="487"/>
      <c r="I26" s="487"/>
      <c r="J26" s="491"/>
      <c r="K26" s="487"/>
      <c r="L26" s="491"/>
      <c r="M26" s="491"/>
      <c r="N26" s="280"/>
      <c r="O26" s="270"/>
      <c r="P26" s="264"/>
      <c r="Q26" s="598"/>
      <c r="R26" s="591" t="s">
        <v>158</v>
      </c>
      <c r="S26" s="591" t="s">
        <v>58</v>
      </c>
      <c r="T26" s="591" t="s">
        <v>59</v>
      </c>
      <c r="U26" s="591" t="s">
        <v>60</v>
      </c>
      <c r="V26" s="591" t="s">
        <v>61</v>
      </c>
      <c r="W26" s="591" t="s">
        <v>62</v>
      </c>
      <c r="X26" s="591" t="s">
        <v>75</v>
      </c>
      <c r="Y26" s="591" t="s">
        <v>63</v>
      </c>
      <c r="Z26" s="595">
        <v>100</v>
      </c>
      <c r="AA26" s="596" t="s">
        <v>141</v>
      </c>
      <c r="AB26" s="597" t="s">
        <v>15</v>
      </c>
      <c r="AC26" s="592">
        <v>150</v>
      </c>
      <c r="AD26" s="593" t="s">
        <v>15</v>
      </c>
      <c r="AE26" s="496"/>
      <c r="AF26" s="495"/>
      <c r="AG26" s="483"/>
      <c r="AH26" s="483"/>
      <c r="AI26" s="486"/>
      <c r="AJ26" s="264"/>
      <c r="AK26" s="264"/>
      <c r="AL26" s="264"/>
      <c r="AM26" s="488"/>
      <c r="AN26" s="590"/>
      <c r="AO26" s="590"/>
      <c r="AP26" s="590"/>
      <c r="AQ26" s="590"/>
      <c r="AR26" s="600"/>
      <c r="AS26" s="589"/>
      <c r="AT26" s="594"/>
      <c r="AU26" s="599"/>
      <c r="AV26" s="601"/>
      <c r="AW26" s="602"/>
      <c r="AX26" s="602"/>
      <c r="AY26" s="602"/>
      <c r="AZ26" s="602"/>
      <c r="BA26" s="602"/>
      <c r="BB26" s="603"/>
      <c r="BC26" s="602"/>
      <c r="BD26" s="602"/>
      <c r="BE26" s="602"/>
      <c r="BF26" s="602"/>
      <c r="BG26" s="594"/>
      <c r="BH26" s="594"/>
      <c r="BI26" s="594"/>
      <c r="BJ26" s="602"/>
      <c r="BK26" s="602"/>
      <c r="BL26" s="602"/>
      <c r="BM26" s="602"/>
      <c r="BN26" s="602"/>
      <c r="BO26" s="602"/>
      <c r="BP26" s="602"/>
      <c r="BQ26" s="602"/>
      <c r="BR26" s="602"/>
      <c r="BS26" s="257"/>
      <c r="BT26" s="256"/>
      <c r="BU26" s="256"/>
      <c r="BV26" s="216"/>
      <c r="BW26" s="219"/>
      <c r="BX26" s="256"/>
      <c r="BY26" s="256"/>
      <c r="BZ26" s="219"/>
      <c r="CA26" s="219"/>
      <c r="CB26" s="214"/>
      <c r="CC26" s="219"/>
      <c r="CD26" s="219"/>
      <c r="CE26" s="225"/>
      <c r="CF26" s="225"/>
      <c r="CJ26" s="225"/>
      <c r="CK26" s="225"/>
      <c r="CL26" s="225"/>
      <c r="CM26" s="218"/>
    </row>
    <row r="27" spans="1:91" s="217" customFormat="1" ht="43.5" thickBot="1" x14ac:dyDescent="0.3">
      <c r="A27" s="487"/>
      <c r="B27" s="489"/>
      <c r="C27" s="490"/>
      <c r="D27" s="491"/>
      <c r="E27" s="491"/>
      <c r="F27" s="487"/>
      <c r="G27" s="487"/>
      <c r="H27" s="487"/>
      <c r="I27" s="487"/>
      <c r="J27" s="491"/>
      <c r="K27" s="487"/>
      <c r="L27" s="491"/>
      <c r="M27" s="491"/>
      <c r="N27" s="497"/>
      <c r="O27" s="270"/>
      <c r="P27" s="264"/>
      <c r="Q27" s="594"/>
      <c r="R27" s="591" t="s">
        <v>158</v>
      </c>
      <c r="S27" s="591" t="s">
        <v>58</v>
      </c>
      <c r="T27" s="591" t="s">
        <v>59</v>
      </c>
      <c r="U27" s="591" t="s">
        <v>60</v>
      </c>
      <c r="V27" s="591" t="s">
        <v>61</v>
      </c>
      <c r="W27" s="591" t="s">
        <v>62</v>
      </c>
      <c r="X27" s="591" t="s">
        <v>75</v>
      </c>
      <c r="Y27" s="591" t="s">
        <v>63</v>
      </c>
      <c r="Z27" s="595">
        <v>100</v>
      </c>
      <c r="AA27" s="596" t="s">
        <v>141</v>
      </c>
      <c r="AB27" s="597" t="s">
        <v>15</v>
      </c>
      <c r="AC27" s="592">
        <v>150</v>
      </c>
      <c r="AD27" s="593" t="s">
        <v>15</v>
      </c>
      <c r="AE27" s="496"/>
      <c r="AF27" s="495"/>
      <c r="AG27" s="483"/>
      <c r="AH27" s="483"/>
      <c r="AI27" s="486"/>
      <c r="AJ27" s="264"/>
      <c r="AK27" s="264"/>
      <c r="AL27" s="264"/>
      <c r="AM27" s="488"/>
      <c r="AN27" s="590"/>
      <c r="AO27" s="590"/>
      <c r="AP27" s="590"/>
      <c r="AQ27" s="594"/>
      <c r="AR27" s="589"/>
      <c r="AS27" s="589"/>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c r="BS27" s="257"/>
      <c r="BT27" s="256"/>
      <c r="BU27" s="256"/>
      <c r="BV27" s="216"/>
      <c r="BW27" s="219"/>
      <c r="BX27" s="256"/>
      <c r="BY27" s="256"/>
      <c r="BZ27" s="219"/>
      <c r="CA27" s="219"/>
      <c r="CB27" s="214"/>
      <c r="CC27" s="219"/>
      <c r="CD27" s="219"/>
      <c r="CE27" s="225"/>
      <c r="CF27" s="225"/>
      <c r="CJ27" s="225"/>
      <c r="CK27" s="225"/>
      <c r="CL27" s="225"/>
      <c r="CM27" s="218"/>
    </row>
    <row r="28" spans="1:91" s="217" customFormat="1" ht="409.5" x14ac:dyDescent="0.25">
      <c r="A28" s="487" t="s">
        <v>596</v>
      </c>
      <c r="B28" s="484" t="s">
        <v>27</v>
      </c>
      <c r="C28" s="490" t="s">
        <v>581</v>
      </c>
      <c r="D28" s="491" t="s">
        <v>445</v>
      </c>
      <c r="E28" s="491" t="s">
        <v>965</v>
      </c>
      <c r="F28" s="487" t="s">
        <v>848</v>
      </c>
      <c r="G28" s="487" t="s">
        <v>848</v>
      </c>
      <c r="H28" s="487" t="s">
        <v>848</v>
      </c>
      <c r="I28" s="487" t="s">
        <v>848</v>
      </c>
      <c r="J28" s="491" t="s">
        <v>966</v>
      </c>
      <c r="K28" s="487" t="s">
        <v>245</v>
      </c>
      <c r="L28" s="570" t="s">
        <v>967</v>
      </c>
      <c r="M28" s="491" t="s">
        <v>968</v>
      </c>
      <c r="N28" s="279" t="s">
        <v>8</v>
      </c>
      <c r="O28" s="270" t="s">
        <v>14</v>
      </c>
      <c r="P28" s="264" t="s">
        <v>18</v>
      </c>
      <c r="Q28" s="609" t="s">
        <v>969</v>
      </c>
      <c r="R28" s="612" t="s">
        <v>158</v>
      </c>
      <c r="S28" s="612" t="s">
        <v>58</v>
      </c>
      <c r="T28" s="612" t="s">
        <v>59</v>
      </c>
      <c r="U28" s="612" t="s">
        <v>60</v>
      </c>
      <c r="V28" s="612" t="s">
        <v>61</v>
      </c>
      <c r="W28" s="612" t="s">
        <v>62</v>
      </c>
      <c r="X28" s="612" t="s">
        <v>75</v>
      </c>
      <c r="Y28" s="612" t="s">
        <v>63</v>
      </c>
      <c r="Z28" s="616">
        <v>100</v>
      </c>
      <c r="AA28" s="617" t="s">
        <v>141</v>
      </c>
      <c r="AB28" s="618" t="s">
        <v>141</v>
      </c>
      <c r="AC28" s="613">
        <v>200</v>
      </c>
      <c r="AD28" s="614" t="s">
        <v>141</v>
      </c>
      <c r="AE28" s="496">
        <v>166.66666666666666</v>
      </c>
      <c r="AF28" s="495" t="s">
        <v>141</v>
      </c>
      <c r="AG28" s="483" t="s">
        <v>150</v>
      </c>
      <c r="AH28" s="483" t="s">
        <v>151</v>
      </c>
      <c r="AI28" s="486" t="s">
        <v>625</v>
      </c>
      <c r="AJ28" s="264" t="s">
        <v>10</v>
      </c>
      <c r="AK28" s="264" t="s">
        <v>15</v>
      </c>
      <c r="AL28" s="264" t="s">
        <v>20</v>
      </c>
      <c r="AM28" s="488" t="s">
        <v>226</v>
      </c>
      <c r="AN28" s="610" t="s">
        <v>970</v>
      </c>
      <c r="AO28" s="626" t="s">
        <v>971</v>
      </c>
      <c r="AP28" s="619" t="s">
        <v>972</v>
      </c>
      <c r="AQ28" s="608" t="s">
        <v>451</v>
      </c>
      <c r="AR28" s="607">
        <v>43831</v>
      </c>
      <c r="AS28" s="607">
        <v>44196</v>
      </c>
      <c r="AT28" s="608" t="s">
        <v>452</v>
      </c>
      <c r="AU28" s="623" t="s">
        <v>973</v>
      </c>
      <c r="AV28" s="624" t="s">
        <v>974</v>
      </c>
      <c r="AW28" s="625">
        <v>1</v>
      </c>
      <c r="AX28" s="620"/>
      <c r="AY28" s="620"/>
      <c r="AZ28" s="620"/>
      <c r="BA28" s="620"/>
      <c r="BB28" s="621"/>
      <c r="BC28" s="620" t="s">
        <v>845</v>
      </c>
      <c r="BD28" s="620"/>
      <c r="BE28" s="620"/>
      <c r="BF28" s="620"/>
      <c r="BG28" s="622" t="s">
        <v>975</v>
      </c>
      <c r="BH28" s="622" t="s">
        <v>976</v>
      </c>
      <c r="BI28" s="629">
        <v>0.7</v>
      </c>
      <c r="BJ28" s="620" t="s">
        <v>21</v>
      </c>
      <c r="BK28" s="620" t="s">
        <v>977</v>
      </c>
      <c r="BL28" s="620" t="s">
        <v>648</v>
      </c>
      <c r="BM28" s="620" t="s">
        <v>649</v>
      </c>
      <c r="BN28" s="621">
        <v>44125</v>
      </c>
      <c r="BO28" s="620"/>
      <c r="BP28" s="620" t="s">
        <v>568</v>
      </c>
      <c r="BQ28" s="620" t="s">
        <v>834</v>
      </c>
      <c r="BR28" s="620" t="s">
        <v>834</v>
      </c>
      <c r="BS28" s="257"/>
      <c r="BT28" s="256"/>
      <c r="BU28" s="256"/>
      <c r="BV28" s="216"/>
      <c r="BW28" s="219"/>
      <c r="BX28" s="256"/>
      <c r="BY28" s="256"/>
      <c r="BZ28" s="219"/>
      <c r="CA28" s="219"/>
      <c r="CB28" s="214"/>
      <c r="CC28" s="219"/>
      <c r="CD28" s="219"/>
      <c r="CE28" s="225"/>
      <c r="CF28" s="225"/>
      <c r="CJ28" s="225"/>
      <c r="CK28" s="225"/>
      <c r="CL28" s="225"/>
      <c r="CM28" s="218"/>
    </row>
    <row r="29" spans="1:91" s="217" customFormat="1" ht="242.25" customHeight="1" x14ac:dyDescent="0.25">
      <c r="A29" s="487"/>
      <c r="B29" s="485"/>
      <c r="C29" s="490"/>
      <c r="D29" s="491"/>
      <c r="E29" s="491"/>
      <c r="F29" s="487"/>
      <c r="G29" s="487"/>
      <c r="H29" s="487"/>
      <c r="I29" s="487"/>
      <c r="J29" s="491"/>
      <c r="K29" s="487"/>
      <c r="L29" s="570"/>
      <c r="M29" s="491"/>
      <c r="N29" s="280"/>
      <c r="O29" s="270"/>
      <c r="P29" s="264"/>
      <c r="Q29" s="609" t="s">
        <v>978</v>
      </c>
      <c r="R29" s="612" t="s">
        <v>158</v>
      </c>
      <c r="S29" s="612" t="s">
        <v>58</v>
      </c>
      <c r="T29" s="612" t="s">
        <v>59</v>
      </c>
      <c r="U29" s="612" t="s">
        <v>60</v>
      </c>
      <c r="V29" s="612" t="s">
        <v>61</v>
      </c>
      <c r="W29" s="612" t="s">
        <v>62</v>
      </c>
      <c r="X29" s="612" t="s">
        <v>75</v>
      </c>
      <c r="Y29" s="612" t="s">
        <v>63</v>
      </c>
      <c r="Z29" s="616">
        <v>100</v>
      </c>
      <c r="AA29" s="617" t="s">
        <v>141</v>
      </c>
      <c r="AB29" s="618" t="s">
        <v>15</v>
      </c>
      <c r="AC29" s="613">
        <v>150</v>
      </c>
      <c r="AD29" s="614" t="s">
        <v>15</v>
      </c>
      <c r="AE29" s="496"/>
      <c r="AF29" s="495"/>
      <c r="AG29" s="483"/>
      <c r="AH29" s="483"/>
      <c r="AI29" s="486"/>
      <c r="AJ29" s="264"/>
      <c r="AK29" s="264"/>
      <c r="AL29" s="264"/>
      <c r="AM29" s="488"/>
      <c r="AN29" s="627" t="s">
        <v>979</v>
      </c>
      <c r="AO29" s="609" t="s">
        <v>980</v>
      </c>
      <c r="AP29" s="609" t="s">
        <v>981</v>
      </c>
      <c r="AQ29" s="609" t="s">
        <v>982</v>
      </c>
      <c r="AR29" s="607">
        <v>43831</v>
      </c>
      <c r="AS29" s="607">
        <v>44196</v>
      </c>
      <c r="AT29" s="609" t="s">
        <v>983</v>
      </c>
      <c r="AU29" s="606"/>
      <c r="AV29" s="606"/>
      <c r="AW29" s="625"/>
      <c r="AX29" s="620"/>
      <c r="AY29" s="620"/>
      <c r="AZ29" s="620"/>
      <c r="BA29" s="620"/>
      <c r="BB29" s="621"/>
      <c r="BC29" s="620"/>
      <c r="BD29" s="620"/>
      <c r="BE29" s="620"/>
      <c r="BF29" s="620"/>
      <c r="BG29" s="615" t="s">
        <v>984</v>
      </c>
      <c r="BH29" s="615" t="s">
        <v>984</v>
      </c>
      <c r="BI29" s="616" t="s">
        <v>985</v>
      </c>
      <c r="BJ29" s="620" t="s">
        <v>21</v>
      </c>
      <c r="BK29" s="620" t="s">
        <v>986</v>
      </c>
      <c r="BL29" s="620" t="s">
        <v>648</v>
      </c>
      <c r="BM29" s="620" t="s">
        <v>649</v>
      </c>
      <c r="BN29" s="621">
        <v>44125</v>
      </c>
      <c r="BO29" s="620"/>
      <c r="BP29" s="620" t="s">
        <v>568</v>
      </c>
      <c r="BQ29" s="620" t="s">
        <v>834</v>
      </c>
      <c r="BR29" s="620" t="s">
        <v>834</v>
      </c>
      <c r="BS29" s="257"/>
      <c r="BT29" s="256"/>
      <c r="BU29" s="256"/>
      <c r="BV29" s="216"/>
      <c r="BW29" s="219"/>
      <c r="BX29" s="256"/>
      <c r="BY29" s="256"/>
      <c r="BZ29" s="219"/>
      <c r="CA29" s="219"/>
      <c r="CB29" s="214"/>
      <c r="CC29" s="219"/>
      <c r="CD29" s="219"/>
      <c r="CE29" s="225"/>
      <c r="CF29" s="225"/>
      <c r="CJ29" s="225"/>
      <c r="CK29" s="225"/>
      <c r="CL29" s="225"/>
      <c r="CM29" s="218"/>
    </row>
    <row r="30" spans="1:91" s="217" customFormat="1" ht="409.5" x14ac:dyDescent="0.25">
      <c r="A30" s="487"/>
      <c r="B30" s="489"/>
      <c r="C30" s="490"/>
      <c r="D30" s="491"/>
      <c r="E30" s="491"/>
      <c r="F30" s="487"/>
      <c r="G30" s="487"/>
      <c r="H30" s="487"/>
      <c r="I30" s="487"/>
      <c r="J30" s="491"/>
      <c r="K30" s="487"/>
      <c r="L30" s="570"/>
      <c r="M30" s="491"/>
      <c r="N30" s="497"/>
      <c r="O30" s="270"/>
      <c r="P30" s="264"/>
      <c r="Q30" s="622" t="s">
        <v>987</v>
      </c>
      <c r="R30" s="612" t="s">
        <v>223</v>
      </c>
      <c r="S30" s="612" t="s">
        <v>58</v>
      </c>
      <c r="T30" s="612" t="s">
        <v>59</v>
      </c>
      <c r="U30" s="612" t="s">
        <v>60</v>
      </c>
      <c r="V30" s="612" t="s">
        <v>72</v>
      </c>
      <c r="W30" s="612" t="s">
        <v>62</v>
      </c>
      <c r="X30" s="612" t="s">
        <v>75</v>
      </c>
      <c r="Y30" s="612" t="s">
        <v>77</v>
      </c>
      <c r="Z30" s="616">
        <v>90</v>
      </c>
      <c r="AA30" s="617" t="s">
        <v>15</v>
      </c>
      <c r="AB30" s="618" t="s">
        <v>15</v>
      </c>
      <c r="AC30" s="613">
        <v>100</v>
      </c>
      <c r="AD30" s="614" t="s">
        <v>15</v>
      </c>
      <c r="AE30" s="496"/>
      <c r="AF30" s="495"/>
      <c r="AG30" s="483"/>
      <c r="AH30" s="483"/>
      <c r="AI30" s="486"/>
      <c r="AJ30" s="264"/>
      <c r="AK30" s="264"/>
      <c r="AL30" s="264"/>
      <c r="AM30" s="488"/>
      <c r="AN30" s="628" t="s">
        <v>988</v>
      </c>
      <c r="AO30" s="628" t="s">
        <v>989</v>
      </c>
      <c r="AP30" s="628" t="s">
        <v>989</v>
      </c>
      <c r="AQ30" s="622" t="s">
        <v>990</v>
      </c>
      <c r="AR30" s="607">
        <v>43831</v>
      </c>
      <c r="AS30" s="607">
        <v>44196</v>
      </c>
      <c r="AT30" s="609" t="s">
        <v>991</v>
      </c>
      <c r="AU30" s="606" t="s">
        <v>992</v>
      </c>
      <c r="AV30" s="606" t="s">
        <v>993</v>
      </c>
      <c r="AW30" s="625">
        <v>1</v>
      </c>
      <c r="AX30" s="615"/>
      <c r="AY30" s="615"/>
      <c r="AZ30" s="615"/>
      <c r="BA30" s="615"/>
      <c r="BB30" s="615"/>
      <c r="BC30" s="615"/>
      <c r="BD30" s="615"/>
      <c r="BE30" s="615"/>
      <c r="BF30" s="615"/>
      <c r="BG30" s="615" t="s">
        <v>994</v>
      </c>
      <c r="BH30" s="615" t="s">
        <v>995</v>
      </c>
      <c r="BI30" s="630">
        <v>1</v>
      </c>
      <c r="BJ30" s="616" t="s">
        <v>650</v>
      </c>
      <c r="BK30" s="616" t="s">
        <v>996</v>
      </c>
      <c r="BL30" s="616" t="s">
        <v>648</v>
      </c>
      <c r="BM30" s="616"/>
      <c r="BN30" s="621">
        <v>44125</v>
      </c>
      <c r="BO30" s="620"/>
      <c r="BP30" s="620" t="s">
        <v>568</v>
      </c>
      <c r="BQ30" s="620" t="s">
        <v>834</v>
      </c>
      <c r="BR30" s="620" t="s">
        <v>834</v>
      </c>
      <c r="BS30" s="257"/>
      <c r="BT30" s="256"/>
      <c r="BU30" s="256"/>
      <c r="BV30" s="216"/>
      <c r="BW30" s="219"/>
      <c r="BX30" s="256"/>
      <c r="BY30" s="256"/>
      <c r="BZ30" s="219"/>
      <c r="CA30" s="219"/>
      <c r="CB30" s="214"/>
      <c r="CC30" s="219"/>
      <c r="CD30" s="219"/>
      <c r="CE30" s="225"/>
      <c r="CF30" s="225"/>
      <c r="CJ30" s="225"/>
      <c r="CK30" s="225"/>
      <c r="CL30" s="225"/>
      <c r="CM30" s="218"/>
    </row>
    <row r="31" spans="1:91" s="217" customFormat="1" ht="242.25" customHeight="1" x14ac:dyDescent="0.25">
      <c r="A31" s="487" t="s">
        <v>596</v>
      </c>
      <c r="B31" s="484" t="s">
        <v>27</v>
      </c>
      <c r="C31" s="490" t="s">
        <v>581</v>
      </c>
      <c r="D31" s="491" t="s">
        <v>445</v>
      </c>
      <c r="E31" s="492" t="s">
        <v>997</v>
      </c>
      <c r="F31" s="487" t="s">
        <v>848</v>
      </c>
      <c r="G31" s="487" t="s">
        <v>848</v>
      </c>
      <c r="H31" s="487" t="s">
        <v>848</v>
      </c>
      <c r="I31" s="487" t="s">
        <v>848</v>
      </c>
      <c r="J31" s="573" t="s">
        <v>998</v>
      </c>
      <c r="K31" s="487" t="s">
        <v>719</v>
      </c>
      <c r="L31" s="572" t="s">
        <v>999</v>
      </c>
      <c r="M31" s="487"/>
      <c r="N31" s="279" t="s">
        <v>8</v>
      </c>
      <c r="O31" s="270" t="s">
        <v>14</v>
      </c>
      <c r="P31" s="264" t="s">
        <v>18</v>
      </c>
      <c r="Q31" s="609" t="s">
        <v>1000</v>
      </c>
      <c r="R31" s="612" t="s">
        <v>158</v>
      </c>
      <c r="S31" s="612" t="s">
        <v>65</v>
      </c>
      <c r="T31" s="612" t="s">
        <v>59</v>
      </c>
      <c r="U31" s="612" t="s">
        <v>60</v>
      </c>
      <c r="V31" s="612" t="s">
        <v>73</v>
      </c>
      <c r="W31" s="612" t="s">
        <v>74</v>
      </c>
      <c r="X31" s="612" t="s">
        <v>75</v>
      </c>
      <c r="Y31" s="612" t="s">
        <v>63</v>
      </c>
      <c r="Z31" s="616">
        <v>55</v>
      </c>
      <c r="AA31" s="617" t="s">
        <v>133</v>
      </c>
      <c r="AB31" s="618" t="s">
        <v>133</v>
      </c>
      <c r="AC31" s="613">
        <v>0</v>
      </c>
      <c r="AD31" s="614" t="s">
        <v>133</v>
      </c>
      <c r="AE31" s="496">
        <v>100</v>
      </c>
      <c r="AF31" s="495" t="s">
        <v>141</v>
      </c>
      <c r="AG31" s="483" t="s">
        <v>150</v>
      </c>
      <c r="AH31" s="483" t="s">
        <v>150</v>
      </c>
      <c r="AI31" s="486" t="s">
        <v>625</v>
      </c>
      <c r="AJ31" s="264" t="s">
        <v>10</v>
      </c>
      <c r="AK31" s="568" t="s">
        <v>16</v>
      </c>
      <c r="AL31" s="498" t="s">
        <v>21</v>
      </c>
      <c r="AM31" s="488" t="s">
        <v>229</v>
      </c>
      <c r="AN31" s="628" t="s">
        <v>1001</v>
      </c>
      <c r="AO31" s="628" t="s">
        <v>1002</v>
      </c>
      <c r="AP31" s="628" t="s">
        <v>1002</v>
      </c>
      <c r="AQ31" s="622" t="s">
        <v>1003</v>
      </c>
      <c r="AR31" s="607">
        <v>43831</v>
      </c>
      <c r="AS31" s="607">
        <v>44196</v>
      </c>
      <c r="AT31" s="571" t="s">
        <v>865</v>
      </c>
      <c r="AU31" s="615"/>
      <c r="AV31" s="615"/>
      <c r="AW31" s="615"/>
      <c r="AX31" s="615"/>
      <c r="AY31" s="615"/>
      <c r="AZ31" s="615"/>
      <c r="BA31" s="615"/>
      <c r="BB31" s="615"/>
      <c r="BC31" s="615"/>
      <c r="BD31" s="615"/>
      <c r="BE31" s="615"/>
      <c r="BF31" s="615"/>
      <c r="BG31" s="615" t="s">
        <v>1004</v>
      </c>
      <c r="BH31" s="615" t="s">
        <v>1005</v>
      </c>
      <c r="BI31" s="630">
        <v>1</v>
      </c>
      <c r="BJ31" s="616" t="s">
        <v>19</v>
      </c>
      <c r="BK31" s="616" t="s">
        <v>1006</v>
      </c>
      <c r="BL31" s="616" t="s">
        <v>645</v>
      </c>
      <c r="BM31" s="616" t="s">
        <v>646</v>
      </c>
      <c r="BN31" s="621">
        <v>44125</v>
      </c>
      <c r="BO31" s="620"/>
      <c r="BP31" s="620" t="s">
        <v>568</v>
      </c>
      <c r="BQ31" s="620" t="s">
        <v>834</v>
      </c>
      <c r="BR31" s="620" t="s">
        <v>834</v>
      </c>
      <c r="BS31" s="257"/>
      <c r="BT31" s="256"/>
      <c r="BU31" s="256"/>
      <c r="BV31" s="216"/>
      <c r="BW31" s="219"/>
      <c r="BX31" s="256"/>
      <c r="BY31" s="256"/>
      <c r="BZ31" s="219"/>
      <c r="CA31" s="219"/>
      <c r="CB31" s="214"/>
      <c r="CC31" s="219"/>
      <c r="CD31" s="219"/>
      <c r="CE31" s="225"/>
      <c r="CF31" s="225"/>
      <c r="CJ31" s="225"/>
      <c r="CK31" s="225"/>
      <c r="CL31" s="225"/>
      <c r="CM31" s="218"/>
    </row>
    <row r="32" spans="1:91" s="217" customFormat="1" ht="42.75" x14ac:dyDescent="0.25">
      <c r="A32" s="487"/>
      <c r="B32" s="485"/>
      <c r="C32" s="490"/>
      <c r="D32" s="491"/>
      <c r="E32" s="493"/>
      <c r="F32" s="487"/>
      <c r="G32" s="487"/>
      <c r="H32" s="487"/>
      <c r="I32" s="487"/>
      <c r="J32" s="574"/>
      <c r="K32" s="487"/>
      <c r="L32" s="572"/>
      <c r="M32" s="487"/>
      <c r="N32" s="280"/>
      <c r="O32" s="270"/>
      <c r="P32" s="264"/>
      <c r="Q32" s="611"/>
      <c r="R32" s="612" t="s">
        <v>158</v>
      </c>
      <c r="S32" s="612" t="s">
        <v>58</v>
      </c>
      <c r="T32" s="612" t="s">
        <v>59</v>
      </c>
      <c r="U32" s="612" t="s">
        <v>60</v>
      </c>
      <c r="V32" s="612" t="s">
        <v>61</v>
      </c>
      <c r="W32" s="612" t="s">
        <v>62</v>
      </c>
      <c r="X32" s="612" t="s">
        <v>75</v>
      </c>
      <c r="Y32" s="612" t="s">
        <v>63</v>
      </c>
      <c r="Z32" s="616">
        <v>100</v>
      </c>
      <c r="AA32" s="617" t="s">
        <v>141</v>
      </c>
      <c r="AB32" s="618" t="s">
        <v>141</v>
      </c>
      <c r="AC32" s="613">
        <v>200</v>
      </c>
      <c r="AD32" s="614" t="s">
        <v>141</v>
      </c>
      <c r="AE32" s="496"/>
      <c r="AF32" s="495"/>
      <c r="AG32" s="483"/>
      <c r="AH32" s="483"/>
      <c r="AI32" s="486"/>
      <c r="AJ32" s="264"/>
      <c r="AK32" s="568"/>
      <c r="AL32" s="499"/>
      <c r="AM32" s="488"/>
      <c r="AN32" s="611"/>
      <c r="AO32" s="611"/>
      <c r="AP32" s="611"/>
      <c r="AQ32" s="615"/>
      <c r="AR32" s="607"/>
      <c r="AS32" s="607"/>
      <c r="AT32" s="615"/>
      <c r="AU32" s="615"/>
      <c r="AV32" s="615"/>
      <c r="AW32" s="615"/>
      <c r="AX32" s="615"/>
      <c r="AY32" s="615"/>
      <c r="AZ32" s="615"/>
      <c r="BA32" s="615"/>
      <c r="BB32" s="615"/>
      <c r="BC32" s="615"/>
      <c r="BD32" s="615"/>
      <c r="BE32" s="615"/>
      <c r="BF32" s="615"/>
      <c r="BG32" s="615"/>
      <c r="BH32" s="615"/>
      <c r="BI32" s="615"/>
      <c r="BJ32" s="615"/>
      <c r="BK32" s="615"/>
      <c r="BL32" s="615"/>
      <c r="BM32" s="615"/>
      <c r="BN32" s="615"/>
      <c r="BO32" s="615"/>
      <c r="BP32" s="615"/>
      <c r="BQ32" s="615"/>
      <c r="BR32" s="615"/>
      <c r="BS32" s="257"/>
      <c r="BT32" s="256"/>
      <c r="BU32" s="256"/>
      <c r="BV32" s="216"/>
      <c r="BW32" s="219"/>
      <c r="BX32" s="256"/>
      <c r="BY32" s="256"/>
      <c r="BZ32" s="219"/>
      <c r="CA32" s="219"/>
      <c r="CB32" s="214"/>
      <c r="CC32" s="219"/>
      <c r="CD32" s="219"/>
      <c r="CE32" s="225"/>
      <c r="CF32" s="225"/>
      <c r="CJ32" s="225"/>
      <c r="CK32" s="225"/>
      <c r="CL32" s="225"/>
      <c r="CM32" s="218"/>
    </row>
    <row r="33" spans="1:91" s="217" customFormat="1" ht="43.5" thickBot="1" x14ac:dyDescent="0.3">
      <c r="A33" s="487"/>
      <c r="B33" s="489"/>
      <c r="C33" s="490"/>
      <c r="D33" s="491"/>
      <c r="E33" s="494"/>
      <c r="F33" s="487"/>
      <c r="G33" s="487"/>
      <c r="H33" s="487"/>
      <c r="I33" s="487"/>
      <c r="J33" s="569"/>
      <c r="K33" s="487"/>
      <c r="L33" s="572"/>
      <c r="M33" s="487"/>
      <c r="N33" s="497"/>
      <c r="O33" s="270"/>
      <c r="P33" s="264"/>
      <c r="Q33" s="611"/>
      <c r="R33" s="612" t="s">
        <v>223</v>
      </c>
      <c r="S33" s="612" t="s">
        <v>65</v>
      </c>
      <c r="T33" s="612" t="s">
        <v>59</v>
      </c>
      <c r="U33" s="612" t="s">
        <v>60</v>
      </c>
      <c r="V33" s="612" t="s">
        <v>72</v>
      </c>
      <c r="W33" s="612" t="s">
        <v>62</v>
      </c>
      <c r="X33" s="612" t="s">
        <v>75</v>
      </c>
      <c r="Y33" s="612" t="s">
        <v>63</v>
      </c>
      <c r="Z33" s="616">
        <v>80</v>
      </c>
      <c r="AA33" s="617" t="s">
        <v>133</v>
      </c>
      <c r="AB33" s="618" t="s">
        <v>15</v>
      </c>
      <c r="AC33" s="613">
        <v>50</v>
      </c>
      <c r="AD33" s="614" t="s">
        <v>133</v>
      </c>
      <c r="AE33" s="496"/>
      <c r="AF33" s="495"/>
      <c r="AG33" s="483"/>
      <c r="AH33" s="483"/>
      <c r="AI33" s="486"/>
      <c r="AJ33" s="264"/>
      <c r="AK33" s="568"/>
      <c r="AL33" s="500"/>
      <c r="AM33" s="488"/>
      <c r="AN33" s="611"/>
      <c r="AO33" s="611"/>
      <c r="AP33" s="611"/>
      <c r="AQ33" s="615"/>
      <c r="AR33" s="607"/>
      <c r="AS33" s="607"/>
      <c r="AT33" s="615"/>
      <c r="AU33" s="615"/>
      <c r="AV33" s="615"/>
      <c r="AW33" s="615"/>
      <c r="AX33" s="615"/>
      <c r="AY33" s="615"/>
      <c r="AZ33" s="615"/>
      <c r="BA33" s="615"/>
      <c r="BB33" s="615"/>
      <c r="BC33" s="615"/>
      <c r="BD33" s="615"/>
      <c r="BE33" s="615"/>
      <c r="BF33" s="615"/>
      <c r="BG33" s="615"/>
      <c r="BH33" s="615"/>
      <c r="BI33" s="615"/>
      <c r="BJ33" s="615"/>
      <c r="BK33" s="615"/>
      <c r="BL33" s="615"/>
      <c r="BM33" s="615"/>
      <c r="BN33" s="615"/>
      <c r="BO33" s="615"/>
      <c r="BP33" s="615"/>
      <c r="BQ33" s="615"/>
      <c r="BR33" s="615"/>
      <c r="BS33" s="257"/>
      <c r="BT33" s="256"/>
      <c r="BU33" s="256"/>
      <c r="BV33" s="216"/>
      <c r="BW33" s="219"/>
      <c r="BX33" s="256"/>
      <c r="BY33" s="256"/>
      <c r="BZ33" s="219"/>
      <c r="CA33" s="219"/>
      <c r="CB33" s="214"/>
      <c r="CC33" s="219"/>
      <c r="CD33" s="219"/>
      <c r="CE33" s="225"/>
      <c r="CF33" s="225"/>
      <c r="CJ33" s="225"/>
      <c r="CK33" s="225"/>
      <c r="CL33" s="225"/>
      <c r="CM33" s="218"/>
    </row>
    <row r="34" spans="1:91" s="217" customFormat="1" ht="142.5" x14ac:dyDescent="0.25">
      <c r="A34" s="487" t="s">
        <v>596</v>
      </c>
      <c r="B34" s="484" t="s">
        <v>27</v>
      </c>
      <c r="C34" s="490" t="s">
        <v>219</v>
      </c>
      <c r="D34" s="491" t="s">
        <v>1007</v>
      </c>
      <c r="E34" s="491" t="s">
        <v>1008</v>
      </c>
      <c r="F34" s="487" t="s">
        <v>848</v>
      </c>
      <c r="G34" s="487" t="s">
        <v>848</v>
      </c>
      <c r="H34" s="487" t="s">
        <v>848</v>
      </c>
      <c r="I34" s="487" t="s">
        <v>848</v>
      </c>
      <c r="J34" s="491" t="s">
        <v>1009</v>
      </c>
      <c r="K34" s="487" t="s">
        <v>245</v>
      </c>
      <c r="L34" s="491" t="s">
        <v>1010</v>
      </c>
      <c r="M34" s="491" t="s">
        <v>1011</v>
      </c>
      <c r="N34" s="633" t="s">
        <v>8</v>
      </c>
      <c r="O34" s="633" t="s">
        <v>14</v>
      </c>
      <c r="P34" s="631" t="s">
        <v>18</v>
      </c>
      <c r="Q34" s="638" t="s">
        <v>1012</v>
      </c>
      <c r="R34" s="639" t="s">
        <v>158</v>
      </c>
      <c r="S34" s="639" t="s">
        <v>58</v>
      </c>
      <c r="T34" s="639" t="s">
        <v>59</v>
      </c>
      <c r="U34" s="639" t="s">
        <v>60</v>
      </c>
      <c r="V34" s="639" t="s">
        <v>61</v>
      </c>
      <c r="W34" s="639" t="s">
        <v>62</v>
      </c>
      <c r="X34" s="639" t="s">
        <v>75</v>
      </c>
      <c r="Y34" s="639" t="s">
        <v>63</v>
      </c>
      <c r="Z34" s="643">
        <v>100</v>
      </c>
      <c r="AA34" s="644" t="s">
        <v>141</v>
      </c>
      <c r="AB34" s="645" t="s">
        <v>141</v>
      </c>
      <c r="AC34" s="640">
        <v>200</v>
      </c>
      <c r="AD34" s="641" t="s">
        <v>141</v>
      </c>
      <c r="AE34" s="496">
        <v>166.66666666666666</v>
      </c>
      <c r="AF34" s="495" t="s">
        <v>141</v>
      </c>
      <c r="AG34" s="483" t="s">
        <v>150</v>
      </c>
      <c r="AH34" s="483" t="s">
        <v>150</v>
      </c>
      <c r="AI34" s="486" t="s">
        <v>625</v>
      </c>
      <c r="AJ34" s="632" t="s">
        <v>10</v>
      </c>
      <c r="AK34" s="632" t="s">
        <v>16</v>
      </c>
      <c r="AL34" s="632" t="s">
        <v>21</v>
      </c>
      <c r="AM34" s="488" t="s">
        <v>229</v>
      </c>
      <c r="AN34" s="638" t="s">
        <v>1013</v>
      </c>
      <c r="AO34" s="656" t="s">
        <v>1014</v>
      </c>
      <c r="AP34" s="654" t="s">
        <v>1015</v>
      </c>
      <c r="AQ34" s="638" t="s">
        <v>500</v>
      </c>
      <c r="AR34" s="636" t="s">
        <v>1016</v>
      </c>
      <c r="AS34" s="636">
        <v>44196</v>
      </c>
      <c r="AT34" s="637" t="s">
        <v>1017</v>
      </c>
      <c r="AU34" s="637" t="s">
        <v>1018</v>
      </c>
      <c r="AV34" s="658" t="s">
        <v>1019</v>
      </c>
      <c r="AW34" s="652">
        <v>1</v>
      </c>
      <c r="AX34" s="648"/>
      <c r="AY34" s="648"/>
      <c r="AZ34" s="648"/>
      <c r="BA34" s="648"/>
      <c r="BB34" s="649"/>
      <c r="BC34" s="648" t="s">
        <v>845</v>
      </c>
      <c r="BD34" s="648"/>
      <c r="BE34" s="648"/>
      <c r="BF34" s="648"/>
      <c r="BG34" s="637" t="s">
        <v>1018</v>
      </c>
      <c r="BH34" s="642" t="s">
        <v>1020</v>
      </c>
      <c r="BI34" s="661">
        <v>1</v>
      </c>
      <c r="BJ34" s="648" t="s">
        <v>647</v>
      </c>
      <c r="BK34" s="648" t="s">
        <v>1021</v>
      </c>
      <c r="BL34" s="648" t="s">
        <v>645</v>
      </c>
      <c r="BM34" s="648" t="s">
        <v>649</v>
      </c>
      <c r="BN34" s="649">
        <v>44131</v>
      </c>
      <c r="BO34" s="648"/>
      <c r="BP34" s="648" t="s">
        <v>568</v>
      </c>
      <c r="BQ34" s="648" t="s">
        <v>834</v>
      </c>
      <c r="BR34" s="648" t="s">
        <v>834</v>
      </c>
      <c r="BS34" s="257"/>
      <c r="BT34" s="256"/>
      <c r="BU34" s="256"/>
      <c r="BV34" s="216"/>
      <c r="BW34" s="219"/>
      <c r="BX34" s="256"/>
      <c r="BY34" s="256"/>
      <c r="BZ34" s="219"/>
      <c r="CA34" s="219"/>
      <c r="CB34" s="214"/>
      <c r="CC34" s="219"/>
      <c r="CD34" s="219"/>
      <c r="CE34" s="225"/>
      <c r="CF34" s="225"/>
      <c r="CJ34" s="225"/>
      <c r="CK34" s="225"/>
      <c r="CL34" s="225"/>
      <c r="CM34" s="218"/>
    </row>
    <row r="35" spans="1:91" s="217" customFormat="1" ht="344.25" x14ac:dyDescent="0.25">
      <c r="A35" s="487"/>
      <c r="B35" s="485"/>
      <c r="C35" s="490"/>
      <c r="D35" s="491"/>
      <c r="E35" s="491"/>
      <c r="F35" s="487"/>
      <c r="G35" s="487"/>
      <c r="H35" s="487"/>
      <c r="I35" s="487"/>
      <c r="J35" s="491"/>
      <c r="K35" s="487"/>
      <c r="L35" s="491"/>
      <c r="M35" s="491"/>
      <c r="N35" s="633"/>
      <c r="O35" s="633"/>
      <c r="P35" s="631"/>
      <c r="Q35" s="638" t="s">
        <v>1022</v>
      </c>
      <c r="R35" s="639" t="s">
        <v>158</v>
      </c>
      <c r="S35" s="639" t="s">
        <v>58</v>
      </c>
      <c r="T35" s="639" t="s">
        <v>59</v>
      </c>
      <c r="U35" s="639" t="s">
        <v>60</v>
      </c>
      <c r="V35" s="639" t="s">
        <v>61</v>
      </c>
      <c r="W35" s="639" t="s">
        <v>62</v>
      </c>
      <c r="X35" s="639" t="s">
        <v>75</v>
      </c>
      <c r="Y35" s="639" t="s">
        <v>63</v>
      </c>
      <c r="Z35" s="643">
        <v>100</v>
      </c>
      <c r="AA35" s="644" t="s">
        <v>141</v>
      </c>
      <c r="AB35" s="645" t="s">
        <v>15</v>
      </c>
      <c r="AC35" s="640">
        <v>150</v>
      </c>
      <c r="AD35" s="641" t="s">
        <v>15</v>
      </c>
      <c r="AE35" s="496"/>
      <c r="AF35" s="495"/>
      <c r="AG35" s="483"/>
      <c r="AH35" s="483"/>
      <c r="AI35" s="486"/>
      <c r="AJ35" s="632"/>
      <c r="AK35" s="632"/>
      <c r="AL35" s="632"/>
      <c r="AM35" s="488"/>
      <c r="AN35" s="638" t="s">
        <v>1023</v>
      </c>
      <c r="AO35" s="655" t="s">
        <v>1024</v>
      </c>
      <c r="AP35" s="638" t="s">
        <v>1025</v>
      </c>
      <c r="AQ35" s="638" t="s">
        <v>500</v>
      </c>
      <c r="AR35" s="636">
        <v>43831</v>
      </c>
      <c r="AS35" s="636">
        <v>44196</v>
      </c>
      <c r="AT35" s="637" t="s">
        <v>1026</v>
      </c>
      <c r="AU35" s="637" t="s">
        <v>1027</v>
      </c>
      <c r="AV35" s="646" t="s">
        <v>1028</v>
      </c>
      <c r="AW35" s="652">
        <v>1</v>
      </c>
      <c r="AX35" s="648"/>
      <c r="AY35" s="648"/>
      <c r="AZ35" s="648"/>
      <c r="BA35" s="648"/>
      <c r="BB35" s="649"/>
      <c r="BC35" s="648"/>
      <c r="BD35" s="648"/>
      <c r="BE35" s="648"/>
      <c r="BF35" s="648"/>
      <c r="BG35" s="637" t="s">
        <v>1029</v>
      </c>
      <c r="BH35" s="646" t="s">
        <v>1030</v>
      </c>
      <c r="BI35" s="661">
        <v>1</v>
      </c>
      <c r="BJ35" s="648" t="s">
        <v>650</v>
      </c>
      <c r="BK35" s="648"/>
      <c r="BL35" s="648" t="s">
        <v>648</v>
      </c>
      <c r="BM35" s="648" t="s">
        <v>649</v>
      </c>
      <c r="BN35" s="649">
        <v>44131</v>
      </c>
      <c r="BO35" s="648" t="s">
        <v>1031</v>
      </c>
      <c r="BP35" s="648" t="s">
        <v>568</v>
      </c>
      <c r="BQ35" s="648" t="s">
        <v>834</v>
      </c>
      <c r="BR35" s="648" t="s">
        <v>834</v>
      </c>
      <c r="BS35" s="257"/>
      <c r="BT35" s="256"/>
      <c r="BU35" s="256"/>
      <c r="BV35" s="216"/>
      <c r="BW35" s="219"/>
      <c r="BX35" s="256"/>
      <c r="BY35" s="256"/>
      <c r="BZ35" s="219"/>
      <c r="CA35" s="219"/>
      <c r="CB35" s="214"/>
      <c r="CC35" s="219"/>
      <c r="CD35" s="219"/>
      <c r="CE35" s="225"/>
      <c r="CF35" s="225"/>
      <c r="CJ35" s="225"/>
      <c r="CK35" s="225"/>
      <c r="CL35" s="225"/>
      <c r="CM35" s="218"/>
    </row>
    <row r="36" spans="1:91" s="217" customFormat="1" ht="228" x14ac:dyDescent="0.25">
      <c r="A36" s="487"/>
      <c r="B36" s="485"/>
      <c r="C36" s="490"/>
      <c r="D36" s="491"/>
      <c r="E36" s="491"/>
      <c r="F36" s="487"/>
      <c r="G36" s="487"/>
      <c r="H36" s="487"/>
      <c r="I36" s="487"/>
      <c r="J36" s="491"/>
      <c r="K36" s="487"/>
      <c r="L36" s="491"/>
      <c r="M36" s="491"/>
      <c r="N36" s="633"/>
      <c r="O36" s="633"/>
      <c r="P36" s="631"/>
      <c r="Q36" s="638" t="s">
        <v>1032</v>
      </c>
      <c r="R36" s="639" t="s">
        <v>158</v>
      </c>
      <c r="S36" s="639" t="s">
        <v>58</v>
      </c>
      <c r="T36" s="639" t="s">
        <v>59</v>
      </c>
      <c r="U36" s="639" t="s">
        <v>60</v>
      </c>
      <c r="V36" s="639" t="s">
        <v>61</v>
      </c>
      <c r="W36" s="639" t="s">
        <v>62</v>
      </c>
      <c r="X36" s="639" t="s">
        <v>75</v>
      </c>
      <c r="Y36" s="639" t="s">
        <v>63</v>
      </c>
      <c r="Z36" s="643">
        <v>100</v>
      </c>
      <c r="AA36" s="644" t="s">
        <v>141</v>
      </c>
      <c r="AB36" s="645" t="s">
        <v>141</v>
      </c>
      <c r="AC36" s="640">
        <v>200</v>
      </c>
      <c r="AD36" s="641" t="s">
        <v>141</v>
      </c>
      <c r="AE36" s="496"/>
      <c r="AF36" s="495"/>
      <c r="AG36" s="483"/>
      <c r="AH36" s="483"/>
      <c r="AI36" s="486"/>
      <c r="AJ36" s="632"/>
      <c r="AK36" s="632"/>
      <c r="AL36" s="632"/>
      <c r="AM36" s="488"/>
      <c r="AN36" s="638" t="s">
        <v>1033</v>
      </c>
      <c r="AO36" s="647" t="s">
        <v>1034</v>
      </c>
      <c r="AP36" s="653" t="s">
        <v>1035</v>
      </c>
      <c r="AQ36" s="638" t="s">
        <v>500</v>
      </c>
      <c r="AR36" s="636">
        <v>43831</v>
      </c>
      <c r="AS36" s="636">
        <v>44196</v>
      </c>
      <c r="AT36" s="650" t="s">
        <v>1036</v>
      </c>
      <c r="AU36" s="651" t="s">
        <v>1037</v>
      </c>
      <c r="AV36" s="659" t="s">
        <v>1038</v>
      </c>
      <c r="AW36" s="652">
        <v>1</v>
      </c>
      <c r="AX36" s="648"/>
      <c r="AY36" s="648"/>
      <c r="AZ36" s="648"/>
      <c r="BA36" s="648"/>
      <c r="BB36" s="649"/>
      <c r="BC36" s="648"/>
      <c r="BD36" s="648"/>
      <c r="BE36" s="648"/>
      <c r="BF36" s="648"/>
      <c r="BG36" s="651" t="s">
        <v>1039</v>
      </c>
      <c r="BH36" s="642" t="s">
        <v>1040</v>
      </c>
      <c r="BI36" s="661">
        <v>1</v>
      </c>
      <c r="BJ36" s="648" t="s">
        <v>650</v>
      </c>
      <c r="BK36" s="648"/>
      <c r="BL36" s="648" t="s">
        <v>648</v>
      </c>
      <c r="BM36" s="648" t="s">
        <v>649</v>
      </c>
      <c r="BN36" s="649">
        <v>44131</v>
      </c>
      <c r="BO36" s="648" t="s">
        <v>1031</v>
      </c>
      <c r="BP36" s="648" t="s">
        <v>568</v>
      </c>
      <c r="BQ36" s="648" t="s">
        <v>834</v>
      </c>
      <c r="BR36" s="648" t="s">
        <v>834</v>
      </c>
      <c r="BS36" s="257"/>
      <c r="BT36" s="256"/>
      <c r="BU36" s="256"/>
      <c r="BV36" s="216"/>
      <c r="BW36" s="219"/>
      <c r="BX36" s="256"/>
      <c r="BY36" s="256"/>
      <c r="BZ36" s="219"/>
      <c r="CA36" s="219"/>
      <c r="CB36" s="214"/>
      <c r="CC36" s="219"/>
      <c r="CD36" s="219"/>
      <c r="CE36" s="225"/>
      <c r="CF36" s="225"/>
      <c r="CJ36" s="225"/>
      <c r="CK36" s="225"/>
      <c r="CL36" s="225"/>
      <c r="CM36" s="218"/>
    </row>
    <row r="37" spans="1:91" s="217" customFormat="1" ht="114.75" x14ac:dyDescent="0.25">
      <c r="A37" s="487"/>
      <c r="B37" s="489"/>
      <c r="C37" s="490"/>
      <c r="D37" s="491"/>
      <c r="E37" s="491"/>
      <c r="F37" s="487"/>
      <c r="G37" s="487"/>
      <c r="H37" s="487"/>
      <c r="I37" s="487"/>
      <c r="J37" s="491"/>
      <c r="K37" s="487"/>
      <c r="L37" s="491"/>
      <c r="M37" s="491"/>
      <c r="N37" s="633"/>
      <c r="O37" s="633"/>
      <c r="P37" s="631"/>
      <c r="Q37" s="638" t="s">
        <v>1041</v>
      </c>
      <c r="R37" s="639" t="s">
        <v>158</v>
      </c>
      <c r="S37" s="639" t="s">
        <v>58</v>
      </c>
      <c r="T37" s="639" t="s">
        <v>59</v>
      </c>
      <c r="U37" s="639" t="s">
        <v>60</v>
      </c>
      <c r="V37" s="639" t="s">
        <v>61</v>
      </c>
      <c r="W37" s="639" t="s">
        <v>62</v>
      </c>
      <c r="X37" s="639" t="s">
        <v>75</v>
      </c>
      <c r="Y37" s="639" t="s">
        <v>63</v>
      </c>
      <c r="Z37" s="643">
        <v>100</v>
      </c>
      <c r="AA37" s="644" t="s">
        <v>141</v>
      </c>
      <c r="AB37" s="645" t="s">
        <v>15</v>
      </c>
      <c r="AC37" s="640">
        <v>150</v>
      </c>
      <c r="AD37" s="641" t="s">
        <v>15</v>
      </c>
      <c r="AE37" s="496"/>
      <c r="AF37" s="495"/>
      <c r="AG37" s="483"/>
      <c r="AH37" s="483"/>
      <c r="AI37" s="486"/>
      <c r="AJ37" s="632"/>
      <c r="AK37" s="632"/>
      <c r="AL37" s="632"/>
      <c r="AM37" s="488"/>
      <c r="AN37" s="638" t="s">
        <v>1042</v>
      </c>
      <c r="AO37" s="647" t="s">
        <v>1043</v>
      </c>
      <c r="AP37" s="653" t="s">
        <v>1035</v>
      </c>
      <c r="AQ37" s="638" t="s">
        <v>500</v>
      </c>
      <c r="AR37" s="636">
        <v>43831</v>
      </c>
      <c r="AS37" s="636">
        <v>44196</v>
      </c>
      <c r="AT37" s="637" t="s">
        <v>1026</v>
      </c>
      <c r="AU37" s="651" t="s">
        <v>1037</v>
      </c>
      <c r="AV37" s="657" t="s">
        <v>1038</v>
      </c>
      <c r="AW37" s="652">
        <v>1</v>
      </c>
      <c r="AX37" s="642"/>
      <c r="AY37" s="642"/>
      <c r="AZ37" s="642"/>
      <c r="BA37" s="642"/>
      <c r="BB37" s="642"/>
      <c r="BC37" s="642"/>
      <c r="BD37" s="642"/>
      <c r="BE37" s="642"/>
      <c r="BF37" s="642"/>
      <c r="BG37" s="651" t="s">
        <v>1044</v>
      </c>
      <c r="BH37" s="660" t="s">
        <v>1045</v>
      </c>
      <c r="BI37" s="661">
        <v>1</v>
      </c>
      <c r="BJ37" s="648" t="s">
        <v>650</v>
      </c>
      <c r="BK37" s="648" t="s">
        <v>1046</v>
      </c>
      <c r="BL37" s="648" t="s">
        <v>648</v>
      </c>
      <c r="BM37" s="648" t="s">
        <v>649</v>
      </c>
      <c r="BN37" s="649">
        <v>44131</v>
      </c>
      <c r="BO37" s="648" t="s">
        <v>1031</v>
      </c>
      <c r="BP37" s="648" t="s">
        <v>568</v>
      </c>
      <c r="BQ37" s="648" t="s">
        <v>834</v>
      </c>
      <c r="BR37" s="648" t="s">
        <v>834</v>
      </c>
      <c r="BS37" s="257"/>
      <c r="BT37" s="256"/>
      <c r="BU37" s="256"/>
      <c r="BV37" s="216"/>
      <c r="BW37" s="219"/>
      <c r="BX37" s="256"/>
      <c r="BY37" s="256"/>
      <c r="BZ37" s="219"/>
      <c r="CA37" s="219"/>
      <c r="CB37" s="214"/>
      <c r="CC37" s="219"/>
      <c r="CD37" s="219"/>
      <c r="CE37" s="225"/>
      <c r="CF37" s="225"/>
      <c r="CJ37" s="225"/>
      <c r="CK37" s="225"/>
      <c r="CL37" s="225"/>
      <c r="CM37" s="218"/>
    </row>
    <row r="38" spans="1:91" s="217" customFormat="1" ht="270" x14ac:dyDescent="0.25">
      <c r="A38" s="487" t="s">
        <v>596</v>
      </c>
      <c r="B38" s="484" t="s">
        <v>27</v>
      </c>
      <c r="C38" s="490" t="s">
        <v>583</v>
      </c>
      <c r="D38" s="491" t="s">
        <v>398</v>
      </c>
      <c r="E38" s="491" t="s">
        <v>399</v>
      </c>
      <c r="F38" s="487" t="s">
        <v>848</v>
      </c>
      <c r="G38" s="487" t="s">
        <v>848</v>
      </c>
      <c r="H38" s="487" t="s">
        <v>848</v>
      </c>
      <c r="I38" s="487" t="s">
        <v>848</v>
      </c>
      <c r="J38" s="491" t="s">
        <v>1047</v>
      </c>
      <c r="K38" s="487" t="s">
        <v>245</v>
      </c>
      <c r="L38" s="491" t="s">
        <v>1048</v>
      </c>
      <c r="M38" s="491" t="s">
        <v>1049</v>
      </c>
      <c r="N38" s="633" t="s">
        <v>8</v>
      </c>
      <c r="O38" s="633" t="s">
        <v>14</v>
      </c>
      <c r="P38" s="631" t="s">
        <v>18</v>
      </c>
      <c r="Q38" s="662" t="s">
        <v>1050</v>
      </c>
      <c r="R38" s="639" t="s">
        <v>158</v>
      </c>
      <c r="S38" s="639" t="s">
        <v>58</v>
      </c>
      <c r="T38" s="639" t="s">
        <v>59</v>
      </c>
      <c r="U38" s="639" t="s">
        <v>60</v>
      </c>
      <c r="V38" s="639" t="s">
        <v>61</v>
      </c>
      <c r="W38" s="639" t="s">
        <v>62</v>
      </c>
      <c r="X38" s="639" t="s">
        <v>75</v>
      </c>
      <c r="Y38" s="639" t="s">
        <v>63</v>
      </c>
      <c r="Z38" s="643">
        <f t="shared" ref="Z38:Z41" si="8">IF(S38="Asignado",15,0)+IF(T38="Adecuado",15,0)+IF(U38="Oportuna",15,0)+IF(V38="Prevenir",15,IF(V38="Detectar",10,0))+IF(W38="Confiable",15,0)+IF(X38="Se investigan y resuelven oportunamente",15,0)+IF(Y38="Completa",10,IF(Y38="Incompleta",5,0))</f>
        <v>100</v>
      </c>
      <c r="AA38" s="644" t="str">
        <f>IF(Z38&gt;=96,"Fuerte",IF(OR(Z38=95,Z38&gt;=86),"Moderado","Débil"))</f>
        <v>Fuerte</v>
      </c>
      <c r="AB38" s="645" t="s">
        <v>141</v>
      </c>
      <c r="AC38" s="640">
        <f t="shared" ref="AC38:AC41" si="9">IF(AA38="Fuerte",100,IF(AA38="Moderado",50,0))+IF(AB38="Fuerte",100,IF(AB38="Moderado",50,0))</f>
        <v>200</v>
      </c>
      <c r="AD38" s="641" t="str">
        <f>IF(AND(AA38="Moderado",AB38="Moderado",AC38=100),"Moderado",IF(AC38=200,"Fuerte",IF(OR(AC38=150,),"Moderado","Débil")))</f>
        <v>Fuerte</v>
      </c>
      <c r="AE38" s="496">
        <f>(IF(AD38="Fuerte",100,IF(AD38="Moderado",50,0))+IF(AD39="Fuerte",100,IF(AD39="Moderado",50,0))+(IF(AD41="Fuerte",100,IF(AD41="Moderado",50,0)))/3)</f>
        <v>166.66666666666666</v>
      </c>
      <c r="AF38" s="495" t="str">
        <f>IF(AE38&gt;=100,"Fuerte",IF(OR(AE38=99,AE38&gt;=50),"Moderado","Débil"))</f>
        <v>Fuerte</v>
      </c>
      <c r="AG38" s="483" t="s">
        <v>150</v>
      </c>
      <c r="AH38" s="483" t="s">
        <v>150</v>
      </c>
      <c r="AI38" s="486" t="s">
        <v>625</v>
      </c>
      <c r="AJ38" s="632" t="s">
        <v>10</v>
      </c>
      <c r="AK38" s="632" t="s">
        <v>16</v>
      </c>
      <c r="AL38" s="632" t="s">
        <v>21</v>
      </c>
      <c r="AM38" s="488" t="s">
        <v>226</v>
      </c>
      <c r="AN38" s="662" t="s">
        <v>1051</v>
      </c>
      <c r="AO38" s="662" t="s">
        <v>1052</v>
      </c>
      <c r="AP38" s="663" t="s">
        <v>483</v>
      </c>
      <c r="AQ38" s="663" t="s">
        <v>405</v>
      </c>
      <c r="AR38" s="664">
        <v>43831</v>
      </c>
      <c r="AS38" s="664">
        <v>44196</v>
      </c>
      <c r="AT38" s="662" t="s">
        <v>1053</v>
      </c>
      <c r="AU38" s="665" t="s">
        <v>1054</v>
      </c>
      <c r="AV38" s="666" t="s">
        <v>1055</v>
      </c>
      <c r="AW38" s="667">
        <v>1</v>
      </c>
      <c r="AX38" s="648"/>
      <c r="AY38" s="648"/>
      <c r="AZ38" s="648"/>
      <c r="BA38" s="648"/>
      <c r="BB38" s="649"/>
      <c r="BC38" s="648" t="s">
        <v>845</v>
      </c>
      <c r="BD38" s="648"/>
      <c r="BE38" s="648"/>
      <c r="BF38" s="648"/>
      <c r="BG38" s="665" t="s">
        <v>1056</v>
      </c>
      <c r="BH38" s="666" t="s">
        <v>1055</v>
      </c>
      <c r="BI38" s="668" t="s">
        <v>1057</v>
      </c>
      <c r="BJ38" s="648" t="s">
        <v>647</v>
      </c>
      <c r="BK38" s="648" t="s">
        <v>1058</v>
      </c>
      <c r="BL38" s="648" t="s">
        <v>648</v>
      </c>
      <c r="BM38" s="648" t="s">
        <v>646</v>
      </c>
      <c r="BN38" s="649">
        <v>44124</v>
      </c>
      <c r="BO38" s="648" t="s">
        <v>1059</v>
      </c>
      <c r="BP38" s="648" t="s">
        <v>568</v>
      </c>
      <c r="BQ38" s="648" t="s">
        <v>834</v>
      </c>
      <c r="BR38" s="648" t="s">
        <v>834</v>
      </c>
      <c r="BS38" s="257"/>
      <c r="BT38" s="256"/>
      <c r="BU38" s="256"/>
      <c r="BV38" s="216"/>
      <c r="BW38" s="219"/>
      <c r="BX38" s="256"/>
      <c r="BY38" s="256"/>
      <c r="BZ38" s="219"/>
      <c r="CA38" s="219"/>
      <c r="CB38" s="214"/>
      <c r="CC38" s="219"/>
      <c r="CD38" s="219"/>
      <c r="CE38" s="225"/>
      <c r="CF38" s="225"/>
      <c r="CJ38" s="225"/>
      <c r="CK38" s="225"/>
      <c r="CL38" s="225"/>
      <c r="CM38" s="218"/>
    </row>
    <row r="39" spans="1:91" s="217" customFormat="1" ht="409.5" x14ac:dyDescent="0.25">
      <c r="A39" s="487"/>
      <c r="B39" s="485"/>
      <c r="C39" s="490"/>
      <c r="D39" s="491"/>
      <c r="E39" s="491"/>
      <c r="F39" s="487"/>
      <c r="G39" s="487"/>
      <c r="H39" s="487"/>
      <c r="I39" s="487"/>
      <c r="J39" s="491"/>
      <c r="K39" s="487"/>
      <c r="L39" s="491"/>
      <c r="M39" s="491"/>
      <c r="N39" s="633"/>
      <c r="O39" s="633"/>
      <c r="P39" s="631"/>
      <c r="Q39" s="662" t="s">
        <v>1060</v>
      </c>
      <c r="R39" s="639" t="s">
        <v>158</v>
      </c>
      <c r="S39" s="639" t="s">
        <v>58</v>
      </c>
      <c r="T39" s="639" t="s">
        <v>59</v>
      </c>
      <c r="U39" s="639" t="s">
        <v>60</v>
      </c>
      <c r="V39" s="639" t="s">
        <v>61</v>
      </c>
      <c r="W39" s="639" t="s">
        <v>62</v>
      </c>
      <c r="X39" s="639" t="s">
        <v>75</v>
      </c>
      <c r="Y39" s="639" t="s">
        <v>63</v>
      </c>
      <c r="Z39" s="643">
        <f t="shared" si="8"/>
        <v>100</v>
      </c>
      <c r="AA39" s="644" t="str">
        <f t="shared" ref="AA39:AA41" si="10">IF(Z39&gt;=96,"Fuerte",IF(OR(Z39=95,Z39&gt;=86),"Moderado","Débil"))</f>
        <v>Fuerte</v>
      </c>
      <c r="AB39" s="645" t="s">
        <v>15</v>
      </c>
      <c r="AC39" s="640">
        <f t="shared" si="9"/>
        <v>150</v>
      </c>
      <c r="AD39" s="641" t="str">
        <f t="shared" ref="AD39:AD41" si="11">IF(AND(AA39="Moderado",AB39="Moderado",AC39=100),"Moderado",IF(AC39=200,"Fuerte",IF(OR(AC39=150,),"Moderado","Débil")))</f>
        <v>Moderado</v>
      </c>
      <c r="AE39" s="496"/>
      <c r="AF39" s="495"/>
      <c r="AG39" s="483"/>
      <c r="AH39" s="483"/>
      <c r="AI39" s="486"/>
      <c r="AJ39" s="632"/>
      <c r="AK39" s="632"/>
      <c r="AL39" s="632"/>
      <c r="AM39" s="488"/>
      <c r="AN39" s="663" t="s">
        <v>1061</v>
      </c>
      <c r="AO39" s="663" t="s">
        <v>1062</v>
      </c>
      <c r="AP39" s="663" t="s">
        <v>483</v>
      </c>
      <c r="AQ39" s="663" t="s">
        <v>405</v>
      </c>
      <c r="AR39" s="664">
        <v>43831</v>
      </c>
      <c r="AS39" s="664">
        <v>44196</v>
      </c>
      <c r="AT39" s="662" t="s">
        <v>1063</v>
      </c>
      <c r="AU39" s="665" t="s">
        <v>1064</v>
      </c>
      <c r="AV39" s="666" t="s">
        <v>1065</v>
      </c>
      <c r="AW39" s="667">
        <v>1</v>
      </c>
      <c r="AX39" s="648"/>
      <c r="AY39" s="648"/>
      <c r="AZ39" s="648"/>
      <c r="BA39" s="648"/>
      <c r="BB39" s="649"/>
      <c r="BC39" s="648"/>
      <c r="BD39" s="648"/>
      <c r="BE39" s="648"/>
      <c r="BF39" s="648"/>
      <c r="BG39" s="665" t="s">
        <v>1066</v>
      </c>
      <c r="BH39" s="666" t="s">
        <v>1067</v>
      </c>
      <c r="BI39" s="663" t="s">
        <v>1068</v>
      </c>
      <c r="BJ39" s="648" t="s">
        <v>647</v>
      </c>
      <c r="BK39" s="648" t="s">
        <v>1069</v>
      </c>
      <c r="BL39" s="648" t="s">
        <v>648</v>
      </c>
      <c r="BM39" s="648" t="s">
        <v>646</v>
      </c>
      <c r="BN39" s="649">
        <v>44124</v>
      </c>
      <c r="BO39" s="648" t="s">
        <v>1059</v>
      </c>
      <c r="BP39" s="648" t="s">
        <v>568</v>
      </c>
      <c r="BQ39" s="648" t="s">
        <v>834</v>
      </c>
      <c r="BR39" s="648" t="s">
        <v>834</v>
      </c>
      <c r="BS39" s="257"/>
      <c r="BT39" s="256"/>
      <c r="BU39" s="256"/>
      <c r="BV39" s="216"/>
      <c r="BW39" s="219"/>
      <c r="BX39" s="256"/>
      <c r="BY39" s="256"/>
      <c r="BZ39" s="219"/>
      <c r="CA39" s="219"/>
      <c r="CB39" s="214"/>
      <c r="CC39" s="219"/>
      <c r="CD39" s="219"/>
      <c r="CE39" s="225"/>
      <c r="CF39" s="225"/>
      <c r="CJ39" s="225"/>
      <c r="CK39" s="225"/>
      <c r="CL39" s="225"/>
      <c r="CM39" s="218"/>
    </row>
    <row r="40" spans="1:91" s="217" customFormat="1" ht="330" x14ac:dyDescent="0.25">
      <c r="A40" s="487"/>
      <c r="B40" s="485"/>
      <c r="C40" s="490"/>
      <c r="D40" s="491"/>
      <c r="E40" s="491"/>
      <c r="F40" s="487"/>
      <c r="G40" s="487"/>
      <c r="H40" s="487"/>
      <c r="I40" s="487"/>
      <c r="J40" s="491"/>
      <c r="K40" s="487"/>
      <c r="L40" s="491"/>
      <c r="M40" s="491"/>
      <c r="N40" s="633"/>
      <c r="O40" s="633"/>
      <c r="P40" s="631"/>
      <c r="Q40" s="662" t="s">
        <v>1070</v>
      </c>
      <c r="R40" s="639" t="s">
        <v>158</v>
      </c>
      <c r="S40" s="639" t="s">
        <v>58</v>
      </c>
      <c r="T40" s="639" t="s">
        <v>59</v>
      </c>
      <c r="U40" s="639" t="s">
        <v>60</v>
      </c>
      <c r="V40" s="639" t="s">
        <v>61</v>
      </c>
      <c r="W40" s="639" t="s">
        <v>62</v>
      </c>
      <c r="X40" s="639" t="s">
        <v>75</v>
      </c>
      <c r="Y40" s="639" t="s">
        <v>63</v>
      </c>
      <c r="Z40" s="643">
        <f t="shared" si="8"/>
        <v>100</v>
      </c>
      <c r="AA40" s="644" t="str">
        <f>IF(Z40&gt;=96,"Fuerte",IF(OR(Z40=95,Z40&gt;=86),"Moderado","Débil"))</f>
        <v>Fuerte</v>
      </c>
      <c r="AB40" s="645" t="s">
        <v>141</v>
      </c>
      <c r="AC40" s="640">
        <f t="shared" si="9"/>
        <v>200</v>
      </c>
      <c r="AD40" s="641" t="str">
        <f>IF(AND(AA40="Moderado",AB40="Moderado",AC40=100),"Moderado",IF(AC40=200,"Fuerte",IF(OR(AC40=150,),"Moderado","Débil")))</f>
        <v>Fuerte</v>
      </c>
      <c r="AE40" s="496"/>
      <c r="AF40" s="495"/>
      <c r="AG40" s="483"/>
      <c r="AH40" s="483"/>
      <c r="AI40" s="486"/>
      <c r="AJ40" s="632"/>
      <c r="AK40" s="632"/>
      <c r="AL40" s="632"/>
      <c r="AM40" s="488"/>
      <c r="AN40" s="663" t="s">
        <v>1071</v>
      </c>
      <c r="AO40" s="662" t="s">
        <v>1072</v>
      </c>
      <c r="AP40" s="662" t="s">
        <v>1072</v>
      </c>
      <c r="AQ40" s="663" t="s">
        <v>405</v>
      </c>
      <c r="AR40" s="664">
        <v>43831</v>
      </c>
      <c r="AS40" s="664">
        <v>44196</v>
      </c>
      <c r="AT40" s="663" t="s">
        <v>416</v>
      </c>
      <c r="AU40" s="665" t="s">
        <v>1073</v>
      </c>
      <c r="AV40" s="662" t="s">
        <v>1072</v>
      </c>
      <c r="AW40" s="669">
        <v>1</v>
      </c>
      <c r="AX40" s="648"/>
      <c r="AY40" s="648"/>
      <c r="AZ40" s="648"/>
      <c r="BA40" s="648"/>
      <c r="BB40" s="649"/>
      <c r="BC40" s="648"/>
      <c r="BD40" s="648"/>
      <c r="BE40" s="648"/>
      <c r="BF40" s="648"/>
      <c r="BG40" s="665" t="s">
        <v>1074</v>
      </c>
      <c r="BH40" s="662" t="s">
        <v>1075</v>
      </c>
      <c r="BI40" s="670">
        <v>1</v>
      </c>
      <c r="BJ40" s="648" t="s">
        <v>647</v>
      </c>
      <c r="BK40" s="648" t="s">
        <v>1058</v>
      </c>
      <c r="BL40" s="648" t="s">
        <v>648</v>
      </c>
      <c r="BM40" s="648" t="s">
        <v>646</v>
      </c>
      <c r="BN40" s="649">
        <v>44124</v>
      </c>
      <c r="BO40" s="648" t="s">
        <v>1059</v>
      </c>
      <c r="BP40" s="648" t="s">
        <v>568</v>
      </c>
      <c r="BQ40" s="648" t="s">
        <v>834</v>
      </c>
      <c r="BR40" s="648" t="s">
        <v>834</v>
      </c>
      <c r="BS40" s="257"/>
      <c r="BT40" s="256"/>
      <c r="BU40" s="256"/>
      <c r="BV40" s="216"/>
      <c r="BW40" s="219"/>
      <c r="BX40" s="256"/>
      <c r="BY40" s="256"/>
      <c r="BZ40" s="219"/>
      <c r="CA40" s="219"/>
      <c r="CB40" s="214"/>
      <c r="CC40" s="219"/>
      <c r="CD40" s="219"/>
      <c r="CE40" s="225"/>
      <c r="CF40" s="225"/>
      <c r="CJ40" s="225"/>
      <c r="CK40" s="225"/>
      <c r="CL40" s="225"/>
      <c r="CM40" s="218"/>
    </row>
    <row r="41" spans="1:91" s="217" customFormat="1" ht="105" x14ac:dyDescent="0.25">
      <c r="A41" s="487"/>
      <c r="B41" s="489"/>
      <c r="C41" s="490"/>
      <c r="D41" s="491"/>
      <c r="E41" s="491"/>
      <c r="F41" s="487"/>
      <c r="G41" s="487"/>
      <c r="H41" s="487"/>
      <c r="I41" s="487"/>
      <c r="J41" s="491"/>
      <c r="K41" s="487"/>
      <c r="L41" s="491"/>
      <c r="M41" s="491"/>
      <c r="N41" s="633"/>
      <c r="O41" s="633"/>
      <c r="P41" s="631"/>
      <c r="Q41" s="663" t="s">
        <v>417</v>
      </c>
      <c r="R41" s="639" t="s">
        <v>158</v>
      </c>
      <c r="S41" s="639" t="s">
        <v>58</v>
      </c>
      <c r="T41" s="639" t="s">
        <v>59</v>
      </c>
      <c r="U41" s="639" t="s">
        <v>60</v>
      </c>
      <c r="V41" s="639" t="s">
        <v>61</v>
      </c>
      <c r="W41" s="639" t="s">
        <v>62</v>
      </c>
      <c r="X41" s="639" t="s">
        <v>75</v>
      </c>
      <c r="Y41" s="639" t="s">
        <v>63</v>
      </c>
      <c r="Z41" s="643">
        <f t="shared" si="8"/>
        <v>100</v>
      </c>
      <c r="AA41" s="644" t="str">
        <f t="shared" si="10"/>
        <v>Fuerte</v>
      </c>
      <c r="AB41" s="645" t="s">
        <v>15</v>
      </c>
      <c r="AC41" s="640">
        <f t="shared" si="9"/>
        <v>150</v>
      </c>
      <c r="AD41" s="641" t="str">
        <f t="shared" si="11"/>
        <v>Moderado</v>
      </c>
      <c r="AE41" s="496"/>
      <c r="AF41" s="495"/>
      <c r="AG41" s="483"/>
      <c r="AH41" s="483"/>
      <c r="AI41" s="486"/>
      <c r="AJ41" s="632"/>
      <c r="AK41" s="632"/>
      <c r="AL41" s="632"/>
      <c r="AM41" s="488"/>
      <c r="AN41" s="671" t="s">
        <v>418</v>
      </c>
      <c r="AO41" s="662" t="s">
        <v>419</v>
      </c>
      <c r="AP41" s="662" t="s">
        <v>419</v>
      </c>
      <c r="AQ41" s="663" t="s">
        <v>405</v>
      </c>
      <c r="AR41" s="664">
        <v>43831</v>
      </c>
      <c r="AS41" s="664">
        <v>44196</v>
      </c>
      <c r="AT41" s="663" t="s">
        <v>420</v>
      </c>
      <c r="AU41" s="665" t="s">
        <v>1076</v>
      </c>
      <c r="AV41" s="662" t="s">
        <v>419</v>
      </c>
      <c r="AW41" s="669">
        <v>1</v>
      </c>
      <c r="AX41" s="642"/>
      <c r="AY41" s="642"/>
      <c r="AZ41" s="642"/>
      <c r="BA41" s="642"/>
      <c r="BB41" s="642"/>
      <c r="BC41" s="642"/>
      <c r="BD41" s="642"/>
      <c r="BE41" s="642"/>
      <c r="BF41" s="642"/>
      <c r="BG41" s="665" t="s">
        <v>1077</v>
      </c>
      <c r="BH41" s="662" t="s">
        <v>419</v>
      </c>
      <c r="BI41" s="670">
        <v>1</v>
      </c>
      <c r="BJ41" s="648" t="s">
        <v>647</v>
      </c>
      <c r="BK41" s="648" t="s">
        <v>1078</v>
      </c>
      <c r="BL41" s="643" t="s">
        <v>648</v>
      </c>
      <c r="BM41" s="643" t="s">
        <v>646</v>
      </c>
      <c r="BN41" s="649">
        <v>44124</v>
      </c>
      <c r="BO41" s="643" t="s">
        <v>1059</v>
      </c>
      <c r="BP41" s="648" t="s">
        <v>568</v>
      </c>
      <c r="BQ41" s="648" t="s">
        <v>834</v>
      </c>
      <c r="BR41" s="648" t="s">
        <v>834</v>
      </c>
      <c r="BS41" s="257"/>
      <c r="BT41" s="256"/>
      <c r="BU41" s="256"/>
      <c r="BV41" s="216"/>
      <c r="BW41" s="219"/>
      <c r="BX41" s="256"/>
      <c r="BY41" s="256"/>
      <c r="BZ41" s="219"/>
      <c r="CA41" s="219"/>
      <c r="CB41" s="214"/>
      <c r="CC41" s="219"/>
      <c r="CD41" s="219"/>
      <c r="CE41" s="225"/>
      <c r="CF41" s="225"/>
      <c r="CJ41" s="225"/>
      <c r="CK41" s="225"/>
      <c r="CL41" s="225"/>
      <c r="CM41" s="218"/>
    </row>
    <row r="42" spans="1:91" s="217" customFormat="1" ht="409.5" x14ac:dyDescent="0.25">
      <c r="A42" s="491" t="s">
        <v>53</v>
      </c>
      <c r="B42" s="487" t="s">
        <v>240</v>
      </c>
      <c r="C42" s="490" t="s">
        <v>217</v>
      </c>
      <c r="D42" s="716" t="s">
        <v>258</v>
      </c>
      <c r="E42" s="491" t="s">
        <v>1079</v>
      </c>
      <c r="F42" s="487" t="s">
        <v>848</v>
      </c>
      <c r="G42" s="487" t="s">
        <v>848</v>
      </c>
      <c r="H42" s="487" t="s">
        <v>848</v>
      </c>
      <c r="I42" s="487" t="s">
        <v>848</v>
      </c>
      <c r="J42" s="491" t="s">
        <v>1080</v>
      </c>
      <c r="K42" s="487" t="s">
        <v>245</v>
      </c>
      <c r="L42" s="491" t="s">
        <v>260</v>
      </c>
      <c r="M42" s="491" t="s">
        <v>261</v>
      </c>
      <c r="N42" s="673" t="s">
        <v>9</v>
      </c>
      <c r="O42" s="633" t="s">
        <v>14</v>
      </c>
      <c r="P42" s="672" t="s">
        <v>19</v>
      </c>
      <c r="Q42" s="710" t="s">
        <v>1081</v>
      </c>
      <c r="R42" s="678" t="s">
        <v>158</v>
      </c>
      <c r="S42" s="678" t="s">
        <v>58</v>
      </c>
      <c r="T42" s="678" t="s">
        <v>59</v>
      </c>
      <c r="U42" s="678" t="s">
        <v>60</v>
      </c>
      <c r="V42" s="678" t="s">
        <v>61</v>
      </c>
      <c r="W42" s="678" t="s">
        <v>62</v>
      </c>
      <c r="X42" s="678" t="s">
        <v>75</v>
      </c>
      <c r="Y42" s="678" t="s">
        <v>63</v>
      </c>
      <c r="Z42" s="683">
        <v>100</v>
      </c>
      <c r="AA42" s="684" t="s">
        <v>141</v>
      </c>
      <c r="AB42" s="685" t="s">
        <v>141</v>
      </c>
      <c r="AC42" s="679">
        <v>200</v>
      </c>
      <c r="AD42" s="680" t="s">
        <v>141</v>
      </c>
      <c r="AE42" s="496">
        <v>216.66666666666666</v>
      </c>
      <c r="AF42" s="495" t="s">
        <v>141</v>
      </c>
      <c r="AG42" s="483" t="s">
        <v>150</v>
      </c>
      <c r="AH42" s="483" t="s">
        <v>151</v>
      </c>
      <c r="AI42" s="486" t="s">
        <v>625</v>
      </c>
      <c r="AJ42" s="634" t="s">
        <v>140</v>
      </c>
      <c r="AK42" s="635" t="s">
        <v>15</v>
      </c>
      <c r="AL42" s="635" t="s">
        <v>20</v>
      </c>
      <c r="AM42" s="488" t="s">
        <v>226</v>
      </c>
      <c r="AN42" s="687" t="s">
        <v>1082</v>
      </c>
      <c r="AO42" s="687" t="s">
        <v>1083</v>
      </c>
      <c r="AP42" s="708" t="s">
        <v>676</v>
      </c>
      <c r="AQ42" s="687" t="s">
        <v>265</v>
      </c>
      <c r="AR42" s="692">
        <v>43832</v>
      </c>
      <c r="AS42" s="692">
        <v>44196</v>
      </c>
      <c r="AT42" s="687" t="s">
        <v>1084</v>
      </c>
      <c r="AU42" s="693" t="s">
        <v>1085</v>
      </c>
      <c r="AV42" s="693" t="s">
        <v>1086</v>
      </c>
      <c r="AW42" s="702">
        <v>1</v>
      </c>
      <c r="AX42" s="701" t="s">
        <v>21</v>
      </c>
      <c r="AY42" s="706" t="s">
        <v>1087</v>
      </c>
      <c r="AZ42" s="701" t="s">
        <v>648</v>
      </c>
      <c r="BA42" s="701" t="s">
        <v>649</v>
      </c>
      <c r="BB42" s="709">
        <v>44026</v>
      </c>
      <c r="BC42" s="706" t="s">
        <v>1088</v>
      </c>
      <c r="BD42" s="701" t="s">
        <v>568</v>
      </c>
      <c r="BE42" s="701"/>
      <c r="BF42" s="701"/>
      <c r="BG42" s="711" t="s">
        <v>1089</v>
      </c>
      <c r="BH42" s="712" t="s">
        <v>1090</v>
      </c>
      <c r="BI42" s="713">
        <v>1</v>
      </c>
      <c r="BJ42" s="714" t="s">
        <v>19</v>
      </c>
      <c r="BK42" s="714" t="s">
        <v>1091</v>
      </c>
      <c r="BL42" s="714" t="s">
        <v>645</v>
      </c>
      <c r="BM42" s="714" t="s">
        <v>646</v>
      </c>
      <c r="BN42" s="715">
        <v>44125</v>
      </c>
      <c r="BO42" s="714" t="s">
        <v>1092</v>
      </c>
      <c r="BP42" s="714" t="s">
        <v>568</v>
      </c>
      <c r="BQ42" s="714" t="s">
        <v>865</v>
      </c>
      <c r="BR42" s="714" t="s">
        <v>865</v>
      </c>
      <c r="BS42" s="257"/>
      <c r="BT42" s="256"/>
      <c r="BU42" s="256"/>
      <c r="BV42" s="216"/>
      <c r="BW42" s="219"/>
      <c r="BX42" s="256"/>
      <c r="BY42" s="256"/>
      <c r="BZ42" s="219"/>
      <c r="CA42" s="219"/>
      <c r="CB42" s="214"/>
      <c r="CC42" s="219"/>
      <c r="CD42" s="219"/>
      <c r="CE42" s="225"/>
      <c r="CF42" s="225"/>
      <c r="CJ42" s="225"/>
      <c r="CK42" s="225"/>
      <c r="CL42" s="225"/>
      <c r="CM42" s="218"/>
    </row>
    <row r="43" spans="1:91" s="217" customFormat="1" ht="409.5" x14ac:dyDescent="0.25">
      <c r="A43" s="491"/>
      <c r="B43" s="487"/>
      <c r="C43" s="490"/>
      <c r="D43" s="716"/>
      <c r="E43" s="491"/>
      <c r="F43" s="487"/>
      <c r="G43" s="487"/>
      <c r="H43" s="487"/>
      <c r="I43" s="487"/>
      <c r="J43" s="491"/>
      <c r="K43" s="487"/>
      <c r="L43" s="491"/>
      <c r="M43" s="491"/>
      <c r="N43" s="673"/>
      <c r="O43" s="633"/>
      <c r="P43" s="672"/>
      <c r="Q43" s="674" t="s">
        <v>1113</v>
      </c>
      <c r="R43" s="678" t="s">
        <v>158</v>
      </c>
      <c r="S43" s="678" t="s">
        <v>58</v>
      </c>
      <c r="T43" s="678" t="s">
        <v>59</v>
      </c>
      <c r="U43" s="678" t="s">
        <v>60</v>
      </c>
      <c r="V43" s="678" t="s">
        <v>61</v>
      </c>
      <c r="W43" s="678" t="s">
        <v>62</v>
      </c>
      <c r="X43" s="678" t="s">
        <v>75</v>
      </c>
      <c r="Y43" s="678" t="s">
        <v>63</v>
      </c>
      <c r="Z43" s="683"/>
      <c r="AA43" s="684" t="s">
        <v>133</v>
      </c>
      <c r="AB43" s="685" t="s">
        <v>141</v>
      </c>
      <c r="AC43" s="679"/>
      <c r="AD43" s="680" t="s">
        <v>133</v>
      </c>
      <c r="AE43" s="496"/>
      <c r="AF43" s="495"/>
      <c r="AG43" s="483"/>
      <c r="AH43" s="483"/>
      <c r="AI43" s="486"/>
      <c r="AJ43" s="634"/>
      <c r="AK43" s="635"/>
      <c r="AL43" s="635"/>
      <c r="AM43" s="488"/>
      <c r="AN43" s="687" t="s">
        <v>268</v>
      </c>
      <c r="AO43" s="688" t="s">
        <v>269</v>
      </c>
      <c r="AP43" s="688"/>
      <c r="AQ43" s="688" t="s">
        <v>265</v>
      </c>
      <c r="AR43" s="689">
        <v>43832</v>
      </c>
      <c r="AS43" s="689">
        <v>44196</v>
      </c>
      <c r="AT43" s="688" t="s">
        <v>270</v>
      </c>
      <c r="AU43" s="694" t="s">
        <v>1093</v>
      </c>
      <c r="AV43" s="693" t="s">
        <v>1094</v>
      </c>
      <c r="AW43" s="703" t="s">
        <v>1095</v>
      </c>
      <c r="AX43" s="701" t="s">
        <v>21</v>
      </c>
      <c r="AY43" s="706" t="s">
        <v>1087</v>
      </c>
      <c r="AZ43" s="701" t="s">
        <v>648</v>
      </c>
      <c r="BA43" s="701" t="s">
        <v>649</v>
      </c>
      <c r="BB43" s="709">
        <v>44026</v>
      </c>
      <c r="BC43" s="706" t="s">
        <v>1088</v>
      </c>
      <c r="BD43" s="701" t="s">
        <v>568</v>
      </c>
      <c r="BE43" s="706"/>
      <c r="BF43" s="706"/>
      <c r="BG43" s="711" t="s">
        <v>1096</v>
      </c>
      <c r="BH43" s="712" t="s">
        <v>1097</v>
      </c>
      <c r="BI43" s="713">
        <v>1</v>
      </c>
      <c r="BJ43" s="714" t="s">
        <v>19</v>
      </c>
      <c r="BK43" s="714" t="s">
        <v>1091</v>
      </c>
      <c r="BL43" s="714" t="s">
        <v>645</v>
      </c>
      <c r="BM43" s="714" t="s">
        <v>646</v>
      </c>
      <c r="BN43" s="715">
        <v>44125</v>
      </c>
      <c r="BO43" s="714" t="s">
        <v>1092</v>
      </c>
      <c r="BP43" s="714" t="s">
        <v>568</v>
      </c>
      <c r="BQ43" s="714" t="s">
        <v>865</v>
      </c>
      <c r="BR43" s="714" t="s">
        <v>865</v>
      </c>
      <c r="BS43" s="257"/>
      <c r="BT43" s="256"/>
      <c r="BU43" s="256"/>
      <c r="BV43" s="216"/>
      <c r="BW43" s="219"/>
      <c r="BX43" s="256"/>
      <c r="BY43" s="256"/>
      <c r="BZ43" s="219"/>
      <c r="CA43" s="219"/>
      <c r="CB43" s="214"/>
      <c r="CC43" s="219"/>
      <c r="CD43" s="219"/>
      <c r="CE43" s="225"/>
      <c r="CF43" s="225"/>
      <c r="CJ43" s="225"/>
      <c r="CK43" s="225"/>
      <c r="CL43" s="225"/>
      <c r="CM43" s="218"/>
    </row>
    <row r="44" spans="1:91" s="217" customFormat="1" ht="285" x14ac:dyDescent="0.25">
      <c r="A44" s="491"/>
      <c r="B44" s="487"/>
      <c r="C44" s="490"/>
      <c r="D44" s="716"/>
      <c r="E44" s="491"/>
      <c r="F44" s="487"/>
      <c r="G44" s="487"/>
      <c r="H44" s="487"/>
      <c r="I44" s="487"/>
      <c r="J44" s="491"/>
      <c r="K44" s="487"/>
      <c r="L44" s="491"/>
      <c r="M44" s="491"/>
      <c r="N44" s="673"/>
      <c r="O44" s="633"/>
      <c r="P44" s="672"/>
      <c r="Q44" s="674" t="s">
        <v>1098</v>
      </c>
      <c r="R44" s="678" t="s">
        <v>158</v>
      </c>
      <c r="S44" s="678" t="s">
        <v>58</v>
      </c>
      <c r="T44" s="678" t="s">
        <v>59</v>
      </c>
      <c r="U44" s="678" t="s">
        <v>60</v>
      </c>
      <c r="V44" s="678" t="s">
        <v>61</v>
      </c>
      <c r="W44" s="678" t="s">
        <v>62</v>
      </c>
      <c r="X44" s="678" t="s">
        <v>75</v>
      </c>
      <c r="Y44" s="678" t="s">
        <v>63</v>
      </c>
      <c r="Z44" s="683"/>
      <c r="AA44" s="684" t="s">
        <v>133</v>
      </c>
      <c r="AB44" s="685" t="s">
        <v>141</v>
      </c>
      <c r="AC44" s="679"/>
      <c r="AD44" s="680" t="s">
        <v>133</v>
      </c>
      <c r="AE44" s="496"/>
      <c r="AF44" s="495"/>
      <c r="AG44" s="483"/>
      <c r="AH44" s="483"/>
      <c r="AI44" s="486"/>
      <c r="AJ44" s="634"/>
      <c r="AK44" s="635"/>
      <c r="AL44" s="635"/>
      <c r="AM44" s="488"/>
      <c r="AN44" s="688" t="s">
        <v>272</v>
      </c>
      <c r="AO44" s="688" t="s">
        <v>273</v>
      </c>
      <c r="AP44" s="688"/>
      <c r="AQ44" s="688" t="s">
        <v>265</v>
      </c>
      <c r="AR44" s="689">
        <v>43832</v>
      </c>
      <c r="AS44" s="689">
        <v>44196</v>
      </c>
      <c r="AT44" s="688" t="s">
        <v>274</v>
      </c>
      <c r="AU44" s="695" t="s">
        <v>1099</v>
      </c>
      <c r="AV44" s="696" t="s">
        <v>1100</v>
      </c>
      <c r="AW44" s="704" t="s">
        <v>1101</v>
      </c>
      <c r="AX44" s="701" t="s">
        <v>21</v>
      </c>
      <c r="AY44" s="706" t="s">
        <v>1087</v>
      </c>
      <c r="AZ44" s="701" t="s">
        <v>648</v>
      </c>
      <c r="BA44" s="701" t="s">
        <v>649</v>
      </c>
      <c r="BB44" s="709">
        <v>44026</v>
      </c>
      <c r="BC44" s="706" t="s">
        <v>1088</v>
      </c>
      <c r="BD44" s="701" t="s">
        <v>568</v>
      </c>
      <c r="BE44" s="707"/>
      <c r="BF44" s="707"/>
      <c r="BG44" s="711" t="s">
        <v>1102</v>
      </c>
      <c r="BH44" s="712" t="s">
        <v>1103</v>
      </c>
      <c r="BI44" s="713">
        <v>1</v>
      </c>
      <c r="BJ44" s="714" t="s">
        <v>19</v>
      </c>
      <c r="BK44" s="714" t="s">
        <v>1091</v>
      </c>
      <c r="BL44" s="714" t="s">
        <v>645</v>
      </c>
      <c r="BM44" s="714" t="s">
        <v>646</v>
      </c>
      <c r="BN44" s="715">
        <v>44125</v>
      </c>
      <c r="BO44" s="714" t="s">
        <v>1092</v>
      </c>
      <c r="BP44" s="714" t="s">
        <v>568</v>
      </c>
      <c r="BQ44" s="714" t="s">
        <v>865</v>
      </c>
      <c r="BR44" s="714" t="s">
        <v>865</v>
      </c>
      <c r="BS44" s="257"/>
      <c r="BT44" s="256"/>
      <c r="BU44" s="256"/>
      <c r="BV44" s="216"/>
      <c r="BW44" s="219"/>
      <c r="BX44" s="256"/>
      <c r="BY44" s="256"/>
      <c r="BZ44" s="219"/>
      <c r="CA44" s="219"/>
      <c r="CB44" s="214"/>
      <c r="CC44" s="219"/>
      <c r="CD44" s="219"/>
      <c r="CE44" s="225"/>
      <c r="CF44" s="225"/>
      <c r="CJ44" s="225"/>
      <c r="CK44" s="225"/>
      <c r="CL44" s="225"/>
      <c r="CM44" s="218"/>
    </row>
    <row r="45" spans="1:91" s="217" customFormat="1" ht="409.5" x14ac:dyDescent="0.25">
      <c r="A45" s="491"/>
      <c r="B45" s="487"/>
      <c r="C45" s="490"/>
      <c r="D45" s="716"/>
      <c r="E45" s="491"/>
      <c r="F45" s="487"/>
      <c r="G45" s="487"/>
      <c r="H45" s="487"/>
      <c r="I45" s="487"/>
      <c r="J45" s="491"/>
      <c r="K45" s="487"/>
      <c r="L45" s="491"/>
      <c r="M45" s="491"/>
      <c r="N45" s="673"/>
      <c r="O45" s="633"/>
      <c r="P45" s="672"/>
      <c r="Q45" s="674" t="s">
        <v>1114</v>
      </c>
      <c r="R45" s="678" t="s">
        <v>158</v>
      </c>
      <c r="S45" s="678" t="s">
        <v>58</v>
      </c>
      <c r="T45" s="678" t="s">
        <v>59</v>
      </c>
      <c r="U45" s="678" t="s">
        <v>60</v>
      </c>
      <c r="V45" s="678" t="s">
        <v>61</v>
      </c>
      <c r="W45" s="678" t="s">
        <v>62</v>
      </c>
      <c r="X45" s="678" t="s">
        <v>75</v>
      </c>
      <c r="Y45" s="678" t="s">
        <v>63</v>
      </c>
      <c r="Z45" s="683">
        <v>100</v>
      </c>
      <c r="AA45" s="684" t="s">
        <v>141</v>
      </c>
      <c r="AB45" s="685" t="s">
        <v>141</v>
      </c>
      <c r="AC45" s="679">
        <v>200</v>
      </c>
      <c r="AD45" s="680" t="s">
        <v>141</v>
      </c>
      <c r="AE45" s="496"/>
      <c r="AF45" s="495"/>
      <c r="AG45" s="483"/>
      <c r="AH45" s="483"/>
      <c r="AI45" s="486"/>
      <c r="AJ45" s="634"/>
      <c r="AK45" s="635"/>
      <c r="AL45" s="635"/>
      <c r="AM45" s="488"/>
      <c r="AN45" s="688" t="s">
        <v>276</v>
      </c>
      <c r="AO45" s="688" t="s">
        <v>277</v>
      </c>
      <c r="AP45" s="688"/>
      <c r="AQ45" s="688" t="s">
        <v>265</v>
      </c>
      <c r="AR45" s="689">
        <v>43832</v>
      </c>
      <c r="AS45" s="689">
        <v>44196</v>
      </c>
      <c r="AT45" s="688" t="s">
        <v>278</v>
      </c>
      <c r="AU45" s="698" t="s">
        <v>1104</v>
      </c>
      <c r="AV45" s="697" t="s">
        <v>1105</v>
      </c>
      <c r="AW45" s="705">
        <v>1</v>
      </c>
      <c r="AX45" s="701" t="s">
        <v>21</v>
      </c>
      <c r="AY45" s="706" t="s">
        <v>1087</v>
      </c>
      <c r="AZ45" s="701" t="s">
        <v>648</v>
      </c>
      <c r="BA45" s="701" t="s">
        <v>649</v>
      </c>
      <c r="BB45" s="709">
        <v>44026</v>
      </c>
      <c r="BC45" s="706" t="s">
        <v>1088</v>
      </c>
      <c r="BD45" s="701" t="s">
        <v>568</v>
      </c>
      <c r="BE45" s="701"/>
      <c r="BF45" s="701"/>
      <c r="BG45" s="711" t="s">
        <v>1106</v>
      </c>
      <c r="BH45" s="712" t="s">
        <v>1107</v>
      </c>
      <c r="BI45" s="713">
        <v>1</v>
      </c>
      <c r="BJ45" s="714" t="s">
        <v>19</v>
      </c>
      <c r="BK45" s="714" t="s">
        <v>1091</v>
      </c>
      <c r="BL45" s="714" t="s">
        <v>645</v>
      </c>
      <c r="BM45" s="714" t="s">
        <v>646</v>
      </c>
      <c r="BN45" s="715">
        <v>44125</v>
      </c>
      <c r="BO45" s="714" t="s">
        <v>1092</v>
      </c>
      <c r="BP45" s="714" t="s">
        <v>568</v>
      </c>
      <c r="BQ45" s="714" t="s">
        <v>865</v>
      </c>
      <c r="BR45" s="714" t="s">
        <v>865</v>
      </c>
      <c r="BS45" s="257"/>
      <c r="BT45" s="256"/>
      <c r="BU45" s="256"/>
      <c r="BV45" s="216"/>
      <c r="BW45" s="219"/>
      <c r="BX45" s="256"/>
      <c r="BY45" s="256"/>
      <c r="BZ45" s="219"/>
      <c r="CA45" s="219"/>
      <c r="CB45" s="214"/>
      <c r="CC45" s="219"/>
      <c r="CD45" s="219"/>
      <c r="CE45" s="225"/>
      <c r="CF45" s="225"/>
      <c r="CJ45" s="225"/>
      <c r="CK45" s="225"/>
      <c r="CL45" s="225"/>
      <c r="CM45" s="218"/>
    </row>
    <row r="46" spans="1:91" s="217" customFormat="1" ht="165" x14ac:dyDescent="0.25">
      <c r="A46" s="491"/>
      <c r="B46" s="487"/>
      <c r="C46" s="490"/>
      <c r="D46" s="716"/>
      <c r="E46" s="491"/>
      <c r="F46" s="487"/>
      <c r="G46" s="487"/>
      <c r="H46" s="487"/>
      <c r="I46" s="487"/>
      <c r="J46" s="491"/>
      <c r="K46" s="487"/>
      <c r="L46" s="491"/>
      <c r="M46" s="491"/>
      <c r="N46" s="673"/>
      <c r="O46" s="633"/>
      <c r="P46" s="672"/>
      <c r="Q46" s="686" t="s">
        <v>279</v>
      </c>
      <c r="R46" s="678" t="s">
        <v>158</v>
      </c>
      <c r="S46" s="678" t="s">
        <v>58</v>
      </c>
      <c r="T46" s="678" t="s">
        <v>59</v>
      </c>
      <c r="U46" s="678" t="s">
        <v>60</v>
      </c>
      <c r="V46" s="678" t="s">
        <v>72</v>
      </c>
      <c r="W46" s="678" t="s">
        <v>62</v>
      </c>
      <c r="X46" s="678" t="s">
        <v>75</v>
      </c>
      <c r="Y46" s="678" t="s">
        <v>77</v>
      </c>
      <c r="Z46" s="683">
        <v>90</v>
      </c>
      <c r="AA46" s="684" t="s">
        <v>15</v>
      </c>
      <c r="AB46" s="685" t="s">
        <v>141</v>
      </c>
      <c r="AC46" s="679">
        <v>150</v>
      </c>
      <c r="AD46" s="680" t="s">
        <v>15</v>
      </c>
      <c r="AE46" s="496"/>
      <c r="AF46" s="495"/>
      <c r="AG46" s="483"/>
      <c r="AH46" s="483"/>
      <c r="AI46" s="486"/>
      <c r="AJ46" s="634"/>
      <c r="AK46" s="635"/>
      <c r="AL46" s="635"/>
      <c r="AM46" s="488"/>
      <c r="AN46" s="690" t="s">
        <v>280</v>
      </c>
      <c r="AO46" s="690" t="s">
        <v>281</v>
      </c>
      <c r="AP46" s="690"/>
      <c r="AQ46" s="690" t="s">
        <v>265</v>
      </c>
      <c r="AR46" s="691">
        <v>43832</v>
      </c>
      <c r="AS46" s="691">
        <v>44196</v>
      </c>
      <c r="AT46" s="690" t="s">
        <v>282</v>
      </c>
      <c r="AU46" s="699" t="s">
        <v>1108</v>
      </c>
      <c r="AV46" s="700" t="s">
        <v>1109</v>
      </c>
      <c r="AW46" s="701">
        <v>1</v>
      </c>
      <c r="AX46" s="701" t="s">
        <v>21</v>
      </c>
      <c r="AY46" s="706" t="s">
        <v>1087</v>
      </c>
      <c r="AZ46" s="701" t="s">
        <v>648</v>
      </c>
      <c r="BA46" s="701" t="s">
        <v>649</v>
      </c>
      <c r="BB46" s="709">
        <v>44026</v>
      </c>
      <c r="BC46" s="706" t="s">
        <v>1088</v>
      </c>
      <c r="BD46" s="701" t="s">
        <v>568</v>
      </c>
      <c r="BE46" s="701"/>
      <c r="BF46" s="701"/>
      <c r="BG46" s="711" t="s">
        <v>1110</v>
      </c>
      <c r="BH46" s="712" t="s">
        <v>1111</v>
      </c>
      <c r="BI46" s="713">
        <v>1</v>
      </c>
      <c r="BJ46" s="701" t="s">
        <v>19</v>
      </c>
      <c r="BK46" s="714" t="s">
        <v>1112</v>
      </c>
      <c r="BL46" s="701" t="s">
        <v>645</v>
      </c>
      <c r="BM46" s="701" t="s">
        <v>646</v>
      </c>
      <c r="BN46" s="715">
        <v>44125</v>
      </c>
      <c r="BO46" s="714" t="s">
        <v>1092</v>
      </c>
      <c r="BP46" s="714" t="s">
        <v>568</v>
      </c>
      <c r="BQ46" s="714" t="s">
        <v>865</v>
      </c>
      <c r="BR46" s="714" t="s">
        <v>865</v>
      </c>
      <c r="BS46" s="257"/>
      <c r="BT46" s="256"/>
      <c r="BU46" s="256"/>
      <c r="BV46" s="216"/>
      <c r="BW46" s="219"/>
      <c r="BX46" s="256"/>
      <c r="BY46" s="256"/>
      <c r="BZ46" s="219"/>
      <c r="CA46" s="219"/>
      <c r="CB46" s="214"/>
      <c r="CC46" s="219"/>
      <c r="CD46" s="219"/>
      <c r="CE46" s="225"/>
      <c r="CF46" s="225"/>
      <c r="CJ46" s="225"/>
      <c r="CK46" s="225"/>
      <c r="CL46" s="225"/>
      <c r="CM46" s="218"/>
    </row>
    <row r="47" spans="1:91" s="217" customFormat="1" ht="409.5" x14ac:dyDescent="0.25">
      <c r="A47" s="487" t="s">
        <v>1115</v>
      </c>
      <c r="B47" s="484" t="s">
        <v>194</v>
      </c>
      <c r="C47" s="490" t="s">
        <v>586</v>
      </c>
      <c r="D47" s="491" t="s">
        <v>1116</v>
      </c>
      <c r="E47" s="491" t="s">
        <v>1117</v>
      </c>
      <c r="F47" s="487" t="s">
        <v>848</v>
      </c>
      <c r="G47" s="487" t="s">
        <v>848</v>
      </c>
      <c r="H47" s="487" t="s">
        <v>848</v>
      </c>
      <c r="I47" s="487" t="s">
        <v>848</v>
      </c>
      <c r="J47" s="491" t="s">
        <v>1118</v>
      </c>
      <c r="K47" s="487" t="s">
        <v>245</v>
      </c>
      <c r="L47" s="491" t="s">
        <v>516</v>
      </c>
      <c r="M47" s="491" t="s">
        <v>1119</v>
      </c>
      <c r="N47" s="673" t="s">
        <v>8</v>
      </c>
      <c r="O47" s="633" t="s">
        <v>14</v>
      </c>
      <c r="P47" s="672" t="e">
        <f>INDEX([12]Validacion!$C$15:$G$19,'[12]Mapa de riesgo '!CF47:CF49,'[12]Mapa de riesgo '!CG47:CG49)</f>
        <v>#VALUE!</v>
      </c>
      <c r="Q47" s="674" t="s">
        <v>1120</v>
      </c>
      <c r="R47" s="678" t="s">
        <v>158</v>
      </c>
      <c r="S47" s="678" t="s">
        <v>58</v>
      </c>
      <c r="T47" s="678" t="s">
        <v>59</v>
      </c>
      <c r="U47" s="678" t="s">
        <v>60</v>
      </c>
      <c r="V47" s="678" t="s">
        <v>61</v>
      </c>
      <c r="W47" s="678" t="s">
        <v>62</v>
      </c>
      <c r="X47" s="678" t="s">
        <v>75</v>
      </c>
      <c r="Y47" s="678" t="s">
        <v>63</v>
      </c>
      <c r="Z47" s="683">
        <f t="shared" ref="Z47:Z49" si="12">IF(S47="Asignado",15,0)+IF(T47="Adecuado",15,0)+IF(U47="Oportuna",15,0)+IF(V47="Prevenir",15,IF(V47="Detectar",10,0))+IF(W47="Confiable",15,0)+IF(X47="Se investigan y resuelven oportunamente",15,0)+IF(Y47="Completa",10,IF(Y47="Incompleta",5,0))</f>
        <v>100</v>
      </c>
      <c r="AA47" s="684" t="str">
        <f>IF(Z47&gt;=96,"Fuerte",IF(OR(Z47=95,Z47&gt;=86),"Moderado","Débil"))</f>
        <v>Fuerte</v>
      </c>
      <c r="AB47" s="685" t="s">
        <v>141</v>
      </c>
      <c r="AC47" s="679">
        <f t="shared" ref="AC47:AC49" si="13">IF(AA47="Fuerte",100,IF(AA47="Moderado",50,0))+IF(AB47="Fuerte",100,IF(AB47="Moderado",50,0))</f>
        <v>200</v>
      </c>
      <c r="AD47" s="680" t="str">
        <f>IF(AND(AA47="Moderado",AB47="Moderado",AC47=100),"Moderado",IF(AC47=200,"Fuerte",IF(OR(AC47=150,),"Moderado","Débil")))</f>
        <v>Fuerte</v>
      </c>
      <c r="AE47" s="496">
        <f>(IF(AD47="Fuerte",100,IF(AD47="Moderado",50,0))+IF(AD48="Fuerte",100,IF(AD48="Moderado",50,0))+(IF(AD49="Fuerte",100,IF(AD49="Moderado",50,0)))/3)</f>
        <v>166.66666666666666</v>
      </c>
      <c r="AF47" s="495" t="str">
        <f>IF(AE47&gt;=100,"Fuerte",IF(OR(AE47=99,AE47&gt;=50),"Moderado","Débil"))</f>
        <v>Fuerte</v>
      </c>
      <c r="AG47" s="483" t="s">
        <v>150</v>
      </c>
      <c r="AH47" s="483" t="s">
        <v>150</v>
      </c>
      <c r="AI47" s="486" t="s">
        <v>625</v>
      </c>
      <c r="AJ47" s="632" t="s">
        <v>10</v>
      </c>
      <c r="AK47" s="632" t="s">
        <v>16</v>
      </c>
      <c r="AL47" s="632" t="s">
        <v>21</v>
      </c>
      <c r="AM47" s="488" t="s">
        <v>226</v>
      </c>
      <c r="AN47" s="717" t="s">
        <v>1121</v>
      </c>
      <c r="AO47" s="674" t="s">
        <v>1122</v>
      </c>
      <c r="AP47" s="708" t="s">
        <v>676</v>
      </c>
      <c r="AQ47" s="674" t="s">
        <v>521</v>
      </c>
      <c r="AR47" s="546">
        <v>43845</v>
      </c>
      <c r="AS47" s="546">
        <v>44196</v>
      </c>
      <c r="AT47" s="675" t="s">
        <v>1123</v>
      </c>
      <c r="AU47" s="674" t="s">
        <v>1124</v>
      </c>
      <c r="AV47" s="674" t="s">
        <v>1125</v>
      </c>
      <c r="AW47" s="652">
        <v>0.15</v>
      </c>
      <c r="AX47" s="714"/>
      <c r="AY47" s="714"/>
      <c r="AZ47" s="714"/>
      <c r="BA47" s="714"/>
      <c r="BB47" s="715"/>
      <c r="BC47" s="714" t="s">
        <v>845</v>
      </c>
      <c r="BD47" s="714"/>
      <c r="BE47" s="714"/>
      <c r="BF47" s="714"/>
      <c r="BG47" s="681" t="s">
        <v>1126</v>
      </c>
      <c r="BH47" s="718" t="s">
        <v>1127</v>
      </c>
      <c r="BI47" s="714">
        <v>0.67</v>
      </c>
      <c r="BJ47" s="714" t="s">
        <v>647</v>
      </c>
      <c r="BK47" s="714" t="s">
        <v>1128</v>
      </c>
      <c r="BL47" s="714" t="s">
        <v>645</v>
      </c>
      <c r="BM47" s="714" t="s">
        <v>646</v>
      </c>
      <c r="BN47" s="715">
        <v>44134</v>
      </c>
      <c r="BO47" s="714" t="s">
        <v>1129</v>
      </c>
      <c r="BP47" s="714" t="s">
        <v>568</v>
      </c>
      <c r="BQ47" s="714" t="s">
        <v>834</v>
      </c>
      <c r="BR47" s="714" t="s">
        <v>834</v>
      </c>
      <c r="BS47" s="257"/>
      <c r="BT47" s="256"/>
      <c r="BU47" s="256"/>
      <c r="BV47" s="216"/>
      <c r="BW47" s="219"/>
      <c r="BX47" s="256"/>
      <c r="BY47" s="256"/>
      <c r="BZ47" s="219"/>
      <c r="CA47" s="219"/>
      <c r="CB47" s="214"/>
      <c r="CC47" s="219"/>
      <c r="CD47" s="219"/>
      <c r="CE47" s="225"/>
      <c r="CF47" s="225"/>
      <c r="CJ47" s="225"/>
      <c r="CK47" s="225"/>
      <c r="CL47" s="225"/>
      <c r="CM47" s="218"/>
    </row>
    <row r="48" spans="1:91" s="217" customFormat="1" ht="409.5" x14ac:dyDescent="0.25">
      <c r="A48" s="487"/>
      <c r="B48" s="485"/>
      <c r="C48" s="490"/>
      <c r="D48" s="491"/>
      <c r="E48" s="491"/>
      <c r="F48" s="487"/>
      <c r="G48" s="487"/>
      <c r="H48" s="487"/>
      <c r="I48" s="487"/>
      <c r="J48" s="491"/>
      <c r="K48" s="487"/>
      <c r="L48" s="491"/>
      <c r="M48" s="491"/>
      <c r="N48" s="673"/>
      <c r="O48" s="633"/>
      <c r="P48" s="672"/>
      <c r="Q48" s="717" t="s">
        <v>1130</v>
      </c>
      <c r="R48" s="678" t="s">
        <v>158</v>
      </c>
      <c r="S48" s="678" t="s">
        <v>58</v>
      </c>
      <c r="T48" s="678" t="s">
        <v>59</v>
      </c>
      <c r="U48" s="678" t="s">
        <v>60</v>
      </c>
      <c r="V48" s="678" t="s">
        <v>61</v>
      </c>
      <c r="W48" s="678" t="s">
        <v>62</v>
      </c>
      <c r="X48" s="678" t="s">
        <v>75</v>
      </c>
      <c r="Y48" s="678" t="s">
        <v>63</v>
      </c>
      <c r="Z48" s="683">
        <f t="shared" si="12"/>
        <v>100</v>
      </c>
      <c r="AA48" s="684" t="str">
        <f t="shared" ref="AA48:AA49" si="14">IF(Z48&gt;=96,"Fuerte",IF(OR(Z48=95,Z48&gt;=86),"Moderado","Débil"))</f>
        <v>Fuerte</v>
      </c>
      <c r="AB48" s="685" t="s">
        <v>15</v>
      </c>
      <c r="AC48" s="679">
        <f t="shared" si="13"/>
        <v>150</v>
      </c>
      <c r="AD48" s="680" t="str">
        <f t="shared" ref="AD48:AD49" si="15">IF(AND(AA48="Moderado",AB48="Moderado",AC48=100),"Moderado",IF(AC48=200,"Fuerte",IF(OR(AC48=150,),"Moderado","Débil")))</f>
        <v>Moderado</v>
      </c>
      <c r="AE48" s="496"/>
      <c r="AF48" s="495"/>
      <c r="AG48" s="483"/>
      <c r="AH48" s="483"/>
      <c r="AI48" s="486"/>
      <c r="AJ48" s="632"/>
      <c r="AK48" s="632"/>
      <c r="AL48" s="632"/>
      <c r="AM48" s="488"/>
      <c r="AN48" s="719" t="s">
        <v>1131</v>
      </c>
      <c r="AO48" s="674" t="s">
        <v>1132</v>
      </c>
      <c r="AP48" s="674"/>
      <c r="AQ48" s="717" t="s">
        <v>521</v>
      </c>
      <c r="AR48" s="565">
        <v>43863</v>
      </c>
      <c r="AS48" s="565">
        <v>44196</v>
      </c>
      <c r="AT48" s="675" t="s">
        <v>1133</v>
      </c>
      <c r="AU48" s="720" t="s">
        <v>1134</v>
      </c>
      <c r="AV48" s="681" t="s">
        <v>1135</v>
      </c>
      <c r="AW48" s="652">
        <v>0.18</v>
      </c>
      <c r="AX48" s="714"/>
      <c r="AY48" s="714"/>
      <c r="AZ48" s="714"/>
      <c r="BA48" s="714"/>
      <c r="BB48" s="715"/>
      <c r="BC48" s="714"/>
      <c r="BD48" s="714"/>
      <c r="BE48" s="714"/>
      <c r="BF48" s="714"/>
      <c r="BG48" s="721" t="s">
        <v>1136</v>
      </c>
      <c r="BH48" s="718" t="s">
        <v>1137</v>
      </c>
      <c r="BI48" s="714">
        <v>0.65</v>
      </c>
      <c r="BJ48" s="714" t="s">
        <v>647</v>
      </c>
      <c r="BK48" s="714" t="s">
        <v>1128</v>
      </c>
      <c r="BL48" s="714" t="s">
        <v>645</v>
      </c>
      <c r="BM48" s="714" t="s">
        <v>646</v>
      </c>
      <c r="BN48" s="715">
        <v>44134</v>
      </c>
      <c r="BO48" s="714" t="s">
        <v>1129</v>
      </c>
      <c r="BP48" s="714" t="s">
        <v>568</v>
      </c>
      <c r="BQ48" s="714" t="s">
        <v>834</v>
      </c>
      <c r="BR48" s="714" t="s">
        <v>834</v>
      </c>
      <c r="BS48" s="257"/>
      <c r="BT48" s="256"/>
      <c r="BU48" s="256"/>
      <c r="BV48" s="216"/>
      <c r="BW48" s="219"/>
      <c r="BX48" s="256"/>
      <c r="BY48" s="256"/>
      <c r="BZ48" s="219"/>
      <c r="CA48" s="219"/>
      <c r="CB48" s="214"/>
      <c r="CC48" s="219"/>
      <c r="CD48" s="219"/>
      <c r="CE48" s="225"/>
      <c r="CF48" s="225"/>
      <c r="CJ48" s="225"/>
      <c r="CK48" s="225"/>
      <c r="CL48" s="225"/>
      <c r="CM48" s="218"/>
    </row>
    <row r="49" spans="1:91" s="217" customFormat="1" ht="42.75" x14ac:dyDescent="0.25">
      <c r="A49" s="487"/>
      <c r="B49" s="489"/>
      <c r="C49" s="490"/>
      <c r="D49" s="491"/>
      <c r="E49" s="491"/>
      <c r="F49" s="487"/>
      <c r="G49" s="487"/>
      <c r="H49" s="487"/>
      <c r="I49" s="487"/>
      <c r="J49" s="491"/>
      <c r="K49" s="487"/>
      <c r="L49" s="491"/>
      <c r="M49" s="491"/>
      <c r="N49" s="673"/>
      <c r="O49" s="633"/>
      <c r="P49" s="672"/>
      <c r="Q49" s="682"/>
      <c r="R49" s="678" t="s">
        <v>158</v>
      </c>
      <c r="S49" s="678" t="s">
        <v>58</v>
      </c>
      <c r="T49" s="678" t="s">
        <v>59</v>
      </c>
      <c r="U49" s="678" t="s">
        <v>60</v>
      </c>
      <c r="V49" s="678" t="s">
        <v>61</v>
      </c>
      <c r="W49" s="678" t="s">
        <v>62</v>
      </c>
      <c r="X49" s="678" t="s">
        <v>75</v>
      </c>
      <c r="Y49" s="678" t="s">
        <v>63</v>
      </c>
      <c r="Z49" s="683">
        <f t="shared" si="12"/>
        <v>100</v>
      </c>
      <c r="AA49" s="684" t="str">
        <f t="shared" si="14"/>
        <v>Fuerte</v>
      </c>
      <c r="AB49" s="685" t="s">
        <v>15</v>
      </c>
      <c r="AC49" s="679">
        <f t="shared" si="13"/>
        <v>150</v>
      </c>
      <c r="AD49" s="680" t="str">
        <f t="shared" si="15"/>
        <v>Moderado</v>
      </c>
      <c r="AE49" s="496"/>
      <c r="AF49" s="495"/>
      <c r="AG49" s="483"/>
      <c r="AH49" s="483"/>
      <c r="AI49" s="486"/>
      <c r="AJ49" s="632"/>
      <c r="AK49" s="632"/>
      <c r="AL49" s="632"/>
      <c r="AM49" s="488"/>
      <c r="AN49" s="677"/>
      <c r="AO49" s="677"/>
      <c r="AP49" s="677"/>
      <c r="AQ49" s="682"/>
      <c r="AR49" s="676"/>
      <c r="AS49" s="676"/>
      <c r="AT49" s="682"/>
      <c r="AU49" s="682"/>
      <c r="AV49" s="682"/>
      <c r="AW49" s="682"/>
      <c r="AX49" s="682"/>
      <c r="AY49" s="682"/>
      <c r="AZ49" s="682"/>
      <c r="BA49" s="682"/>
      <c r="BB49" s="682"/>
      <c r="BC49" s="682"/>
      <c r="BD49" s="682"/>
      <c r="BE49" s="682"/>
      <c r="BF49" s="682"/>
      <c r="BG49" s="682"/>
      <c r="BH49" s="682"/>
      <c r="BI49" s="682"/>
      <c r="BJ49" s="682"/>
      <c r="BK49" s="682"/>
      <c r="BL49" s="682"/>
      <c r="BM49" s="682"/>
      <c r="BN49" s="682"/>
      <c r="BO49" s="682"/>
      <c r="BP49" s="682"/>
      <c r="BQ49" s="682"/>
      <c r="BR49" s="682"/>
      <c r="BS49" s="257"/>
      <c r="BT49" s="256"/>
      <c r="BU49" s="256"/>
      <c r="BV49" s="216"/>
      <c r="BW49" s="219"/>
      <c r="BX49" s="256"/>
      <c r="BY49" s="256"/>
      <c r="BZ49" s="219"/>
      <c r="CA49" s="219"/>
      <c r="CB49" s="214"/>
      <c r="CC49" s="219"/>
      <c r="CD49" s="219"/>
      <c r="CE49" s="225"/>
      <c r="CF49" s="225"/>
      <c r="CJ49" s="225"/>
      <c r="CK49" s="225"/>
      <c r="CL49" s="225"/>
      <c r="CM49" s="218"/>
    </row>
    <row r="50" spans="1:91" s="217" customFormat="1" ht="342" x14ac:dyDescent="0.25">
      <c r="A50" s="487" t="s">
        <v>597</v>
      </c>
      <c r="B50" s="484" t="s">
        <v>197</v>
      </c>
      <c r="C50" s="490" t="s">
        <v>588</v>
      </c>
      <c r="D50" s="491" t="s">
        <v>300</v>
      </c>
      <c r="E50" s="491" t="s">
        <v>1138</v>
      </c>
      <c r="F50" s="484" t="s">
        <v>848</v>
      </c>
      <c r="G50" s="484" t="s">
        <v>848</v>
      </c>
      <c r="H50" s="484" t="s">
        <v>848</v>
      </c>
      <c r="I50" s="484" t="s">
        <v>848</v>
      </c>
      <c r="J50" s="491" t="s">
        <v>1139</v>
      </c>
      <c r="K50" s="487" t="s">
        <v>245</v>
      </c>
      <c r="L50" s="491" t="s">
        <v>1140</v>
      </c>
      <c r="M50" s="491" t="s">
        <v>320</v>
      </c>
      <c r="N50" s="673" t="s">
        <v>8</v>
      </c>
      <c r="O50" s="633" t="s">
        <v>14</v>
      </c>
      <c r="P50" s="631" t="s">
        <v>18</v>
      </c>
      <c r="Q50" s="725" t="s">
        <v>1141</v>
      </c>
      <c r="R50" s="729" t="s">
        <v>158</v>
      </c>
      <c r="S50" s="729" t="s">
        <v>58</v>
      </c>
      <c r="T50" s="729" t="s">
        <v>59</v>
      </c>
      <c r="U50" s="729" t="s">
        <v>60</v>
      </c>
      <c r="V50" s="729" t="s">
        <v>61</v>
      </c>
      <c r="W50" s="729" t="s">
        <v>62</v>
      </c>
      <c r="X50" s="729" t="s">
        <v>75</v>
      </c>
      <c r="Y50" s="729" t="s">
        <v>63</v>
      </c>
      <c r="Z50" s="733">
        <v>100</v>
      </c>
      <c r="AA50" s="734" t="s">
        <v>141</v>
      </c>
      <c r="AB50" s="735" t="s">
        <v>141</v>
      </c>
      <c r="AC50" s="730">
        <v>200</v>
      </c>
      <c r="AD50" s="731" t="s">
        <v>141</v>
      </c>
      <c r="AE50" s="496">
        <v>166.66666666666666</v>
      </c>
      <c r="AF50" s="495" t="s">
        <v>141</v>
      </c>
      <c r="AG50" s="483" t="s">
        <v>150</v>
      </c>
      <c r="AH50" s="483" t="s">
        <v>150</v>
      </c>
      <c r="AI50" s="486" t="s">
        <v>625</v>
      </c>
      <c r="AJ50" s="632" t="s">
        <v>10</v>
      </c>
      <c r="AK50" s="632" t="s">
        <v>16</v>
      </c>
      <c r="AL50" s="632" t="s">
        <v>21</v>
      </c>
      <c r="AM50" s="488" t="s">
        <v>229</v>
      </c>
      <c r="AN50" s="725" t="s">
        <v>1142</v>
      </c>
      <c r="AO50" s="724" t="s">
        <v>1143</v>
      </c>
      <c r="AP50" s="725" t="s">
        <v>1144</v>
      </c>
      <c r="AQ50" s="723">
        <v>43891</v>
      </c>
      <c r="AR50" s="723">
        <v>44196</v>
      </c>
      <c r="AS50" s="725" t="s">
        <v>1145</v>
      </c>
      <c r="AT50" s="732"/>
      <c r="AU50" s="725" t="s">
        <v>1146</v>
      </c>
      <c r="AV50" s="725" t="s">
        <v>1147</v>
      </c>
      <c r="AW50" s="726">
        <v>0.33</v>
      </c>
      <c r="AX50" s="736"/>
      <c r="AY50" s="736"/>
      <c r="AZ50" s="736"/>
      <c r="BA50" s="736"/>
      <c r="BB50" s="737"/>
      <c r="BC50" s="736" t="s">
        <v>845</v>
      </c>
      <c r="BD50" s="736"/>
      <c r="BE50" s="736"/>
      <c r="BF50" s="736"/>
      <c r="BG50" s="732" t="s">
        <v>1148</v>
      </c>
      <c r="BH50" s="732" t="s">
        <v>1149</v>
      </c>
      <c r="BI50" s="738">
        <v>0.33</v>
      </c>
      <c r="BJ50" s="736" t="s">
        <v>19</v>
      </c>
      <c r="BK50" s="736" t="s">
        <v>1150</v>
      </c>
      <c r="BL50" s="736" t="s">
        <v>645</v>
      </c>
      <c r="BM50" s="736" t="s">
        <v>646</v>
      </c>
      <c r="BN50" s="737">
        <v>44124</v>
      </c>
      <c r="BO50" s="736"/>
      <c r="BP50" s="736" t="s">
        <v>568</v>
      </c>
      <c r="BQ50" s="736" t="s">
        <v>865</v>
      </c>
      <c r="BR50" s="736" t="s">
        <v>865</v>
      </c>
      <c r="BS50" s="257"/>
      <c r="BT50" s="256"/>
      <c r="BU50" s="256"/>
      <c r="BV50" s="216"/>
      <c r="BW50" s="219"/>
      <c r="BX50" s="256"/>
      <c r="BY50" s="256"/>
      <c r="BZ50" s="219"/>
      <c r="CA50" s="219"/>
      <c r="CB50" s="214"/>
      <c r="CC50" s="219"/>
      <c r="CD50" s="219"/>
      <c r="CE50" s="225"/>
      <c r="CF50" s="225"/>
      <c r="CJ50" s="225"/>
      <c r="CK50" s="225"/>
      <c r="CL50" s="225"/>
      <c r="CM50" s="218"/>
    </row>
    <row r="51" spans="1:91" s="217" customFormat="1" ht="399" x14ac:dyDescent="0.25">
      <c r="A51" s="487"/>
      <c r="B51" s="485"/>
      <c r="C51" s="490"/>
      <c r="D51" s="491"/>
      <c r="E51" s="491"/>
      <c r="F51" s="485"/>
      <c r="G51" s="485"/>
      <c r="H51" s="485"/>
      <c r="I51" s="485"/>
      <c r="J51" s="491"/>
      <c r="K51" s="487"/>
      <c r="L51" s="491"/>
      <c r="M51" s="491"/>
      <c r="N51" s="673"/>
      <c r="O51" s="633"/>
      <c r="P51" s="631"/>
      <c r="Q51" s="725" t="s">
        <v>1151</v>
      </c>
      <c r="R51" s="729" t="s">
        <v>158</v>
      </c>
      <c r="S51" s="729" t="s">
        <v>58</v>
      </c>
      <c r="T51" s="729" t="s">
        <v>59</v>
      </c>
      <c r="U51" s="729" t="s">
        <v>60</v>
      </c>
      <c r="V51" s="729" t="s">
        <v>61</v>
      </c>
      <c r="W51" s="729" t="s">
        <v>62</v>
      </c>
      <c r="X51" s="729" t="s">
        <v>75</v>
      </c>
      <c r="Y51" s="729" t="s">
        <v>63</v>
      </c>
      <c r="Z51" s="733">
        <v>100</v>
      </c>
      <c r="AA51" s="734" t="s">
        <v>141</v>
      </c>
      <c r="AB51" s="735" t="s">
        <v>15</v>
      </c>
      <c r="AC51" s="730">
        <v>150</v>
      </c>
      <c r="AD51" s="731" t="s">
        <v>15</v>
      </c>
      <c r="AE51" s="496"/>
      <c r="AF51" s="495"/>
      <c r="AG51" s="483"/>
      <c r="AH51" s="483"/>
      <c r="AI51" s="486"/>
      <c r="AJ51" s="632"/>
      <c r="AK51" s="632"/>
      <c r="AL51" s="632"/>
      <c r="AM51" s="488"/>
      <c r="AN51" s="725" t="s">
        <v>1152</v>
      </c>
      <c r="AO51" s="725" t="s">
        <v>1153</v>
      </c>
      <c r="AP51" s="725" t="s">
        <v>1144</v>
      </c>
      <c r="AQ51" s="723">
        <v>43891</v>
      </c>
      <c r="AR51" s="723">
        <v>44196</v>
      </c>
      <c r="AS51" s="725" t="s">
        <v>1154</v>
      </c>
      <c r="AT51" s="732"/>
      <c r="AU51" s="725" t="s">
        <v>1155</v>
      </c>
      <c r="AV51" s="725" t="s">
        <v>1156</v>
      </c>
      <c r="AW51" s="727">
        <v>0.33</v>
      </c>
      <c r="AX51" s="736"/>
      <c r="AY51" s="736"/>
      <c r="AZ51" s="736"/>
      <c r="BA51" s="736"/>
      <c r="BB51" s="737"/>
      <c r="BC51" s="736"/>
      <c r="BD51" s="736"/>
      <c r="BE51" s="736"/>
      <c r="BF51" s="736"/>
      <c r="BG51" s="732" t="s">
        <v>1157</v>
      </c>
      <c r="BH51" s="732" t="s">
        <v>1158</v>
      </c>
      <c r="BI51" s="738">
        <v>0.33</v>
      </c>
      <c r="BJ51" s="736" t="s">
        <v>647</v>
      </c>
      <c r="BK51" s="736" t="s">
        <v>1159</v>
      </c>
      <c r="BL51" s="736" t="s">
        <v>648</v>
      </c>
      <c r="BM51" s="736" t="s">
        <v>649</v>
      </c>
      <c r="BN51" s="737">
        <v>44124</v>
      </c>
      <c r="BO51" s="736"/>
      <c r="BP51" s="736" t="s">
        <v>568</v>
      </c>
      <c r="BQ51" s="736" t="s">
        <v>865</v>
      </c>
      <c r="BR51" s="736" t="s">
        <v>865</v>
      </c>
      <c r="BS51" s="257"/>
      <c r="BT51" s="256"/>
      <c r="BU51" s="256"/>
      <c r="BV51" s="216"/>
      <c r="BW51" s="219"/>
      <c r="BX51" s="256"/>
      <c r="BY51" s="256"/>
      <c r="BZ51" s="219"/>
      <c r="CA51" s="219"/>
      <c r="CB51" s="214"/>
      <c r="CC51" s="219"/>
      <c r="CD51" s="219"/>
      <c r="CE51" s="225"/>
      <c r="CF51" s="225"/>
      <c r="CJ51" s="225"/>
      <c r="CK51" s="225"/>
      <c r="CL51" s="225"/>
      <c r="CM51" s="218"/>
    </row>
    <row r="52" spans="1:91" s="217" customFormat="1" ht="327.75" x14ac:dyDescent="0.25">
      <c r="A52" s="487"/>
      <c r="B52" s="489"/>
      <c r="C52" s="490"/>
      <c r="D52" s="491"/>
      <c r="E52" s="491"/>
      <c r="F52" s="489"/>
      <c r="G52" s="489"/>
      <c r="H52" s="489"/>
      <c r="I52" s="489"/>
      <c r="J52" s="491"/>
      <c r="K52" s="487"/>
      <c r="L52" s="491"/>
      <c r="M52" s="491"/>
      <c r="N52" s="673"/>
      <c r="O52" s="633"/>
      <c r="P52" s="631"/>
      <c r="Q52" s="725" t="s">
        <v>1160</v>
      </c>
      <c r="R52" s="729" t="s">
        <v>158</v>
      </c>
      <c r="S52" s="729" t="s">
        <v>58</v>
      </c>
      <c r="T52" s="729" t="s">
        <v>59</v>
      </c>
      <c r="U52" s="729" t="s">
        <v>60</v>
      </c>
      <c r="V52" s="729" t="s">
        <v>61</v>
      </c>
      <c r="W52" s="729" t="s">
        <v>62</v>
      </c>
      <c r="X52" s="729" t="s">
        <v>75</v>
      </c>
      <c r="Y52" s="729" t="s">
        <v>63</v>
      </c>
      <c r="Z52" s="733">
        <v>100</v>
      </c>
      <c r="AA52" s="734" t="s">
        <v>141</v>
      </c>
      <c r="AB52" s="735" t="s">
        <v>15</v>
      </c>
      <c r="AC52" s="730">
        <v>150</v>
      </c>
      <c r="AD52" s="731" t="s">
        <v>15</v>
      </c>
      <c r="AE52" s="496"/>
      <c r="AF52" s="495"/>
      <c r="AG52" s="483"/>
      <c r="AH52" s="483"/>
      <c r="AI52" s="486"/>
      <c r="AJ52" s="632"/>
      <c r="AK52" s="632"/>
      <c r="AL52" s="632"/>
      <c r="AM52" s="488"/>
      <c r="AN52" s="724" t="s">
        <v>1161</v>
      </c>
      <c r="AO52" s="724" t="s">
        <v>1162</v>
      </c>
      <c r="AP52" s="725" t="s">
        <v>1163</v>
      </c>
      <c r="AQ52" s="723">
        <v>43891</v>
      </c>
      <c r="AR52" s="723">
        <v>44196</v>
      </c>
      <c r="AS52" s="725" t="s">
        <v>1164</v>
      </c>
      <c r="AT52" s="732"/>
      <c r="AU52" s="725" t="s">
        <v>1165</v>
      </c>
      <c r="AV52" s="725" t="s">
        <v>1166</v>
      </c>
      <c r="AW52" s="727">
        <v>0.33</v>
      </c>
      <c r="AX52" s="732"/>
      <c r="AY52" s="732"/>
      <c r="AZ52" s="732"/>
      <c r="BA52" s="732"/>
      <c r="BB52" s="737"/>
      <c r="BC52" s="732"/>
      <c r="BD52" s="736"/>
      <c r="BE52" s="736"/>
      <c r="BF52" s="736"/>
      <c r="BG52" s="732" t="s">
        <v>1167</v>
      </c>
      <c r="BH52" s="732" t="s">
        <v>1158</v>
      </c>
      <c r="BI52" s="738">
        <v>0.33</v>
      </c>
      <c r="BJ52" s="732" t="s">
        <v>647</v>
      </c>
      <c r="BK52" s="732" t="s">
        <v>1168</v>
      </c>
      <c r="BL52" s="732" t="s">
        <v>645</v>
      </c>
      <c r="BM52" s="732" t="s">
        <v>646</v>
      </c>
      <c r="BN52" s="737">
        <v>44124</v>
      </c>
      <c r="BO52" s="732"/>
      <c r="BP52" s="736" t="s">
        <v>568</v>
      </c>
      <c r="BQ52" s="736" t="s">
        <v>865</v>
      </c>
      <c r="BR52" s="736" t="s">
        <v>865</v>
      </c>
      <c r="BS52" s="257"/>
      <c r="BT52" s="256"/>
      <c r="BU52" s="256"/>
      <c r="BV52" s="216"/>
      <c r="BW52" s="219"/>
      <c r="BX52" s="256"/>
      <c r="BY52" s="256"/>
      <c r="BZ52" s="219"/>
      <c r="CA52" s="219"/>
      <c r="CB52" s="214"/>
      <c r="CC52" s="219"/>
      <c r="CD52" s="219"/>
      <c r="CE52" s="225"/>
      <c r="CF52" s="225"/>
      <c r="CJ52" s="225"/>
      <c r="CK52" s="225"/>
      <c r="CL52" s="225"/>
      <c r="CM52" s="218"/>
    </row>
    <row r="53" spans="1:91" s="217" customFormat="1" ht="399" x14ac:dyDescent="0.25">
      <c r="A53" s="487" t="s">
        <v>597</v>
      </c>
      <c r="B53" s="484" t="s">
        <v>197</v>
      </c>
      <c r="C53" s="490" t="s">
        <v>588</v>
      </c>
      <c r="D53" s="491" t="s">
        <v>300</v>
      </c>
      <c r="E53" s="487" t="s">
        <v>334</v>
      </c>
      <c r="F53" s="484" t="s">
        <v>848</v>
      </c>
      <c r="G53" s="484" t="s">
        <v>848</v>
      </c>
      <c r="H53" s="484" t="s">
        <v>848</v>
      </c>
      <c r="I53" s="484" t="s">
        <v>848</v>
      </c>
      <c r="J53" s="492" t="s">
        <v>1169</v>
      </c>
      <c r="K53" s="487" t="s">
        <v>245</v>
      </c>
      <c r="L53" s="492" t="s">
        <v>335</v>
      </c>
      <c r="M53" s="492" t="s">
        <v>336</v>
      </c>
      <c r="N53" s="673" t="s">
        <v>8</v>
      </c>
      <c r="O53" s="633" t="s">
        <v>14</v>
      </c>
      <c r="P53" s="631" t="s">
        <v>18</v>
      </c>
      <c r="Q53" s="725" t="s">
        <v>1170</v>
      </c>
      <c r="R53" s="729" t="s">
        <v>158</v>
      </c>
      <c r="S53" s="729" t="s">
        <v>58</v>
      </c>
      <c r="T53" s="729" t="s">
        <v>59</v>
      </c>
      <c r="U53" s="729" t="s">
        <v>60</v>
      </c>
      <c r="V53" s="729" t="s">
        <v>61</v>
      </c>
      <c r="W53" s="729" t="s">
        <v>62</v>
      </c>
      <c r="X53" s="729" t="s">
        <v>75</v>
      </c>
      <c r="Y53" s="729" t="s">
        <v>63</v>
      </c>
      <c r="Z53" s="733">
        <v>100</v>
      </c>
      <c r="AA53" s="734" t="s">
        <v>141</v>
      </c>
      <c r="AB53" s="735" t="s">
        <v>133</v>
      </c>
      <c r="AC53" s="730">
        <v>100</v>
      </c>
      <c r="AD53" s="731" t="s">
        <v>133</v>
      </c>
      <c r="AE53" s="496">
        <v>116.66666666666667</v>
      </c>
      <c r="AF53" s="495" t="s">
        <v>141</v>
      </c>
      <c r="AG53" s="483" t="s">
        <v>150</v>
      </c>
      <c r="AH53" s="483" t="s">
        <v>150</v>
      </c>
      <c r="AI53" s="486" t="s">
        <v>625</v>
      </c>
      <c r="AJ53" s="632" t="s">
        <v>10</v>
      </c>
      <c r="AK53" s="632" t="s">
        <v>16</v>
      </c>
      <c r="AL53" s="632" t="s">
        <v>21</v>
      </c>
      <c r="AM53" s="488" t="s">
        <v>229</v>
      </c>
      <c r="AN53" s="724" t="s">
        <v>1171</v>
      </c>
      <c r="AO53" s="724" t="s">
        <v>1172</v>
      </c>
      <c r="AP53" s="725" t="s">
        <v>1173</v>
      </c>
      <c r="AQ53" s="723">
        <v>43891</v>
      </c>
      <c r="AR53" s="723">
        <v>44196</v>
      </c>
      <c r="AS53" s="725" t="s">
        <v>1174</v>
      </c>
      <c r="AT53" s="732"/>
      <c r="AU53" s="725" t="s">
        <v>1175</v>
      </c>
      <c r="AV53" s="725" t="s">
        <v>1176</v>
      </c>
      <c r="AW53" s="727">
        <v>0.33</v>
      </c>
      <c r="AX53" s="732"/>
      <c r="AY53" s="732"/>
      <c r="AZ53" s="732"/>
      <c r="BA53" s="732"/>
      <c r="BB53" s="737"/>
      <c r="BC53" s="732"/>
      <c r="BD53" s="736"/>
      <c r="BE53" s="736"/>
      <c r="BF53" s="736"/>
      <c r="BG53" s="732" t="s">
        <v>1177</v>
      </c>
      <c r="BH53" s="732" t="s">
        <v>1178</v>
      </c>
      <c r="BI53" s="738">
        <v>0.33</v>
      </c>
      <c r="BJ53" s="732"/>
      <c r="BK53" s="732" t="s">
        <v>1179</v>
      </c>
      <c r="BL53" s="732"/>
      <c r="BM53" s="732"/>
      <c r="BN53" s="732"/>
      <c r="BO53" s="732"/>
      <c r="BP53" s="732"/>
      <c r="BQ53" s="732"/>
      <c r="BR53" s="732"/>
      <c r="BS53" s="257"/>
      <c r="BT53" s="256"/>
      <c r="BU53" s="256"/>
      <c r="BV53" s="216"/>
      <c r="BW53" s="219"/>
      <c r="BX53" s="256"/>
      <c r="BY53" s="256"/>
      <c r="BZ53" s="219"/>
      <c r="CA53" s="219"/>
      <c r="CB53" s="214"/>
      <c r="CC53" s="219"/>
      <c r="CD53" s="219"/>
      <c r="CE53" s="225"/>
      <c r="CF53" s="225"/>
      <c r="CJ53" s="225"/>
      <c r="CK53" s="225"/>
      <c r="CL53" s="225"/>
      <c r="CM53" s="218"/>
    </row>
    <row r="54" spans="1:91" s="217" customFormat="1" ht="42.75" x14ac:dyDescent="0.25">
      <c r="A54" s="487"/>
      <c r="B54" s="485"/>
      <c r="C54" s="490"/>
      <c r="D54" s="491"/>
      <c r="E54" s="487"/>
      <c r="F54" s="485"/>
      <c r="G54" s="485"/>
      <c r="H54" s="485"/>
      <c r="I54" s="485"/>
      <c r="J54" s="493"/>
      <c r="K54" s="487"/>
      <c r="L54" s="493"/>
      <c r="M54" s="493"/>
      <c r="N54" s="673"/>
      <c r="O54" s="633"/>
      <c r="P54" s="631"/>
      <c r="Q54" s="728"/>
      <c r="R54" s="729" t="s">
        <v>158</v>
      </c>
      <c r="S54" s="729" t="s">
        <v>58</v>
      </c>
      <c r="T54" s="729" t="s">
        <v>59</v>
      </c>
      <c r="U54" s="729" t="s">
        <v>60</v>
      </c>
      <c r="V54" s="729" t="s">
        <v>61</v>
      </c>
      <c r="W54" s="729" t="s">
        <v>62</v>
      </c>
      <c r="X54" s="729" t="s">
        <v>75</v>
      </c>
      <c r="Y54" s="729" t="s">
        <v>63</v>
      </c>
      <c r="Z54" s="733">
        <v>100</v>
      </c>
      <c r="AA54" s="734" t="s">
        <v>141</v>
      </c>
      <c r="AB54" s="735" t="s">
        <v>141</v>
      </c>
      <c r="AC54" s="730">
        <v>200</v>
      </c>
      <c r="AD54" s="731" t="s">
        <v>141</v>
      </c>
      <c r="AE54" s="496"/>
      <c r="AF54" s="495"/>
      <c r="AG54" s="483"/>
      <c r="AH54" s="483"/>
      <c r="AI54" s="486"/>
      <c r="AJ54" s="632"/>
      <c r="AK54" s="632"/>
      <c r="AL54" s="632"/>
      <c r="AM54" s="488"/>
      <c r="AN54" s="728"/>
      <c r="AO54" s="728"/>
      <c r="AP54" s="728"/>
      <c r="AQ54" s="732"/>
      <c r="AR54" s="723"/>
      <c r="AS54" s="723"/>
      <c r="AT54" s="732"/>
      <c r="AU54" s="732"/>
      <c r="AV54" s="732"/>
      <c r="AW54" s="732"/>
      <c r="AX54" s="732"/>
      <c r="AY54" s="732"/>
      <c r="AZ54" s="732"/>
      <c r="BA54" s="732"/>
      <c r="BB54" s="732"/>
      <c r="BC54" s="732"/>
      <c r="BD54" s="732"/>
      <c r="BE54" s="732"/>
      <c r="BF54" s="732"/>
      <c r="BG54" s="732"/>
      <c r="BH54" s="732"/>
      <c r="BI54" s="732"/>
      <c r="BJ54" s="732"/>
      <c r="BK54" s="732"/>
      <c r="BL54" s="732"/>
      <c r="BM54" s="732"/>
      <c r="BN54" s="732"/>
      <c r="BO54" s="732"/>
      <c r="BP54" s="732"/>
      <c r="BQ54" s="732"/>
      <c r="BR54" s="732"/>
      <c r="BS54" s="257"/>
      <c r="BT54" s="256"/>
      <c r="BU54" s="256"/>
      <c r="BV54" s="216"/>
      <c r="BW54" s="219"/>
      <c r="BX54" s="256"/>
      <c r="BY54" s="256"/>
      <c r="BZ54" s="219"/>
      <c r="CA54" s="219"/>
      <c r="CB54" s="214"/>
      <c r="CC54" s="219"/>
      <c r="CD54" s="219"/>
      <c r="CE54" s="225"/>
      <c r="CF54" s="225"/>
      <c r="CJ54" s="225"/>
      <c r="CK54" s="225"/>
      <c r="CL54" s="225"/>
      <c r="CM54" s="218"/>
    </row>
    <row r="55" spans="1:91" s="217" customFormat="1" ht="42.75" x14ac:dyDescent="0.25">
      <c r="A55" s="487"/>
      <c r="B55" s="489"/>
      <c r="C55" s="490"/>
      <c r="D55" s="491"/>
      <c r="E55" s="487"/>
      <c r="F55" s="489"/>
      <c r="G55" s="489"/>
      <c r="H55" s="489"/>
      <c r="I55" s="489"/>
      <c r="J55" s="494"/>
      <c r="K55" s="487"/>
      <c r="L55" s="494"/>
      <c r="M55" s="494"/>
      <c r="N55" s="673"/>
      <c r="O55" s="633"/>
      <c r="P55" s="631"/>
      <c r="Q55" s="728"/>
      <c r="R55" s="729" t="s">
        <v>158</v>
      </c>
      <c r="S55" s="729" t="s">
        <v>58</v>
      </c>
      <c r="T55" s="729" t="s">
        <v>59</v>
      </c>
      <c r="U55" s="729" t="s">
        <v>60</v>
      </c>
      <c r="V55" s="729" t="s">
        <v>61</v>
      </c>
      <c r="W55" s="729" t="s">
        <v>62</v>
      </c>
      <c r="X55" s="729" t="s">
        <v>75</v>
      </c>
      <c r="Y55" s="729" t="s">
        <v>63</v>
      </c>
      <c r="Z55" s="733">
        <v>100</v>
      </c>
      <c r="AA55" s="734" t="s">
        <v>141</v>
      </c>
      <c r="AB55" s="735" t="s">
        <v>15</v>
      </c>
      <c r="AC55" s="730">
        <v>150</v>
      </c>
      <c r="AD55" s="731" t="s">
        <v>15</v>
      </c>
      <c r="AE55" s="496"/>
      <c r="AF55" s="495"/>
      <c r="AG55" s="483"/>
      <c r="AH55" s="483"/>
      <c r="AI55" s="486"/>
      <c r="AJ55" s="632"/>
      <c r="AK55" s="632"/>
      <c r="AL55" s="632"/>
      <c r="AM55" s="488"/>
      <c r="AN55" s="728"/>
      <c r="AO55" s="728"/>
      <c r="AP55" s="728"/>
      <c r="AQ55" s="732"/>
      <c r="AR55" s="723"/>
      <c r="AS55" s="723"/>
      <c r="AT55" s="732"/>
      <c r="AU55" s="732"/>
      <c r="AV55" s="732"/>
      <c r="AW55" s="732"/>
      <c r="AX55" s="732"/>
      <c r="AY55" s="732"/>
      <c r="AZ55" s="732"/>
      <c r="BA55" s="732"/>
      <c r="BB55" s="732"/>
      <c r="BC55" s="732"/>
      <c r="BD55" s="732"/>
      <c r="BE55" s="732"/>
      <c r="BF55" s="732"/>
      <c r="BG55" s="732"/>
      <c r="BH55" s="732"/>
      <c r="BI55" s="732"/>
      <c r="BJ55" s="732"/>
      <c r="BK55" s="732"/>
      <c r="BL55" s="732"/>
      <c r="BM55" s="732"/>
      <c r="BN55" s="732"/>
      <c r="BO55" s="732"/>
      <c r="BP55" s="732"/>
      <c r="BQ55" s="732"/>
      <c r="BR55" s="732"/>
      <c r="BS55" s="257"/>
      <c r="BT55" s="256"/>
      <c r="BU55" s="256"/>
      <c r="BV55" s="216"/>
      <c r="BW55" s="219"/>
      <c r="BX55" s="256"/>
      <c r="BY55" s="256"/>
      <c r="BZ55" s="219"/>
      <c r="CA55" s="219"/>
      <c r="CB55" s="214"/>
      <c r="CC55" s="219"/>
      <c r="CD55" s="219"/>
      <c r="CE55" s="225"/>
      <c r="CF55" s="225"/>
      <c r="CJ55" s="225"/>
      <c r="CK55" s="225"/>
      <c r="CL55" s="225"/>
      <c r="CM55" s="218"/>
    </row>
    <row r="56" spans="1:91" s="217" customFormat="1" ht="240" x14ac:dyDescent="0.25">
      <c r="A56" s="487" t="s">
        <v>597</v>
      </c>
      <c r="B56" s="484" t="s">
        <v>197</v>
      </c>
      <c r="C56" s="490" t="s">
        <v>589</v>
      </c>
      <c r="D56" s="491" t="s">
        <v>342</v>
      </c>
      <c r="E56" s="491" t="s">
        <v>343</v>
      </c>
      <c r="F56" s="487" t="s">
        <v>848</v>
      </c>
      <c r="G56" s="487" t="s">
        <v>848</v>
      </c>
      <c r="H56" s="487" t="s">
        <v>848</v>
      </c>
      <c r="I56" s="487" t="s">
        <v>848</v>
      </c>
      <c r="J56" s="491" t="s">
        <v>1180</v>
      </c>
      <c r="K56" s="487" t="s">
        <v>245</v>
      </c>
      <c r="L56" s="491" t="s">
        <v>1181</v>
      </c>
      <c r="M56" s="491" t="s">
        <v>345</v>
      </c>
      <c r="N56" s="673" t="s">
        <v>8</v>
      </c>
      <c r="O56" s="633" t="s">
        <v>14</v>
      </c>
      <c r="P56" s="631" t="s">
        <v>18</v>
      </c>
      <c r="Q56" s="742" t="s">
        <v>1182</v>
      </c>
      <c r="R56" s="745" t="s">
        <v>158</v>
      </c>
      <c r="S56" s="745" t="s">
        <v>58</v>
      </c>
      <c r="T56" s="745" t="s">
        <v>59</v>
      </c>
      <c r="U56" s="745" t="s">
        <v>60</v>
      </c>
      <c r="V56" s="745" t="s">
        <v>61</v>
      </c>
      <c r="W56" s="745" t="s">
        <v>62</v>
      </c>
      <c r="X56" s="745" t="s">
        <v>75</v>
      </c>
      <c r="Y56" s="745" t="s">
        <v>63</v>
      </c>
      <c r="Z56" s="749">
        <v>100</v>
      </c>
      <c r="AA56" s="751" t="s">
        <v>141</v>
      </c>
      <c r="AB56" s="752" t="s">
        <v>141</v>
      </c>
      <c r="AC56" s="746">
        <v>200</v>
      </c>
      <c r="AD56" s="747" t="s">
        <v>141</v>
      </c>
      <c r="AE56" s="496">
        <v>166.66666666666666</v>
      </c>
      <c r="AF56" s="495" t="s">
        <v>141</v>
      </c>
      <c r="AG56" s="483" t="s">
        <v>150</v>
      </c>
      <c r="AH56" s="483" t="s">
        <v>150</v>
      </c>
      <c r="AI56" s="739" t="s">
        <v>625</v>
      </c>
      <c r="AJ56" s="632" t="s">
        <v>10</v>
      </c>
      <c r="AK56" s="632" t="s">
        <v>16</v>
      </c>
      <c r="AL56" s="632" t="s">
        <v>21</v>
      </c>
      <c r="AM56" s="488" t="s">
        <v>226</v>
      </c>
      <c r="AN56" s="756" t="s">
        <v>1183</v>
      </c>
      <c r="AO56" s="756" t="s">
        <v>1184</v>
      </c>
      <c r="AP56" s="753"/>
      <c r="AQ56" s="758" t="s">
        <v>1185</v>
      </c>
      <c r="AR56" s="760">
        <v>43739</v>
      </c>
      <c r="AS56" s="760">
        <v>44166</v>
      </c>
      <c r="AT56" s="756" t="s">
        <v>1184</v>
      </c>
      <c r="AU56" s="757" t="s">
        <v>1186</v>
      </c>
      <c r="AV56" s="756" t="s">
        <v>1187</v>
      </c>
      <c r="AW56" s="756" t="s">
        <v>1188</v>
      </c>
      <c r="AX56" s="754"/>
      <c r="AY56" s="754"/>
      <c r="AZ56" s="754"/>
      <c r="BA56" s="754"/>
      <c r="BB56" s="755"/>
      <c r="BC56" s="754" t="s">
        <v>845</v>
      </c>
      <c r="BD56" s="754"/>
      <c r="BE56" s="754"/>
      <c r="BF56" s="754"/>
      <c r="BG56" s="742" t="s">
        <v>1189</v>
      </c>
      <c r="BH56" s="742" t="s">
        <v>1190</v>
      </c>
      <c r="BI56" s="742" t="s">
        <v>1188</v>
      </c>
      <c r="BJ56" s="754" t="s">
        <v>647</v>
      </c>
      <c r="BK56" s="754" t="s">
        <v>1191</v>
      </c>
      <c r="BL56" s="754" t="s">
        <v>648</v>
      </c>
      <c r="BM56" s="754" t="s">
        <v>649</v>
      </c>
      <c r="BN56" s="755">
        <v>44125</v>
      </c>
      <c r="BO56" s="754"/>
      <c r="BP56" s="754" t="s">
        <v>568</v>
      </c>
      <c r="BQ56" s="754" t="s">
        <v>865</v>
      </c>
      <c r="BR56" s="754" t="s">
        <v>865</v>
      </c>
      <c r="BS56" s="257"/>
      <c r="BT56" s="256"/>
      <c r="BU56" s="256"/>
      <c r="BV56" s="216"/>
      <c r="BW56" s="219"/>
      <c r="BX56" s="256"/>
      <c r="BY56" s="256"/>
      <c r="BZ56" s="219"/>
      <c r="CA56" s="219"/>
      <c r="CB56" s="214"/>
      <c r="CC56" s="219"/>
      <c r="CD56" s="219"/>
      <c r="CE56" s="225"/>
      <c r="CF56" s="225"/>
      <c r="CJ56" s="225"/>
      <c r="CK56" s="225"/>
      <c r="CL56" s="225"/>
      <c r="CM56" s="218"/>
    </row>
    <row r="57" spans="1:91" s="217" customFormat="1" ht="102" x14ac:dyDescent="0.25">
      <c r="A57" s="487"/>
      <c r="B57" s="485"/>
      <c r="C57" s="490"/>
      <c r="D57" s="491"/>
      <c r="E57" s="491"/>
      <c r="F57" s="487"/>
      <c r="G57" s="487"/>
      <c r="H57" s="487"/>
      <c r="I57" s="487"/>
      <c r="J57" s="491"/>
      <c r="K57" s="487"/>
      <c r="L57" s="491"/>
      <c r="M57" s="491"/>
      <c r="N57" s="673"/>
      <c r="O57" s="633"/>
      <c r="P57" s="631"/>
      <c r="Q57" s="742" t="s">
        <v>1192</v>
      </c>
      <c r="R57" s="745" t="s">
        <v>158</v>
      </c>
      <c r="S57" s="745" t="s">
        <v>58</v>
      </c>
      <c r="T57" s="745" t="s">
        <v>59</v>
      </c>
      <c r="U57" s="745" t="s">
        <v>60</v>
      </c>
      <c r="V57" s="745" t="s">
        <v>61</v>
      </c>
      <c r="W57" s="745" t="s">
        <v>62</v>
      </c>
      <c r="X57" s="745" t="s">
        <v>75</v>
      </c>
      <c r="Y57" s="745" t="s">
        <v>63</v>
      </c>
      <c r="Z57" s="749">
        <v>100</v>
      </c>
      <c r="AA57" s="751" t="s">
        <v>141</v>
      </c>
      <c r="AB57" s="752" t="s">
        <v>15</v>
      </c>
      <c r="AC57" s="746">
        <v>150</v>
      </c>
      <c r="AD57" s="747" t="s">
        <v>15</v>
      </c>
      <c r="AE57" s="496"/>
      <c r="AF57" s="495"/>
      <c r="AG57" s="483"/>
      <c r="AH57" s="483"/>
      <c r="AI57" s="722"/>
      <c r="AJ57" s="632"/>
      <c r="AK57" s="632"/>
      <c r="AL57" s="632"/>
      <c r="AM57" s="488"/>
      <c r="AN57" s="756" t="s">
        <v>1193</v>
      </c>
      <c r="AO57" s="756" t="s">
        <v>1194</v>
      </c>
      <c r="AP57" s="744"/>
      <c r="AQ57" s="758" t="s">
        <v>1195</v>
      </c>
      <c r="AR57" s="761">
        <v>43952</v>
      </c>
      <c r="AS57" s="761">
        <v>44166</v>
      </c>
      <c r="AT57" s="756" t="s">
        <v>1194</v>
      </c>
      <c r="AU57" s="756" t="s">
        <v>1196</v>
      </c>
      <c r="AV57" s="756" t="s">
        <v>1197</v>
      </c>
      <c r="AW57" s="756" t="s">
        <v>1198</v>
      </c>
      <c r="AX57" s="754"/>
      <c r="AY57" s="754"/>
      <c r="AZ57" s="754"/>
      <c r="BA57" s="754"/>
      <c r="BB57" s="755"/>
      <c r="BC57" s="754"/>
      <c r="BD57" s="754"/>
      <c r="BE57" s="754"/>
      <c r="BF57" s="754"/>
      <c r="BG57" s="742" t="s">
        <v>1199</v>
      </c>
      <c r="BH57" s="742" t="s">
        <v>1200</v>
      </c>
      <c r="BI57" s="742" t="s">
        <v>1198</v>
      </c>
      <c r="BJ57" s="754" t="s">
        <v>21</v>
      </c>
      <c r="BK57" s="754" t="s">
        <v>1201</v>
      </c>
      <c r="BL57" s="754" t="s">
        <v>648</v>
      </c>
      <c r="BM57" s="754" t="s">
        <v>649</v>
      </c>
      <c r="BN57" s="755">
        <v>44125</v>
      </c>
      <c r="BO57" s="754"/>
      <c r="BP57" s="754" t="s">
        <v>568</v>
      </c>
      <c r="BQ57" s="754" t="s">
        <v>865</v>
      </c>
      <c r="BR57" s="754" t="s">
        <v>865</v>
      </c>
      <c r="BS57" s="257"/>
      <c r="BT57" s="256"/>
      <c r="BU57" s="256"/>
      <c r="BV57" s="216"/>
      <c r="BW57" s="219"/>
      <c r="BX57" s="256"/>
      <c r="BY57" s="256"/>
      <c r="BZ57" s="219"/>
      <c r="CA57" s="219"/>
      <c r="CB57" s="214"/>
      <c r="CC57" s="219"/>
      <c r="CD57" s="219"/>
      <c r="CE57" s="225"/>
      <c r="CF57" s="225"/>
      <c r="CJ57" s="225"/>
      <c r="CK57" s="225"/>
      <c r="CL57" s="225"/>
      <c r="CM57" s="218"/>
    </row>
    <row r="58" spans="1:91" s="217" customFormat="1" ht="42.75" x14ac:dyDescent="0.25">
      <c r="A58" s="487"/>
      <c r="B58" s="489"/>
      <c r="C58" s="490"/>
      <c r="D58" s="491"/>
      <c r="E58" s="491"/>
      <c r="F58" s="487"/>
      <c r="G58" s="487"/>
      <c r="H58" s="487"/>
      <c r="I58" s="487"/>
      <c r="J58" s="491"/>
      <c r="K58" s="487"/>
      <c r="L58" s="491"/>
      <c r="M58" s="491"/>
      <c r="N58" s="673"/>
      <c r="O58" s="633"/>
      <c r="P58" s="631"/>
      <c r="Q58" s="748"/>
      <c r="R58" s="745" t="s">
        <v>158</v>
      </c>
      <c r="S58" s="745" t="s">
        <v>58</v>
      </c>
      <c r="T58" s="745" t="s">
        <v>59</v>
      </c>
      <c r="U58" s="745" t="s">
        <v>60</v>
      </c>
      <c r="V58" s="745" t="s">
        <v>61</v>
      </c>
      <c r="W58" s="745" t="s">
        <v>62</v>
      </c>
      <c r="X58" s="745" t="s">
        <v>75</v>
      </c>
      <c r="Y58" s="745" t="s">
        <v>63</v>
      </c>
      <c r="Z58" s="749">
        <v>100</v>
      </c>
      <c r="AA58" s="751" t="s">
        <v>141</v>
      </c>
      <c r="AB58" s="752" t="s">
        <v>15</v>
      </c>
      <c r="AC58" s="746">
        <v>150</v>
      </c>
      <c r="AD58" s="747" t="s">
        <v>15</v>
      </c>
      <c r="AE58" s="496"/>
      <c r="AF58" s="495"/>
      <c r="AG58" s="483"/>
      <c r="AH58" s="483"/>
      <c r="AI58" s="741"/>
      <c r="AJ58" s="632"/>
      <c r="AK58" s="632"/>
      <c r="AL58" s="632"/>
      <c r="AM58" s="488"/>
      <c r="AN58" s="744"/>
      <c r="AO58" s="744"/>
      <c r="AP58" s="744"/>
      <c r="AQ58" s="748"/>
      <c r="AR58" s="743"/>
      <c r="AS58" s="743"/>
      <c r="AT58" s="749"/>
      <c r="AU58" s="748"/>
      <c r="AV58" s="748"/>
      <c r="AW58" s="748"/>
      <c r="AX58" s="748"/>
      <c r="AY58" s="748"/>
      <c r="AZ58" s="748"/>
      <c r="BA58" s="748"/>
      <c r="BB58" s="748"/>
      <c r="BC58" s="748"/>
      <c r="BD58" s="748"/>
      <c r="BE58" s="748"/>
      <c r="BF58" s="748"/>
      <c r="BG58" s="742"/>
      <c r="BH58" s="742"/>
      <c r="BI58" s="742"/>
      <c r="BJ58" s="748"/>
      <c r="BK58" s="748"/>
      <c r="BL58" s="748"/>
      <c r="BM58" s="748"/>
      <c r="BN58" s="755"/>
      <c r="BO58" s="748"/>
      <c r="BP58" s="754"/>
      <c r="BQ58" s="754"/>
      <c r="BR58" s="754"/>
      <c r="BS58" s="257"/>
      <c r="BT58" s="256"/>
      <c r="BU58" s="256"/>
      <c r="BV58" s="216"/>
      <c r="BW58" s="219"/>
      <c r="BX58" s="256"/>
      <c r="BY58" s="256"/>
      <c r="BZ58" s="219"/>
      <c r="CA58" s="219"/>
      <c r="CB58" s="214"/>
      <c r="CC58" s="219"/>
      <c r="CD58" s="219"/>
      <c r="CE58" s="225"/>
      <c r="CF58" s="225"/>
      <c r="CJ58" s="225"/>
      <c r="CK58" s="225"/>
      <c r="CL58" s="225"/>
      <c r="CM58" s="218"/>
    </row>
    <row r="59" spans="1:91" s="217" customFormat="1" ht="405" x14ac:dyDescent="0.25">
      <c r="A59" s="487" t="s">
        <v>597</v>
      </c>
      <c r="B59" s="484" t="s">
        <v>197</v>
      </c>
      <c r="C59" s="490" t="s">
        <v>589</v>
      </c>
      <c r="D59" s="491" t="s">
        <v>342</v>
      </c>
      <c r="E59" s="492" t="s">
        <v>356</v>
      </c>
      <c r="F59" s="487" t="s">
        <v>848</v>
      </c>
      <c r="G59" s="487" t="s">
        <v>848</v>
      </c>
      <c r="H59" s="487" t="s">
        <v>848</v>
      </c>
      <c r="I59" s="487" t="s">
        <v>848</v>
      </c>
      <c r="J59" s="492" t="s">
        <v>1202</v>
      </c>
      <c r="K59" s="487" t="s">
        <v>245</v>
      </c>
      <c r="L59" s="572" t="s">
        <v>1203</v>
      </c>
      <c r="M59" s="572" t="s">
        <v>358</v>
      </c>
      <c r="N59" s="673" t="s">
        <v>8</v>
      </c>
      <c r="O59" s="633" t="s">
        <v>14</v>
      </c>
      <c r="P59" s="631" t="s">
        <v>18</v>
      </c>
      <c r="Q59" s="742" t="s">
        <v>1204</v>
      </c>
      <c r="R59" s="745" t="s">
        <v>158</v>
      </c>
      <c r="S59" s="745" t="s">
        <v>58</v>
      </c>
      <c r="T59" s="745" t="s">
        <v>59</v>
      </c>
      <c r="U59" s="745" t="s">
        <v>60</v>
      </c>
      <c r="V59" s="745" t="s">
        <v>61</v>
      </c>
      <c r="W59" s="745" t="s">
        <v>62</v>
      </c>
      <c r="X59" s="745" t="s">
        <v>75</v>
      </c>
      <c r="Y59" s="745" t="s">
        <v>63</v>
      </c>
      <c r="Z59" s="749">
        <v>100</v>
      </c>
      <c r="AA59" s="751" t="s">
        <v>141</v>
      </c>
      <c r="AB59" s="752" t="s">
        <v>133</v>
      </c>
      <c r="AC59" s="746">
        <v>100</v>
      </c>
      <c r="AD59" s="747" t="s">
        <v>133</v>
      </c>
      <c r="AE59" s="496">
        <v>116.66666666666667</v>
      </c>
      <c r="AF59" s="495" t="s">
        <v>141</v>
      </c>
      <c r="AG59" s="483"/>
      <c r="AH59" s="483"/>
      <c r="AI59" s="750" t="s">
        <v>625</v>
      </c>
      <c r="AJ59" s="632" t="s">
        <v>10</v>
      </c>
      <c r="AK59" s="632" t="s">
        <v>16</v>
      </c>
      <c r="AL59" s="632" t="s">
        <v>21</v>
      </c>
      <c r="AM59" s="488" t="s">
        <v>226</v>
      </c>
      <c r="AN59" s="756" t="s">
        <v>1205</v>
      </c>
      <c r="AO59" s="756" t="s">
        <v>1206</v>
      </c>
      <c r="AP59" s="744"/>
      <c r="AQ59" s="756" t="s">
        <v>1195</v>
      </c>
      <c r="AR59" s="759">
        <v>43952</v>
      </c>
      <c r="AS59" s="759">
        <v>44166</v>
      </c>
      <c r="AT59" s="756" t="s">
        <v>1207</v>
      </c>
      <c r="AU59" s="756" t="s">
        <v>1208</v>
      </c>
      <c r="AV59" s="742" t="s">
        <v>1209</v>
      </c>
      <c r="AW59" s="742" t="s">
        <v>1206</v>
      </c>
      <c r="AX59" s="748"/>
      <c r="AY59" s="748"/>
      <c r="AZ59" s="748"/>
      <c r="BA59" s="748"/>
      <c r="BB59" s="748"/>
      <c r="BC59" s="748"/>
      <c r="BD59" s="748"/>
      <c r="BE59" s="748"/>
      <c r="BF59" s="748"/>
      <c r="BG59" s="742" t="s">
        <v>1210</v>
      </c>
      <c r="BH59" s="742" t="s">
        <v>1211</v>
      </c>
      <c r="BI59" s="742" t="s">
        <v>1206</v>
      </c>
      <c r="BJ59" s="748" t="s">
        <v>19</v>
      </c>
      <c r="BK59" s="748" t="s">
        <v>1212</v>
      </c>
      <c r="BL59" s="748" t="s">
        <v>645</v>
      </c>
      <c r="BM59" s="748" t="s">
        <v>646</v>
      </c>
      <c r="BN59" s="755">
        <v>44125</v>
      </c>
      <c r="BO59" s="748"/>
      <c r="BP59" s="754" t="s">
        <v>568</v>
      </c>
      <c r="BQ59" s="754" t="s">
        <v>865</v>
      </c>
      <c r="BR59" s="754" t="s">
        <v>865</v>
      </c>
      <c r="BS59" s="257"/>
      <c r="BT59" s="256"/>
      <c r="BU59" s="256"/>
      <c r="BV59" s="216"/>
      <c r="BW59" s="219"/>
      <c r="BX59" s="256"/>
      <c r="BY59" s="256"/>
      <c r="BZ59" s="219"/>
      <c r="CA59" s="219"/>
      <c r="CB59" s="214"/>
      <c r="CC59" s="219"/>
      <c r="CD59" s="219"/>
      <c r="CE59" s="225"/>
      <c r="CF59" s="225"/>
      <c r="CJ59" s="225"/>
      <c r="CK59" s="225"/>
      <c r="CL59" s="225"/>
      <c r="CM59" s="218"/>
    </row>
    <row r="60" spans="1:91" s="217" customFormat="1" ht="42.75" x14ac:dyDescent="0.25">
      <c r="A60" s="487"/>
      <c r="B60" s="485"/>
      <c r="C60" s="490"/>
      <c r="D60" s="491"/>
      <c r="E60" s="493"/>
      <c r="F60" s="487"/>
      <c r="G60" s="487"/>
      <c r="H60" s="487"/>
      <c r="I60" s="487"/>
      <c r="J60" s="493"/>
      <c r="K60" s="487"/>
      <c r="L60" s="572"/>
      <c r="M60" s="572"/>
      <c r="N60" s="673"/>
      <c r="O60" s="633"/>
      <c r="P60" s="631"/>
      <c r="Q60" s="744"/>
      <c r="R60" s="745" t="s">
        <v>158</v>
      </c>
      <c r="S60" s="745" t="s">
        <v>58</v>
      </c>
      <c r="T60" s="745" t="s">
        <v>59</v>
      </c>
      <c r="U60" s="745" t="s">
        <v>60</v>
      </c>
      <c r="V60" s="745" t="s">
        <v>61</v>
      </c>
      <c r="W60" s="745" t="s">
        <v>62</v>
      </c>
      <c r="X60" s="745" t="s">
        <v>75</v>
      </c>
      <c r="Y60" s="745" t="s">
        <v>63</v>
      </c>
      <c r="Z60" s="749">
        <v>100</v>
      </c>
      <c r="AA60" s="751" t="s">
        <v>141</v>
      </c>
      <c r="AB60" s="752" t="s">
        <v>141</v>
      </c>
      <c r="AC60" s="746">
        <v>200</v>
      </c>
      <c r="AD60" s="747" t="s">
        <v>141</v>
      </c>
      <c r="AE60" s="496"/>
      <c r="AF60" s="495"/>
      <c r="AG60" s="483"/>
      <c r="AH60" s="483"/>
      <c r="AI60" s="750"/>
      <c r="AJ60" s="632"/>
      <c r="AK60" s="632"/>
      <c r="AL60" s="632"/>
      <c r="AM60" s="488"/>
      <c r="AN60" s="744"/>
      <c r="AO60" s="744"/>
      <c r="AP60" s="744"/>
      <c r="AQ60" s="748"/>
      <c r="AR60" s="743"/>
      <c r="AS60" s="743"/>
      <c r="AT60" s="748"/>
      <c r="AU60" s="748"/>
      <c r="AV60" s="748"/>
      <c r="AW60" s="748"/>
      <c r="AX60" s="748"/>
      <c r="AY60" s="748"/>
      <c r="AZ60" s="748"/>
      <c r="BA60" s="748"/>
      <c r="BB60" s="748"/>
      <c r="BC60" s="748"/>
      <c r="BD60" s="748"/>
      <c r="BE60" s="748"/>
      <c r="BF60" s="748"/>
      <c r="BG60" s="748"/>
      <c r="BH60" s="748"/>
      <c r="BI60" s="748"/>
      <c r="BJ60" s="748"/>
      <c r="BK60" s="748"/>
      <c r="BL60" s="748"/>
      <c r="BM60" s="748"/>
      <c r="BN60" s="748"/>
      <c r="BO60" s="748"/>
      <c r="BP60" s="748"/>
      <c r="BQ60" s="748"/>
      <c r="BR60" s="748"/>
      <c r="BS60" s="257"/>
      <c r="BT60" s="256"/>
      <c r="BU60" s="256"/>
      <c r="BV60" s="216"/>
      <c r="BW60" s="219"/>
      <c r="BX60" s="256"/>
      <c r="BY60" s="256"/>
      <c r="BZ60" s="219"/>
      <c r="CA60" s="219"/>
      <c r="CB60" s="214"/>
      <c r="CC60" s="219"/>
      <c r="CD60" s="219"/>
      <c r="CE60" s="225"/>
      <c r="CF60" s="225"/>
      <c r="CJ60" s="225"/>
      <c r="CK60" s="225"/>
      <c r="CL60" s="225"/>
      <c r="CM60" s="218"/>
    </row>
    <row r="61" spans="1:91" s="217" customFormat="1" ht="42.75" x14ac:dyDescent="0.25">
      <c r="A61" s="487"/>
      <c r="B61" s="489"/>
      <c r="C61" s="490"/>
      <c r="D61" s="491"/>
      <c r="E61" s="494"/>
      <c r="F61" s="487"/>
      <c r="G61" s="487"/>
      <c r="H61" s="487"/>
      <c r="I61" s="487"/>
      <c r="J61" s="494"/>
      <c r="K61" s="487"/>
      <c r="L61" s="572"/>
      <c r="M61" s="572"/>
      <c r="N61" s="673"/>
      <c r="O61" s="633"/>
      <c r="P61" s="631"/>
      <c r="Q61" s="744"/>
      <c r="R61" s="745" t="s">
        <v>158</v>
      </c>
      <c r="S61" s="745" t="s">
        <v>58</v>
      </c>
      <c r="T61" s="745" t="s">
        <v>59</v>
      </c>
      <c r="U61" s="745" t="s">
        <v>60</v>
      </c>
      <c r="V61" s="745" t="s">
        <v>61</v>
      </c>
      <c r="W61" s="745" t="s">
        <v>62</v>
      </c>
      <c r="X61" s="745" t="s">
        <v>75</v>
      </c>
      <c r="Y61" s="745" t="s">
        <v>63</v>
      </c>
      <c r="Z61" s="749">
        <v>100</v>
      </c>
      <c r="AA61" s="751" t="s">
        <v>141</v>
      </c>
      <c r="AB61" s="752" t="s">
        <v>15</v>
      </c>
      <c r="AC61" s="746">
        <v>150</v>
      </c>
      <c r="AD61" s="747" t="s">
        <v>15</v>
      </c>
      <c r="AE61" s="496"/>
      <c r="AF61" s="495"/>
      <c r="AG61" s="483"/>
      <c r="AH61" s="483"/>
      <c r="AI61" s="750"/>
      <c r="AJ61" s="632"/>
      <c r="AK61" s="632"/>
      <c r="AL61" s="632"/>
      <c r="AM61" s="488"/>
      <c r="AN61" s="744"/>
      <c r="AO61" s="744"/>
      <c r="AP61" s="744"/>
      <c r="AQ61" s="748"/>
      <c r="AR61" s="743"/>
      <c r="AS61" s="743"/>
      <c r="AT61" s="748"/>
      <c r="AU61" s="748"/>
      <c r="AV61" s="748"/>
      <c r="AW61" s="748"/>
      <c r="AX61" s="748"/>
      <c r="AY61" s="748"/>
      <c r="AZ61" s="748"/>
      <c r="BA61" s="748"/>
      <c r="BB61" s="748"/>
      <c r="BC61" s="748"/>
      <c r="BD61" s="748"/>
      <c r="BE61" s="748"/>
      <c r="BF61" s="748"/>
      <c r="BG61" s="748"/>
      <c r="BH61" s="748"/>
      <c r="BI61" s="748"/>
      <c r="BJ61" s="748"/>
      <c r="BK61" s="748"/>
      <c r="BL61" s="748"/>
      <c r="BM61" s="748"/>
      <c r="BN61" s="748"/>
      <c r="BO61" s="748"/>
      <c r="BP61" s="748"/>
      <c r="BQ61" s="748"/>
      <c r="BR61" s="748"/>
      <c r="BS61" s="257"/>
      <c r="BT61" s="256"/>
      <c r="BU61" s="256"/>
      <c r="BV61" s="216"/>
      <c r="BW61" s="219"/>
      <c r="BX61" s="256"/>
      <c r="BY61" s="256"/>
      <c r="BZ61" s="219"/>
      <c r="CA61" s="219"/>
      <c r="CB61" s="214"/>
      <c r="CC61" s="219"/>
      <c r="CD61" s="219"/>
      <c r="CE61" s="225"/>
      <c r="CF61" s="225"/>
      <c r="CJ61" s="225"/>
      <c r="CK61" s="225"/>
      <c r="CL61" s="225"/>
      <c r="CM61" s="218"/>
    </row>
    <row r="62" spans="1:91" s="217" customFormat="1" ht="256.5" x14ac:dyDescent="0.25">
      <c r="A62" s="487" t="s">
        <v>598</v>
      </c>
      <c r="B62" s="484" t="s">
        <v>27</v>
      </c>
      <c r="C62" s="490" t="s">
        <v>590</v>
      </c>
      <c r="D62" s="491" t="s">
        <v>368</v>
      </c>
      <c r="E62" s="491" t="s">
        <v>1213</v>
      </c>
      <c r="F62" s="487" t="s">
        <v>848</v>
      </c>
      <c r="G62" s="487" t="s">
        <v>848</v>
      </c>
      <c r="H62" s="487" t="s">
        <v>848</v>
      </c>
      <c r="I62" s="487" t="s">
        <v>848</v>
      </c>
      <c r="J62" s="491" t="s">
        <v>1214</v>
      </c>
      <c r="K62" s="487" t="s">
        <v>245</v>
      </c>
      <c r="L62" s="491" t="s">
        <v>1215</v>
      </c>
      <c r="M62" s="491" t="s">
        <v>1216</v>
      </c>
      <c r="N62" s="673" t="s">
        <v>8</v>
      </c>
      <c r="O62" s="633" t="s">
        <v>14</v>
      </c>
      <c r="P62" s="631" t="s">
        <v>18</v>
      </c>
      <c r="Q62" s="768" t="s">
        <v>1217</v>
      </c>
      <c r="R62" s="771" t="s">
        <v>158</v>
      </c>
      <c r="S62" s="771" t="s">
        <v>58</v>
      </c>
      <c r="T62" s="771" t="s">
        <v>59</v>
      </c>
      <c r="U62" s="771" t="s">
        <v>60</v>
      </c>
      <c r="V62" s="771" t="s">
        <v>61</v>
      </c>
      <c r="W62" s="771" t="s">
        <v>62</v>
      </c>
      <c r="X62" s="771" t="s">
        <v>75</v>
      </c>
      <c r="Y62" s="771" t="s">
        <v>63</v>
      </c>
      <c r="Z62" s="775">
        <v>100</v>
      </c>
      <c r="AA62" s="776" t="s">
        <v>141</v>
      </c>
      <c r="AB62" s="777" t="s">
        <v>141</v>
      </c>
      <c r="AC62" s="772">
        <v>200</v>
      </c>
      <c r="AD62" s="773" t="s">
        <v>141</v>
      </c>
      <c r="AE62" s="496">
        <v>166.66666666666666</v>
      </c>
      <c r="AF62" s="495" t="s">
        <v>141</v>
      </c>
      <c r="AG62" s="483" t="s">
        <v>150</v>
      </c>
      <c r="AH62" s="483" t="s">
        <v>150</v>
      </c>
      <c r="AI62" s="486" t="s">
        <v>625</v>
      </c>
      <c r="AJ62" s="632" t="s">
        <v>10</v>
      </c>
      <c r="AK62" s="632" t="s">
        <v>16</v>
      </c>
      <c r="AL62" s="632" t="s">
        <v>21</v>
      </c>
      <c r="AM62" s="488" t="s">
        <v>226</v>
      </c>
      <c r="AN62" s="766" t="s">
        <v>1218</v>
      </c>
      <c r="AO62" s="766" t="s">
        <v>1219</v>
      </c>
      <c r="AP62" s="768" t="s">
        <v>1220</v>
      </c>
      <c r="AQ62" s="768" t="s">
        <v>1221</v>
      </c>
      <c r="AR62" s="765">
        <v>44044</v>
      </c>
      <c r="AS62" s="765">
        <v>44196</v>
      </c>
      <c r="AT62" s="767" t="s">
        <v>1222</v>
      </c>
      <c r="AU62" s="766" t="s">
        <v>1223</v>
      </c>
      <c r="AV62" s="766" t="s">
        <v>1224</v>
      </c>
      <c r="AW62" s="769">
        <v>1</v>
      </c>
      <c r="AX62" s="782"/>
      <c r="AY62" s="782"/>
      <c r="AZ62" s="782"/>
      <c r="BA62" s="782"/>
      <c r="BB62" s="783"/>
      <c r="BC62" s="782" t="s">
        <v>845</v>
      </c>
      <c r="BD62" s="782"/>
      <c r="BE62" s="782"/>
      <c r="BF62" s="782"/>
      <c r="BG62" s="774" t="s">
        <v>1225</v>
      </c>
      <c r="BH62" s="775" t="s">
        <v>1226</v>
      </c>
      <c r="BI62" s="775" t="s">
        <v>1226</v>
      </c>
      <c r="BJ62" s="782" t="s">
        <v>650</v>
      </c>
      <c r="BK62" s="782" t="s">
        <v>1227</v>
      </c>
      <c r="BL62" s="782" t="s">
        <v>648</v>
      </c>
      <c r="BM62" s="782" t="s">
        <v>649</v>
      </c>
      <c r="BN62" s="783">
        <v>44125</v>
      </c>
      <c r="BO62" s="782" t="s">
        <v>1228</v>
      </c>
      <c r="BP62" s="782" t="s">
        <v>568</v>
      </c>
      <c r="BQ62" s="782" t="s">
        <v>865</v>
      </c>
      <c r="BR62" s="782" t="s">
        <v>865</v>
      </c>
      <c r="BS62" s="257"/>
      <c r="BT62" s="256"/>
      <c r="BU62" s="256"/>
      <c r="BV62" s="216"/>
      <c r="BW62" s="219"/>
      <c r="BX62" s="256"/>
      <c r="BY62" s="256"/>
      <c r="BZ62" s="219"/>
      <c r="CA62" s="219"/>
      <c r="CB62" s="214"/>
      <c r="CC62" s="219"/>
      <c r="CD62" s="219"/>
      <c r="CE62" s="225"/>
      <c r="CF62" s="225"/>
      <c r="CJ62" s="225"/>
      <c r="CK62" s="225"/>
      <c r="CL62" s="225"/>
      <c r="CM62" s="218"/>
    </row>
    <row r="63" spans="1:91" s="217" customFormat="1" ht="42.75" x14ac:dyDescent="0.25">
      <c r="A63" s="487"/>
      <c r="B63" s="485"/>
      <c r="C63" s="490"/>
      <c r="D63" s="491"/>
      <c r="E63" s="491"/>
      <c r="F63" s="487"/>
      <c r="G63" s="487"/>
      <c r="H63" s="487"/>
      <c r="I63" s="487"/>
      <c r="J63" s="491"/>
      <c r="K63" s="487"/>
      <c r="L63" s="491"/>
      <c r="M63" s="491"/>
      <c r="N63" s="673"/>
      <c r="O63" s="633"/>
      <c r="P63" s="631"/>
      <c r="Q63" s="778"/>
      <c r="R63" s="771" t="s">
        <v>158</v>
      </c>
      <c r="S63" s="771" t="s">
        <v>58</v>
      </c>
      <c r="T63" s="771" t="s">
        <v>59</v>
      </c>
      <c r="U63" s="771" t="s">
        <v>60</v>
      </c>
      <c r="V63" s="771" t="s">
        <v>61</v>
      </c>
      <c r="W63" s="771" t="s">
        <v>62</v>
      </c>
      <c r="X63" s="771" t="s">
        <v>75</v>
      </c>
      <c r="Y63" s="771" t="s">
        <v>63</v>
      </c>
      <c r="Z63" s="775">
        <v>100</v>
      </c>
      <c r="AA63" s="776" t="s">
        <v>141</v>
      </c>
      <c r="AB63" s="777" t="s">
        <v>15</v>
      </c>
      <c r="AC63" s="772">
        <v>150</v>
      </c>
      <c r="AD63" s="773" t="s">
        <v>15</v>
      </c>
      <c r="AE63" s="496"/>
      <c r="AF63" s="495"/>
      <c r="AG63" s="483"/>
      <c r="AH63" s="483"/>
      <c r="AI63" s="486"/>
      <c r="AJ63" s="632"/>
      <c r="AK63" s="632"/>
      <c r="AL63" s="632"/>
      <c r="AM63" s="488"/>
      <c r="AN63" s="770"/>
      <c r="AO63" s="770"/>
      <c r="AP63" s="770"/>
      <c r="AQ63" s="770"/>
      <c r="AR63" s="779"/>
      <c r="AS63" s="765"/>
      <c r="AT63" s="774"/>
      <c r="AU63" s="780"/>
      <c r="AV63" s="781"/>
      <c r="AW63" s="782"/>
      <c r="AX63" s="782"/>
      <c r="AY63" s="782"/>
      <c r="AZ63" s="782"/>
      <c r="BA63" s="782"/>
      <c r="BB63" s="783"/>
      <c r="BC63" s="782"/>
      <c r="BD63" s="782"/>
      <c r="BE63" s="782"/>
      <c r="BF63" s="782"/>
      <c r="BG63" s="774"/>
      <c r="BH63" s="774"/>
      <c r="BI63" s="774"/>
      <c r="BJ63" s="782"/>
      <c r="BK63" s="782"/>
      <c r="BL63" s="782"/>
      <c r="BM63" s="782"/>
      <c r="BN63" s="782"/>
      <c r="BO63" s="782"/>
      <c r="BP63" s="782"/>
      <c r="BQ63" s="782"/>
      <c r="BR63" s="782"/>
      <c r="BS63" s="257"/>
      <c r="BT63" s="256"/>
      <c r="BU63" s="256"/>
      <c r="BV63" s="216"/>
      <c r="BW63" s="219"/>
      <c r="BX63" s="256"/>
      <c r="BY63" s="256"/>
      <c r="BZ63" s="219"/>
      <c r="CA63" s="219"/>
      <c r="CB63" s="214"/>
      <c r="CC63" s="219"/>
      <c r="CD63" s="219"/>
      <c r="CE63" s="225"/>
      <c r="CF63" s="225"/>
      <c r="CJ63" s="225"/>
      <c r="CK63" s="225"/>
      <c r="CL63" s="225"/>
      <c r="CM63" s="218"/>
    </row>
    <row r="64" spans="1:91" s="217" customFormat="1" ht="42.75" x14ac:dyDescent="0.25">
      <c r="A64" s="487"/>
      <c r="B64" s="489"/>
      <c r="C64" s="490"/>
      <c r="D64" s="491"/>
      <c r="E64" s="491"/>
      <c r="F64" s="487"/>
      <c r="G64" s="487"/>
      <c r="H64" s="487"/>
      <c r="I64" s="487"/>
      <c r="J64" s="491"/>
      <c r="K64" s="487"/>
      <c r="L64" s="491"/>
      <c r="M64" s="491"/>
      <c r="N64" s="673"/>
      <c r="O64" s="633"/>
      <c r="P64" s="631"/>
      <c r="Q64" s="774"/>
      <c r="R64" s="771" t="s">
        <v>158</v>
      </c>
      <c r="S64" s="771" t="s">
        <v>58</v>
      </c>
      <c r="T64" s="771" t="s">
        <v>59</v>
      </c>
      <c r="U64" s="771" t="s">
        <v>60</v>
      </c>
      <c r="V64" s="771" t="s">
        <v>61</v>
      </c>
      <c r="W64" s="771" t="s">
        <v>62</v>
      </c>
      <c r="X64" s="771" t="s">
        <v>75</v>
      </c>
      <c r="Y64" s="771" t="s">
        <v>63</v>
      </c>
      <c r="Z64" s="775">
        <v>100</v>
      </c>
      <c r="AA64" s="776" t="s">
        <v>141</v>
      </c>
      <c r="AB64" s="777" t="s">
        <v>15</v>
      </c>
      <c r="AC64" s="772">
        <v>150</v>
      </c>
      <c r="AD64" s="773" t="s">
        <v>15</v>
      </c>
      <c r="AE64" s="496"/>
      <c r="AF64" s="495"/>
      <c r="AG64" s="483"/>
      <c r="AH64" s="483"/>
      <c r="AI64" s="486"/>
      <c r="AJ64" s="632"/>
      <c r="AK64" s="632"/>
      <c r="AL64" s="632"/>
      <c r="AM64" s="488"/>
      <c r="AN64" s="770"/>
      <c r="AO64" s="770"/>
      <c r="AP64" s="770"/>
      <c r="AQ64" s="774"/>
      <c r="AR64" s="765"/>
      <c r="AS64" s="765"/>
      <c r="AT64" s="774"/>
      <c r="AU64" s="774"/>
      <c r="AV64" s="774"/>
      <c r="AW64" s="774"/>
      <c r="AX64" s="774"/>
      <c r="AY64" s="774"/>
      <c r="AZ64" s="774"/>
      <c r="BA64" s="774"/>
      <c r="BB64" s="774"/>
      <c r="BC64" s="774"/>
      <c r="BD64" s="774"/>
      <c r="BE64" s="774"/>
      <c r="BF64" s="774"/>
      <c r="BG64" s="774"/>
      <c r="BH64" s="774"/>
      <c r="BI64" s="774"/>
      <c r="BJ64" s="774"/>
      <c r="BK64" s="774"/>
      <c r="BL64" s="774"/>
      <c r="BM64" s="774"/>
      <c r="BN64" s="774"/>
      <c r="BO64" s="774"/>
      <c r="BP64" s="774"/>
      <c r="BQ64" s="774"/>
      <c r="BR64" s="774"/>
      <c r="BS64" s="257"/>
      <c r="BT64" s="256"/>
      <c r="BU64" s="256"/>
      <c r="BV64" s="216"/>
      <c r="BW64" s="219"/>
      <c r="BX64" s="256"/>
      <c r="BY64" s="256"/>
      <c r="BZ64" s="219"/>
      <c r="CA64" s="219"/>
      <c r="CB64" s="214"/>
      <c r="CC64" s="219"/>
      <c r="CD64" s="219"/>
      <c r="CE64" s="225"/>
      <c r="CF64" s="225"/>
      <c r="CJ64" s="225"/>
      <c r="CK64" s="225"/>
      <c r="CL64" s="225"/>
      <c r="CM64" s="218"/>
    </row>
    <row r="65" spans="1:91" s="217" customFormat="1" ht="256.5" x14ac:dyDescent="0.25">
      <c r="A65" s="487" t="s">
        <v>599</v>
      </c>
      <c r="B65" s="484" t="s">
        <v>197</v>
      </c>
      <c r="C65" s="490" t="s">
        <v>588</v>
      </c>
      <c r="D65" s="491" t="s">
        <v>300</v>
      </c>
      <c r="E65" s="491" t="s">
        <v>1229</v>
      </c>
      <c r="F65" s="487" t="s">
        <v>848</v>
      </c>
      <c r="G65" s="487" t="s">
        <v>848</v>
      </c>
      <c r="H65" s="487" t="s">
        <v>848</v>
      </c>
      <c r="I65" s="487" t="s">
        <v>848</v>
      </c>
      <c r="J65" s="491" t="s">
        <v>1230</v>
      </c>
      <c r="K65" s="487" t="s">
        <v>245</v>
      </c>
      <c r="L65" s="491" t="s">
        <v>1231</v>
      </c>
      <c r="M65" s="491" t="s">
        <v>1232</v>
      </c>
      <c r="N65" s="673" t="s">
        <v>8</v>
      </c>
      <c r="O65" s="633" t="s">
        <v>14</v>
      </c>
      <c r="P65" s="631" t="s">
        <v>18</v>
      </c>
      <c r="Q65" s="801" t="s">
        <v>1233</v>
      </c>
      <c r="R65" s="791" t="s">
        <v>158</v>
      </c>
      <c r="S65" s="791" t="s">
        <v>58</v>
      </c>
      <c r="T65" s="791" t="s">
        <v>59</v>
      </c>
      <c r="U65" s="791" t="s">
        <v>60</v>
      </c>
      <c r="V65" s="791" t="s">
        <v>61</v>
      </c>
      <c r="W65" s="791" t="s">
        <v>62</v>
      </c>
      <c r="X65" s="791" t="s">
        <v>75</v>
      </c>
      <c r="Y65" s="791" t="s">
        <v>63</v>
      </c>
      <c r="Z65" s="796">
        <v>100</v>
      </c>
      <c r="AA65" s="797" t="s">
        <v>141</v>
      </c>
      <c r="AB65" s="798" t="s">
        <v>141</v>
      </c>
      <c r="AC65" s="792">
        <v>200</v>
      </c>
      <c r="AD65" s="793" t="s">
        <v>141</v>
      </c>
      <c r="AE65" s="496">
        <v>166.66666666666666</v>
      </c>
      <c r="AF65" s="495" t="s">
        <v>141</v>
      </c>
      <c r="AG65" s="483" t="s">
        <v>150</v>
      </c>
      <c r="AH65" s="483" t="s">
        <v>150</v>
      </c>
      <c r="AI65" s="486" t="s">
        <v>625</v>
      </c>
      <c r="AJ65" s="632" t="s">
        <v>10</v>
      </c>
      <c r="AK65" s="632" t="s">
        <v>16</v>
      </c>
      <c r="AL65" s="632" t="s">
        <v>21</v>
      </c>
      <c r="AM65" s="488" t="s">
        <v>226</v>
      </c>
      <c r="AN65" s="802" t="s">
        <v>1234</v>
      </c>
      <c r="AO65" s="803" t="s">
        <v>1235</v>
      </c>
      <c r="AP65" s="802" t="s">
        <v>1236</v>
      </c>
      <c r="AQ65" s="803" t="s">
        <v>1237</v>
      </c>
      <c r="AR65" s="804">
        <v>43831</v>
      </c>
      <c r="AS65" s="804">
        <v>44196</v>
      </c>
      <c r="AT65" s="805" t="s">
        <v>1238</v>
      </c>
      <c r="AU65" s="788" t="s">
        <v>1239</v>
      </c>
      <c r="AV65" s="788" t="s">
        <v>1240</v>
      </c>
      <c r="AW65" s="808">
        <v>1</v>
      </c>
      <c r="AX65" s="799"/>
      <c r="AY65" s="799"/>
      <c r="AZ65" s="799"/>
      <c r="BA65" s="799"/>
      <c r="BB65" s="800"/>
      <c r="BC65" s="799" t="s">
        <v>845</v>
      </c>
      <c r="BD65" s="799"/>
      <c r="BE65" s="799"/>
      <c r="BF65" s="799"/>
      <c r="BG65" s="788" t="s">
        <v>1241</v>
      </c>
      <c r="BH65" s="788" t="s">
        <v>1242</v>
      </c>
      <c r="BI65" s="808">
        <v>1</v>
      </c>
      <c r="BJ65" s="799" t="s">
        <v>650</v>
      </c>
      <c r="BK65" s="799" t="s">
        <v>1227</v>
      </c>
      <c r="BL65" s="799" t="s">
        <v>648</v>
      </c>
      <c r="BM65" s="799" t="s">
        <v>649</v>
      </c>
      <c r="BN65" s="800">
        <v>44125</v>
      </c>
      <c r="BO65" s="799" t="s">
        <v>1228</v>
      </c>
      <c r="BP65" s="799" t="s">
        <v>568</v>
      </c>
      <c r="BQ65" s="799" t="s">
        <v>865</v>
      </c>
      <c r="BR65" s="799" t="s">
        <v>865</v>
      </c>
      <c r="BS65" s="257"/>
      <c r="BT65" s="256"/>
      <c r="BU65" s="256"/>
      <c r="BV65" s="216"/>
      <c r="BW65" s="219"/>
      <c r="BX65" s="256"/>
      <c r="BY65" s="256"/>
      <c r="BZ65" s="219"/>
      <c r="CA65" s="219"/>
      <c r="CB65" s="214"/>
      <c r="CC65" s="219"/>
      <c r="CD65" s="219"/>
      <c r="CE65" s="225"/>
      <c r="CF65" s="225"/>
      <c r="CJ65" s="225"/>
      <c r="CK65" s="225"/>
      <c r="CL65" s="225"/>
      <c r="CM65" s="218"/>
    </row>
    <row r="66" spans="1:91" s="217" customFormat="1" ht="342" x14ac:dyDescent="0.25">
      <c r="A66" s="487"/>
      <c r="B66" s="485"/>
      <c r="C66" s="490"/>
      <c r="D66" s="491"/>
      <c r="E66" s="491"/>
      <c r="F66" s="487"/>
      <c r="G66" s="487"/>
      <c r="H66" s="487"/>
      <c r="I66" s="487"/>
      <c r="J66" s="491"/>
      <c r="K66" s="487"/>
      <c r="L66" s="491"/>
      <c r="M66" s="491"/>
      <c r="N66" s="673"/>
      <c r="O66" s="633"/>
      <c r="P66" s="631"/>
      <c r="Q66" s="801" t="s">
        <v>1243</v>
      </c>
      <c r="R66" s="791" t="s">
        <v>158</v>
      </c>
      <c r="S66" s="791" t="s">
        <v>58</v>
      </c>
      <c r="T66" s="791" t="s">
        <v>59</v>
      </c>
      <c r="U66" s="791" t="s">
        <v>60</v>
      </c>
      <c r="V66" s="791" t="s">
        <v>61</v>
      </c>
      <c r="W66" s="791" t="s">
        <v>62</v>
      </c>
      <c r="X66" s="791" t="s">
        <v>75</v>
      </c>
      <c r="Y66" s="791" t="s">
        <v>63</v>
      </c>
      <c r="Z66" s="796">
        <v>100</v>
      </c>
      <c r="AA66" s="797" t="s">
        <v>141</v>
      </c>
      <c r="AB66" s="798" t="s">
        <v>15</v>
      </c>
      <c r="AC66" s="792">
        <v>150</v>
      </c>
      <c r="AD66" s="793" t="s">
        <v>15</v>
      </c>
      <c r="AE66" s="496"/>
      <c r="AF66" s="495"/>
      <c r="AG66" s="483"/>
      <c r="AH66" s="483"/>
      <c r="AI66" s="486"/>
      <c r="AJ66" s="632"/>
      <c r="AK66" s="632"/>
      <c r="AL66" s="632"/>
      <c r="AM66" s="488"/>
      <c r="AN66" s="802" t="s">
        <v>1244</v>
      </c>
      <c r="AO66" s="803" t="s">
        <v>1245</v>
      </c>
      <c r="AP66" s="806" t="s">
        <v>1246</v>
      </c>
      <c r="AQ66" s="803" t="s">
        <v>1247</v>
      </c>
      <c r="AR66" s="804">
        <v>43831</v>
      </c>
      <c r="AS66" s="804">
        <v>44196</v>
      </c>
      <c r="AT66" s="807" t="s">
        <v>1248</v>
      </c>
      <c r="AU66" s="788" t="s">
        <v>1249</v>
      </c>
      <c r="AV66" s="788" t="s">
        <v>1250</v>
      </c>
      <c r="AW66" s="808">
        <v>1</v>
      </c>
      <c r="AX66" s="799"/>
      <c r="AY66" s="799"/>
      <c r="AZ66" s="799"/>
      <c r="BA66" s="799"/>
      <c r="BB66" s="800"/>
      <c r="BC66" s="799"/>
      <c r="BD66" s="799"/>
      <c r="BE66" s="799"/>
      <c r="BF66" s="799"/>
      <c r="BG66" s="788" t="s">
        <v>1251</v>
      </c>
      <c r="BH66" s="788" t="s">
        <v>865</v>
      </c>
      <c r="BI66" s="789">
        <v>0</v>
      </c>
      <c r="BJ66" s="799" t="s">
        <v>650</v>
      </c>
      <c r="BK66" s="799" t="s">
        <v>1227</v>
      </c>
      <c r="BL66" s="799" t="s">
        <v>648</v>
      </c>
      <c r="BM66" s="799" t="s">
        <v>649</v>
      </c>
      <c r="BN66" s="800">
        <v>44125</v>
      </c>
      <c r="BO66" s="799" t="s">
        <v>1228</v>
      </c>
      <c r="BP66" s="799" t="s">
        <v>568</v>
      </c>
      <c r="BQ66" s="799" t="s">
        <v>865</v>
      </c>
      <c r="BR66" s="799" t="s">
        <v>865</v>
      </c>
      <c r="BS66" s="257"/>
      <c r="BT66" s="256"/>
      <c r="BU66" s="256"/>
      <c r="BV66" s="216"/>
      <c r="BW66" s="219"/>
      <c r="BX66" s="256"/>
      <c r="BY66" s="256"/>
      <c r="BZ66" s="219"/>
      <c r="CA66" s="219"/>
      <c r="CB66" s="214"/>
      <c r="CC66" s="219"/>
      <c r="CD66" s="219"/>
      <c r="CE66" s="225"/>
      <c r="CF66" s="225"/>
      <c r="CJ66" s="225"/>
      <c r="CK66" s="225"/>
      <c r="CL66" s="225"/>
      <c r="CM66" s="218"/>
    </row>
    <row r="67" spans="1:91" s="217" customFormat="1" ht="270" x14ac:dyDescent="0.25">
      <c r="A67" s="487"/>
      <c r="B67" s="489"/>
      <c r="C67" s="490"/>
      <c r="D67" s="491"/>
      <c r="E67" s="491"/>
      <c r="F67" s="487"/>
      <c r="G67" s="487"/>
      <c r="H67" s="487"/>
      <c r="I67" s="487"/>
      <c r="J67" s="491"/>
      <c r="K67" s="487"/>
      <c r="L67" s="491"/>
      <c r="M67" s="491"/>
      <c r="N67" s="673"/>
      <c r="O67" s="633"/>
      <c r="P67" s="631"/>
      <c r="Q67" s="801" t="s">
        <v>1252</v>
      </c>
      <c r="R67" s="791" t="s">
        <v>158</v>
      </c>
      <c r="S67" s="791" t="s">
        <v>58</v>
      </c>
      <c r="T67" s="791" t="s">
        <v>59</v>
      </c>
      <c r="U67" s="791" t="s">
        <v>60</v>
      </c>
      <c r="V67" s="791" t="s">
        <v>61</v>
      </c>
      <c r="W67" s="791" t="s">
        <v>62</v>
      </c>
      <c r="X67" s="791" t="s">
        <v>75</v>
      </c>
      <c r="Y67" s="791" t="s">
        <v>63</v>
      </c>
      <c r="Z67" s="796">
        <v>100</v>
      </c>
      <c r="AA67" s="797" t="s">
        <v>141</v>
      </c>
      <c r="AB67" s="798" t="s">
        <v>15</v>
      </c>
      <c r="AC67" s="792">
        <v>150</v>
      </c>
      <c r="AD67" s="793" t="s">
        <v>15</v>
      </c>
      <c r="AE67" s="496"/>
      <c r="AF67" s="495"/>
      <c r="AG67" s="483"/>
      <c r="AH67" s="483"/>
      <c r="AI67" s="486"/>
      <c r="AJ67" s="632"/>
      <c r="AK67" s="632"/>
      <c r="AL67" s="632"/>
      <c r="AM67" s="488"/>
      <c r="AN67" s="802" t="s">
        <v>1253</v>
      </c>
      <c r="AO67" s="802" t="s">
        <v>1254</v>
      </c>
      <c r="AP67" s="803" t="s">
        <v>1255</v>
      </c>
      <c r="AQ67" s="803" t="s">
        <v>1256</v>
      </c>
      <c r="AR67" s="804">
        <v>43831</v>
      </c>
      <c r="AS67" s="804">
        <v>44196</v>
      </c>
      <c r="AT67" s="805" t="s">
        <v>1257</v>
      </c>
      <c r="AU67" s="788" t="s">
        <v>1258</v>
      </c>
      <c r="AV67" s="788" t="s">
        <v>1240</v>
      </c>
      <c r="AW67" s="808">
        <v>1</v>
      </c>
      <c r="AX67" s="795"/>
      <c r="AY67" s="795"/>
      <c r="AZ67" s="795"/>
      <c r="BA67" s="795"/>
      <c r="BB67" s="795"/>
      <c r="BC67" s="795"/>
      <c r="BD67" s="795"/>
      <c r="BE67" s="795"/>
      <c r="BF67" s="795"/>
      <c r="BG67" s="788" t="s">
        <v>1259</v>
      </c>
      <c r="BH67" s="788" t="s">
        <v>1260</v>
      </c>
      <c r="BI67" s="808">
        <v>1</v>
      </c>
      <c r="BJ67" s="799" t="s">
        <v>650</v>
      </c>
      <c r="BK67" s="799" t="s">
        <v>1227</v>
      </c>
      <c r="BL67" s="799" t="s">
        <v>648</v>
      </c>
      <c r="BM67" s="799" t="s">
        <v>649</v>
      </c>
      <c r="BN67" s="800">
        <v>44125</v>
      </c>
      <c r="BO67" s="799" t="s">
        <v>1228</v>
      </c>
      <c r="BP67" s="799" t="s">
        <v>568</v>
      </c>
      <c r="BQ67" s="799" t="s">
        <v>865</v>
      </c>
      <c r="BR67" s="799" t="s">
        <v>865</v>
      </c>
      <c r="BS67" s="257"/>
      <c r="BT67" s="256"/>
      <c r="BU67" s="256"/>
      <c r="BV67" s="216"/>
      <c r="BW67" s="219"/>
      <c r="BX67" s="256"/>
      <c r="BY67" s="256"/>
      <c r="BZ67" s="219"/>
      <c r="CA67" s="219"/>
      <c r="CB67" s="214"/>
      <c r="CC67" s="219"/>
      <c r="CD67" s="219"/>
      <c r="CE67" s="225"/>
      <c r="CF67" s="225"/>
      <c r="CJ67" s="225"/>
      <c r="CK67" s="225"/>
      <c r="CL67" s="225"/>
      <c r="CM67" s="218"/>
    </row>
    <row r="68" spans="1:91" s="217" customFormat="1" ht="285" x14ac:dyDescent="0.25">
      <c r="A68" s="487" t="s">
        <v>600</v>
      </c>
      <c r="B68" s="484" t="s">
        <v>194</v>
      </c>
      <c r="C68" s="490" t="s">
        <v>200</v>
      </c>
      <c r="D68" s="491" t="s">
        <v>376</v>
      </c>
      <c r="E68" s="491" t="s">
        <v>377</v>
      </c>
      <c r="F68" s="487" t="s">
        <v>848</v>
      </c>
      <c r="G68" s="487" t="s">
        <v>848</v>
      </c>
      <c r="H68" s="487" t="s">
        <v>848</v>
      </c>
      <c r="I68" s="487" t="s">
        <v>848</v>
      </c>
      <c r="J68" s="491" t="s">
        <v>1261</v>
      </c>
      <c r="K68" s="487" t="s">
        <v>245</v>
      </c>
      <c r="L68" s="491" t="s">
        <v>378</v>
      </c>
      <c r="M68" s="491" t="s">
        <v>379</v>
      </c>
      <c r="N68" s="673" t="s">
        <v>8</v>
      </c>
      <c r="O68" s="633" t="s">
        <v>14</v>
      </c>
      <c r="P68" s="631" t="s">
        <v>18</v>
      </c>
      <c r="Q68" s="790" t="s">
        <v>1262</v>
      </c>
      <c r="R68" s="791" t="s">
        <v>158</v>
      </c>
      <c r="S68" s="791" t="s">
        <v>58</v>
      </c>
      <c r="T68" s="791" t="s">
        <v>59</v>
      </c>
      <c r="U68" s="791" t="s">
        <v>60</v>
      </c>
      <c r="V68" s="791" t="s">
        <v>61</v>
      </c>
      <c r="W68" s="791" t="s">
        <v>62</v>
      </c>
      <c r="X68" s="791" t="s">
        <v>75</v>
      </c>
      <c r="Y68" s="791" t="s">
        <v>63</v>
      </c>
      <c r="Z68" s="796">
        <f t="shared" ref="Z68:Z73" si="16">IF(S68="Asignado",15,0)+IF(T68="Adecuado",15,0)+IF(U68="Oportuna",15,0)+IF(V68="Prevenir",15,IF(V68="Detectar",10,0))+IF(W68="Confiable",15,0)+IF(X68="Se investigan y resuelven oportunamente",15,0)+IF(Y68="Completa",10,IF(Y68="Incompleta",5,0))</f>
        <v>100</v>
      </c>
      <c r="AA68" s="797" t="str">
        <f>IF(Z68&gt;=96,"Fuerte",IF(OR(Z68=95,Z68&gt;=86),"Moderado","Débil"))</f>
        <v>Fuerte</v>
      </c>
      <c r="AB68" s="798" t="s">
        <v>141</v>
      </c>
      <c r="AC68" s="792">
        <f t="shared" ref="AC68:AC73" si="17">IF(AA68="Fuerte",100,IF(AA68="Moderado",50,0))+IF(AB68="Fuerte",100,IF(AB68="Moderado",50,0))</f>
        <v>200</v>
      </c>
      <c r="AD68" s="793" t="str">
        <f>IF(AND(AA68="Moderado",AB68="Moderado",AC68=100),"Moderado",IF(AC68=200,"Fuerte",IF(OR(AC68=150,),"Moderado","Débil")))</f>
        <v>Fuerte</v>
      </c>
      <c r="AE68" s="496">
        <f>(IF(AD68="Fuerte",100,IF(AD68="Moderado",50,0))+IF(AD69="Fuerte",100,IF(AD69="Moderado",50,0))+(IF(AD70="Fuerte",100,IF(AD70="Moderado",50,0)))/3)</f>
        <v>166.66666666666666</v>
      </c>
      <c r="AF68" s="495" t="str">
        <f>IF(AE68&gt;=100,"Fuerte",IF(OR(AE68=99,AE68&gt;=50),"Moderado","Débil"))</f>
        <v>Fuerte</v>
      </c>
      <c r="AG68" s="483" t="s">
        <v>150</v>
      </c>
      <c r="AH68" s="483" t="s">
        <v>150</v>
      </c>
      <c r="AI68" s="486" t="s">
        <v>625</v>
      </c>
      <c r="AJ68" s="632" t="s">
        <v>10</v>
      </c>
      <c r="AK68" s="632" t="s">
        <v>16</v>
      </c>
      <c r="AL68" s="632" t="s">
        <v>21</v>
      </c>
      <c r="AM68" s="488" t="s">
        <v>226</v>
      </c>
      <c r="AN68" s="788" t="s">
        <v>1263</v>
      </c>
      <c r="AO68" s="788" t="s">
        <v>382</v>
      </c>
      <c r="AP68" s="780"/>
      <c r="AQ68" s="788" t="s">
        <v>25</v>
      </c>
      <c r="AR68" s="763">
        <v>43832</v>
      </c>
      <c r="AS68" s="763">
        <v>43982</v>
      </c>
      <c r="AT68" s="764" t="s">
        <v>325</v>
      </c>
      <c r="AU68" s="794" t="s">
        <v>1264</v>
      </c>
      <c r="AV68" s="794" t="s">
        <v>1265</v>
      </c>
      <c r="AW68" s="652">
        <v>1</v>
      </c>
      <c r="AX68" s="799"/>
      <c r="AY68" s="799"/>
      <c r="AZ68" s="799"/>
      <c r="BA68" s="799"/>
      <c r="BB68" s="800"/>
      <c r="BC68" s="799" t="s">
        <v>845</v>
      </c>
      <c r="BD68" s="799"/>
      <c r="BE68" s="799"/>
      <c r="BF68" s="799"/>
      <c r="BG68" s="795" t="s">
        <v>1266</v>
      </c>
      <c r="BH68" s="785" t="s">
        <v>865</v>
      </c>
      <c r="BI68" s="652">
        <v>0</v>
      </c>
      <c r="BJ68" s="799" t="s">
        <v>650</v>
      </c>
      <c r="BK68" s="799" t="s">
        <v>1267</v>
      </c>
      <c r="BL68" s="799" t="s">
        <v>648</v>
      </c>
      <c r="BM68" s="799" t="s">
        <v>649</v>
      </c>
      <c r="BN68" s="800">
        <v>44124</v>
      </c>
      <c r="BO68" s="799" t="s">
        <v>1268</v>
      </c>
      <c r="BP68" s="799" t="s">
        <v>568</v>
      </c>
      <c r="BQ68" s="799" t="s">
        <v>834</v>
      </c>
      <c r="BR68" s="799" t="s">
        <v>834</v>
      </c>
      <c r="BS68" s="257"/>
      <c r="BT68" s="256"/>
      <c r="BU68" s="256"/>
      <c r="BV68" s="216"/>
      <c r="BW68" s="219"/>
      <c r="BX68" s="256"/>
      <c r="BY68" s="256"/>
      <c r="BZ68" s="219"/>
      <c r="CA68" s="219"/>
      <c r="CB68" s="214"/>
      <c r="CC68" s="219"/>
      <c r="CD68" s="219"/>
      <c r="CE68" s="225"/>
      <c r="CF68" s="225"/>
      <c r="CJ68" s="225"/>
      <c r="CK68" s="225"/>
      <c r="CL68" s="225"/>
      <c r="CM68" s="218"/>
    </row>
    <row r="69" spans="1:91" s="217" customFormat="1" ht="42.75" x14ac:dyDescent="0.25">
      <c r="A69" s="487"/>
      <c r="B69" s="485"/>
      <c r="C69" s="490"/>
      <c r="D69" s="491"/>
      <c r="E69" s="491"/>
      <c r="F69" s="487"/>
      <c r="G69" s="487"/>
      <c r="H69" s="487"/>
      <c r="I69" s="487"/>
      <c r="J69" s="491"/>
      <c r="K69" s="487"/>
      <c r="L69" s="491"/>
      <c r="M69" s="491"/>
      <c r="N69" s="673"/>
      <c r="O69" s="633"/>
      <c r="P69" s="631"/>
      <c r="Q69" s="795"/>
      <c r="R69" s="791" t="s">
        <v>158</v>
      </c>
      <c r="S69" s="791" t="s">
        <v>58</v>
      </c>
      <c r="T69" s="791" t="s">
        <v>59</v>
      </c>
      <c r="U69" s="791" t="s">
        <v>60</v>
      </c>
      <c r="V69" s="791" t="s">
        <v>61</v>
      </c>
      <c r="W69" s="791" t="s">
        <v>62</v>
      </c>
      <c r="X69" s="791" t="s">
        <v>75</v>
      </c>
      <c r="Y69" s="791" t="s">
        <v>63</v>
      </c>
      <c r="Z69" s="796">
        <f t="shared" si="16"/>
        <v>100</v>
      </c>
      <c r="AA69" s="797" t="str">
        <f t="shared" ref="AA69:AA73" si="18">IF(Z69&gt;=96,"Fuerte",IF(OR(Z69=95,Z69&gt;=86),"Moderado","Débil"))</f>
        <v>Fuerte</v>
      </c>
      <c r="AB69" s="798" t="s">
        <v>15</v>
      </c>
      <c r="AC69" s="792">
        <f t="shared" si="17"/>
        <v>150</v>
      </c>
      <c r="AD69" s="793" t="str">
        <f t="shared" ref="AD69:AD73" si="19">IF(AND(AA69="Moderado",AB69="Moderado",AC69=100),"Moderado",IF(AC69=200,"Fuerte",IF(OR(AC69=150,),"Moderado","Débil")))</f>
        <v>Moderado</v>
      </c>
      <c r="AE69" s="496"/>
      <c r="AF69" s="495"/>
      <c r="AG69" s="483"/>
      <c r="AH69" s="483"/>
      <c r="AI69" s="486"/>
      <c r="AJ69" s="632"/>
      <c r="AK69" s="632"/>
      <c r="AL69" s="632"/>
      <c r="AM69" s="488"/>
      <c r="AN69" s="790"/>
      <c r="AO69" s="790"/>
      <c r="AP69" s="790"/>
      <c r="AQ69" s="795"/>
      <c r="AR69" s="787"/>
      <c r="AS69" s="787"/>
      <c r="AT69" s="762"/>
      <c r="AU69" s="762"/>
      <c r="AV69" s="762"/>
      <c r="AW69" s="795"/>
      <c r="AX69" s="799"/>
      <c r="AY69" s="799"/>
      <c r="AZ69" s="799"/>
      <c r="BA69" s="799"/>
      <c r="BB69" s="800"/>
      <c r="BC69" s="799"/>
      <c r="BD69" s="799"/>
      <c r="BE69" s="799"/>
      <c r="BF69" s="799"/>
      <c r="BG69" s="786"/>
      <c r="BH69" s="785"/>
      <c r="BI69" s="652"/>
      <c r="BJ69" s="799"/>
      <c r="BK69" s="799"/>
      <c r="BL69" s="799"/>
      <c r="BM69" s="799"/>
      <c r="BN69" s="799"/>
      <c r="BO69" s="799"/>
      <c r="BP69" s="799"/>
      <c r="BQ69" s="799"/>
      <c r="BR69" s="799"/>
      <c r="BS69" s="257"/>
      <c r="BT69" s="256"/>
      <c r="BU69" s="256"/>
      <c r="BV69" s="216"/>
      <c r="BW69" s="219"/>
      <c r="BX69" s="256"/>
      <c r="BY69" s="256"/>
      <c r="BZ69" s="219"/>
      <c r="CA69" s="219"/>
      <c r="CB69" s="214"/>
      <c r="CC69" s="219"/>
      <c r="CD69" s="219"/>
      <c r="CE69" s="225"/>
      <c r="CF69" s="225"/>
      <c r="CJ69" s="225"/>
      <c r="CK69" s="225"/>
      <c r="CL69" s="225"/>
      <c r="CM69" s="218"/>
    </row>
    <row r="70" spans="1:91" s="217" customFormat="1" ht="42.75" x14ac:dyDescent="0.25">
      <c r="A70" s="487"/>
      <c r="B70" s="489"/>
      <c r="C70" s="490"/>
      <c r="D70" s="491"/>
      <c r="E70" s="491"/>
      <c r="F70" s="487"/>
      <c r="G70" s="487"/>
      <c r="H70" s="487"/>
      <c r="I70" s="487"/>
      <c r="J70" s="491"/>
      <c r="K70" s="487"/>
      <c r="L70" s="491"/>
      <c r="M70" s="491"/>
      <c r="N70" s="673"/>
      <c r="O70" s="633"/>
      <c r="P70" s="631"/>
      <c r="Q70" s="795"/>
      <c r="R70" s="791" t="s">
        <v>158</v>
      </c>
      <c r="S70" s="791" t="s">
        <v>58</v>
      </c>
      <c r="T70" s="791" t="s">
        <v>59</v>
      </c>
      <c r="U70" s="791" t="s">
        <v>60</v>
      </c>
      <c r="V70" s="791" t="s">
        <v>61</v>
      </c>
      <c r="W70" s="791" t="s">
        <v>62</v>
      </c>
      <c r="X70" s="791" t="s">
        <v>75</v>
      </c>
      <c r="Y70" s="791" t="s">
        <v>63</v>
      </c>
      <c r="Z70" s="796">
        <f t="shared" si="16"/>
        <v>100</v>
      </c>
      <c r="AA70" s="797" t="str">
        <f t="shared" si="18"/>
        <v>Fuerte</v>
      </c>
      <c r="AB70" s="798" t="s">
        <v>15</v>
      </c>
      <c r="AC70" s="792">
        <f t="shared" si="17"/>
        <v>150</v>
      </c>
      <c r="AD70" s="793" t="str">
        <f t="shared" si="19"/>
        <v>Moderado</v>
      </c>
      <c r="AE70" s="496"/>
      <c r="AF70" s="495"/>
      <c r="AG70" s="483"/>
      <c r="AH70" s="483"/>
      <c r="AI70" s="486"/>
      <c r="AJ70" s="632"/>
      <c r="AK70" s="632"/>
      <c r="AL70" s="632"/>
      <c r="AM70" s="488"/>
      <c r="AN70" s="790"/>
      <c r="AO70" s="790"/>
      <c r="AP70" s="790"/>
      <c r="AQ70" s="795"/>
      <c r="AR70" s="787"/>
      <c r="AS70" s="787"/>
      <c r="AT70" s="762"/>
      <c r="AU70" s="762"/>
      <c r="AV70" s="762"/>
      <c r="AW70" s="795"/>
      <c r="AX70" s="795"/>
      <c r="AY70" s="795"/>
      <c r="AZ70" s="795"/>
      <c r="BA70" s="795"/>
      <c r="BB70" s="795"/>
      <c r="BC70" s="795"/>
      <c r="BD70" s="795"/>
      <c r="BE70" s="795"/>
      <c r="BF70" s="795"/>
      <c r="BG70" s="795"/>
      <c r="BH70" s="795"/>
      <c r="BI70" s="795"/>
      <c r="BJ70" s="795"/>
      <c r="BK70" s="795"/>
      <c r="BL70" s="795"/>
      <c r="BM70" s="795"/>
      <c r="BN70" s="795"/>
      <c r="BO70" s="795"/>
      <c r="BP70" s="795"/>
      <c r="BQ70" s="795"/>
      <c r="BR70" s="795"/>
      <c r="BS70" s="257"/>
      <c r="BT70" s="256"/>
      <c r="BU70" s="256"/>
      <c r="BV70" s="216"/>
      <c r="BW70" s="219"/>
      <c r="BX70" s="256"/>
      <c r="BY70" s="256"/>
      <c r="BZ70" s="219"/>
      <c r="CA70" s="219"/>
      <c r="CB70" s="214"/>
      <c r="CC70" s="219"/>
      <c r="CD70" s="219"/>
      <c r="CE70" s="225"/>
      <c r="CF70" s="225"/>
      <c r="CJ70" s="225"/>
      <c r="CK70" s="225"/>
      <c r="CL70" s="225"/>
      <c r="CM70" s="218"/>
    </row>
    <row r="71" spans="1:91" s="217" customFormat="1" ht="345" x14ac:dyDescent="0.25">
      <c r="A71" s="487" t="s">
        <v>600</v>
      </c>
      <c r="B71" s="484" t="s">
        <v>194</v>
      </c>
      <c r="C71" s="490" t="s">
        <v>213</v>
      </c>
      <c r="D71" s="487" t="s">
        <v>387</v>
      </c>
      <c r="E71" s="492" t="s">
        <v>388</v>
      </c>
      <c r="F71" s="487" t="s">
        <v>848</v>
      </c>
      <c r="G71" s="487" t="s">
        <v>848</v>
      </c>
      <c r="H71" s="487" t="s">
        <v>848</v>
      </c>
      <c r="I71" s="487" t="s">
        <v>848</v>
      </c>
      <c r="J71" s="492" t="s">
        <v>1269</v>
      </c>
      <c r="K71" s="487" t="s">
        <v>245</v>
      </c>
      <c r="L71" s="572" t="s">
        <v>389</v>
      </c>
      <c r="M71" s="572" t="s">
        <v>390</v>
      </c>
      <c r="N71" s="673" t="s">
        <v>8</v>
      </c>
      <c r="O71" s="633" t="s">
        <v>14</v>
      </c>
      <c r="P71" s="631" t="s">
        <v>18</v>
      </c>
      <c r="Q71" s="790" t="s">
        <v>1270</v>
      </c>
      <c r="R71" s="791" t="s">
        <v>158</v>
      </c>
      <c r="S71" s="791" t="s">
        <v>58</v>
      </c>
      <c r="T71" s="791" t="s">
        <v>59</v>
      </c>
      <c r="U71" s="791" t="s">
        <v>60</v>
      </c>
      <c r="V71" s="791" t="s">
        <v>61</v>
      </c>
      <c r="W71" s="791" t="s">
        <v>62</v>
      </c>
      <c r="X71" s="791" t="s">
        <v>75</v>
      </c>
      <c r="Y71" s="791" t="s">
        <v>63</v>
      </c>
      <c r="Z71" s="796">
        <f t="shared" si="16"/>
        <v>100</v>
      </c>
      <c r="AA71" s="797" t="str">
        <f t="shared" si="18"/>
        <v>Fuerte</v>
      </c>
      <c r="AB71" s="798" t="s">
        <v>133</v>
      </c>
      <c r="AC71" s="792">
        <f t="shared" si="17"/>
        <v>100</v>
      </c>
      <c r="AD71" s="793" t="str">
        <f t="shared" si="19"/>
        <v>Débil</v>
      </c>
      <c r="AE71" s="496">
        <f>(IF(AD71="Fuerte",100,IF(AD71="Moderado",50,0))+IF(AD72="Fuerte",100,IF(AD72="Moderado",50,0))+(IF(AD73="Fuerte",100,IF(AD73="Moderado",50,0)))/3)</f>
        <v>116.66666666666667</v>
      </c>
      <c r="AF71" s="495" t="str">
        <f>IF(AE71&gt;=100,"Fuerte",IF(OR(AE71=99,AE71&gt;=50),"Moderado","Débil"))</f>
        <v>Fuerte</v>
      </c>
      <c r="AG71" s="483" t="s">
        <v>150</v>
      </c>
      <c r="AH71" s="483" t="s">
        <v>150</v>
      </c>
      <c r="AI71" s="486" t="s">
        <v>625</v>
      </c>
      <c r="AJ71" s="632" t="s">
        <v>10</v>
      </c>
      <c r="AK71" s="632" t="s">
        <v>16</v>
      </c>
      <c r="AL71" s="632" t="s">
        <v>21</v>
      </c>
      <c r="AM71" s="488" t="s">
        <v>226</v>
      </c>
      <c r="AN71" s="788" t="s">
        <v>1271</v>
      </c>
      <c r="AO71" s="788" t="s">
        <v>1272</v>
      </c>
      <c r="AP71" s="790"/>
      <c r="AQ71" s="788" t="s">
        <v>1273</v>
      </c>
      <c r="AR71" s="763" t="s">
        <v>1274</v>
      </c>
      <c r="AS71" s="763" t="s">
        <v>1275</v>
      </c>
      <c r="AT71" s="764" t="s">
        <v>1276</v>
      </c>
      <c r="AU71" s="764" t="s">
        <v>1276</v>
      </c>
      <c r="AV71" s="794" t="s">
        <v>1277</v>
      </c>
      <c r="AW71" s="786" t="s">
        <v>1278</v>
      </c>
      <c r="AX71" s="795"/>
      <c r="AY71" s="795"/>
      <c r="AZ71" s="795"/>
      <c r="BA71" s="795"/>
      <c r="BB71" s="795"/>
      <c r="BC71" s="795"/>
      <c r="BD71" s="795"/>
      <c r="BE71" s="795"/>
      <c r="BF71" s="795"/>
      <c r="BG71" s="786" t="s">
        <v>1279</v>
      </c>
      <c r="BH71" s="785" t="s">
        <v>865</v>
      </c>
      <c r="BI71" s="652">
        <v>0</v>
      </c>
      <c r="BJ71" s="796" t="s">
        <v>21</v>
      </c>
      <c r="BK71" s="795" t="s">
        <v>1280</v>
      </c>
      <c r="BL71" s="796" t="s">
        <v>648</v>
      </c>
      <c r="BM71" s="796" t="s">
        <v>649</v>
      </c>
      <c r="BN71" s="800">
        <v>44124</v>
      </c>
      <c r="BO71" s="795" t="s">
        <v>1281</v>
      </c>
      <c r="BP71" s="796" t="s">
        <v>568</v>
      </c>
      <c r="BQ71" s="799" t="s">
        <v>834</v>
      </c>
      <c r="BR71" s="799" t="s">
        <v>834</v>
      </c>
      <c r="BS71" s="257"/>
      <c r="BT71" s="256"/>
      <c r="BU71" s="256"/>
      <c r="BV71" s="216"/>
      <c r="BW71" s="219"/>
      <c r="BX71" s="256"/>
      <c r="BY71" s="256"/>
      <c r="BZ71" s="219"/>
      <c r="CA71" s="219"/>
      <c r="CB71" s="214"/>
      <c r="CC71" s="219"/>
      <c r="CD71" s="219"/>
      <c r="CE71" s="225"/>
      <c r="CF71" s="225"/>
      <c r="CJ71" s="225"/>
      <c r="CK71" s="225"/>
      <c r="CL71" s="225"/>
      <c r="CM71" s="218"/>
    </row>
    <row r="72" spans="1:91" s="217" customFormat="1" ht="42.75" x14ac:dyDescent="0.25">
      <c r="A72" s="487"/>
      <c r="B72" s="485"/>
      <c r="C72" s="490"/>
      <c r="D72" s="487"/>
      <c r="E72" s="493"/>
      <c r="F72" s="487"/>
      <c r="G72" s="487"/>
      <c r="H72" s="487"/>
      <c r="I72" s="487"/>
      <c r="J72" s="493"/>
      <c r="K72" s="487"/>
      <c r="L72" s="572"/>
      <c r="M72" s="572"/>
      <c r="N72" s="673"/>
      <c r="O72" s="633"/>
      <c r="P72" s="631"/>
      <c r="Q72" s="790"/>
      <c r="R72" s="791" t="s">
        <v>158</v>
      </c>
      <c r="S72" s="791" t="s">
        <v>58</v>
      </c>
      <c r="T72" s="791" t="s">
        <v>59</v>
      </c>
      <c r="U72" s="791" t="s">
        <v>60</v>
      </c>
      <c r="V72" s="791" t="s">
        <v>61</v>
      </c>
      <c r="W72" s="791" t="s">
        <v>62</v>
      </c>
      <c r="X72" s="791" t="s">
        <v>75</v>
      </c>
      <c r="Y72" s="791" t="s">
        <v>63</v>
      </c>
      <c r="Z72" s="796">
        <f t="shared" si="16"/>
        <v>100</v>
      </c>
      <c r="AA72" s="797" t="str">
        <f t="shared" si="18"/>
        <v>Fuerte</v>
      </c>
      <c r="AB72" s="798" t="s">
        <v>141</v>
      </c>
      <c r="AC72" s="792">
        <f t="shared" si="17"/>
        <v>200</v>
      </c>
      <c r="AD72" s="793" t="str">
        <f t="shared" si="19"/>
        <v>Fuerte</v>
      </c>
      <c r="AE72" s="496"/>
      <c r="AF72" s="495"/>
      <c r="AG72" s="483"/>
      <c r="AH72" s="483"/>
      <c r="AI72" s="486"/>
      <c r="AJ72" s="632"/>
      <c r="AK72" s="632"/>
      <c r="AL72" s="632"/>
      <c r="AM72" s="488"/>
      <c r="AN72" s="790"/>
      <c r="AO72" s="790"/>
      <c r="AP72" s="790"/>
      <c r="AQ72" s="795"/>
      <c r="AR72" s="787"/>
      <c r="AS72" s="787"/>
      <c r="AT72" s="795"/>
      <c r="AU72" s="795"/>
      <c r="AV72" s="795"/>
      <c r="AW72" s="795"/>
      <c r="AX72" s="795"/>
      <c r="AY72" s="795"/>
      <c r="AZ72" s="795"/>
      <c r="BA72" s="795"/>
      <c r="BB72" s="795"/>
      <c r="BC72" s="795"/>
      <c r="BD72" s="795"/>
      <c r="BE72" s="795"/>
      <c r="BF72" s="795"/>
      <c r="BG72" s="795"/>
      <c r="BH72" s="795"/>
      <c r="BI72" s="795"/>
      <c r="BJ72" s="795"/>
      <c r="BK72" s="795"/>
      <c r="BL72" s="795"/>
      <c r="BM72" s="795"/>
      <c r="BN72" s="795"/>
      <c r="BO72" s="795"/>
      <c r="BP72" s="795"/>
      <c r="BQ72" s="795"/>
      <c r="BR72" s="795"/>
      <c r="BS72" s="257"/>
      <c r="BT72" s="256"/>
      <c r="BU72" s="256"/>
      <c r="BV72" s="216"/>
      <c r="BW72" s="219"/>
      <c r="BX72" s="256"/>
      <c r="BY72" s="256"/>
      <c r="BZ72" s="219"/>
      <c r="CA72" s="219"/>
      <c r="CB72" s="214"/>
      <c r="CC72" s="219"/>
      <c r="CD72" s="219"/>
      <c r="CE72" s="225"/>
      <c r="CF72" s="225"/>
      <c r="CJ72" s="225"/>
      <c r="CK72" s="225"/>
      <c r="CL72" s="225"/>
      <c r="CM72" s="218"/>
    </row>
    <row r="73" spans="1:91" s="217" customFormat="1" ht="42.75" x14ac:dyDescent="0.25">
      <c r="A73" s="487"/>
      <c r="B73" s="489"/>
      <c r="C73" s="490"/>
      <c r="D73" s="487"/>
      <c r="E73" s="494"/>
      <c r="F73" s="487"/>
      <c r="G73" s="487"/>
      <c r="H73" s="487"/>
      <c r="I73" s="487"/>
      <c r="J73" s="494"/>
      <c r="K73" s="487"/>
      <c r="L73" s="572"/>
      <c r="M73" s="572"/>
      <c r="N73" s="673"/>
      <c r="O73" s="633"/>
      <c r="P73" s="631"/>
      <c r="Q73" s="790"/>
      <c r="R73" s="791" t="s">
        <v>158</v>
      </c>
      <c r="S73" s="791" t="s">
        <v>58</v>
      </c>
      <c r="T73" s="791" t="s">
        <v>59</v>
      </c>
      <c r="U73" s="791" t="s">
        <v>60</v>
      </c>
      <c r="V73" s="791" t="s">
        <v>61</v>
      </c>
      <c r="W73" s="791" t="s">
        <v>62</v>
      </c>
      <c r="X73" s="791" t="s">
        <v>75</v>
      </c>
      <c r="Y73" s="791" t="s">
        <v>63</v>
      </c>
      <c r="Z73" s="796">
        <f t="shared" si="16"/>
        <v>100</v>
      </c>
      <c r="AA73" s="797" t="str">
        <f t="shared" si="18"/>
        <v>Fuerte</v>
      </c>
      <c r="AB73" s="798" t="s">
        <v>15</v>
      </c>
      <c r="AC73" s="792">
        <f t="shared" si="17"/>
        <v>150</v>
      </c>
      <c r="AD73" s="793" t="str">
        <f t="shared" si="19"/>
        <v>Moderado</v>
      </c>
      <c r="AE73" s="496"/>
      <c r="AF73" s="495"/>
      <c r="AG73" s="483"/>
      <c r="AH73" s="483"/>
      <c r="AI73" s="486"/>
      <c r="AJ73" s="632"/>
      <c r="AK73" s="632"/>
      <c r="AL73" s="632"/>
      <c r="AM73" s="488"/>
      <c r="AN73" s="790"/>
      <c r="AO73" s="790"/>
      <c r="AP73" s="790"/>
      <c r="AQ73" s="795"/>
      <c r="AR73" s="787"/>
      <c r="AS73" s="787"/>
      <c r="AT73" s="795"/>
      <c r="AU73" s="795"/>
      <c r="AV73" s="795"/>
      <c r="AW73" s="795"/>
      <c r="AX73" s="795"/>
      <c r="AY73" s="795"/>
      <c r="AZ73" s="795"/>
      <c r="BA73" s="795"/>
      <c r="BB73" s="795"/>
      <c r="BC73" s="795"/>
      <c r="BD73" s="795"/>
      <c r="BE73" s="795"/>
      <c r="BF73" s="795"/>
      <c r="BG73" s="795"/>
      <c r="BH73" s="795"/>
      <c r="BI73" s="795"/>
      <c r="BJ73" s="795"/>
      <c r="BK73" s="795"/>
      <c r="BL73" s="795"/>
      <c r="BM73" s="795"/>
      <c r="BN73" s="795"/>
      <c r="BO73" s="795"/>
      <c r="BP73" s="795"/>
      <c r="BQ73" s="795"/>
      <c r="BR73" s="795"/>
      <c r="BS73" s="202"/>
      <c r="BT73" s="212"/>
      <c r="BU73" s="212"/>
      <c r="BV73" s="216"/>
      <c r="BW73" s="219"/>
      <c r="BX73" s="212"/>
      <c r="BY73" s="212"/>
      <c r="BZ73" s="219"/>
      <c r="CA73" s="219"/>
      <c r="CB73" s="214"/>
      <c r="CC73" s="219"/>
      <c r="CD73" s="219"/>
      <c r="CE73" s="225"/>
      <c r="CF73" s="225"/>
      <c r="CJ73" s="225"/>
      <c r="CK73" s="225"/>
      <c r="CL73" s="225"/>
      <c r="CM73" s="218"/>
    </row>
    <row r="74" spans="1:91" s="217" customFormat="1" ht="15" x14ac:dyDescent="0.25">
      <c r="A74" s="212"/>
      <c r="B74" s="550"/>
      <c r="C74" s="220"/>
      <c r="D74" s="212"/>
      <c r="E74" s="212"/>
      <c r="F74" s="212"/>
      <c r="G74" s="212"/>
      <c r="H74" s="212"/>
      <c r="I74" s="212"/>
      <c r="J74" s="212"/>
      <c r="K74" s="257"/>
      <c r="L74" s="212"/>
      <c r="M74" s="212"/>
      <c r="N74" s="202"/>
      <c r="O74" s="202"/>
      <c r="P74" s="221"/>
      <c r="Q74" s="212"/>
      <c r="R74" s="202"/>
      <c r="S74" s="202"/>
      <c r="T74" s="202"/>
      <c r="U74" s="202"/>
      <c r="V74" s="202"/>
      <c r="W74" s="202"/>
      <c r="X74" s="202"/>
      <c r="Y74" s="202"/>
      <c r="Z74" s="202"/>
      <c r="AA74" s="221"/>
      <c r="AB74" s="202"/>
      <c r="AC74" s="222"/>
      <c r="AD74" s="223"/>
      <c r="AE74" s="224"/>
      <c r="AF74" s="221"/>
      <c r="AG74" s="202"/>
      <c r="AH74" s="202"/>
      <c r="AI74" s="221"/>
      <c r="AJ74" s="221"/>
      <c r="AK74" s="221"/>
      <c r="AL74" s="221"/>
      <c r="AM74" s="202"/>
      <c r="AN74" s="212"/>
      <c r="AO74" s="212"/>
      <c r="AP74" s="212"/>
      <c r="AQ74" s="212"/>
      <c r="AR74" s="207"/>
      <c r="AS74" s="207"/>
      <c r="AT74" s="212"/>
      <c r="AU74" s="212"/>
      <c r="AV74" s="212"/>
      <c r="AW74" s="212"/>
      <c r="AX74" s="216"/>
      <c r="AY74" s="219"/>
      <c r="AZ74" s="212"/>
      <c r="BA74" s="212"/>
      <c r="BB74" s="219"/>
      <c r="BC74" s="219"/>
      <c r="BD74" s="214"/>
      <c r="BE74" s="219"/>
      <c r="BF74" s="219"/>
      <c r="BG74" s="212"/>
      <c r="BH74" s="212"/>
      <c r="BI74" s="212"/>
      <c r="BJ74" s="211"/>
      <c r="BK74" s="252"/>
      <c r="BL74" s="202"/>
      <c r="BM74" s="202"/>
      <c r="BN74" s="252"/>
      <c r="BO74" s="252"/>
      <c r="BP74" s="202"/>
      <c r="BQ74" s="252"/>
      <c r="BR74" s="252"/>
      <c r="BS74" s="202"/>
      <c r="BT74" s="212"/>
      <c r="BU74" s="212"/>
      <c r="BV74" s="216"/>
      <c r="BW74" s="219"/>
      <c r="BX74" s="212"/>
      <c r="BY74" s="212"/>
      <c r="BZ74" s="219"/>
      <c r="CA74" s="219"/>
      <c r="CB74" s="214"/>
      <c r="CC74" s="219"/>
      <c r="CD74" s="219"/>
      <c r="CE74" s="225"/>
      <c r="CF74" s="225"/>
      <c r="CJ74" s="225"/>
      <c r="CK74" s="225"/>
      <c r="CL74" s="225"/>
      <c r="CM74" s="218"/>
    </row>
    <row r="75" spans="1:91" s="217" customFormat="1" ht="15" x14ac:dyDescent="0.25">
      <c r="A75" s="212"/>
      <c r="B75" s="550"/>
      <c r="C75" s="220"/>
      <c r="D75" s="212"/>
      <c r="E75" s="212"/>
      <c r="F75" s="212"/>
      <c r="G75" s="212"/>
      <c r="H75" s="212"/>
      <c r="I75" s="212"/>
      <c r="J75" s="212"/>
      <c r="K75" s="257"/>
      <c r="L75" s="212"/>
      <c r="M75" s="212"/>
      <c r="N75" s="202"/>
      <c r="O75" s="202"/>
      <c r="P75" s="221"/>
      <c r="Q75" s="212"/>
      <c r="R75" s="202"/>
      <c r="S75" s="202"/>
      <c r="T75" s="202"/>
      <c r="U75" s="202"/>
      <c r="V75" s="202"/>
      <c r="W75" s="202"/>
      <c r="X75" s="202"/>
      <c r="Y75" s="202"/>
      <c r="Z75" s="202"/>
      <c r="AA75" s="221"/>
      <c r="AB75" s="202"/>
      <c r="AC75" s="222"/>
      <c r="AD75" s="223"/>
      <c r="AE75" s="224"/>
      <c r="AF75" s="221"/>
      <c r="AG75" s="202"/>
      <c r="AH75" s="202"/>
      <c r="AI75" s="221"/>
      <c r="AJ75" s="221"/>
      <c r="AK75" s="221"/>
      <c r="AL75" s="221"/>
      <c r="AM75" s="202"/>
      <c r="AN75" s="212"/>
      <c r="AO75" s="212"/>
      <c r="AP75" s="212"/>
      <c r="AQ75" s="212"/>
      <c r="AR75" s="207"/>
      <c r="AS75" s="207"/>
      <c r="AT75" s="212"/>
      <c r="AU75" s="212"/>
      <c r="AV75" s="212"/>
      <c r="AW75" s="212"/>
      <c r="AX75" s="216"/>
      <c r="AY75" s="219"/>
      <c r="AZ75" s="212"/>
      <c r="BA75" s="212"/>
      <c r="BB75" s="219"/>
      <c r="BC75" s="219"/>
      <c r="BD75" s="214"/>
      <c r="BE75" s="219"/>
      <c r="BF75" s="219"/>
      <c r="BG75" s="212"/>
      <c r="BH75" s="212"/>
      <c r="BI75" s="212"/>
      <c r="BJ75" s="211"/>
      <c r="BK75" s="252"/>
      <c r="BL75" s="202"/>
      <c r="BM75" s="202"/>
      <c r="BN75" s="252"/>
      <c r="BO75" s="252"/>
      <c r="BP75" s="202"/>
      <c r="BQ75" s="252"/>
      <c r="BR75" s="252"/>
      <c r="BS75" s="202"/>
      <c r="BT75" s="212"/>
      <c r="BU75" s="212"/>
      <c r="BV75" s="216"/>
      <c r="BW75" s="219"/>
      <c r="BX75" s="212"/>
      <c r="BY75" s="212"/>
      <c r="BZ75" s="219"/>
      <c r="CA75" s="219"/>
      <c r="CB75" s="214"/>
      <c r="CC75" s="219"/>
      <c r="CD75" s="219"/>
      <c r="CE75" s="225"/>
      <c r="CF75" s="225"/>
      <c r="CJ75" s="225"/>
      <c r="CK75" s="225"/>
      <c r="CL75" s="225"/>
      <c r="CM75" s="218"/>
    </row>
    <row r="76" spans="1:91" s="217" customFormat="1" ht="15" x14ac:dyDescent="0.25">
      <c r="A76" s="212"/>
      <c r="B76" s="550"/>
      <c r="C76" s="220"/>
      <c r="D76" s="212"/>
      <c r="E76" s="212"/>
      <c r="F76" s="212"/>
      <c r="G76" s="212"/>
      <c r="H76" s="212"/>
      <c r="I76" s="212"/>
      <c r="J76" s="212"/>
      <c r="K76" s="257"/>
      <c r="L76" s="212"/>
      <c r="M76" s="212"/>
      <c r="N76" s="202"/>
      <c r="O76" s="202"/>
      <c r="P76" s="221"/>
      <c r="Q76" s="212"/>
      <c r="R76" s="202"/>
      <c r="S76" s="202"/>
      <c r="T76" s="202"/>
      <c r="U76" s="202"/>
      <c r="V76" s="202"/>
      <c r="W76" s="202"/>
      <c r="X76" s="202"/>
      <c r="Y76" s="202"/>
      <c r="Z76" s="202"/>
      <c r="AA76" s="221"/>
      <c r="AB76" s="202"/>
      <c r="AC76" s="222"/>
      <c r="AD76" s="223"/>
      <c r="AE76" s="224"/>
      <c r="AF76" s="221"/>
      <c r="AG76" s="202"/>
      <c r="AH76" s="202"/>
      <c r="AI76" s="221"/>
      <c r="AJ76" s="221"/>
      <c r="AK76" s="221"/>
      <c r="AL76" s="221"/>
      <c r="AM76" s="202"/>
      <c r="AN76" s="212"/>
      <c r="AO76" s="212"/>
      <c r="AP76" s="212"/>
      <c r="AQ76" s="212"/>
      <c r="AR76" s="207"/>
      <c r="AS76" s="207"/>
      <c r="AT76" s="212"/>
      <c r="AU76" s="212"/>
      <c r="AV76" s="212"/>
      <c r="AW76" s="212"/>
      <c r="AX76" s="216"/>
      <c r="AY76" s="219"/>
      <c r="AZ76" s="212"/>
      <c r="BA76" s="212"/>
      <c r="BB76" s="219"/>
      <c r="BC76" s="219"/>
      <c r="BD76" s="214"/>
      <c r="BE76" s="219"/>
      <c r="BF76" s="219"/>
      <c r="BG76" s="212"/>
      <c r="BH76" s="212"/>
      <c r="BI76" s="212"/>
      <c r="BJ76" s="211"/>
      <c r="BK76" s="252"/>
      <c r="BL76" s="202"/>
      <c r="BM76" s="202"/>
      <c r="BN76" s="252"/>
      <c r="BO76" s="252"/>
      <c r="BP76" s="202"/>
      <c r="BQ76" s="252"/>
      <c r="BR76" s="252"/>
      <c r="BS76" s="202"/>
      <c r="BT76" s="212"/>
      <c r="BU76" s="212"/>
      <c r="BV76" s="216"/>
      <c r="BW76" s="219"/>
      <c r="BX76" s="212"/>
      <c r="BY76" s="212"/>
      <c r="BZ76" s="219"/>
      <c r="CA76" s="219"/>
      <c r="CB76" s="214"/>
      <c r="CC76" s="219"/>
      <c r="CD76" s="219"/>
      <c r="CE76" s="225"/>
      <c r="CF76" s="225"/>
      <c r="CJ76" s="225"/>
      <c r="CK76" s="225"/>
      <c r="CL76" s="225"/>
      <c r="CM76" s="218"/>
    </row>
    <row r="77" spans="1:91" s="217" customFormat="1" ht="15" x14ac:dyDescent="0.25">
      <c r="A77" s="212"/>
      <c r="B77" s="550"/>
      <c r="C77" s="220"/>
      <c r="D77" s="212"/>
      <c r="E77" s="212"/>
      <c r="F77" s="212"/>
      <c r="G77" s="212"/>
      <c r="H77" s="212"/>
      <c r="I77" s="212"/>
      <c r="J77" s="212"/>
      <c r="K77" s="257"/>
      <c r="L77" s="212"/>
      <c r="M77" s="212"/>
      <c r="N77" s="202"/>
      <c r="O77" s="202"/>
      <c r="P77" s="221"/>
      <c r="Q77" s="212"/>
      <c r="R77" s="202"/>
      <c r="S77" s="202"/>
      <c r="T77" s="202"/>
      <c r="U77" s="202"/>
      <c r="V77" s="202"/>
      <c r="W77" s="202"/>
      <c r="X77" s="202"/>
      <c r="Y77" s="202"/>
      <c r="Z77" s="202"/>
      <c r="AA77" s="221"/>
      <c r="AB77" s="202"/>
      <c r="AC77" s="222"/>
      <c r="AD77" s="223"/>
      <c r="AE77" s="224"/>
      <c r="AF77" s="221"/>
      <c r="AG77" s="202"/>
      <c r="AH77" s="202"/>
      <c r="AI77" s="221"/>
      <c r="AJ77" s="221"/>
      <c r="AK77" s="221"/>
      <c r="AL77" s="221"/>
      <c r="AM77" s="202"/>
      <c r="AN77" s="212"/>
      <c r="AO77" s="212"/>
      <c r="AP77" s="212"/>
      <c r="AQ77" s="212"/>
      <c r="AR77" s="207"/>
      <c r="AS77" s="207"/>
      <c r="AT77" s="212"/>
      <c r="AU77" s="212"/>
      <c r="AV77" s="212"/>
      <c r="AW77" s="212"/>
      <c r="AX77" s="216"/>
      <c r="AY77" s="219"/>
      <c r="AZ77" s="212"/>
      <c r="BA77" s="212"/>
      <c r="BB77" s="219"/>
      <c r="BC77" s="219"/>
      <c r="BD77" s="214"/>
      <c r="BE77" s="219"/>
      <c r="BF77" s="219"/>
      <c r="BG77" s="212"/>
      <c r="BH77" s="212"/>
      <c r="BI77" s="212"/>
      <c r="BJ77" s="211"/>
      <c r="BK77" s="252"/>
      <c r="BL77" s="202"/>
      <c r="BM77" s="202"/>
      <c r="BN77" s="252"/>
      <c r="BO77" s="252"/>
      <c r="BP77" s="202"/>
      <c r="BQ77" s="252"/>
      <c r="BR77" s="252"/>
      <c r="BS77" s="202"/>
      <c r="BT77" s="212"/>
      <c r="BU77" s="212"/>
      <c r="BV77" s="216"/>
      <c r="BW77" s="219"/>
      <c r="BX77" s="212"/>
      <c r="BY77" s="212"/>
      <c r="BZ77" s="219"/>
      <c r="CA77" s="219"/>
      <c r="CB77" s="214"/>
      <c r="CC77" s="219"/>
      <c r="CD77" s="219"/>
      <c r="CE77" s="225"/>
      <c r="CF77" s="225"/>
      <c r="CJ77" s="225"/>
      <c r="CK77" s="225"/>
      <c r="CL77" s="225"/>
      <c r="CM77" s="218"/>
    </row>
    <row r="78" spans="1:91" s="217" customFormat="1" ht="15" x14ac:dyDescent="0.25">
      <c r="A78" s="212"/>
      <c r="B78" s="550"/>
      <c r="C78" s="220"/>
      <c r="D78" s="212"/>
      <c r="E78" s="212"/>
      <c r="F78" s="212"/>
      <c r="G78" s="212"/>
      <c r="H78" s="212"/>
      <c r="I78" s="212"/>
      <c r="J78" s="212"/>
      <c r="K78" s="257"/>
      <c r="L78" s="212"/>
      <c r="M78" s="212"/>
      <c r="N78" s="202"/>
      <c r="O78" s="202"/>
      <c r="P78" s="221"/>
      <c r="Q78" s="212"/>
      <c r="R78" s="202"/>
      <c r="S78" s="202"/>
      <c r="T78" s="202"/>
      <c r="U78" s="202"/>
      <c r="V78" s="202"/>
      <c r="W78" s="202"/>
      <c r="X78" s="202"/>
      <c r="Y78" s="202"/>
      <c r="Z78" s="202"/>
      <c r="AA78" s="221"/>
      <c r="AB78" s="202"/>
      <c r="AC78" s="222"/>
      <c r="AD78" s="223"/>
      <c r="AE78" s="224"/>
      <c r="AF78" s="221"/>
      <c r="AG78" s="202"/>
      <c r="AH78" s="202"/>
      <c r="AI78" s="221"/>
      <c r="AJ78" s="221"/>
      <c r="AK78" s="221"/>
      <c r="AL78" s="221"/>
      <c r="AM78" s="202"/>
      <c r="AN78" s="212"/>
      <c r="AO78" s="212"/>
      <c r="AP78" s="212"/>
      <c r="AQ78" s="212"/>
      <c r="AR78" s="207"/>
      <c r="AS78" s="207"/>
      <c r="AT78" s="212"/>
      <c r="AU78" s="212"/>
      <c r="AV78" s="212"/>
      <c r="AW78" s="212"/>
      <c r="AX78" s="212"/>
      <c r="AY78" s="212"/>
      <c r="AZ78" s="212"/>
      <c r="BA78" s="212"/>
      <c r="BB78" s="212"/>
      <c r="BC78" s="212"/>
      <c r="BD78" s="214"/>
      <c r="BE78" s="212"/>
      <c r="BF78" s="212"/>
      <c r="BG78" s="212"/>
      <c r="BH78" s="212"/>
      <c r="BI78" s="212"/>
      <c r="BJ78" s="202"/>
      <c r="BK78" s="202"/>
      <c r="BL78" s="202"/>
      <c r="BM78" s="202"/>
      <c r="BN78" s="202"/>
      <c r="BO78" s="202"/>
      <c r="BP78" s="202"/>
      <c r="BQ78" s="202"/>
      <c r="BR78" s="202"/>
      <c r="BS78" s="202"/>
      <c r="BT78" s="212"/>
      <c r="BU78" s="212"/>
      <c r="BV78" s="212"/>
      <c r="BW78" s="212"/>
      <c r="BX78" s="212"/>
      <c r="BY78" s="212"/>
      <c r="BZ78" s="212"/>
      <c r="CA78" s="212"/>
      <c r="CB78" s="214"/>
      <c r="CC78" s="212"/>
      <c r="CD78" s="212"/>
      <c r="CE78" s="225"/>
      <c r="CF78" s="225"/>
      <c r="CJ78" s="225"/>
      <c r="CK78" s="225"/>
      <c r="CL78" s="225"/>
      <c r="CM78" s="218"/>
    </row>
    <row r="79" spans="1:91" s="217" customFormat="1" ht="15" x14ac:dyDescent="0.25">
      <c r="A79" s="212"/>
      <c r="B79" s="550"/>
      <c r="C79" s="220"/>
      <c r="D79" s="212"/>
      <c r="E79" s="212"/>
      <c r="F79" s="212"/>
      <c r="G79" s="212"/>
      <c r="H79" s="212"/>
      <c r="I79" s="212"/>
      <c r="J79" s="212"/>
      <c r="K79" s="257"/>
      <c r="L79" s="212"/>
      <c r="M79" s="212"/>
      <c r="N79" s="202"/>
      <c r="O79" s="202"/>
      <c r="P79" s="221"/>
      <c r="Q79" s="212"/>
      <c r="R79" s="202"/>
      <c r="S79" s="202"/>
      <c r="T79" s="202"/>
      <c r="U79" s="202"/>
      <c r="V79" s="202"/>
      <c r="W79" s="202"/>
      <c r="X79" s="202"/>
      <c r="Y79" s="202"/>
      <c r="Z79" s="202"/>
      <c r="AA79" s="221"/>
      <c r="AB79" s="202"/>
      <c r="AC79" s="222"/>
      <c r="AD79" s="223"/>
      <c r="AE79" s="224"/>
      <c r="AF79" s="221"/>
      <c r="AG79" s="202"/>
      <c r="AH79" s="202"/>
      <c r="AI79" s="221"/>
      <c r="AJ79" s="221"/>
      <c r="AK79" s="221"/>
      <c r="AL79" s="221"/>
      <c r="AM79" s="202"/>
      <c r="AN79" s="212"/>
      <c r="AO79" s="212"/>
      <c r="AP79" s="212"/>
      <c r="AQ79" s="212"/>
      <c r="AR79" s="207"/>
      <c r="AS79" s="207"/>
      <c r="AT79" s="212"/>
      <c r="AU79" s="212"/>
      <c r="AV79" s="212"/>
      <c r="AW79" s="212"/>
      <c r="AX79" s="212"/>
      <c r="AY79" s="212"/>
      <c r="AZ79" s="212"/>
      <c r="BA79" s="212"/>
      <c r="BB79" s="212"/>
      <c r="BC79" s="212"/>
      <c r="BD79" s="214"/>
      <c r="BE79" s="212"/>
      <c r="BF79" s="212"/>
      <c r="BG79" s="212"/>
      <c r="BH79" s="212"/>
      <c r="BI79" s="212"/>
      <c r="BJ79" s="202"/>
      <c r="BK79" s="202"/>
      <c r="BL79" s="202"/>
      <c r="BM79" s="202"/>
      <c r="BN79" s="202"/>
      <c r="BO79" s="202"/>
      <c r="BP79" s="202"/>
      <c r="BQ79" s="202"/>
      <c r="BR79" s="202"/>
      <c r="BS79" s="202"/>
      <c r="BT79" s="212"/>
      <c r="BU79" s="212"/>
      <c r="BV79" s="212"/>
      <c r="BW79" s="212"/>
      <c r="BX79" s="212"/>
      <c r="BY79" s="212"/>
      <c r="BZ79" s="212"/>
      <c r="CA79" s="212"/>
      <c r="CB79" s="214"/>
      <c r="CC79" s="212"/>
      <c r="CD79" s="212"/>
      <c r="CE79" s="225"/>
      <c r="CF79" s="225"/>
      <c r="CJ79" s="225"/>
      <c r="CK79" s="225"/>
      <c r="CL79" s="225"/>
      <c r="CM79" s="218"/>
    </row>
    <row r="80" spans="1:91" s="217" customFormat="1" ht="15" x14ac:dyDescent="0.25">
      <c r="A80" s="212"/>
      <c r="B80" s="550"/>
      <c r="C80" s="220"/>
      <c r="D80" s="212"/>
      <c r="E80" s="212"/>
      <c r="F80" s="212"/>
      <c r="G80" s="212"/>
      <c r="H80" s="212"/>
      <c r="I80" s="212"/>
      <c r="J80" s="212"/>
      <c r="K80" s="257"/>
      <c r="L80" s="212"/>
      <c r="M80" s="212"/>
      <c r="N80" s="202"/>
      <c r="O80" s="202"/>
      <c r="P80" s="221"/>
      <c r="Q80" s="212"/>
      <c r="R80" s="202"/>
      <c r="S80" s="202"/>
      <c r="T80" s="202"/>
      <c r="U80" s="202"/>
      <c r="V80" s="202"/>
      <c r="W80" s="202"/>
      <c r="X80" s="202"/>
      <c r="Y80" s="202"/>
      <c r="Z80" s="202"/>
      <c r="AA80" s="221"/>
      <c r="AB80" s="202"/>
      <c r="AC80" s="222"/>
      <c r="AD80" s="223"/>
      <c r="AE80" s="224"/>
      <c r="AF80" s="221"/>
      <c r="AG80" s="202"/>
      <c r="AH80" s="202"/>
      <c r="AI80" s="221"/>
      <c r="AJ80" s="221"/>
      <c r="AK80" s="221"/>
      <c r="AL80" s="221"/>
      <c r="AM80" s="202"/>
      <c r="AN80" s="212"/>
      <c r="AO80" s="212"/>
      <c r="AP80" s="212"/>
      <c r="AQ80" s="212"/>
      <c r="AR80" s="207"/>
      <c r="AS80" s="207"/>
      <c r="AT80" s="212"/>
      <c r="AU80" s="212"/>
      <c r="AV80" s="212"/>
      <c r="AW80" s="212"/>
      <c r="AX80" s="212"/>
      <c r="AY80" s="212"/>
      <c r="AZ80" s="212"/>
      <c r="BA80" s="212"/>
      <c r="BB80" s="212"/>
      <c r="BC80" s="212"/>
      <c r="BD80" s="214"/>
      <c r="BE80" s="212"/>
      <c r="BF80" s="212"/>
      <c r="BG80" s="212"/>
      <c r="BH80" s="212"/>
      <c r="BI80" s="212"/>
      <c r="BJ80" s="202"/>
      <c r="BK80" s="202"/>
      <c r="BL80" s="202"/>
      <c r="BM80" s="202"/>
      <c r="BN80" s="202"/>
      <c r="BO80" s="202"/>
      <c r="BP80" s="202"/>
      <c r="BQ80" s="202"/>
      <c r="BR80" s="202"/>
      <c r="BS80" s="202"/>
      <c r="BT80" s="212"/>
      <c r="BU80" s="212"/>
      <c r="BV80" s="212"/>
      <c r="BW80" s="212"/>
      <c r="BX80" s="212"/>
      <c r="BY80" s="212"/>
      <c r="BZ80" s="212"/>
      <c r="CA80" s="212"/>
      <c r="CB80" s="214"/>
      <c r="CC80" s="212"/>
      <c r="CD80" s="212"/>
      <c r="CE80" s="225"/>
      <c r="CF80" s="225"/>
      <c r="CJ80" s="225"/>
      <c r="CK80" s="225"/>
      <c r="CL80" s="225"/>
      <c r="CM80" s="218"/>
    </row>
    <row r="81" spans="1:109" ht="26.25" customHeight="1" x14ac:dyDescent="0.25">
      <c r="A81" s="217"/>
      <c r="C81" s="217"/>
      <c r="D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R81" s="217"/>
      <c r="AS81" s="217"/>
      <c r="AT81" s="217"/>
      <c r="AU81" s="217"/>
      <c r="AV81" s="217"/>
      <c r="AW81" s="217"/>
      <c r="AX81" s="217"/>
      <c r="AY81" s="217"/>
      <c r="AZ81" s="217"/>
      <c r="BA81" s="217"/>
      <c r="BB81" s="217"/>
      <c r="BC81" s="217"/>
      <c r="BD81" s="217"/>
      <c r="BE81" s="217"/>
      <c r="BF81" s="217"/>
      <c r="BG81" s="217"/>
      <c r="BH81" s="217"/>
      <c r="BI81" s="217"/>
      <c r="BT81" s="217"/>
      <c r="BU81" s="217"/>
      <c r="BV81" s="217"/>
      <c r="BW81" s="217"/>
      <c r="BX81" s="217"/>
      <c r="BY81" s="217"/>
      <c r="BZ81" s="217"/>
      <c r="CA81" s="217"/>
      <c r="CB81" s="217"/>
      <c r="CC81" s="217"/>
      <c r="CD81" s="217"/>
    </row>
    <row r="82" spans="1:109" ht="26.25" customHeight="1" x14ac:dyDescent="0.25">
      <c r="A82" s="217"/>
      <c r="C82" s="217"/>
      <c r="D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R82" s="217"/>
      <c r="AS82" s="217"/>
      <c r="AT82" s="217"/>
      <c r="AU82" s="217"/>
      <c r="AV82" s="217"/>
      <c r="AW82" s="217"/>
      <c r="AX82" s="217"/>
      <c r="AY82" s="217"/>
      <c r="AZ82" s="217"/>
      <c r="BA82" s="217"/>
      <c r="BB82" s="217"/>
      <c r="BC82" s="217"/>
      <c r="BD82" s="217"/>
      <c r="BE82" s="217"/>
      <c r="BF82" s="217"/>
      <c r="BG82" s="217"/>
      <c r="BH82" s="217"/>
      <c r="BI82" s="217"/>
      <c r="BT82" s="217"/>
      <c r="BU82" s="217"/>
      <c r="BV82" s="217"/>
      <c r="BW82" s="217"/>
      <c r="BX82" s="217"/>
      <c r="BY82" s="217"/>
      <c r="BZ82" s="217"/>
      <c r="CA82" s="217"/>
      <c r="CB82" s="217"/>
      <c r="CC82" s="217"/>
      <c r="CD82" s="217"/>
    </row>
    <row r="83" spans="1:109" ht="33" customHeight="1" x14ac:dyDescent="0.25">
      <c r="A83" s="217"/>
      <c r="C83" s="226" t="s">
        <v>43</v>
      </c>
      <c r="D83" s="226" t="s">
        <v>44</v>
      </c>
      <c r="E83" s="226" t="s">
        <v>45</v>
      </c>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R83" s="217"/>
      <c r="AS83" s="217"/>
      <c r="AT83" s="217"/>
      <c r="AU83" s="217"/>
      <c r="AV83" s="217"/>
      <c r="AW83" s="217"/>
      <c r="AX83" s="217"/>
      <c r="AY83" s="217"/>
      <c r="AZ83" s="217"/>
      <c r="BA83" s="217"/>
      <c r="BB83" s="217"/>
      <c r="BC83" s="217"/>
      <c r="BD83" s="217"/>
      <c r="BE83" s="217"/>
      <c r="BF83" s="217"/>
      <c r="BG83" s="217"/>
      <c r="BH83" s="217"/>
      <c r="BI83" s="217"/>
      <c r="BT83" s="217"/>
      <c r="BU83" s="217"/>
      <c r="BV83" s="217"/>
      <c r="BW83" s="217"/>
      <c r="BX83" s="217"/>
      <c r="BY83" s="217"/>
      <c r="BZ83" s="217"/>
      <c r="CA83" s="217"/>
      <c r="CB83" s="217"/>
      <c r="CC83" s="217"/>
      <c r="CD83" s="217"/>
    </row>
    <row r="84" spans="1:109" s="229" customFormat="1" ht="33" customHeight="1" x14ac:dyDescent="0.25">
      <c r="A84" s="217"/>
      <c r="B84" s="550"/>
      <c r="C84" s="227">
        <v>1</v>
      </c>
      <c r="D84" s="228" t="s">
        <v>631</v>
      </c>
      <c r="E84" s="227" t="s">
        <v>632</v>
      </c>
      <c r="F84" s="217"/>
      <c r="G84" s="217"/>
      <c r="H84" s="217"/>
      <c r="I84" s="217"/>
      <c r="J84" s="217"/>
      <c r="K84" s="255"/>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T84" s="217"/>
      <c r="BU84" s="217"/>
      <c r="BV84" s="217"/>
      <c r="BW84" s="217"/>
      <c r="BX84" s="217"/>
      <c r="BY84" s="217"/>
      <c r="BZ84" s="217"/>
      <c r="CA84" s="217"/>
      <c r="CB84" s="217"/>
      <c r="CC84" s="217"/>
      <c r="CD84" s="217"/>
      <c r="CE84" s="184"/>
      <c r="CF84" s="184"/>
      <c r="CG84" s="184"/>
      <c r="CH84" s="184"/>
      <c r="CI84" s="184"/>
      <c r="CJ84" s="184"/>
      <c r="CK84" s="184"/>
      <c r="CL84" s="184"/>
      <c r="CM84" s="184"/>
      <c r="CN84" s="184"/>
      <c r="CO84" s="184"/>
      <c r="CP84" s="184"/>
      <c r="CQ84" s="184"/>
      <c r="CR84" s="184"/>
      <c r="CS84" s="184"/>
      <c r="CT84" s="184"/>
      <c r="CU84" s="184"/>
      <c r="CV84" s="184"/>
      <c r="CW84" s="184"/>
      <c r="CX84" s="184"/>
      <c r="CY84" s="184"/>
      <c r="CZ84" s="184"/>
      <c r="DA84" s="184"/>
      <c r="DB84" s="184"/>
      <c r="DC84" s="184"/>
      <c r="DD84" s="184"/>
      <c r="DE84" s="184"/>
    </row>
    <row r="85" spans="1:109" s="229" customFormat="1" ht="59.25" customHeight="1" x14ac:dyDescent="0.25">
      <c r="A85" s="217"/>
      <c r="B85" s="550"/>
      <c r="C85" s="227">
        <v>2</v>
      </c>
      <c r="D85" s="228" t="s">
        <v>633</v>
      </c>
      <c r="E85" s="227" t="s">
        <v>634</v>
      </c>
      <c r="F85" s="217"/>
      <c r="G85" s="217"/>
      <c r="H85" s="217"/>
      <c r="I85" s="217"/>
      <c r="J85" s="217"/>
      <c r="K85" s="255"/>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T85" s="217"/>
      <c r="BU85" s="217"/>
      <c r="BV85" s="217"/>
      <c r="BW85" s="217"/>
      <c r="BX85" s="217"/>
      <c r="BY85" s="217"/>
      <c r="BZ85" s="217"/>
      <c r="CA85" s="217"/>
      <c r="CB85" s="217"/>
      <c r="CC85" s="217"/>
      <c r="CD85" s="217"/>
      <c r="CE85" s="184"/>
      <c r="CF85" s="184"/>
      <c r="CG85" s="184"/>
      <c r="CH85" s="184"/>
      <c r="CI85" s="184"/>
      <c r="CJ85" s="184"/>
      <c r="CK85" s="184"/>
      <c r="CL85" s="184"/>
      <c r="CM85" s="184"/>
      <c r="CN85" s="184"/>
      <c r="CO85" s="184"/>
      <c r="CP85" s="184"/>
      <c r="CQ85" s="184"/>
      <c r="CR85" s="184"/>
      <c r="CS85" s="184"/>
      <c r="CT85" s="184"/>
      <c r="CU85" s="184"/>
      <c r="CV85" s="184"/>
      <c r="CW85" s="184"/>
      <c r="CX85" s="184"/>
      <c r="CY85" s="184"/>
      <c r="CZ85" s="184"/>
      <c r="DA85" s="184"/>
      <c r="DB85" s="184"/>
      <c r="DC85" s="184"/>
      <c r="DD85" s="184"/>
      <c r="DE85" s="184"/>
    </row>
    <row r="86" spans="1:109" s="229" customFormat="1" ht="59.25" customHeight="1" x14ac:dyDescent="0.25">
      <c r="A86" s="217"/>
      <c r="B86" s="550"/>
      <c r="C86" s="230">
        <v>3</v>
      </c>
      <c r="D86" s="231" t="s">
        <v>635</v>
      </c>
      <c r="E86" s="230" t="s">
        <v>636</v>
      </c>
      <c r="F86" s="217"/>
      <c r="G86" s="217"/>
      <c r="H86" s="217"/>
      <c r="I86" s="217"/>
      <c r="J86" s="217"/>
      <c r="K86" s="255"/>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T86" s="217"/>
      <c r="BU86" s="217"/>
      <c r="BV86" s="217"/>
      <c r="BW86" s="217"/>
      <c r="BX86" s="217"/>
      <c r="BY86" s="217"/>
      <c r="BZ86" s="217"/>
      <c r="CA86" s="217"/>
      <c r="CB86" s="217"/>
      <c r="CC86" s="217"/>
      <c r="CD86" s="217"/>
      <c r="CE86" s="184"/>
      <c r="CF86" s="184"/>
      <c r="CG86" s="184"/>
      <c r="CH86" s="184"/>
      <c r="CI86" s="184"/>
      <c r="CJ86" s="184"/>
      <c r="CK86" s="184"/>
      <c r="CL86" s="184"/>
      <c r="CM86" s="184"/>
      <c r="CN86" s="184"/>
      <c r="CO86" s="184"/>
      <c r="CP86" s="184"/>
      <c r="CQ86" s="184"/>
      <c r="CR86" s="184"/>
      <c r="CS86" s="184"/>
      <c r="CT86" s="184"/>
      <c r="CU86" s="184"/>
      <c r="CV86" s="184"/>
      <c r="CW86" s="184"/>
      <c r="CX86" s="184"/>
      <c r="CY86" s="184"/>
      <c r="CZ86" s="184"/>
      <c r="DA86" s="184"/>
      <c r="DB86" s="184"/>
      <c r="DC86" s="184"/>
      <c r="DD86" s="184"/>
      <c r="DE86" s="184"/>
    </row>
    <row r="87" spans="1:109" s="229" customFormat="1" ht="59.25" customHeight="1" x14ac:dyDescent="0.25">
      <c r="A87" s="217"/>
      <c r="B87" s="550"/>
      <c r="C87" s="230">
        <v>4</v>
      </c>
      <c r="D87" s="231" t="s">
        <v>637</v>
      </c>
      <c r="E87" s="230" t="s">
        <v>638</v>
      </c>
      <c r="F87" s="217"/>
      <c r="G87" s="217"/>
      <c r="H87" s="217"/>
      <c r="I87" s="217"/>
      <c r="J87" s="217"/>
      <c r="K87" s="255"/>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T87" s="217"/>
      <c r="BU87" s="217"/>
      <c r="BV87" s="217"/>
      <c r="BW87" s="217"/>
      <c r="BX87" s="217"/>
      <c r="BY87" s="217"/>
      <c r="BZ87" s="217"/>
      <c r="CA87" s="217"/>
      <c r="CB87" s="217"/>
      <c r="CC87" s="217"/>
      <c r="CD87" s="217"/>
      <c r="CE87" s="184"/>
      <c r="CF87" s="184"/>
      <c r="CG87" s="184"/>
      <c r="CH87" s="184"/>
      <c r="CI87" s="184"/>
      <c r="CJ87" s="184"/>
      <c r="CK87" s="184"/>
      <c r="CL87" s="184"/>
      <c r="CM87" s="184"/>
      <c r="CN87" s="184"/>
      <c r="CO87" s="184"/>
      <c r="CP87" s="184"/>
      <c r="CQ87" s="184"/>
      <c r="CR87" s="184"/>
      <c r="CS87" s="184"/>
      <c r="CT87" s="184"/>
      <c r="CU87" s="184"/>
      <c r="CV87" s="184"/>
      <c r="CW87" s="184"/>
      <c r="CX87" s="184"/>
      <c r="CY87" s="184"/>
      <c r="CZ87" s="184"/>
      <c r="DA87" s="184"/>
      <c r="DB87" s="184"/>
      <c r="DC87" s="184"/>
      <c r="DD87" s="184"/>
      <c r="DE87" s="184"/>
    </row>
    <row r="88" spans="1:109" ht="59.25" customHeight="1" x14ac:dyDescent="0.25">
      <c r="A88" s="217"/>
      <c r="C88" s="230">
        <v>5</v>
      </c>
      <c r="D88" s="231" t="s">
        <v>639</v>
      </c>
      <c r="E88" s="230" t="s">
        <v>640</v>
      </c>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R88" s="217"/>
      <c r="AS88" s="217"/>
      <c r="AT88" s="217"/>
      <c r="AU88" s="217"/>
      <c r="AV88" s="217"/>
      <c r="AW88" s="217"/>
      <c r="AX88" s="217"/>
      <c r="AY88" s="217"/>
      <c r="AZ88" s="217"/>
      <c r="BA88" s="217"/>
      <c r="BB88" s="217"/>
      <c r="BC88" s="217"/>
      <c r="BD88" s="217"/>
      <c r="BE88" s="217"/>
      <c r="BF88" s="217"/>
      <c r="BG88" s="217"/>
      <c r="BH88" s="217"/>
      <c r="BI88" s="217"/>
      <c r="BT88" s="217"/>
      <c r="BU88" s="217"/>
      <c r="BV88" s="217"/>
      <c r="BW88" s="217"/>
      <c r="BX88" s="217"/>
      <c r="BY88" s="217"/>
      <c r="BZ88" s="217"/>
      <c r="CA88" s="217"/>
      <c r="CB88" s="217"/>
      <c r="CC88" s="217"/>
      <c r="CD88" s="217"/>
    </row>
    <row r="89" spans="1:109" ht="114" x14ac:dyDescent="0.25">
      <c r="C89" s="232">
        <v>6</v>
      </c>
      <c r="D89" s="233" t="s">
        <v>641</v>
      </c>
      <c r="E89" s="232" t="s">
        <v>642</v>
      </c>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R89" s="217"/>
      <c r="AS89" s="217"/>
      <c r="AT89" s="217"/>
      <c r="AU89" s="217"/>
      <c r="AV89" s="217"/>
      <c r="AW89" s="217"/>
      <c r="AX89" s="217"/>
      <c r="AY89" s="217"/>
      <c r="AZ89" s="217"/>
      <c r="BA89" s="217"/>
      <c r="BB89" s="217"/>
      <c r="BC89" s="217"/>
      <c r="BD89" s="217"/>
      <c r="BE89" s="217"/>
      <c r="BF89" s="217"/>
      <c r="BG89" s="217"/>
      <c r="BH89" s="217"/>
      <c r="BI89" s="217"/>
      <c r="BT89" s="217"/>
      <c r="BU89" s="217"/>
      <c r="BV89" s="217"/>
      <c r="BW89" s="217"/>
      <c r="BX89" s="217"/>
      <c r="BY89" s="217"/>
      <c r="BZ89" s="217"/>
      <c r="CA89" s="217"/>
      <c r="CB89" s="217"/>
      <c r="CC89" s="217"/>
      <c r="CD89" s="217"/>
    </row>
    <row r="90" spans="1:109" ht="267.75" x14ac:dyDescent="0.25">
      <c r="C90" s="247">
        <v>7</v>
      </c>
      <c r="D90" s="248" t="s">
        <v>833</v>
      </c>
      <c r="E90" s="249">
        <v>44074</v>
      </c>
    </row>
  </sheetData>
  <mergeCells count="627">
    <mergeCell ref="B4:C4"/>
    <mergeCell ref="AE71:AE73"/>
    <mergeCell ref="AF71:AF73"/>
    <mergeCell ref="AG71:AG73"/>
    <mergeCell ref="AH71:AH73"/>
    <mergeCell ref="AI71:AI73"/>
    <mergeCell ref="AJ71:AJ73"/>
    <mergeCell ref="AK71:AK73"/>
    <mergeCell ref="AL71:AL73"/>
    <mergeCell ref="AM71:AM73"/>
    <mergeCell ref="AF68:AF70"/>
    <mergeCell ref="AG68:AG70"/>
    <mergeCell ref="AH68:AH70"/>
    <mergeCell ref="AI68:AI70"/>
    <mergeCell ref="AJ68:AJ70"/>
    <mergeCell ref="AK68:AK70"/>
    <mergeCell ref="AL68:AL70"/>
    <mergeCell ref="AM68:AM70"/>
    <mergeCell ref="A71:A73"/>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AE65:AE67"/>
    <mergeCell ref="A68:A70"/>
    <mergeCell ref="B68:B70"/>
    <mergeCell ref="C68:C70"/>
    <mergeCell ref="D68:D70"/>
    <mergeCell ref="E68:E70"/>
    <mergeCell ref="F68:F70"/>
    <mergeCell ref="G68:G70"/>
    <mergeCell ref="H68:H70"/>
    <mergeCell ref="I68:I70"/>
    <mergeCell ref="J68:J70"/>
    <mergeCell ref="K68:K70"/>
    <mergeCell ref="L68:L70"/>
    <mergeCell ref="M68:M70"/>
    <mergeCell ref="N68:N70"/>
    <mergeCell ref="O68:O70"/>
    <mergeCell ref="P68:P70"/>
    <mergeCell ref="AE68:AE70"/>
    <mergeCell ref="AH65:AH67"/>
    <mergeCell ref="AJ65:AJ67"/>
    <mergeCell ref="AK65:AK67"/>
    <mergeCell ref="AL65:AL67"/>
    <mergeCell ref="AM65:AM67"/>
    <mergeCell ref="AI65:AI67"/>
    <mergeCell ref="A65:A67"/>
    <mergeCell ref="B65:B67"/>
    <mergeCell ref="C65:C67"/>
    <mergeCell ref="D65:D67"/>
    <mergeCell ref="E65:E67"/>
    <mergeCell ref="L65:L67"/>
    <mergeCell ref="K65:K67"/>
    <mergeCell ref="M65:M67"/>
    <mergeCell ref="J65:J67"/>
    <mergeCell ref="F65:F67"/>
    <mergeCell ref="G65:G67"/>
    <mergeCell ref="H65:H67"/>
    <mergeCell ref="I65:I67"/>
    <mergeCell ref="AG65:AG67"/>
    <mergeCell ref="N65:N67"/>
    <mergeCell ref="O65:O67"/>
    <mergeCell ref="P65:P67"/>
    <mergeCell ref="AF65:AF67"/>
    <mergeCell ref="AJ62:AJ64"/>
    <mergeCell ref="AK62:AK64"/>
    <mergeCell ref="AL62:AL64"/>
    <mergeCell ref="AM62:AM64"/>
    <mergeCell ref="AI62:AI64"/>
    <mergeCell ref="A62:A64"/>
    <mergeCell ref="B62:B64"/>
    <mergeCell ref="C62:C64"/>
    <mergeCell ref="D62:D64"/>
    <mergeCell ref="E62:E64"/>
    <mergeCell ref="L62:L64"/>
    <mergeCell ref="K62:K64"/>
    <mergeCell ref="M62:M64"/>
    <mergeCell ref="J62:J64"/>
    <mergeCell ref="F62:F64"/>
    <mergeCell ref="G62:G64"/>
    <mergeCell ref="H62:H64"/>
    <mergeCell ref="I62:I64"/>
    <mergeCell ref="AG62:AG64"/>
    <mergeCell ref="N62:N64"/>
    <mergeCell ref="O62:O64"/>
    <mergeCell ref="P62:P64"/>
    <mergeCell ref="AF62:AF64"/>
    <mergeCell ref="AE62:AE64"/>
    <mergeCell ref="AG56:AG58"/>
    <mergeCell ref="N59:N61"/>
    <mergeCell ref="N56:N58"/>
    <mergeCell ref="O56:O58"/>
    <mergeCell ref="P56:P58"/>
    <mergeCell ref="AF56:AF58"/>
    <mergeCell ref="AE56:AE58"/>
    <mergeCell ref="AI56:AI58"/>
    <mergeCell ref="AH62:AH64"/>
    <mergeCell ref="A56:A58"/>
    <mergeCell ref="B56:B58"/>
    <mergeCell ref="C56:C58"/>
    <mergeCell ref="D56:D58"/>
    <mergeCell ref="E56:E58"/>
    <mergeCell ref="L56:L58"/>
    <mergeCell ref="K56:K58"/>
    <mergeCell ref="M56:M58"/>
    <mergeCell ref="J56:J58"/>
    <mergeCell ref="F56:F58"/>
    <mergeCell ref="G56:G58"/>
    <mergeCell ref="H56:H58"/>
    <mergeCell ref="I56:I58"/>
    <mergeCell ref="AJ59:AJ61"/>
    <mergeCell ref="AK59:AK61"/>
    <mergeCell ref="AL59:AL61"/>
    <mergeCell ref="AM59:AM61"/>
    <mergeCell ref="AH56:AH58"/>
    <mergeCell ref="AJ56:AJ58"/>
    <mergeCell ref="AK56:AK58"/>
    <mergeCell ref="AL56:AL58"/>
    <mergeCell ref="AM56:AM58"/>
    <mergeCell ref="AH59:AH61"/>
    <mergeCell ref="O59:O61"/>
    <mergeCell ref="AE59:AE61"/>
    <mergeCell ref="AG59:AG61"/>
    <mergeCell ref="A59:A61"/>
    <mergeCell ref="B59:B61"/>
    <mergeCell ref="K59:K61"/>
    <mergeCell ref="C59:C61"/>
    <mergeCell ref="D59:D61"/>
    <mergeCell ref="E59:E61"/>
    <mergeCell ref="F59:F61"/>
    <mergeCell ref="G59:G61"/>
    <mergeCell ref="H59:H61"/>
    <mergeCell ref="I59:I61"/>
    <mergeCell ref="J59:J61"/>
    <mergeCell ref="N53:N55"/>
    <mergeCell ref="N50:N52"/>
    <mergeCell ref="O50:O52"/>
    <mergeCell ref="P50:P52"/>
    <mergeCell ref="AF50:AF52"/>
    <mergeCell ref="AE50:AE52"/>
    <mergeCell ref="L59:L61"/>
    <mergeCell ref="M59:M61"/>
    <mergeCell ref="AF59:AF61"/>
    <mergeCell ref="P59:P61"/>
    <mergeCell ref="AM50:AM52"/>
    <mergeCell ref="AI50:AI52"/>
    <mergeCell ref="A50:A52"/>
    <mergeCell ref="B50:B52"/>
    <mergeCell ref="C50:C52"/>
    <mergeCell ref="D50:D52"/>
    <mergeCell ref="E50:E52"/>
    <mergeCell ref="L50:L52"/>
    <mergeCell ref="K50:K52"/>
    <mergeCell ref="M50:M52"/>
    <mergeCell ref="J50:J52"/>
    <mergeCell ref="F50:F52"/>
    <mergeCell ref="G50:G52"/>
    <mergeCell ref="H50:H52"/>
    <mergeCell ref="I50:I52"/>
    <mergeCell ref="AG50:AG52"/>
    <mergeCell ref="A53:A55"/>
    <mergeCell ref="B53:B55"/>
    <mergeCell ref="K53:K55"/>
    <mergeCell ref="C53:C55"/>
    <mergeCell ref="D53:D55"/>
    <mergeCell ref="E53:E55"/>
    <mergeCell ref="F53:F55"/>
    <mergeCell ref="G53:G55"/>
    <mergeCell ref="H53:H55"/>
    <mergeCell ref="I53:I55"/>
    <mergeCell ref="J53:J55"/>
    <mergeCell ref="AG47:AG49"/>
    <mergeCell ref="AH47:AH49"/>
    <mergeCell ref="AI47:AI49"/>
    <mergeCell ref="AJ47:AJ49"/>
    <mergeCell ref="AK47:AK49"/>
    <mergeCell ref="AL47:AL49"/>
    <mergeCell ref="AM47:AM49"/>
    <mergeCell ref="L53:L55"/>
    <mergeCell ref="M53:M55"/>
    <mergeCell ref="AF53:AF55"/>
    <mergeCell ref="P53:P55"/>
    <mergeCell ref="AH53:AH55"/>
    <mergeCell ref="O53:O55"/>
    <mergeCell ref="AE53:AE55"/>
    <mergeCell ref="AG53:AG55"/>
    <mergeCell ref="AI53:AI55"/>
    <mergeCell ref="AJ53:AJ55"/>
    <mergeCell ref="AK53:AK55"/>
    <mergeCell ref="AL53:AL55"/>
    <mergeCell ref="AM53:AM55"/>
    <mergeCell ref="AH50:AH52"/>
    <mergeCell ref="AJ50:AJ52"/>
    <mergeCell ref="AK50:AK52"/>
    <mergeCell ref="AL50:AL52"/>
    <mergeCell ref="J47:J49"/>
    <mergeCell ref="K47:K49"/>
    <mergeCell ref="L47:L49"/>
    <mergeCell ref="M47:M49"/>
    <mergeCell ref="N47:N49"/>
    <mergeCell ref="O47:O49"/>
    <mergeCell ref="P47:P49"/>
    <mergeCell ref="AE47:AE49"/>
    <mergeCell ref="AF47:AF49"/>
    <mergeCell ref="A47:A49"/>
    <mergeCell ref="B47:B49"/>
    <mergeCell ref="C47:C49"/>
    <mergeCell ref="D47:D49"/>
    <mergeCell ref="E47:E49"/>
    <mergeCell ref="F47:F49"/>
    <mergeCell ref="G47:G49"/>
    <mergeCell ref="H47:H49"/>
    <mergeCell ref="I47:I49"/>
    <mergeCell ref="A42:A46"/>
    <mergeCell ref="B42:B46"/>
    <mergeCell ref="D42:D46"/>
    <mergeCell ref="E42:E46"/>
    <mergeCell ref="F42:F46"/>
    <mergeCell ref="L42:L46"/>
    <mergeCell ref="C42:C46"/>
    <mergeCell ref="AH42:AH46"/>
    <mergeCell ref="AJ42:AJ46"/>
    <mergeCell ref="M42:M46"/>
    <mergeCell ref="N42:N46"/>
    <mergeCell ref="AI42:AI46"/>
    <mergeCell ref="AG38:AG41"/>
    <mergeCell ref="AH38:AH41"/>
    <mergeCell ref="AI38:AI41"/>
    <mergeCell ref="AJ38:AJ41"/>
    <mergeCell ref="AK38:AK41"/>
    <mergeCell ref="AL38:AL41"/>
    <mergeCell ref="AM38:AM41"/>
    <mergeCell ref="K42:K46"/>
    <mergeCell ref="G42:G46"/>
    <mergeCell ref="H42:H46"/>
    <mergeCell ref="I42:I46"/>
    <mergeCell ref="J42:J46"/>
    <mergeCell ref="O42:O46"/>
    <mergeCell ref="P42:P46"/>
    <mergeCell ref="AE42:AE46"/>
    <mergeCell ref="AF42:AF46"/>
    <mergeCell ref="AG42:AG46"/>
    <mergeCell ref="AK42:AK46"/>
    <mergeCell ref="AL42:AL46"/>
    <mergeCell ref="AM42:AM46"/>
    <mergeCell ref="AH34:AH37"/>
    <mergeCell ref="AJ34:AJ37"/>
    <mergeCell ref="AK34:AK37"/>
    <mergeCell ref="AL34:AL37"/>
    <mergeCell ref="AM34:AM37"/>
    <mergeCell ref="AI34:AI37"/>
    <mergeCell ref="A38:A41"/>
    <mergeCell ref="B38:B41"/>
    <mergeCell ref="C38:C41"/>
    <mergeCell ref="D38:D41"/>
    <mergeCell ref="E38:E41"/>
    <mergeCell ref="F38:F41"/>
    <mergeCell ref="G38:G41"/>
    <mergeCell ref="H38:H41"/>
    <mergeCell ref="I38:I41"/>
    <mergeCell ref="J38:J41"/>
    <mergeCell ref="K38:K41"/>
    <mergeCell ref="L38:L41"/>
    <mergeCell ref="M38:M41"/>
    <mergeCell ref="N38:N41"/>
    <mergeCell ref="O38:O41"/>
    <mergeCell ref="P38:P41"/>
    <mergeCell ref="AE38:AE41"/>
    <mergeCell ref="AF38:AF41"/>
    <mergeCell ref="AG34:AG37"/>
    <mergeCell ref="N34:N37"/>
    <mergeCell ref="O34:O37"/>
    <mergeCell ref="P34:P37"/>
    <mergeCell ref="AF34:AF37"/>
    <mergeCell ref="AE34:AE37"/>
    <mergeCell ref="A34:A37"/>
    <mergeCell ref="B34:B37"/>
    <mergeCell ref="C34:C37"/>
    <mergeCell ref="D34:D37"/>
    <mergeCell ref="E34:E37"/>
    <mergeCell ref="L34:L37"/>
    <mergeCell ref="K34:K37"/>
    <mergeCell ref="M34:M37"/>
    <mergeCell ref="J34:J37"/>
    <mergeCell ref="F34:F37"/>
    <mergeCell ref="G34:G37"/>
    <mergeCell ref="H34:H37"/>
    <mergeCell ref="I34:I37"/>
    <mergeCell ref="AH28:AH30"/>
    <mergeCell ref="AJ28:AJ30"/>
    <mergeCell ref="AK28:AK30"/>
    <mergeCell ref="AL28:AL30"/>
    <mergeCell ref="AM28:AM30"/>
    <mergeCell ref="N28:N30"/>
    <mergeCell ref="O28:O30"/>
    <mergeCell ref="P28:P30"/>
    <mergeCell ref="AF28:AF30"/>
    <mergeCell ref="AE28:AE30"/>
    <mergeCell ref="A28:A30"/>
    <mergeCell ref="B28:B30"/>
    <mergeCell ref="C28:C30"/>
    <mergeCell ref="D28:D30"/>
    <mergeCell ref="E28:E30"/>
    <mergeCell ref="K28:K30"/>
    <mergeCell ref="J28:J30"/>
    <mergeCell ref="F28:F30"/>
    <mergeCell ref="G28:G30"/>
    <mergeCell ref="H28:H30"/>
    <mergeCell ref="I28:I30"/>
    <mergeCell ref="A31:A33"/>
    <mergeCell ref="B31:B33"/>
    <mergeCell ref="K31:K33"/>
    <mergeCell ref="C31:C33"/>
    <mergeCell ref="D31:D33"/>
    <mergeCell ref="E31:E33"/>
    <mergeCell ref="F31:F33"/>
    <mergeCell ref="G31:G33"/>
    <mergeCell ref="H31:H33"/>
    <mergeCell ref="I31:I33"/>
    <mergeCell ref="J31:J33"/>
    <mergeCell ref="AH25:AH27"/>
    <mergeCell ref="AJ25:AJ27"/>
    <mergeCell ref="AK25:AK27"/>
    <mergeCell ref="AL25:AL27"/>
    <mergeCell ref="AM25:AM27"/>
    <mergeCell ref="AI25:AI27"/>
    <mergeCell ref="AI28:AI30"/>
    <mergeCell ref="AI31:AI33"/>
    <mergeCell ref="L31:L33"/>
    <mergeCell ref="M31:M33"/>
    <mergeCell ref="AF31:AF33"/>
    <mergeCell ref="P31:P33"/>
    <mergeCell ref="O31:O33"/>
    <mergeCell ref="AE31:AE33"/>
    <mergeCell ref="AG31:AG33"/>
    <mergeCell ref="N31:N33"/>
    <mergeCell ref="AH31:AH33"/>
    <mergeCell ref="AJ31:AJ33"/>
    <mergeCell ref="AK31:AK33"/>
    <mergeCell ref="AL31:AL33"/>
    <mergeCell ref="AM31:AM33"/>
    <mergeCell ref="AG28:AG30"/>
    <mergeCell ref="L28:L30"/>
    <mergeCell ref="M28:M30"/>
    <mergeCell ref="A25:A27"/>
    <mergeCell ref="B25:B27"/>
    <mergeCell ref="C25:C27"/>
    <mergeCell ref="D25:D27"/>
    <mergeCell ref="E25:E27"/>
    <mergeCell ref="L25:L27"/>
    <mergeCell ref="K25:K27"/>
    <mergeCell ref="M25:M27"/>
    <mergeCell ref="J25:J27"/>
    <mergeCell ref="F25:F27"/>
    <mergeCell ref="G25:G27"/>
    <mergeCell ref="H25:H27"/>
    <mergeCell ref="I25:I27"/>
    <mergeCell ref="N22:N24"/>
    <mergeCell ref="O22:O24"/>
    <mergeCell ref="P22:P24"/>
    <mergeCell ref="AF22:AF24"/>
    <mergeCell ref="AE22:AE24"/>
    <mergeCell ref="AG25:AG27"/>
    <mergeCell ref="N25:N27"/>
    <mergeCell ref="O25:O27"/>
    <mergeCell ref="P25:P27"/>
    <mergeCell ref="AF25:AF27"/>
    <mergeCell ref="AE25:AE27"/>
    <mergeCell ref="A22:A24"/>
    <mergeCell ref="B22:B24"/>
    <mergeCell ref="C22:C24"/>
    <mergeCell ref="D22:D24"/>
    <mergeCell ref="E22:E24"/>
    <mergeCell ref="L22:L24"/>
    <mergeCell ref="K22:K24"/>
    <mergeCell ref="M22:M24"/>
    <mergeCell ref="J22:J24"/>
    <mergeCell ref="F22:F24"/>
    <mergeCell ref="G22:G24"/>
    <mergeCell ref="H22:H24"/>
    <mergeCell ref="I22:I24"/>
    <mergeCell ref="AF19:AF21"/>
    <mergeCell ref="AG19:AG21"/>
    <mergeCell ref="AH19:AH21"/>
    <mergeCell ref="AI19:AI21"/>
    <mergeCell ref="AJ19:AJ21"/>
    <mergeCell ref="AK19:AK21"/>
    <mergeCell ref="AL19:AL21"/>
    <mergeCell ref="AM19:AM21"/>
    <mergeCell ref="AH22:AH24"/>
    <mergeCell ref="AJ22:AJ24"/>
    <mergeCell ref="AK22:AK24"/>
    <mergeCell ref="AL22:AL24"/>
    <mergeCell ref="AM22:AM24"/>
    <mergeCell ref="AI22:AI24"/>
    <mergeCell ref="AG22:AG24"/>
    <mergeCell ref="I19:I21"/>
    <mergeCell ref="J19:J21"/>
    <mergeCell ref="K19:K21"/>
    <mergeCell ref="L19:L21"/>
    <mergeCell ref="M19:M21"/>
    <mergeCell ref="N19:N21"/>
    <mergeCell ref="O19:O21"/>
    <mergeCell ref="P19:P21"/>
    <mergeCell ref="AE19:AE21"/>
    <mergeCell ref="B16:B18"/>
    <mergeCell ref="A19:A21"/>
    <mergeCell ref="B19:B21"/>
    <mergeCell ref="C19:C21"/>
    <mergeCell ref="D19:D21"/>
    <mergeCell ref="E19:E21"/>
    <mergeCell ref="F19:F21"/>
    <mergeCell ref="G19:G21"/>
    <mergeCell ref="H19:H21"/>
    <mergeCell ref="B13:B15"/>
    <mergeCell ref="N13:N15"/>
    <mergeCell ref="A13:A15"/>
    <mergeCell ref="C13:C15"/>
    <mergeCell ref="D13:D15"/>
    <mergeCell ref="E13:E15"/>
    <mergeCell ref="L13:L15"/>
    <mergeCell ref="K13:K15"/>
    <mergeCell ref="M13:M15"/>
    <mergeCell ref="J13:J15"/>
    <mergeCell ref="F13:F15"/>
    <mergeCell ref="G13:G15"/>
    <mergeCell ref="H13:H15"/>
    <mergeCell ref="CL13:CL15"/>
    <mergeCell ref="CM13:CM15"/>
    <mergeCell ref="AI13:AI15"/>
    <mergeCell ref="AK13:AK15"/>
    <mergeCell ref="AL13:AL15"/>
    <mergeCell ref="AM13:AM15"/>
    <mergeCell ref="AJ13:AJ15"/>
    <mergeCell ref="DD3:DD4"/>
    <mergeCell ref="DE3:DE4"/>
    <mergeCell ref="DC3:DC4"/>
    <mergeCell ref="BG8:BG9"/>
    <mergeCell ref="BH8:BH9"/>
    <mergeCell ref="BI8:BI9"/>
    <mergeCell ref="BS8:BS9"/>
    <mergeCell ref="AU8:AU9"/>
    <mergeCell ref="AV8:AV9"/>
    <mergeCell ref="AW8:AW9"/>
    <mergeCell ref="AZ8:AZ9"/>
    <mergeCell ref="BA8:BA9"/>
    <mergeCell ref="BB8:BB9"/>
    <mergeCell ref="BC8:BC9"/>
    <mergeCell ref="BD8:BD9"/>
    <mergeCell ref="BE8:BE9"/>
    <mergeCell ref="BF8:BF9"/>
    <mergeCell ref="AX8:AX9"/>
    <mergeCell ref="AY8:AY9"/>
    <mergeCell ref="BG5:BI5"/>
    <mergeCell ref="BG6:BI6"/>
    <mergeCell ref="BG7:BI7"/>
    <mergeCell ref="AX5:BF5"/>
    <mergeCell ref="AX7:BC7"/>
    <mergeCell ref="A5:D6"/>
    <mergeCell ref="AX6:BF6"/>
    <mergeCell ref="A1:A3"/>
    <mergeCell ref="C1:R3"/>
    <mergeCell ref="S1:AT3"/>
    <mergeCell ref="CY3:CZ8"/>
    <mergeCell ref="DA3:DA4"/>
    <mergeCell ref="DB3:DB4"/>
    <mergeCell ref="W8:W9"/>
    <mergeCell ref="X8:X9"/>
    <mergeCell ref="Y8:Y9"/>
    <mergeCell ref="A8:A9"/>
    <mergeCell ref="C8:C9"/>
    <mergeCell ref="D8:D9"/>
    <mergeCell ref="E8:E9"/>
    <mergeCell ref="L8:L9"/>
    <mergeCell ref="N8:P8"/>
    <mergeCell ref="F7:I7"/>
    <mergeCell ref="J8:J9"/>
    <mergeCell ref="M8:M9"/>
    <mergeCell ref="BT8:BT9"/>
    <mergeCell ref="BU8:BU9"/>
    <mergeCell ref="CK8:CM8"/>
    <mergeCell ref="B8:B9"/>
    <mergeCell ref="AD8:AD9"/>
    <mergeCell ref="A10:A12"/>
    <mergeCell ref="C10:C12"/>
    <mergeCell ref="D10:D12"/>
    <mergeCell ref="E10:E12"/>
    <mergeCell ref="L10:L12"/>
    <mergeCell ref="AH10:AH12"/>
    <mergeCell ref="AJ10:AJ12"/>
    <mergeCell ref="AK10:AK12"/>
    <mergeCell ref="M10:M12"/>
    <mergeCell ref="N10:N12"/>
    <mergeCell ref="J10:J12"/>
    <mergeCell ref="F8:F9"/>
    <mergeCell ref="B10:B12"/>
    <mergeCell ref="F10:F12"/>
    <mergeCell ref="G8:G9"/>
    <mergeCell ref="G10:G12"/>
    <mergeCell ref="H8:H9"/>
    <mergeCell ref="H10:H12"/>
    <mergeCell ref="I8:I9"/>
    <mergeCell ref="I10:I12"/>
    <mergeCell ref="CL10:CL12"/>
    <mergeCell ref="CM10:CM12"/>
    <mergeCell ref="CE10:CE12"/>
    <mergeCell ref="CF10:CF12"/>
    <mergeCell ref="CJ10:CJ12"/>
    <mergeCell ref="CK10:CK12"/>
    <mergeCell ref="O10:O12"/>
    <mergeCell ref="P10:P12"/>
    <mergeCell ref="AE10:AE12"/>
    <mergeCell ref="AF10:AF12"/>
    <mergeCell ref="AG10:AG12"/>
    <mergeCell ref="AF8:AF9"/>
    <mergeCell ref="V8:V9"/>
    <mergeCell ref="AN8:AN9"/>
    <mergeCell ref="AO8:AO9"/>
    <mergeCell ref="AR8:AR9"/>
    <mergeCell ref="AS8:AS9"/>
    <mergeCell ref="AH13:AH15"/>
    <mergeCell ref="O13:O15"/>
    <mergeCell ref="P13:P15"/>
    <mergeCell ref="AG13:AG15"/>
    <mergeCell ref="AF13:AF15"/>
    <mergeCell ref="I13:I15"/>
    <mergeCell ref="CE16:CE18"/>
    <mergeCell ref="CF16:CF18"/>
    <mergeCell ref="CL16:CL18"/>
    <mergeCell ref="AM16:AM18"/>
    <mergeCell ref="CK16:CK18"/>
    <mergeCell ref="CJ13:CJ15"/>
    <mergeCell ref="CJ16:CJ18"/>
    <mergeCell ref="CE13:CE15"/>
    <mergeCell ref="CF13:CF15"/>
    <mergeCell ref="CK13:CK15"/>
    <mergeCell ref="AJ16:AJ18"/>
    <mergeCell ref="O16:O18"/>
    <mergeCell ref="P16:P18"/>
    <mergeCell ref="AE13:AE15"/>
    <mergeCell ref="AE16:AE18"/>
    <mergeCell ref="AF16:AF18"/>
    <mergeCell ref="AG16:AG18"/>
    <mergeCell ref="AH16:AH18"/>
    <mergeCell ref="N16:N18"/>
    <mergeCell ref="AP8:AP9"/>
    <mergeCell ref="AQ8:AQ9"/>
    <mergeCell ref="AU5:AW5"/>
    <mergeCell ref="AU6:AW6"/>
    <mergeCell ref="AU7:AW7"/>
    <mergeCell ref="AK16:AK18"/>
    <mergeCell ref="AL16:AL18"/>
    <mergeCell ref="AG8:AG9"/>
    <mergeCell ref="AH8:AH9"/>
    <mergeCell ref="AJ8:AL8"/>
    <mergeCell ref="AM8:AM9"/>
    <mergeCell ref="AT8:AT9"/>
    <mergeCell ref="AL10:AL12"/>
    <mergeCell ref="AM10:AM12"/>
    <mergeCell ref="Z8:Z9"/>
    <mergeCell ref="AA8:AA9"/>
    <mergeCell ref="AB8:AB9"/>
    <mergeCell ref="Q8:Q9"/>
    <mergeCell ref="R8:R9"/>
    <mergeCell ref="S8:S9"/>
    <mergeCell ref="T8:T9"/>
    <mergeCell ref="U8:U9"/>
    <mergeCell ref="A16:A18"/>
    <mergeCell ref="C16:C18"/>
    <mergeCell ref="D16:D18"/>
    <mergeCell ref="E16:E18"/>
    <mergeCell ref="F16:F18"/>
    <mergeCell ref="G16:G18"/>
    <mergeCell ref="H16:H18"/>
    <mergeCell ref="K8:K9"/>
    <mergeCell ref="K10:K12"/>
    <mergeCell ref="K16:K18"/>
    <mergeCell ref="I16:I18"/>
    <mergeCell ref="J16:J18"/>
    <mergeCell ref="L16:L18"/>
    <mergeCell ref="M16:M18"/>
    <mergeCell ref="BV5:CD5"/>
    <mergeCell ref="BV6:CD6"/>
    <mergeCell ref="BV7:CA7"/>
    <mergeCell ref="CB7:CD7"/>
    <mergeCell ref="BV8:BV9"/>
    <mergeCell ref="BW8:BW9"/>
    <mergeCell ref="BX8:BX9"/>
    <mergeCell ref="BY8:BY9"/>
    <mergeCell ref="BZ8:BZ9"/>
    <mergeCell ref="CA8:CA9"/>
    <mergeCell ref="CB8:CB9"/>
    <mergeCell ref="CC8:CC9"/>
    <mergeCell ref="CD8:CD9"/>
    <mergeCell ref="BJ5:BR5"/>
    <mergeCell ref="BJ6:BR6"/>
    <mergeCell ref="BJ7:BO7"/>
    <mergeCell ref="AI10:AI12"/>
    <mergeCell ref="AI16:AI18"/>
    <mergeCell ref="BS5:BU5"/>
    <mergeCell ref="BS6:BU6"/>
    <mergeCell ref="BS7:BU7"/>
    <mergeCell ref="BP7:BR7"/>
    <mergeCell ref="BJ8:BJ9"/>
    <mergeCell ref="BK8:BK9"/>
    <mergeCell ref="BL8:BL9"/>
    <mergeCell ref="BM8:BM9"/>
    <mergeCell ref="BN8:BN9"/>
    <mergeCell ref="BO8:BO9"/>
    <mergeCell ref="BP8:BP9"/>
    <mergeCell ref="BQ8:BQ9"/>
    <mergeCell ref="BR8:BR9"/>
    <mergeCell ref="BD7:BF7"/>
    <mergeCell ref="AM5:AT7"/>
    <mergeCell ref="E5:AL6"/>
  </mergeCells>
  <hyperlinks>
    <hyperlink ref="AV34" r:id="rId1" display="https://drive.google.com/drive/folders/1Z_9of48WRT0a7yF6rRTm8q5GTwtjGIKT"/>
    <hyperlink ref="AV37" r:id="rId2"/>
    <hyperlink ref="AV36" r:id="rId3"/>
    <hyperlink ref="BH37" r:id="rId4"/>
    <hyperlink ref="AV44" r:id="rId5" display="https://drive.google.com/drive/u/1/folders/1kXWsLus7GkskZ3InckrfIfrrts_eBoCW"/>
    <hyperlink ref="AV46" r:id="rId6" display="https://drive.google.com/drive/u/3/folders/1C0pNcJs2seQetHAJpFLlb2aCUyDFum6R"/>
  </hyperlinks>
  <pageMargins left="1.2736614173228347" right="0.70866141732283472" top="0.74803149606299213" bottom="0.74803149606299213" header="0.31496062992125984" footer="0.31496062992125984"/>
  <pageSetup paperSize="119" scale="31" orientation="landscape" r:id="rId7"/>
  <drawing r:id="rId8"/>
  <extLst>
    <ext xmlns:x14="http://schemas.microsoft.com/office/spreadsheetml/2009/9/main" uri="{78C0D931-6437-407d-A8EE-F0AAD7539E65}">
      <x14:conditionalFormattings>
        <x14:conditionalFormatting xmlns:xm="http://schemas.microsoft.com/office/excel/2006/main">
          <x14:cfRule type="cellIs" priority="521" operator="equal" id="{3581B528-6013-4113-B787-152D003A3FC1}">
            <xm:f>'DATOS '!$A$6</xm:f>
            <x14:dxf>
              <fill>
                <patternFill>
                  <bgColor rgb="FF00B050"/>
                </patternFill>
              </fill>
            </x14:dxf>
          </x14:cfRule>
          <x14:cfRule type="cellIs" priority="522" operator="equal" id="{63AB54CB-E0F3-46AF-8ACB-B224DDD1E649}">
            <xm:f>'DATOS '!$A$5</xm:f>
            <x14:dxf>
              <fill>
                <patternFill>
                  <bgColor rgb="FF92D050"/>
                </patternFill>
              </fill>
            </x14:dxf>
          </x14:cfRule>
          <x14:cfRule type="cellIs" priority="523" operator="equal" id="{5AAEB860-0921-4D61-85F7-3F34E35F9DA0}">
            <xm:f>'DATOS '!$A$4</xm:f>
            <x14:dxf>
              <fill>
                <patternFill>
                  <bgColor rgb="FFFFFF00"/>
                </patternFill>
              </fill>
            </x14:dxf>
          </x14:cfRule>
          <x14:cfRule type="cellIs" priority="524" operator="equal" id="{DB2845A9-6B1E-424F-87C6-CECF127B5E9D}">
            <xm:f>'DATOS '!$A$3</xm:f>
            <x14:dxf>
              <fill>
                <patternFill>
                  <bgColor rgb="FFFFC000"/>
                </patternFill>
              </fill>
            </x14:dxf>
          </x14:cfRule>
          <x14:cfRule type="cellIs" priority="525"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526" operator="equal" id="{63592E8F-EB51-44DD-829A-060613CA8381}">
            <xm:f>'DATOS '!$A$13</xm:f>
            <x14:dxf>
              <fill>
                <patternFill>
                  <bgColor rgb="FF00B050"/>
                </patternFill>
              </fill>
            </x14:dxf>
          </x14:cfRule>
          <x14:cfRule type="cellIs" priority="527" operator="equal" id="{C9D7971D-8EF3-4B16-A906-1A862BC0DC07}">
            <xm:f>'DATOS '!$A$12</xm:f>
            <x14:dxf>
              <fill>
                <patternFill>
                  <bgColor rgb="FF92D050"/>
                </patternFill>
              </fill>
            </x14:dxf>
          </x14:cfRule>
          <x14:cfRule type="cellIs" priority="528" operator="equal" id="{32FAC9BE-1B93-4BDE-9C3E-0F1567FB50B9}">
            <xm:f>'DATOS '!$A$11</xm:f>
            <x14:dxf>
              <fill>
                <patternFill>
                  <bgColor rgb="FFFFFF00"/>
                </patternFill>
              </fill>
            </x14:dxf>
          </x14:cfRule>
          <x14:cfRule type="cellIs" priority="529" operator="equal" id="{1C0AB6EC-3D36-48FC-95D5-29B8A8D74FC4}">
            <xm:f>'DATOS '!$A$10</xm:f>
            <x14:dxf>
              <fill>
                <patternFill>
                  <bgColor rgb="FFFFC000"/>
                </patternFill>
              </fill>
            </x14:dxf>
          </x14:cfRule>
          <x14:cfRule type="cellIs" priority="530"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531" operator="equal" id="{644EA223-1B9F-4D70-BDDB-54D0A0ACDA3A}">
            <xm:f>'DATOS '!$A$19</xm:f>
            <x14:dxf>
              <fill>
                <patternFill>
                  <bgColor rgb="FF92D050"/>
                </patternFill>
              </fill>
            </x14:dxf>
          </x14:cfRule>
          <x14:cfRule type="cellIs" priority="532" operator="equal" id="{8D682805-5B57-4A4F-B84D-2C9912067687}">
            <xm:f>'DATOS '!$A$18</xm:f>
            <x14:dxf>
              <fill>
                <patternFill>
                  <bgColor rgb="FFFFFF00"/>
                </patternFill>
              </fill>
            </x14:dxf>
          </x14:cfRule>
          <x14:cfRule type="cellIs" priority="533" operator="equal" id="{6EE34CB8-9A1D-4BAA-A212-486C01B155C1}">
            <xm:f>'DATOS '!$A$17</xm:f>
            <x14:dxf>
              <fill>
                <patternFill>
                  <bgColor rgb="FFFFC000"/>
                </patternFill>
              </fill>
            </x14:dxf>
          </x14:cfRule>
          <x14:cfRule type="cellIs" priority="534" operator="equal" id="{98D548AD-2A95-420C-A8E0-CFCD41399719}">
            <xm:f>'DATOS '!$A$16</xm:f>
            <x14:dxf>
              <fill>
                <patternFill>
                  <bgColor rgb="FFFF0000"/>
                </patternFill>
              </fill>
            </x14:dxf>
          </x14:cfRule>
          <xm:sqref>CE10:CF10 CJ10:CL10 AM10 CE13:CF14 CE16:CF17 CJ13:CM13 CJ16 CL16 AM13 AM16</xm:sqref>
        </x14:conditionalFormatting>
        <x14:conditionalFormatting xmlns:xm="http://schemas.microsoft.com/office/excel/2006/main">
          <x14:cfRule type="cellIs" priority="451" operator="equal" id="{1EED28F9-D33A-4C07-8D29-3818EA82DC53}">
            <xm:f>'DATOS '!$A$19</xm:f>
            <x14:dxf>
              <fill>
                <patternFill>
                  <bgColor rgb="FF92D050"/>
                </patternFill>
              </fill>
            </x14:dxf>
          </x14:cfRule>
          <x14:cfRule type="cellIs" priority="452" operator="equal" id="{61E92972-ADF0-442A-90DB-159F6194B119}">
            <xm:f>'DATOS '!$A$18</xm:f>
            <x14:dxf>
              <fill>
                <patternFill>
                  <bgColor rgb="FFFFFF00"/>
                </patternFill>
              </fill>
            </x14:dxf>
          </x14:cfRule>
          <x14:cfRule type="cellIs" priority="453" operator="equal" id="{91796FE9-AC0A-4B8A-920A-DAF997E87449}">
            <xm:f>'DATOS '!$A$17</xm:f>
            <x14:dxf>
              <fill>
                <patternFill>
                  <bgColor rgb="FFFFC000"/>
                </patternFill>
              </fill>
            </x14:dxf>
          </x14:cfRule>
          <x14:cfRule type="cellIs" priority="454"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278" operator="equal" id="{774D086E-04D0-4469-BB12-4C0A2DC68B93}">
            <xm:f>'DATOS '!$A$19</xm:f>
            <x14:dxf>
              <fill>
                <patternFill>
                  <bgColor rgb="FF92D050"/>
                </patternFill>
              </fill>
            </x14:dxf>
          </x14:cfRule>
          <x14:cfRule type="cellIs" priority="279" operator="equal" id="{1802FE3F-3A51-4C3A-89B3-50A30D08B6E6}">
            <xm:f>'DATOS '!$A$18</xm:f>
            <x14:dxf>
              <fill>
                <patternFill>
                  <bgColor rgb="FFFFFF00"/>
                </patternFill>
              </fill>
            </x14:dxf>
          </x14:cfRule>
          <x14:cfRule type="cellIs" priority="280" operator="equal" id="{ABFDD1C3-EDF1-4A85-9125-074020C81C54}">
            <xm:f>'DATOS '!$A$17</xm:f>
            <x14:dxf>
              <fill>
                <patternFill>
                  <bgColor rgb="FFFFC000"/>
                </patternFill>
              </fill>
            </x14:dxf>
          </x14:cfRule>
          <x14:cfRule type="cellIs" priority="281"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274" operator="equal" id="{78540AE0-4345-4FC1-ABAB-49D477D7B3FB}">
            <xm:f>'DATOS '!$A$19</xm:f>
            <x14:dxf>
              <fill>
                <patternFill>
                  <bgColor rgb="FF92D050"/>
                </patternFill>
              </fill>
            </x14:dxf>
          </x14:cfRule>
          <x14:cfRule type="cellIs" priority="275" operator="equal" id="{0F1FD63A-BAEB-4CF4-A9FC-5135816F90F5}">
            <xm:f>'DATOS '!$A$18</xm:f>
            <x14:dxf>
              <fill>
                <patternFill>
                  <bgColor rgb="FFFFFF00"/>
                </patternFill>
              </fill>
            </x14:dxf>
          </x14:cfRule>
          <x14:cfRule type="cellIs" priority="276" operator="equal" id="{BD0CEC7C-550B-4BC2-B2F9-76B7A201CB9A}">
            <xm:f>'DATOS '!$A$17</xm:f>
            <x14:dxf>
              <fill>
                <patternFill>
                  <bgColor rgb="FFFFC000"/>
                </patternFill>
              </fill>
            </x14:dxf>
          </x14:cfRule>
          <x14:cfRule type="cellIs" priority="277"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270" operator="equal" id="{12016246-7EEB-4706-9B8D-C3565001374D}">
            <xm:f>'DATOS '!$A$19</xm:f>
            <x14:dxf>
              <fill>
                <patternFill>
                  <bgColor rgb="FF92D050"/>
                </patternFill>
              </fill>
            </x14:dxf>
          </x14:cfRule>
          <x14:cfRule type="cellIs" priority="271" operator="equal" id="{6876C2E8-3252-4820-8AAA-A354CAA4F211}">
            <xm:f>'DATOS '!$A$18</xm:f>
            <x14:dxf>
              <fill>
                <patternFill>
                  <bgColor rgb="FFFFFF00"/>
                </patternFill>
              </fill>
            </x14:dxf>
          </x14:cfRule>
          <x14:cfRule type="cellIs" priority="272" operator="equal" id="{78762C32-7152-47A1-A5CE-87FF8A0CD2A4}">
            <xm:f>'DATOS '!$A$17</xm:f>
            <x14:dxf>
              <fill>
                <patternFill>
                  <bgColor rgb="FFFFC000"/>
                </patternFill>
              </fill>
            </x14:dxf>
          </x14:cfRule>
          <x14:cfRule type="cellIs" priority="273" operator="equal" id="{EF4AF325-E11D-4A46-9530-0532B27DC8CC}">
            <xm:f>'DATOS '!$A$16</xm:f>
            <x14:dxf>
              <fill>
                <patternFill>
                  <bgColor rgb="FFFF0000"/>
                </patternFill>
              </fill>
            </x14:dxf>
          </x14:cfRule>
          <xm:sqref>AI10</xm:sqref>
        </x14:conditionalFormatting>
        <x14:conditionalFormatting xmlns:xm="http://schemas.microsoft.com/office/excel/2006/main">
          <x14:cfRule type="cellIs" priority="266" operator="equal" id="{7ADD67BD-2F6F-416B-9662-369ED381D692}">
            <xm:f>'DATOS '!$A$19</xm:f>
            <x14:dxf>
              <fill>
                <patternFill>
                  <bgColor rgb="FF92D050"/>
                </patternFill>
              </fill>
            </x14:dxf>
          </x14:cfRule>
          <x14:cfRule type="cellIs" priority="267" operator="equal" id="{07D58552-28B6-43AA-9D42-16629D5BBB9A}">
            <xm:f>'DATOS '!$A$18</xm:f>
            <x14:dxf>
              <fill>
                <patternFill>
                  <bgColor rgb="FFFFFF00"/>
                </patternFill>
              </fill>
            </x14:dxf>
          </x14:cfRule>
          <x14:cfRule type="cellIs" priority="268" operator="equal" id="{FE64295B-312E-4C65-9FD6-0777E9DC7CD5}">
            <xm:f>'DATOS '!$A$17</xm:f>
            <x14:dxf>
              <fill>
                <patternFill>
                  <bgColor rgb="FFFFC000"/>
                </patternFill>
              </fill>
            </x14:dxf>
          </x14:cfRule>
          <x14:cfRule type="cellIs" priority="269" operator="equal" id="{B42868C0-CC8E-4982-BEB5-35944B1A2402}">
            <xm:f>'DATOS '!$A$16</xm:f>
            <x14:dxf>
              <fill>
                <patternFill>
                  <bgColor rgb="FFFF0000"/>
                </patternFill>
              </fill>
            </x14:dxf>
          </x14:cfRule>
          <xm:sqref>AI13</xm:sqref>
        </x14:conditionalFormatting>
        <x14:conditionalFormatting xmlns:xm="http://schemas.microsoft.com/office/excel/2006/main">
          <x14:cfRule type="cellIs" priority="262" operator="equal" id="{2369BC92-F4D4-4169-BD7A-6DFFACA0A3C2}">
            <xm:f>'DATOS '!$A$19</xm:f>
            <x14:dxf>
              <fill>
                <patternFill>
                  <bgColor rgb="FF92D050"/>
                </patternFill>
              </fill>
            </x14:dxf>
          </x14:cfRule>
          <x14:cfRule type="cellIs" priority="263" operator="equal" id="{4CB22F5B-9DB0-4E8A-9541-6D3D5227CCC7}">
            <xm:f>'DATOS '!$A$18</xm:f>
            <x14:dxf>
              <fill>
                <patternFill>
                  <bgColor rgb="FFFFFF00"/>
                </patternFill>
              </fill>
            </x14:dxf>
          </x14:cfRule>
          <x14:cfRule type="cellIs" priority="264" operator="equal" id="{7B05CA71-67DF-40CF-BED2-689D0B8AAA4D}">
            <xm:f>'DATOS '!$A$17</xm:f>
            <x14:dxf>
              <fill>
                <patternFill>
                  <bgColor rgb="FFFFC000"/>
                </patternFill>
              </fill>
            </x14:dxf>
          </x14:cfRule>
          <x14:cfRule type="cellIs" priority="265" operator="equal" id="{6EE048EC-8377-47E3-B0E4-24AF1C1EE2FD}">
            <xm:f>'DATOS '!$A$16</xm:f>
            <x14:dxf>
              <fill>
                <patternFill>
                  <bgColor rgb="FFFF0000"/>
                </patternFill>
              </fill>
            </x14:dxf>
          </x14:cfRule>
          <xm:sqref>AI16</xm:sqref>
        </x14:conditionalFormatting>
        <x14:conditionalFormatting xmlns:xm="http://schemas.microsoft.com/office/excel/2006/main">
          <x14:cfRule type="cellIs" priority="258" operator="equal" id="{D722283F-1A37-414D-86ED-7D94C08988ED}">
            <xm:f>'[4 MATRIZ_RIESGOS_DE_CORRUPCION_SAF_CONTABILIDAD.xlsx]DATOS '!#REF!</xm:f>
            <x14:dxf>
              <fill>
                <patternFill>
                  <bgColor rgb="FF92D050"/>
                </patternFill>
              </fill>
            </x14:dxf>
          </x14:cfRule>
          <x14:cfRule type="cellIs" priority="259" operator="equal" id="{2ADEDEB1-A300-4755-95F2-D8E13DA1F706}">
            <xm:f>'[4 MATRIZ_RIESGOS_DE_CORRUPCION_SAF_CONTABILIDAD.xlsx]DATOS '!#REF!</xm:f>
            <x14:dxf>
              <fill>
                <patternFill>
                  <bgColor rgb="FFFFFF00"/>
                </patternFill>
              </fill>
            </x14:dxf>
          </x14:cfRule>
          <x14:cfRule type="cellIs" priority="260" operator="equal" id="{D6002BA4-C079-48EB-8E27-514B12D1F1F2}">
            <xm:f>'[4 MATRIZ_RIESGOS_DE_CORRUPCION_SAF_CONTABILIDAD.xlsx]DATOS '!#REF!</xm:f>
            <x14:dxf>
              <fill>
                <patternFill>
                  <bgColor rgb="FFFFC000"/>
                </patternFill>
              </fill>
            </x14:dxf>
          </x14:cfRule>
          <x14:cfRule type="cellIs" priority="261" operator="equal" id="{6C96B6FF-2512-44BC-AB99-CC783B531232}">
            <xm:f>'[4 MATRIZ_RIESGOS_DE_CORRUPCION_SAF_CONTABILIDAD.xlsx]DATOS '!#REF!</xm:f>
            <x14:dxf>
              <fill>
                <patternFill>
                  <bgColor rgb="FFFF0000"/>
                </patternFill>
              </fill>
            </x14:dxf>
          </x14:cfRule>
          <xm:sqref>AM19</xm:sqref>
        </x14:conditionalFormatting>
        <x14:conditionalFormatting xmlns:xm="http://schemas.microsoft.com/office/excel/2006/main">
          <x14:cfRule type="cellIs" priority="236" operator="equal" id="{9C21F028-D6B7-4FB5-81DC-1C8045AA1C06}">
            <xm:f>'[4 MATRIZ_RIESGOS_DE_CORRUPCION_SAF_CONTABILIDAD.xlsx]DATOS '!#REF!</xm:f>
            <x14:dxf>
              <fill>
                <patternFill>
                  <bgColor rgb="FF92D050"/>
                </patternFill>
              </fill>
            </x14:dxf>
          </x14:cfRule>
          <x14:cfRule type="cellIs" priority="237" operator="equal" id="{D83DC7FD-B3BD-4A4B-9A7D-1B25B835BFCA}">
            <xm:f>'[4 MATRIZ_RIESGOS_DE_CORRUPCION_SAF_CONTABILIDAD.xlsx]DATOS '!#REF!</xm:f>
            <x14:dxf>
              <fill>
                <patternFill>
                  <bgColor rgb="FFFFFF00"/>
                </patternFill>
              </fill>
            </x14:dxf>
          </x14:cfRule>
          <x14:cfRule type="cellIs" priority="238" operator="equal" id="{27E65790-E88A-41D6-92F0-241A58114F39}">
            <xm:f>'[4 MATRIZ_RIESGOS_DE_CORRUPCION_SAF_CONTABILIDAD.xlsx]DATOS '!#REF!</xm:f>
            <x14:dxf>
              <fill>
                <patternFill>
                  <bgColor rgb="FFFFC000"/>
                </patternFill>
              </fill>
            </x14:dxf>
          </x14:cfRule>
          <x14:cfRule type="cellIs" priority="239" operator="equal" id="{D305145C-4945-482E-B549-C0F8BD614E25}">
            <xm:f>'[4 MATRIZ_RIESGOS_DE_CORRUPCION_SAF_CONTABILIDAD.xlsx]DATOS '!#REF!</xm:f>
            <x14:dxf>
              <fill>
                <patternFill>
                  <bgColor rgb="FFFF0000"/>
                </patternFill>
              </fill>
            </x14:dxf>
          </x14:cfRule>
          <xm:sqref>AI19</xm:sqref>
        </x14:conditionalFormatting>
        <x14:conditionalFormatting xmlns:xm="http://schemas.microsoft.com/office/excel/2006/main">
          <x14:cfRule type="cellIs" priority="226" operator="equal" id="{A79E4C50-EE23-4218-B956-1A15FB3ED1B4}">
            <xm:f>'DATOS '!$A$6</xm:f>
            <x14:dxf>
              <fill>
                <patternFill>
                  <bgColor rgb="FF00B050"/>
                </patternFill>
              </fill>
            </x14:dxf>
          </x14:cfRule>
          <x14:cfRule type="cellIs" priority="227" operator="equal" id="{CB226B87-BD3F-4950-9B08-C4C4CB752741}">
            <xm:f>'DATOS '!$A$5</xm:f>
            <x14:dxf>
              <fill>
                <patternFill>
                  <bgColor rgb="FF92D050"/>
                </patternFill>
              </fill>
            </x14:dxf>
          </x14:cfRule>
          <x14:cfRule type="cellIs" priority="228" operator="equal" id="{02A2F476-78DB-45B1-8C1D-2D1DD622F61D}">
            <xm:f>'DATOS '!$A$4</xm:f>
            <x14:dxf>
              <fill>
                <patternFill>
                  <bgColor rgb="FFFFFF00"/>
                </patternFill>
              </fill>
            </x14:dxf>
          </x14:cfRule>
          <x14:cfRule type="cellIs" priority="229" operator="equal" id="{232F0031-9D11-46C2-AF74-91ADEE570E7E}">
            <xm:f>'DATOS '!$A$3</xm:f>
            <x14:dxf>
              <fill>
                <patternFill>
                  <bgColor rgb="FFFFC000"/>
                </patternFill>
              </fill>
            </x14:dxf>
          </x14:cfRule>
          <x14:cfRule type="cellIs" priority="230" operator="equal" id="{1DC85727-0997-4E3D-86CF-81D6204E399B}">
            <xm:f>'DATOS '!$A$2</xm:f>
            <x14:dxf>
              <fill>
                <patternFill>
                  <bgColor rgb="FFFF0000"/>
                </patternFill>
              </fill>
            </x14:dxf>
          </x14:cfRule>
          <xm:sqref>N19</xm:sqref>
        </x14:conditionalFormatting>
        <x14:conditionalFormatting xmlns:xm="http://schemas.microsoft.com/office/excel/2006/main">
          <x14:cfRule type="cellIs" priority="231" operator="equal" id="{D66B9715-297C-4DFB-83A7-F99490D024C8}">
            <xm:f>'DATOS '!$A$13</xm:f>
            <x14:dxf>
              <fill>
                <patternFill>
                  <bgColor rgb="FF00B050"/>
                </patternFill>
              </fill>
            </x14:dxf>
          </x14:cfRule>
          <x14:cfRule type="cellIs" priority="232" operator="equal" id="{18874390-1597-4EF2-9A99-C012C04D1DFB}">
            <xm:f>'DATOS '!$A$12</xm:f>
            <x14:dxf>
              <fill>
                <patternFill>
                  <bgColor rgb="FF92D050"/>
                </patternFill>
              </fill>
            </x14:dxf>
          </x14:cfRule>
          <x14:cfRule type="cellIs" priority="233" operator="equal" id="{5BD2F9D3-7908-4F33-A0BA-9FFC2B53745E}">
            <xm:f>'DATOS '!$A$11</xm:f>
            <x14:dxf>
              <fill>
                <patternFill>
                  <bgColor rgb="FFFFFF00"/>
                </patternFill>
              </fill>
            </x14:dxf>
          </x14:cfRule>
          <x14:cfRule type="cellIs" priority="234" operator="equal" id="{BF7B43EE-3F10-491E-BEC5-A8D8B45BF886}">
            <xm:f>'DATOS '!$A$10</xm:f>
            <x14:dxf>
              <fill>
                <patternFill>
                  <bgColor rgb="FFFFC000"/>
                </patternFill>
              </fill>
            </x14:dxf>
          </x14:cfRule>
          <x14:cfRule type="cellIs" priority="235" operator="equal" id="{DFFFB842-3B05-4768-84F5-AD78158611FB}">
            <xm:f>'DATOS '!$A$9</xm:f>
            <x14:dxf>
              <fill>
                <patternFill>
                  <bgColor rgb="FFFF0000"/>
                </patternFill>
              </fill>
            </x14:dxf>
          </x14:cfRule>
          <xm:sqref>O19</xm:sqref>
        </x14:conditionalFormatting>
        <x14:conditionalFormatting xmlns:xm="http://schemas.microsoft.com/office/excel/2006/main">
          <x14:cfRule type="cellIs" priority="222" operator="equal" id="{F645649D-F2BE-42DD-9AE6-FB811EFC424F}">
            <xm:f>'DATOS '!$A$19</xm:f>
            <x14:dxf>
              <fill>
                <patternFill>
                  <bgColor rgb="FF92D050"/>
                </patternFill>
              </fill>
            </x14:dxf>
          </x14:cfRule>
          <x14:cfRule type="cellIs" priority="223" operator="equal" id="{78916E5E-9FE7-4883-979C-C55B12B9D08E}">
            <xm:f>'DATOS '!$A$18</xm:f>
            <x14:dxf>
              <fill>
                <patternFill>
                  <bgColor rgb="FFFFFF00"/>
                </patternFill>
              </fill>
            </x14:dxf>
          </x14:cfRule>
          <x14:cfRule type="cellIs" priority="224" operator="equal" id="{B3723E2D-8102-49CC-BEED-353E710EECBE}">
            <xm:f>'DATOS '!$A$17</xm:f>
            <x14:dxf>
              <fill>
                <patternFill>
                  <bgColor rgb="FFFFC000"/>
                </patternFill>
              </fill>
            </x14:dxf>
          </x14:cfRule>
          <x14:cfRule type="cellIs" priority="225" operator="equal" id="{F329B580-7C04-4FCC-99D8-4663D9A13C6D}">
            <xm:f>'DATOS '!$A$16</xm:f>
            <x14:dxf>
              <fill>
                <patternFill>
                  <bgColor rgb="FFFF0000"/>
                </patternFill>
              </fill>
            </x14:dxf>
          </x14:cfRule>
          <xm:sqref>P19</xm:sqref>
        </x14:conditionalFormatting>
        <x14:conditionalFormatting xmlns:xm="http://schemas.microsoft.com/office/excel/2006/main">
          <x14:cfRule type="cellIs" priority="217" operator="equal" id="{387DD0B7-A5ED-458F-A796-16B90B6E8144}">
            <xm:f>'DATOS '!$A$6</xm:f>
            <x14:dxf>
              <fill>
                <patternFill>
                  <bgColor rgb="FF00B050"/>
                </patternFill>
              </fill>
            </x14:dxf>
          </x14:cfRule>
          <x14:cfRule type="cellIs" priority="218" operator="equal" id="{82C5E9CE-9240-43DC-BB2D-A554EC30C0D0}">
            <xm:f>'DATOS '!$A$5</xm:f>
            <x14:dxf>
              <fill>
                <patternFill>
                  <bgColor rgb="FF92D050"/>
                </patternFill>
              </fill>
            </x14:dxf>
          </x14:cfRule>
          <x14:cfRule type="cellIs" priority="219" operator="equal" id="{32A8FE68-850E-46B9-84D2-C5A8639D028E}">
            <xm:f>'DATOS '!$A$4</xm:f>
            <x14:dxf>
              <fill>
                <patternFill>
                  <bgColor rgb="FFFFFF00"/>
                </patternFill>
              </fill>
            </x14:dxf>
          </x14:cfRule>
          <x14:cfRule type="cellIs" priority="220" operator="equal" id="{9A730179-34B8-4C92-BEF3-1DB6324083E7}">
            <xm:f>'DATOS '!$A$3</xm:f>
            <x14:dxf>
              <fill>
                <patternFill>
                  <bgColor rgb="FFFFC000"/>
                </patternFill>
              </fill>
            </x14:dxf>
          </x14:cfRule>
          <x14:cfRule type="cellIs" priority="221" operator="equal" id="{35873919-34CB-4264-A7D7-8593E785AC6B}">
            <xm:f>'DATOS '!$A$2</xm:f>
            <x14:dxf>
              <fill>
                <patternFill>
                  <bgColor rgb="FFFF0000"/>
                </patternFill>
              </fill>
            </x14:dxf>
          </x14:cfRule>
          <xm:sqref>AJ19</xm:sqref>
        </x14:conditionalFormatting>
        <x14:conditionalFormatting xmlns:xm="http://schemas.microsoft.com/office/excel/2006/main">
          <x14:cfRule type="cellIs" priority="207" operator="equal" id="{1A1C4A28-FF5A-4F11-A026-365E209E4ADB}">
            <xm:f>'DATOS '!$A$6</xm:f>
            <x14:dxf>
              <fill>
                <patternFill>
                  <bgColor rgb="FF00B050"/>
                </patternFill>
              </fill>
            </x14:dxf>
          </x14:cfRule>
          <x14:cfRule type="cellIs" priority="208" operator="equal" id="{8BABE326-2AEC-494F-A647-42582963F14E}">
            <xm:f>'DATOS '!$A$5</xm:f>
            <x14:dxf>
              <fill>
                <patternFill>
                  <bgColor rgb="FF92D050"/>
                </patternFill>
              </fill>
            </x14:dxf>
          </x14:cfRule>
          <x14:cfRule type="cellIs" priority="209" operator="equal" id="{BC2A053C-295D-43EB-879D-1F773EAD9707}">
            <xm:f>'DATOS '!$A$4</xm:f>
            <x14:dxf>
              <fill>
                <patternFill>
                  <bgColor rgb="FFFFFF00"/>
                </patternFill>
              </fill>
            </x14:dxf>
          </x14:cfRule>
          <x14:cfRule type="cellIs" priority="210" operator="equal" id="{22455D36-3D0A-4BAF-8C7B-751AA4D5ED64}">
            <xm:f>'DATOS '!$A$3</xm:f>
            <x14:dxf>
              <fill>
                <patternFill>
                  <bgColor rgb="FFFFC000"/>
                </patternFill>
              </fill>
            </x14:dxf>
          </x14:cfRule>
          <x14:cfRule type="cellIs" priority="211" operator="equal" id="{2794438C-D43F-434F-B3A6-7C5B72265F48}">
            <xm:f>'DATOS '!$A$2</xm:f>
            <x14:dxf>
              <fill>
                <patternFill>
                  <bgColor rgb="FFFF0000"/>
                </patternFill>
              </fill>
            </x14:dxf>
          </x14:cfRule>
          <xm:sqref>AK19</xm:sqref>
        </x14:conditionalFormatting>
        <x14:conditionalFormatting xmlns:xm="http://schemas.microsoft.com/office/excel/2006/main">
          <x14:cfRule type="cellIs" priority="203" operator="equal" id="{1DAD190C-664E-4831-A487-3927FA349CF4}">
            <xm:f>'DATOS '!$A$19</xm:f>
            <x14:dxf>
              <fill>
                <patternFill>
                  <bgColor rgb="FF92D050"/>
                </patternFill>
              </fill>
            </x14:dxf>
          </x14:cfRule>
          <x14:cfRule type="cellIs" priority="204" operator="equal" id="{E183E82F-808D-408A-A19A-48DB6E303BF8}">
            <xm:f>'DATOS '!$A$18</xm:f>
            <x14:dxf>
              <fill>
                <patternFill>
                  <bgColor rgb="FFFFFF00"/>
                </patternFill>
              </fill>
            </x14:dxf>
          </x14:cfRule>
          <x14:cfRule type="cellIs" priority="205" operator="equal" id="{8D45535D-1A8B-48DF-9762-5D7948B28D27}">
            <xm:f>'DATOS '!$A$17</xm:f>
            <x14:dxf>
              <fill>
                <patternFill>
                  <bgColor rgb="FFFFC000"/>
                </patternFill>
              </fill>
            </x14:dxf>
          </x14:cfRule>
          <x14:cfRule type="cellIs" priority="206" operator="equal" id="{85EA7ACA-EF35-4012-9FA5-8D115FDD6AA0}">
            <xm:f>'DATOS '!$A$16</xm:f>
            <x14:dxf>
              <fill>
                <patternFill>
                  <bgColor rgb="FFFF0000"/>
                </patternFill>
              </fill>
            </x14:dxf>
          </x14:cfRule>
          <xm:sqref>AL19</xm:sqref>
        </x14:conditionalFormatting>
        <x14:conditionalFormatting xmlns:xm="http://schemas.microsoft.com/office/excel/2006/main">
          <x14:cfRule type="cellIs" priority="193" operator="equal" id="{0A7D41A1-7E97-4C5C-9F32-0AAA2727AE53}">
            <xm:f>'DATOS '!$A$6</xm:f>
            <x14:dxf>
              <fill>
                <patternFill>
                  <bgColor rgb="FF00B050"/>
                </patternFill>
              </fill>
            </x14:dxf>
          </x14:cfRule>
          <x14:cfRule type="cellIs" priority="194" operator="equal" id="{99451102-7359-484F-A934-2BA939423010}">
            <xm:f>'DATOS '!$A$5</xm:f>
            <x14:dxf>
              <fill>
                <patternFill>
                  <bgColor rgb="FF92D050"/>
                </patternFill>
              </fill>
            </x14:dxf>
          </x14:cfRule>
          <x14:cfRule type="cellIs" priority="195" operator="equal" id="{F756D731-71EF-43A4-B7F0-69A0CFFD1223}">
            <xm:f>'DATOS '!$A$4</xm:f>
            <x14:dxf>
              <fill>
                <patternFill>
                  <bgColor rgb="FFFFFF00"/>
                </patternFill>
              </fill>
            </x14:dxf>
          </x14:cfRule>
          <x14:cfRule type="cellIs" priority="196" operator="equal" id="{4A75995B-3FF5-4D7F-8F62-9AACA5397F72}">
            <xm:f>'DATOS '!$A$3</xm:f>
            <x14:dxf>
              <fill>
                <patternFill>
                  <bgColor rgb="FFFFC000"/>
                </patternFill>
              </fill>
            </x14:dxf>
          </x14:cfRule>
          <x14:cfRule type="cellIs" priority="197" operator="equal" id="{F5450CFF-1986-423E-9EAA-4953B7BD574F}">
            <xm:f>'DATOS '!$A$2</xm:f>
            <x14:dxf>
              <fill>
                <patternFill>
                  <bgColor rgb="FFFF0000"/>
                </patternFill>
              </fill>
            </x14:dxf>
          </x14:cfRule>
          <xm:sqref>N22</xm:sqref>
        </x14:conditionalFormatting>
        <x14:conditionalFormatting xmlns:xm="http://schemas.microsoft.com/office/excel/2006/main">
          <x14:cfRule type="cellIs" priority="198" operator="equal" id="{E2CA70D4-1F91-46C3-B1E2-624C7AA32150}">
            <xm:f>'DATOS '!$A$13</xm:f>
            <x14:dxf>
              <fill>
                <patternFill>
                  <bgColor rgb="FF00B050"/>
                </patternFill>
              </fill>
            </x14:dxf>
          </x14:cfRule>
          <x14:cfRule type="cellIs" priority="199" operator="equal" id="{A1D37E1B-0297-4A16-80B3-CD321CF484CA}">
            <xm:f>'DATOS '!$A$12</xm:f>
            <x14:dxf>
              <fill>
                <patternFill>
                  <bgColor rgb="FF92D050"/>
                </patternFill>
              </fill>
            </x14:dxf>
          </x14:cfRule>
          <x14:cfRule type="cellIs" priority="200" operator="equal" id="{687A1BA7-4ACA-4880-9570-ED7044F44ADE}">
            <xm:f>'DATOS '!$A$11</xm:f>
            <x14:dxf>
              <fill>
                <patternFill>
                  <bgColor rgb="FFFFFF00"/>
                </patternFill>
              </fill>
            </x14:dxf>
          </x14:cfRule>
          <x14:cfRule type="cellIs" priority="201" operator="equal" id="{9ECF8D5D-F7B3-4174-969B-5A5015434E17}">
            <xm:f>'DATOS '!$A$10</xm:f>
            <x14:dxf>
              <fill>
                <patternFill>
                  <bgColor rgb="FFFFC000"/>
                </patternFill>
              </fill>
            </x14:dxf>
          </x14:cfRule>
          <x14:cfRule type="cellIs" priority="202" operator="equal" id="{C5E4CA42-8336-4706-95B0-99541AF90C0C}">
            <xm:f>'DATOS '!$A$9</xm:f>
            <x14:dxf>
              <fill>
                <patternFill>
                  <bgColor rgb="FFFF0000"/>
                </patternFill>
              </fill>
            </x14:dxf>
          </x14:cfRule>
          <xm:sqref>O22</xm:sqref>
        </x14:conditionalFormatting>
        <x14:conditionalFormatting xmlns:xm="http://schemas.microsoft.com/office/excel/2006/main">
          <x14:cfRule type="cellIs" priority="189" operator="equal" id="{D4CE8AA7-C9A8-474D-A06A-9C0BD4FB3F26}">
            <xm:f>'DATOS '!$A$19</xm:f>
            <x14:dxf>
              <fill>
                <patternFill>
                  <bgColor rgb="FF92D050"/>
                </patternFill>
              </fill>
            </x14:dxf>
          </x14:cfRule>
          <x14:cfRule type="cellIs" priority="190" operator="equal" id="{87385B83-4C29-4BF6-AF59-515F66AA5811}">
            <xm:f>'DATOS '!$A$18</xm:f>
            <x14:dxf>
              <fill>
                <patternFill>
                  <bgColor rgb="FFFFFF00"/>
                </patternFill>
              </fill>
            </x14:dxf>
          </x14:cfRule>
          <x14:cfRule type="cellIs" priority="191" operator="equal" id="{81D7BE0C-06F3-47B6-8A0F-445F1374B1C8}">
            <xm:f>'DATOS '!$A$17</xm:f>
            <x14:dxf>
              <fill>
                <patternFill>
                  <bgColor rgb="FFFFC000"/>
                </patternFill>
              </fill>
            </x14:dxf>
          </x14:cfRule>
          <x14:cfRule type="cellIs" priority="192" operator="equal" id="{101DA8CE-8B9D-495E-9062-8FD1FC8BA5F4}">
            <xm:f>'DATOS '!$A$16</xm:f>
            <x14:dxf>
              <fill>
                <patternFill>
                  <bgColor rgb="FFFF0000"/>
                </patternFill>
              </fill>
            </x14:dxf>
          </x14:cfRule>
          <xm:sqref>P22</xm:sqref>
        </x14:conditionalFormatting>
        <x14:conditionalFormatting xmlns:xm="http://schemas.microsoft.com/office/excel/2006/main">
          <x14:cfRule type="cellIs" priority="179" operator="equal" id="{75EE0296-AAD9-41C9-B846-607ED711D754}">
            <xm:f>'DATOS '!$A$6</xm:f>
            <x14:dxf>
              <fill>
                <patternFill>
                  <bgColor rgb="FF00B050"/>
                </patternFill>
              </fill>
            </x14:dxf>
          </x14:cfRule>
          <x14:cfRule type="cellIs" priority="180" operator="equal" id="{ACA6D2D2-FC27-4D25-A998-8D2079EAFB47}">
            <xm:f>'DATOS '!$A$5</xm:f>
            <x14:dxf>
              <fill>
                <patternFill>
                  <bgColor rgb="FF92D050"/>
                </patternFill>
              </fill>
            </x14:dxf>
          </x14:cfRule>
          <x14:cfRule type="cellIs" priority="181" operator="equal" id="{A827D5B5-F227-46F5-A0C2-F13AE3DD983D}">
            <xm:f>'DATOS '!$A$4</xm:f>
            <x14:dxf>
              <fill>
                <patternFill>
                  <bgColor rgb="FFFFFF00"/>
                </patternFill>
              </fill>
            </x14:dxf>
          </x14:cfRule>
          <x14:cfRule type="cellIs" priority="182" operator="equal" id="{9773821C-6B7F-4368-B4BD-E4D759EB8E23}">
            <xm:f>'DATOS '!$A$3</xm:f>
            <x14:dxf>
              <fill>
                <patternFill>
                  <bgColor rgb="FFFFC000"/>
                </patternFill>
              </fill>
            </x14:dxf>
          </x14:cfRule>
          <x14:cfRule type="cellIs" priority="183" operator="equal" id="{68677541-0DF5-4440-83F3-71BDA98B822E}">
            <xm:f>'DATOS '!$A$2</xm:f>
            <x14:dxf>
              <fill>
                <patternFill>
                  <bgColor rgb="FFFF0000"/>
                </patternFill>
              </fill>
            </x14:dxf>
          </x14:cfRule>
          <xm:sqref>AJ22</xm:sqref>
        </x14:conditionalFormatting>
        <x14:conditionalFormatting xmlns:xm="http://schemas.microsoft.com/office/excel/2006/main">
          <x14:cfRule type="cellIs" priority="184" operator="equal" id="{439080D1-BD47-4125-9A93-2D69AB5871DA}">
            <xm:f>'DATOS '!$A$13</xm:f>
            <x14:dxf>
              <fill>
                <patternFill>
                  <bgColor rgb="FF00B050"/>
                </patternFill>
              </fill>
            </x14:dxf>
          </x14:cfRule>
          <x14:cfRule type="cellIs" priority="185" operator="equal" id="{5904710B-61B9-4FB2-A57D-F818B8E9841E}">
            <xm:f>'DATOS '!$A$12</xm:f>
            <x14:dxf>
              <fill>
                <patternFill>
                  <bgColor rgb="FF92D050"/>
                </patternFill>
              </fill>
            </x14:dxf>
          </x14:cfRule>
          <x14:cfRule type="cellIs" priority="186" operator="equal" id="{CBA7F1B4-E5E4-48DD-B8AB-958298BF327E}">
            <xm:f>'DATOS '!$A$11</xm:f>
            <x14:dxf>
              <fill>
                <patternFill>
                  <bgColor rgb="FFFFFF00"/>
                </patternFill>
              </fill>
            </x14:dxf>
          </x14:cfRule>
          <x14:cfRule type="cellIs" priority="187" operator="equal" id="{DD84EFF3-FE72-48F6-8388-1C2E868AF4D1}">
            <xm:f>'DATOS '!$A$10</xm:f>
            <x14:dxf>
              <fill>
                <patternFill>
                  <bgColor rgb="FFFFC000"/>
                </patternFill>
              </fill>
            </x14:dxf>
          </x14:cfRule>
          <x14:cfRule type="cellIs" priority="188" operator="equal" id="{6A626525-79B0-41AA-BC77-329473192846}">
            <xm:f>'DATOS '!$A$9</xm:f>
            <x14:dxf>
              <fill>
                <patternFill>
                  <bgColor rgb="FFFF0000"/>
                </patternFill>
              </fill>
            </x14:dxf>
          </x14:cfRule>
          <xm:sqref>AK22</xm:sqref>
        </x14:conditionalFormatting>
        <x14:conditionalFormatting xmlns:xm="http://schemas.microsoft.com/office/excel/2006/main">
          <x14:cfRule type="cellIs" priority="175" operator="equal" id="{6860EB64-0C0E-43B7-9726-252BA1E67BD5}">
            <xm:f>'DATOS '!$A$19</xm:f>
            <x14:dxf>
              <fill>
                <patternFill>
                  <bgColor rgb="FF92D050"/>
                </patternFill>
              </fill>
            </x14:dxf>
          </x14:cfRule>
          <x14:cfRule type="cellIs" priority="176" operator="equal" id="{E1CA1503-0F48-42F1-82ED-6D69958CD1D6}">
            <xm:f>'DATOS '!$A$18</xm:f>
            <x14:dxf>
              <fill>
                <patternFill>
                  <bgColor rgb="FFFFFF00"/>
                </patternFill>
              </fill>
            </x14:dxf>
          </x14:cfRule>
          <x14:cfRule type="cellIs" priority="177" operator="equal" id="{666C4A5F-7D76-4EB6-BCCF-2DF4CB441C2B}">
            <xm:f>'DATOS '!$A$17</xm:f>
            <x14:dxf>
              <fill>
                <patternFill>
                  <bgColor rgb="FFFFC000"/>
                </patternFill>
              </fill>
            </x14:dxf>
          </x14:cfRule>
          <x14:cfRule type="cellIs" priority="178" operator="equal" id="{7DB77ABD-461F-4E4D-8998-845D5061A68D}">
            <xm:f>'DATOS '!$A$16</xm:f>
            <x14:dxf>
              <fill>
                <patternFill>
                  <bgColor rgb="FFFF0000"/>
                </patternFill>
              </fill>
            </x14:dxf>
          </x14:cfRule>
          <xm:sqref>AL22</xm:sqref>
        </x14:conditionalFormatting>
        <x14:conditionalFormatting xmlns:xm="http://schemas.microsoft.com/office/excel/2006/main">
          <x14:cfRule type="cellIs" priority="165" operator="equal" id="{B76B6482-1B32-4504-ADCF-FD5B030FB75A}">
            <xm:f>'DATOS '!$A$6</xm:f>
            <x14:dxf>
              <fill>
                <patternFill>
                  <bgColor rgb="FF00B050"/>
                </patternFill>
              </fill>
            </x14:dxf>
          </x14:cfRule>
          <x14:cfRule type="cellIs" priority="166" operator="equal" id="{A042ABBE-6CDD-45CE-B3FC-89D494E5DE81}">
            <xm:f>'DATOS '!$A$5</xm:f>
            <x14:dxf>
              <fill>
                <patternFill>
                  <bgColor rgb="FF92D050"/>
                </patternFill>
              </fill>
            </x14:dxf>
          </x14:cfRule>
          <x14:cfRule type="cellIs" priority="167" operator="equal" id="{E5478656-25B5-4247-873D-E021C4D42BBD}">
            <xm:f>'DATOS '!$A$4</xm:f>
            <x14:dxf>
              <fill>
                <patternFill>
                  <bgColor rgb="FFFFFF00"/>
                </patternFill>
              </fill>
            </x14:dxf>
          </x14:cfRule>
          <x14:cfRule type="cellIs" priority="168" operator="equal" id="{87818714-FE73-4580-9004-025CDFB1C947}">
            <xm:f>'DATOS '!$A$3</xm:f>
            <x14:dxf>
              <fill>
                <patternFill>
                  <bgColor rgb="FFFFC000"/>
                </patternFill>
              </fill>
            </x14:dxf>
          </x14:cfRule>
          <x14:cfRule type="cellIs" priority="169" operator="equal" id="{84986118-13A2-4CA5-A47F-84204A3BD52A}">
            <xm:f>'DATOS '!$A$2</xm:f>
            <x14:dxf>
              <fill>
                <patternFill>
                  <bgColor rgb="FFFF0000"/>
                </patternFill>
              </fill>
            </x14:dxf>
          </x14:cfRule>
          <xm:sqref>N25</xm:sqref>
        </x14:conditionalFormatting>
        <x14:conditionalFormatting xmlns:xm="http://schemas.microsoft.com/office/excel/2006/main">
          <x14:cfRule type="cellIs" priority="170" operator="equal" id="{1417D6EC-F5E2-44D0-8AA1-F673584154AD}">
            <xm:f>'DATOS '!$A$13</xm:f>
            <x14:dxf>
              <fill>
                <patternFill>
                  <bgColor rgb="FF00B050"/>
                </patternFill>
              </fill>
            </x14:dxf>
          </x14:cfRule>
          <x14:cfRule type="cellIs" priority="171" operator="equal" id="{B7A88699-8B89-4B17-986F-E8C70E3B85B4}">
            <xm:f>'DATOS '!$A$12</xm:f>
            <x14:dxf>
              <fill>
                <patternFill>
                  <bgColor rgb="FF92D050"/>
                </patternFill>
              </fill>
            </x14:dxf>
          </x14:cfRule>
          <x14:cfRule type="cellIs" priority="172" operator="equal" id="{4E974E71-2962-40D0-993B-0CB89CFCFE74}">
            <xm:f>'DATOS '!$A$11</xm:f>
            <x14:dxf>
              <fill>
                <patternFill>
                  <bgColor rgb="FFFFFF00"/>
                </patternFill>
              </fill>
            </x14:dxf>
          </x14:cfRule>
          <x14:cfRule type="cellIs" priority="173" operator="equal" id="{4507143F-4607-490D-BAD9-0227E3DCD0B2}">
            <xm:f>'DATOS '!$A$10</xm:f>
            <x14:dxf>
              <fill>
                <patternFill>
                  <bgColor rgb="FFFFC000"/>
                </patternFill>
              </fill>
            </x14:dxf>
          </x14:cfRule>
          <x14:cfRule type="cellIs" priority="174" operator="equal" id="{F8E7FC8C-2B4F-40A6-99B8-76CEA2A0D8AD}">
            <xm:f>'DATOS '!$A$9</xm:f>
            <x14:dxf>
              <fill>
                <patternFill>
                  <bgColor rgb="FFFF0000"/>
                </patternFill>
              </fill>
            </x14:dxf>
          </x14:cfRule>
          <xm:sqref>O25</xm:sqref>
        </x14:conditionalFormatting>
        <x14:conditionalFormatting xmlns:xm="http://schemas.microsoft.com/office/excel/2006/main">
          <x14:cfRule type="cellIs" priority="161" operator="equal" id="{0B87F68C-6A02-4B06-ADB8-8E4E88881BB3}">
            <xm:f>'DATOS '!$A$19</xm:f>
            <x14:dxf>
              <fill>
                <patternFill>
                  <bgColor rgb="FF92D050"/>
                </patternFill>
              </fill>
            </x14:dxf>
          </x14:cfRule>
          <x14:cfRule type="cellIs" priority="162" operator="equal" id="{9E143FAB-7849-4B7D-855A-68F838FADF46}">
            <xm:f>'DATOS '!$A$18</xm:f>
            <x14:dxf>
              <fill>
                <patternFill>
                  <bgColor rgb="FFFFFF00"/>
                </patternFill>
              </fill>
            </x14:dxf>
          </x14:cfRule>
          <x14:cfRule type="cellIs" priority="163" operator="equal" id="{D857C2BC-8558-4297-A122-AEB97AFED7C7}">
            <xm:f>'DATOS '!$A$17</xm:f>
            <x14:dxf>
              <fill>
                <patternFill>
                  <bgColor rgb="FFFFC000"/>
                </patternFill>
              </fill>
            </x14:dxf>
          </x14:cfRule>
          <x14:cfRule type="cellIs" priority="164" operator="equal" id="{3B7F367F-ACBC-4962-9000-FFC904A979CF}">
            <xm:f>'DATOS '!$A$16</xm:f>
            <x14:dxf>
              <fill>
                <patternFill>
                  <bgColor rgb="FFFF0000"/>
                </patternFill>
              </fill>
            </x14:dxf>
          </x14:cfRule>
          <xm:sqref>P25</xm:sqref>
        </x14:conditionalFormatting>
        <x14:conditionalFormatting xmlns:xm="http://schemas.microsoft.com/office/excel/2006/main">
          <x14:cfRule type="cellIs" priority="151" operator="equal" id="{F118E35E-D4DD-4EA7-83B3-F6E50A1C90C5}">
            <xm:f>'DATOS '!$A$6</xm:f>
            <x14:dxf>
              <fill>
                <patternFill>
                  <bgColor rgb="FF00B050"/>
                </patternFill>
              </fill>
            </x14:dxf>
          </x14:cfRule>
          <x14:cfRule type="cellIs" priority="152" operator="equal" id="{FEFA8C43-06F1-4591-838C-C3EA1C2D4608}">
            <xm:f>'DATOS '!$A$5</xm:f>
            <x14:dxf>
              <fill>
                <patternFill>
                  <bgColor rgb="FF92D050"/>
                </patternFill>
              </fill>
            </x14:dxf>
          </x14:cfRule>
          <x14:cfRule type="cellIs" priority="153" operator="equal" id="{31C7E297-2E5E-4897-9539-D9F6775649A4}">
            <xm:f>'DATOS '!$A$4</xm:f>
            <x14:dxf>
              <fill>
                <patternFill>
                  <bgColor rgb="FFFFFF00"/>
                </patternFill>
              </fill>
            </x14:dxf>
          </x14:cfRule>
          <x14:cfRule type="cellIs" priority="154" operator="equal" id="{0A0161F8-C3E8-4AF8-BFD9-84EE9B498E60}">
            <xm:f>'DATOS '!$A$3</xm:f>
            <x14:dxf>
              <fill>
                <patternFill>
                  <bgColor rgb="FFFFC000"/>
                </patternFill>
              </fill>
            </x14:dxf>
          </x14:cfRule>
          <x14:cfRule type="cellIs" priority="155" operator="equal" id="{155E6B1C-EDDD-41F3-963B-A5CED92D7BC5}">
            <xm:f>'DATOS '!$A$2</xm:f>
            <x14:dxf>
              <fill>
                <patternFill>
                  <bgColor rgb="FFFF0000"/>
                </patternFill>
              </fill>
            </x14:dxf>
          </x14:cfRule>
          <xm:sqref>AJ25 AJ28</xm:sqref>
        </x14:conditionalFormatting>
        <x14:conditionalFormatting xmlns:xm="http://schemas.microsoft.com/office/excel/2006/main">
          <x14:cfRule type="cellIs" priority="156" operator="equal" id="{4AA78C54-563B-4CCE-AEEF-92752972D875}">
            <xm:f>'DATOS '!$A$13</xm:f>
            <x14:dxf>
              <fill>
                <patternFill>
                  <bgColor rgb="FF00B050"/>
                </patternFill>
              </fill>
            </x14:dxf>
          </x14:cfRule>
          <x14:cfRule type="cellIs" priority="157" operator="equal" id="{EEEEAC2B-1789-45FF-A31C-07F6980BA2D5}">
            <xm:f>'DATOS '!$A$12</xm:f>
            <x14:dxf>
              <fill>
                <patternFill>
                  <bgColor rgb="FF92D050"/>
                </patternFill>
              </fill>
            </x14:dxf>
          </x14:cfRule>
          <x14:cfRule type="cellIs" priority="158" operator="equal" id="{52CA2620-254F-41E6-B424-2DF8D6107FFE}">
            <xm:f>'DATOS '!$A$11</xm:f>
            <x14:dxf>
              <fill>
                <patternFill>
                  <bgColor rgb="FFFFFF00"/>
                </patternFill>
              </fill>
            </x14:dxf>
          </x14:cfRule>
          <x14:cfRule type="cellIs" priority="159" operator="equal" id="{C6983048-49C3-4128-B82D-87E60A0A3BF4}">
            <xm:f>'DATOS '!$A$10</xm:f>
            <x14:dxf>
              <fill>
                <patternFill>
                  <bgColor rgb="FFFFC000"/>
                </patternFill>
              </fill>
            </x14:dxf>
          </x14:cfRule>
          <x14:cfRule type="cellIs" priority="160" operator="equal" id="{409204CF-9109-49B2-A62A-B0259CDCC53E}">
            <xm:f>'DATOS '!$A$9</xm:f>
            <x14:dxf>
              <fill>
                <patternFill>
                  <bgColor rgb="FFFF0000"/>
                </patternFill>
              </fill>
            </x14:dxf>
          </x14:cfRule>
          <xm:sqref>AK25 AK28</xm:sqref>
        </x14:conditionalFormatting>
        <x14:conditionalFormatting xmlns:xm="http://schemas.microsoft.com/office/excel/2006/main">
          <x14:cfRule type="cellIs" priority="147" operator="equal" id="{EB99BB68-E528-46E7-81BB-26F8B95E9341}">
            <xm:f>'DATOS '!$A$19</xm:f>
            <x14:dxf>
              <fill>
                <patternFill>
                  <bgColor rgb="FF92D050"/>
                </patternFill>
              </fill>
            </x14:dxf>
          </x14:cfRule>
          <x14:cfRule type="cellIs" priority="148" operator="equal" id="{27B975AE-9600-443E-A255-2E0639301F65}">
            <xm:f>'DATOS '!$A$18</xm:f>
            <x14:dxf>
              <fill>
                <patternFill>
                  <bgColor rgb="FFFFFF00"/>
                </patternFill>
              </fill>
            </x14:dxf>
          </x14:cfRule>
          <x14:cfRule type="cellIs" priority="149" operator="equal" id="{9629947B-36DF-4A64-9A6C-C7C04680FA72}">
            <xm:f>'DATOS '!$A$17</xm:f>
            <x14:dxf>
              <fill>
                <patternFill>
                  <bgColor rgb="FFFFC000"/>
                </patternFill>
              </fill>
            </x14:dxf>
          </x14:cfRule>
          <x14:cfRule type="cellIs" priority="150" operator="equal" id="{D137C37B-93B8-457E-B594-38B715D5B42B}">
            <xm:f>'DATOS '!$A$16</xm:f>
            <x14:dxf>
              <fill>
                <patternFill>
                  <bgColor rgb="FFFF0000"/>
                </patternFill>
              </fill>
            </x14:dxf>
          </x14:cfRule>
          <xm:sqref>AL25</xm:sqref>
        </x14:conditionalFormatting>
        <x14:conditionalFormatting xmlns:xm="http://schemas.microsoft.com/office/excel/2006/main">
          <x14:cfRule type="cellIs" priority="137" operator="equal" id="{E65F1A50-55B7-48AB-B8E9-25DBFC281AFA}">
            <xm:f>'DATOS '!$A$6</xm:f>
            <x14:dxf>
              <fill>
                <patternFill>
                  <bgColor rgb="FF00B050"/>
                </patternFill>
              </fill>
            </x14:dxf>
          </x14:cfRule>
          <x14:cfRule type="cellIs" priority="138" operator="equal" id="{C1F3CA16-6139-440A-9FF2-CF5CF7E64248}">
            <xm:f>'DATOS '!$A$5</xm:f>
            <x14:dxf>
              <fill>
                <patternFill>
                  <bgColor rgb="FF92D050"/>
                </patternFill>
              </fill>
            </x14:dxf>
          </x14:cfRule>
          <x14:cfRule type="cellIs" priority="139" operator="equal" id="{8C22F0E4-0258-45B6-B9B2-B2DFB8F0E49A}">
            <xm:f>'DATOS '!$A$4</xm:f>
            <x14:dxf>
              <fill>
                <patternFill>
                  <bgColor rgb="FFFFFF00"/>
                </patternFill>
              </fill>
            </x14:dxf>
          </x14:cfRule>
          <x14:cfRule type="cellIs" priority="140" operator="equal" id="{AA097041-1655-426A-891A-5BDDE4FD3288}">
            <xm:f>'DATOS '!$A$3</xm:f>
            <x14:dxf>
              <fill>
                <patternFill>
                  <bgColor rgb="FFFFC000"/>
                </patternFill>
              </fill>
            </x14:dxf>
          </x14:cfRule>
          <x14:cfRule type="cellIs" priority="141" operator="equal" id="{DFA84268-8F93-4AC3-9254-01A8289D940B}">
            <xm:f>'DATOS '!$A$2</xm:f>
            <x14:dxf>
              <fill>
                <patternFill>
                  <bgColor rgb="FFFF0000"/>
                </patternFill>
              </fill>
            </x14:dxf>
          </x14:cfRule>
          <xm:sqref>N28</xm:sqref>
        </x14:conditionalFormatting>
        <x14:conditionalFormatting xmlns:xm="http://schemas.microsoft.com/office/excel/2006/main">
          <x14:cfRule type="cellIs" priority="142" operator="equal" id="{475EC39A-C9B4-4CE5-A5C8-2E128DF622D1}">
            <xm:f>'DATOS '!$A$13</xm:f>
            <x14:dxf>
              <fill>
                <patternFill>
                  <bgColor rgb="FF00B050"/>
                </patternFill>
              </fill>
            </x14:dxf>
          </x14:cfRule>
          <x14:cfRule type="cellIs" priority="143" operator="equal" id="{D9B6F546-839E-44D0-A606-E9161764C860}">
            <xm:f>'DATOS '!$A$12</xm:f>
            <x14:dxf>
              <fill>
                <patternFill>
                  <bgColor rgb="FF92D050"/>
                </patternFill>
              </fill>
            </x14:dxf>
          </x14:cfRule>
          <x14:cfRule type="cellIs" priority="144" operator="equal" id="{5271B033-8F55-4E45-9F8F-58D2CAF61683}">
            <xm:f>'DATOS '!$A$11</xm:f>
            <x14:dxf>
              <fill>
                <patternFill>
                  <bgColor rgb="FFFFFF00"/>
                </patternFill>
              </fill>
            </x14:dxf>
          </x14:cfRule>
          <x14:cfRule type="cellIs" priority="145" operator="equal" id="{AE482CF3-1579-4822-B516-C95211B805EB}">
            <xm:f>'DATOS '!$A$10</xm:f>
            <x14:dxf>
              <fill>
                <patternFill>
                  <bgColor rgb="FFFFC000"/>
                </patternFill>
              </fill>
            </x14:dxf>
          </x14:cfRule>
          <x14:cfRule type="cellIs" priority="146" operator="equal" id="{A53804DD-ACBA-4F31-8C21-097BEED5F67B}">
            <xm:f>'DATOS '!$A$9</xm:f>
            <x14:dxf>
              <fill>
                <patternFill>
                  <bgColor rgb="FFFF0000"/>
                </patternFill>
              </fill>
            </x14:dxf>
          </x14:cfRule>
          <xm:sqref>O28</xm:sqref>
        </x14:conditionalFormatting>
        <x14:conditionalFormatting xmlns:xm="http://schemas.microsoft.com/office/excel/2006/main">
          <x14:cfRule type="cellIs" priority="133" operator="equal" id="{37B3C5CC-62CE-4D88-851E-468B973DEC1D}">
            <xm:f>'DATOS '!$A$19</xm:f>
            <x14:dxf>
              <fill>
                <patternFill>
                  <bgColor rgb="FF92D050"/>
                </patternFill>
              </fill>
            </x14:dxf>
          </x14:cfRule>
          <x14:cfRule type="cellIs" priority="134" operator="equal" id="{DDB9EC4B-6C66-4E32-84AE-3C8A08582451}">
            <xm:f>'DATOS '!$A$18</xm:f>
            <x14:dxf>
              <fill>
                <patternFill>
                  <bgColor rgb="FFFFFF00"/>
                </patternFill>
              </fill>
            </x14:dxf>
          </x14:cfRule>
          <x14:cfRule type="cellIs" priority="135" operator="equal" id="{62EE03D1-B135-4F44-A499-7846970B2421}">
            <xm:f>'DATOS '!$A$17</xm:f>
            <x14:dxf>
              <fill>
                <patternFill>
                  <bgColor rgb="FFFFC000"/>
                </patternFill>
              </fill>
            </x14:dxf>
          </x14:cfRule>
          <x14:cfRule type="cellIs" priority="136" operator="equal" id="{6C45AD2D-1C44-4A9D-BBF3-42A0E6C0802D}">
            <xm:f>'DATOS '!$A$16</xm:f>
            <x14:dxf>
              <fill>
                <patternFill>
                  <bgColor rgb="FFFF0000"/>
                </patternFill>
              </fill>
            </x14:dxf>
          </x14:cfRule>
          <xm:sqref>P28</xm:sqref>
        </x14:conditionalFormatting>
        <x14:conditionalFormatting xmlns:xm="http://schemas.microsoft.com/office/excel/2006/main">
          <x14:cfRule type="cellIs" priority="123" operator="equal" id="{21271A60-5559-4281-8390-E1B49EFF412A}">
            <xm:f>'DATOS '!$A$6</xm:f>
            <x14:dxf>
              <fill>
                <patternFill>
                  <bgColor rgb="FF00B050"/>
                </patternFill>
              </fill>
            </x14:dxf>
          </x14:cfRule>
          <x14:cfRule type="cellIs" priority="124" operator="equal" id="{2D733073-1E42-4E45-B765-BECE31FC3FE5}">
            <xm:f>'DATOS '!$A$5</xm:f>
            <x14:dxf>
              <fill>
                <patternFill>
                  <bgColor rgb="FF92D050"/>
                </patternFill>
              </fill>
            </x14:dxf>
          </x14:cfRule>
          <x14:cfRule type="cellIs" priority="125" operator="equal" id="{8FCA7F6F-7D2F-44FD-AF7A-4B5E05139303}">
            <xm:f>'DATOS '!$A$4</xm:f>
            <x14:dxf>
              <fill>
                <patternFill>
                  <bgColor rgb="FFFFFF00"/>
                </patternFill>
              </fill>
            </x14:dxf>
          </x14:cfRule>
          <x14:cfRule type="cellIs" priority="126" operator="equal" id="{792855EB-AC01-4051-838E-589459E905BD}">
            <xm:f>'DATOS '!$A$3</xm:f>
            <x14:dxf>
              <fill>
                <patternFill>
                  <bgColor rgb="FFFFC000"/>
                </patternFill>
              </fill>
            </x14:dxf>
          </x14:cfRule>
          <x14:cfRule type="cellIs" priority="127" operator="equal" id="{7555CFBE-C0B0-4357-9BF2-851376A0C26D}">
            <xm:f>'DATOS '!$A$2</xm:f>
            <x14:dxf>
              <fill>
                <patternFill>
                  <bgColor rgb="FFFF0000"/>
                </patternFill>
              </fill>
            </x14:dxf>
          </x14:cfRule>
          <xm:sqref>N31</xm:sqref>
        </x14:conditionalFormatting>
        <x14:conditionalFormatting xmlns:xm="http://schemas.microsoft.com/office/excel/2006/main">
          <x14:cfRule type="cellIs" priority="128" operator="equal" id="{9B62187D-FA2C-4DBA-AE8A-30CD58302BE0}">
            <xm:f>'DATOS '!$A$13</xm:f>
            <x14:dxf>
              <fill>
                <patternFill>
                  <bgColor rgb="FF00B050"/>
                </patternFill>
              </fill>
            </x14:dxf>
          </x14:cfRule>
          <x14:cfRule type="cellIs" priority="129" operator="equal" id="{3C7E12F1-A9EA-4C3F-8077-404D463DF86D}">
            <xm:f>'DATOS '!$A$12</xm:f>
            <x14:dxf>
              <fill>
                <patternFill>
                  <bgColor rgb="FF92D050"/>
                </patternFill>
              </fill>
            </x14:dxf>
          </x14:cfRule>
          <x14:cfRule type="cellIs" priority="130" operator="equal" id="{94CAB176-BACA-4454-BC30-B4B72A9CA9F3}">
            <xm:f>'DATOS '!$A$11</xm:f>
            <x14:dxf>
              <fill>
                <patternFill>
                  <bgColor rgb="FFFFFF00"/>
                </patternFill>
              </fill>
            </x14:dxf>
          </x14:cfRule>
          <x14:cfRule type="cellIs" priority="131" operator="equal" id="{97B1304B-1BCF-4A15-BB24-D3765F216D87}">
            <xm:f>'DATOS '!$A$10</xm:f>
            <x14:dxf>
              <fill>
                <patternFill>
                  <bgColor rgb="FFFFC000"/>
                </patternFill>
              </fill>
            </x14:dxf>
          </x14:cfRule>
          <x14:cfRule type="cellIs" priority="132" operator="equal" id="{7ECD5F47-A8E9-44DE-9250-E9D408C4FA07}">
            <xm:f>'DATOS '!$A$9</xm:f>
            <x14:dxf>
              <fill>
                <patternFill>
                  <bgColor rgb="FFFF0000"/>
                </patternFill>
              </fill>
            </x14:dxf>
          </x14:cfRule>
          <xm:sqref>O31</xm:sqref>
        </x14:conditionalFormatting>
        <x14:conditionalFormatting xmlns:xm="http://schemas.microsoft.com/office/excel/2006/main">
          <x14:cfRule type="cellIs" priority="119" operator="equal" id="{9E45D4B6-BCDB-4D6A-835B-9E049AB3AF61}">
            <xm:f>'DATOS '!$A$19</xm:f>
            <x14:dxf>
              <fill>
                <patternFill>
                  <bgColor rgb="FF92D050"/>
                </patternFill>
              </fill>
            </x14:dxf>
          </x14:cfRule>
          <x14:cfRule type="cellIs" priority="120" operator="equal" id="{66085A4E-AC59-40E3-9BB6-28F7814891C5}">
            <xm:f>'DATOS '!$A$18</xm:f>
            <x14:dxf>
              <fill>
                <patternFill>
                  <bgColor rgb="FFFFFF00"/>
                </patternFill>
              </fill>
            </x14:dxf>
          </x14:cfRule>
          <x14:cfRule type="cellIs" priority="121" operator="equal" id="{53783642-218F-4897-BF69-F44D9787AD72}">
            <xm:f>'DATOS '!$A$17</xm:f>
            <x14:dxf>
              <fill>
                <patternFill>
                  <bgColor rgb="FFFFC000"/>
                </patternFill>
              </fill>
            </x14:dxf>
          </x14:cfRule>
          <x14:cfRule type="cellIs" priority="122" operator="equal" id="{B17913C7-554A-461D-A0D9-3E369205FC1C}">
            <xm:f>'DATOS '!$A$16</xm:f>
            <x14:dxf>
              <fill>
                <patternFill>
                  <bgColor rgb="FFFF0000"/>
                </patternFill>
              </fill>
            </x14:dxf>
          </x14:cfRule>
          <xm:sqref>P31</xm:sqref>
        </x14:conditionalFormatting>
        <x14:conditionalFormatting xmlns:xm="http://schemas.microsoft.com/office/excel/2006/main">
          <x14:cfRule type="cellIs" priority="115" operator="equal" id="{C0788DBB-914F-4BDA-866F-B00B535E1646}">
            <xm:f>'DATOS '!$A$19</xm:f>
            <x14:dxf>
              <fill>
                <patternFill>
                  <bgColor rgb="FF92D050"/>
                </patternFill>
              </fill>
            </x14:dxf>
          </x14:cfRule>
          <x14:cfRule type="cellIs" priority="116" operator="equal" id="{AF97C782-5DCA-4709-87D8-8C181A7B7D97}">
            <xm:f>'DATOS '!$A$18</xm:f>
            <x14:dxf>
              <fill>
                <patternFill>
                  <bgColor rgb="FFFFFF00"/>
                </patternFill>
              </fill>
            </x14:dxf>
          </x14:cfRule>
          <x14:cfRule type="cellIs" priority="117" operator="equal" id="{8E1649FB-A7BE-48CC-9338-A5DDA5672761}">
            <xm:f>'DATOS '!$A$17</xm:f>
            <x14:dxf>
              <fill>
                <patternFill>
                  <bgColor rgb="FFFFC000"/>
                </patternFill>
              </fill>
            </x14:dxf>
          </x14:cfRule>
          <x14:cfRule type="cellIs" priority="118" operator="equal" id="{A40A5CC6-E329-4893-B80A-39B261A6C29C}">
            <xm:f>'DATOS '!$A$16</xm:f>
            <x14:dxf>
              <fill>
                <patternFill>
                  <bgColor rgb="FFFF0000"/>
                </patternFill>
              </fill>
            </x14:dxf>
          </x14:cfRule>
          <xm:sqref>AL28</xm:sqref>
        </x14:conditionalFormatting>
        <x14:conditionalFormatting xmlns:xm="http://schemas.microsoft.com/office/excel/2006/main">
          <x14:cfRule type="cellIs" priority="110" operator="equal" id="{183D15CB-265A-4071-91ED-D83E37801FAC}">
            <xm:f>'DATOS '!$A$6</xm:f>
            <x14:dxf>
              <fill>
                <patternFill>
                  <bgColor rgb="FF00B050"/>
                </patternFill>
              </fill>
            </x14:dxf>
          </x14:cfRule>
          <x14:cfRule type="cellIs" priority="111" operator="equal" id="{6CCA63E3-642E-42D1-82FC-61B7C8917EF5}">
            <xm:f>'DATOS '!$A$5</xm:f>
            <x14:dxf>
              <fill>
                <patternFill>
                  <bgColor rgb="FF92D050"/>
                </patternFill>
              </fill>
            </x14:dxf>
          </x14:cfRule>
          <x14:cfRule type="cellIs" priority="112" operator="equal" id="{EB4071D1-B94E-4770-9B11-919033676E84}">
            <xm:f>'DATOS '!$A$4</xm:f>
            <x14:dxf>
              <fill>
                <patternFill>
                  <bgColor rgb="FFFFFF00"/>
                </patternFill>
              </fill>
            </x14:dxf>
          </x14:cfRule>
          <x14:cfRule type="cellIs" priority="113" operator="equal" id="{3EB8FBC9-7021-4811-9439-90678F04E6BB}">
            <xm:f>'DATOS '!$A$3</xm:f>
            <x14:dxf>
              <fill>
                <patternFill>
                  <bgColor rgb="FFFFC000"/>
                </patternFill>
              </fill>
            </x14:dxf>
          </x14:cfRule>
          <x14:cfRule type="cellIs" priority="114" operator="equal" id="{7C36EE97-61B6-4E64-A430-7023D2882DDF}">
            <xm:f>'DATOS '!$A$2</xm:f>
            <x14:dxf>
              <fill>
                <patternFill>
                  <bgColor rgb="FFFF0000"/>
                </patternFill>
              </fill>
            </x14:dxf>
          </x14:cfRule>
          <xm:sqref>AJ31</xm:sqref>
        </x14:conditionalFormatting>
        <x14:conditionalFormatting xmlns:xm="http://schemas.microsoft.com/office/excel/2006/main">
          <x14:cfRule type="cellIs" priority="105" operator="equal" id="{1402D032-E4B0-43A6-8227-FE0A3F7C86FE}">
            <xm:f>'DATOS '!$A$6</xm:f>
            <x14:dxf>
              <fill>
                <patternFill>
                  <bgColor rgb="FF00B050"/>
                </patternFill>
              </fill>
            </x14:dxf>
          </x14:cfRule>
          <x14:cfRule type="cellIs" priority="106" operator="equal" id="{63A4175B-7267-4578-AB34-E69EB6D63A34}">
            <xm:f>'DATOS '!$A$5</xm:f>
            <x14:dxf>
              <fill>
                <patternFill>
                  <bgColor rgb="FF92D050"/>
                </patternFill>
              </fill>
            </x14:dxf>
          </x14:cfRule>
          <x14:cfRule type="cellIs" priority="107" operator="equal" id="{7397B278-69B1-4DC7-9F49-71C15839918A}">
            <xm:f>'DATOS '!$A$4</xm:f>
            <x14:dxf>
              <fill>
                <patternFill>
                  <bgColor rgb="FFFFFF00"/>
                </patternFill>
              </fill>
            </x14:dxf>
          </x14:cfRule>
          <x14:cfRule type="cellIs" priority="108" operator="equal" id="{A82D61EF-93D0-4FA2-AF88-F2E8F5580506}">
            <xm:f>'DATOS '!$A$3</xm:f>
            <x14:dxf>
              <fill>
                <patternFill>
                  <bgColor rgb="FFFFC000"/>
                </patternFill>
              </fill>
            </x14:dxf>
          </x14:cfRule>
          <x14:cfRule type="cellIs" priority="109" operator="equal" id="{A209ABA9-2127-4523-814D-A78647133ABB}">
            <xm:f>'DATOS '!$A$2</xm:f>
            <x14:dxf>
              <fill>
                <patternFill>
                  <bgColor rgb="FFFF0000"/>
                </patternFill>
              </fill>
            </x14:dxf>
          </x14:cfRule>
          <xm:sqref>AK31</xm:sqref>
        </x14:conditionalFormatting>
        <x14:conditionalFormatting xmlns:xm="http://schemas.microsoft.com/office/excel/2006/main">
          <x14:cfRule type="cellIs" priority="101" operator="equal" id="{8BA1BCC6-8D58-44F7-8D01-F8A6D68ED374}">
            <xm:f>'DATOS '!$A$19</xm:f>
            <x14:dxf>
              <fill>
                <patternFill>
                  <bgColor rgb="FF92D050"/>
                </patternFill>
              </fill>
            </x14:dxf>
          </x14:cfRule>
          <x14:cfRule type="cellIs" priority="102" operator="equal" id="{01D0EC64-4596-4096-A5E7-2ACBDED4AE4E}">
            <xm:f>'DATOS '!$A$18</xm:f>
            <x14:dxf>
              <fill>
                <patternFill>
                  <bgColor rgb="FFFFFF00"/>
                </patternFill>
              </fill>
            </x14:dxf>
          </x14:cfRule>
          <x14:cfRule type="cellIs" priority="103" operator="equal" id="{85CD549C-597F-411B-A06D-1BE4D57C8CC0}">
            <xm:f>'DATOS '!$A$17</xm:f>
            <x14:dxf>
              <fill>
                <patternFill>
                  <bgColor rgb="FFFFC000"/>
                </patternFill>
              </fill>
            </x14:dxf>
          </x14:cfRule>
          <x14:cfRule type="cellIs" priority="104" operator="equal" id="{B373BB7E-9F2E-4B0E-AC5E-AC86CE9352BE}">
            <xm:f>'DATOS '!$A$16</xm:f>
            <x14:dxf>
              <fill>
                <patternFill>
                  <bgColor rgb="FFFF0000"/>
                </patternFill>
              </fill>
            </x14:dxf>
          </x14:cfRule>
          <xm:sqref>AL31</xm:sqref>
        </x14:conditionalFormatting>
        <x14:conditionalFormatting xmlns:xm="http://schemas.microsoft.com/office/excel/2006/main">
          <x14:cfRule type="cellIs" priority="87" operator="equal" id="{4C3BC96D-038C-4CF7-81C7-7C7654DD22F7}">
            <xm:f>'[10 MATRIZ_RIESGOS_DE_CORRUPCION_SAF_TESORERIA.xlsx]DATOS '!#REF!</xm:f>
            <x14:dxf>
              <fill>
                <patternFill>
                  <bgColor rgb="FF00B050"/>
                </patternFill>
              </fill>
            </x14:dxf>
          </x14:cfRule>
          <x14:cfRule type="cellIs" priority="88" operator="equal" id="{901BD868-1720-4262-B97D-75FCCEBB5505}">
            <xm:f>'[10 MATRIZ_RIESGOS_DE_CORRUPCION_SAF_TESORERIA.xlsx]DATOS '!#REF!</xm:f>
            <x14:dxf>
              <fill>
                <patternFill>
                  <bgColor rgb="FF92D050"/>
                </patternFill>
              </fill>
            </x14:dxf>
          </x14:cfRule>
          <x14:cfRule type="cellIs" priority="89" operator="equal" id="{C6D4F02C-D0D8-4E5A-BCC7-9E244F0B764B}">
            <xm:f>'[10 MATRIZ_RIESGOS_DE_CORRUPCION_SAF_TESORERIA.xlsx]DATOS '!#REF!</xm:f>
            <x14:dxf>
              <fill>
                <patternFill>
                  <bgColor rgb="FFFFFF00"/>
                </patternFill>
              </fill>
            </x14:dxf>
          </x14:cfRule>
          <x14:cfRule type="cellIs" priority="90" operator="equal" id="{BAC44550-72A9-4AB7-9E45-D8E8A9F9E41B}">
            <xm:f>'[10 MATRIZ_RIESGOS_DE_CORRUPCION_SAF_TESORERIA.xlsx]DATOS '!#REF!</xm:f>
            <x14:dxf>
              <fill>
                <patternFill>
                  <bgColor rgb="FFFFC000"/>
                </patternFill>
              </fill>
            </x14:dxf>
          </x14:cfRule>
          <x14:cfRule type="cellIs" priority="91" operator="equal" id="{BB8C0B16-CD5D-4A44-B61E-0F44A023BFFF}">
            <xm:f>'[10 MATRIZ_RIESGOS_DE_CORRUPCION_SAF_TESORERIA.xlsx]DATOS '!#REF!</xm:f>
            <x14:dxf>
              <fill>
                <patternFill>
                  <bgColor rgb="FFFF0000"/>
                </patternFill>
              </fill>
            </x14:dxf>
          </x14:cfRule>
          <xm:sqref>AJ38</xm:sqref>
        </x14:conditionalFormatting>
        <x14:conditionalFormatting xmlns:xm="http://schemas.microsoft.com/office/excel/2006/main">
          <x14:cfRule type="cellIs" priority="92" operator="equal" id="{6066F41C-2A2B-4422-B207-F586D12C4042}">
            <xm:f>'[10 MATRIZ_RIESGOS_DE_CORRUPCION_SAF_TESORERIA.xlsx]DATOS '!#REF!</xm:f>
            <x14:dxf>
              <fill>
                <patternFill>
                  <bgColor rgb="FF00B050"/>
                </patternFill>
              </fill>
            </x14:dxf>
          </x14:cfRule>
          <x14:cfRule type="cellIs" priority="93" operator="equal" id="{9C550691-8F29-4AB5-89B0-B39B171C861A}">
            <xm:f>'[10 MATRIZ_RIESGOS_DE_CORRUPCION_SAF_TESORERIA.xlsx]DATOS '!#REF!</xm:f>
            <x14:dxf>
              <fill>
                <patternFill>
                  <bgColor rgb="FF92D050"/>
                </patternFill>
              </fill>
            </x14:dxf>
          </x14:cfRule>
          <x14:cfRule type="cellIs" priority="94" operator="equal" id="{DD224A15-2BE9-4E69-85BB-F47791038E9C}">
            <xm:f>'[10 MATRIZ_RIESGOS_DE_CORRUPCION_SAF_TESORERIA.xlsx]DATOS '!#REF!</xm:f>
            <x14:dxf>
              <fill>
                <patternFill>
                  <bgColor rgb="FFFFFF00"/>
                </patternFill>
              </fill>
            </x14:dxf>
          </x14:cfRule>
          <x14:cfRule type="cellIs" priority="95" operator="equal" id="{D2FFAEE2-151B-409B-BE7E-ED513C85D7C9}">
            <xm:f>'[10 MATRIZ_RIESGOS_DE_CORRUPCION_SAF_TESORERIA.xlsx]DATOS '!#REF!</xm:f>
            <x14:dxf>
              <fill>
                <patternFill>
                  <bgColor rgb="FFFFC000"/>
                </patternFill>
              </fill>
            </x14:dxf>
          </x14:cfRule>
          <x14:cfRule type="cellIs" priority="96" operator="equal" id="{F2E6B6E3-7B27-40E9-9DFC-3F3F073C8518}">
            <xm:f>'[10 MATRIZ_RIESGOS_DE_CORRUPCION_SAF_TESORERIA.xlsx]DATOS '!#REF!</xm:f>
            <x14:dxf>
              <fill>
                <patternFill>
                  <bgColor rgb="FFFF0000"/>
                </patternFill>
              </fill>
            </x14:dxf>
          </x14:cfRule>
          <xm:sqref>AK38</xm:sqref>
        </x14:conditionalFormatting>
        <x14:conditionalFormatting xmlns:xm="http://schemas.microsoft.com/office/excel/2006/main">
          <x14:cfRule type="cellIs" priority="97" operator="equal" id="{8F1D3BF3-FD31-46B1-989A-332C914C326C}">
            <xm:f>'[10 MATRIZ_RIESGOS_DE_CORRUPCION_SAF_TESORERIA.xlsx]DATOS '!#REF!</xm:f>
            <x14:dxf>
              <fill>
                <patternFill>
                  <bgColor rgb="FF92D050"/>
                </patternFill>
              </fill>
            </x14:dxf>
          </x14:cfRule>
          <x14:cfRule type="cellIs" priority="98" operator="equal" id="{547320E2-FF18-46D3-886A-FB9B5883B25C}">
            <xm:f>'[10 MATRIZ_RIESGOS_DE_CORRUPCION_SAF_TESORERIA.xlsx]DATOS '!#REF!</xm:f>
            <x14:dxf>
              <fill>
                <patternFill>
                  <bgColor rgb="FFFFFF00"/>
                </patternFill>
              </fill>
            </x14:dxf>
          </x14:cfRule>
          <x14:cfRule type="cellIs" priority="99" operator="equal" id="{8BB77C76-D734-4023-8C5C-C2EC86F16F25}">
            <xm:f>'[10 MATRIZ_RIESGOS_DE_CORRUPCION_SAF_TESORERIA.xlsx]DATOS '!#REF!</xm:f>
            <x14:dxf>
              <fill>
                <patternFill>
                  <bgColor rgb="FFFFC000"/>
                </patternFill>
              </fill>
            </x14:dxf>
          </x14:cfRule>
          <x14:cfRule type="cellIs" priority="100" operator="equal" id="{657250C8-7B6E-405B-826B-D94EAE1C0AAA}">
            <xm:f>'[10 MATRIZ_RIESGOS_DE_CORRUPCION_SAF_TESORERIA.xlsx]DATOS '!#REF!</xm:f>
            <x14:dxf>
              <fill>
                <patternFill>
                  <bgColor rgb="FFFF0000"/>
                </patternFill>
              </fill>
            </x14:dxf>
          </x14:cfRule>
          <xm:sqref>AM38</xm:sqref>
        </x14:conditionalFormatting>
        <x14:conditionalFormatting xmlns:xm="http://schemas.microsoft.com/office/excel/2006/main">
          <x14:cfRule type="cellIs" priority="79" operator="equal" id="{DCB4741B-02E9-4AF3-8273-B16CB5D37A72}">
            <xm:f>'[10 MATRIZ_RIESGOS_DE_CORRUPCION_SAF_TESORERIA.xlsx]DATOS '!#REF!</xm:f>
            <x14:dxf>
              <fill>
                <patternFill>
                  <bgColor rgb="FF92D050"/>
                </patternFill>
              </fill>
            </x14:dxf>
          </x14:cfRule>
          <x14:cfRule type="cellIs" priority="80" operator="equal" id="{1A8998A0-83B9-46C2-BBE8-FC54A65AA6DE}">
            <xm:f>'[10 MATRIZ_RIESGOS_DE_CORRUPCION_SAF_TESORERIA.xlsx]DATOS '!#REF!</xm:f>
            <x14:dxf>
              <fill>
                <patternFill>
                  <bgColor rgb="FFFFFF00"/>
                </patternFill>
              </fill>
            </x14:dxf>
          </x14:cfRule>
          <x14:cfRule type="cellIs" priority="81" operator="equal" id="{7F6F0469-C29C-4B53-AC2A-76386072C3D2}">
            <xm:f>'[10 MATRIZ_RIESGOS_DE_CORRUPCION_SAF_TESORERIA.xlsx]DATOS '!#REF!</xm:f>
            <x14:dxf>
              <fill>
                <patternFill>
                  <bgColor rgb="FFFFC000"/>
                </patternFill>
              </fill>
            </x14:dxf>
          </x14:cfRule>
          <x14:cfRule type="cellIs" priority="82" operator="equal" id="{7B6AA9C2-3507-49C1-9FF7-4FA0991752E3}">
            <xm:f>'[10 MATRIZ_RIESGOS_DE_CORRUPCION_SAF_TESORERIA.xlsx]DATOS '!#REF!</xm:f>
            <x14:dxf>
              <fill>
                <patternFill>
                  <bgColor rgb="FFFF0000"/>
                </patternFill>
              </fill>
            </x14:dxf>
          </x14:cfRule>
          <xm:sqref>AL38</xm:sqref>
        </x14:conditionalFormatting>
        <x14:conditionalFormatting xmlns:xm="http://schemas.microsoft.com/office/excel/2006/main">
          <x14:cfRule type="cellIs" priority="75" operator="equal" id="{C5E2C76B-352D-4A98-A467-EAB39C44FA05}">
            <xm:f>'[10 MATRIZ_RIESGOS_DE_CORRUPCION_SAF_TESORERIA.xlsx]DATOS '!#REF!</xm:f>
            <x14:dxf>
              <fill>
                <patternFill>
                  <bgColor rgb="FF92D050"/>
                </patternFill>
              </fill>
            </x14:dxf>
          </x14:cfRule>
          <x14:cfRule type="cellIs" priority="76" operator="equal" id="{15329633-3387-4C8A-BC87-65128589BD16}">
            <xm:f>'[10 MATRIZ_RIESGOS_DE_CORRUPCION_SAF_TESORERIA.xlsx]DATOS '!#REF!</xm:f>
            <x14:dxf>
              <fill>
                <patternFill>
                  <bgColor rgb="FFFFFF00"/>
                </patternFill>
              </fill>
            </x14:dxf>
          </x14:cfRule>
          <x14:cfRule type="cellIs" priority="77" operator="equal" id="{8C3FDC32-4539-4106-A7F0-46AD6F0B9F83}">
            <xm:f>'[10 MATRIZ_RIESGOS_DE_CORRUPCION_SAF_TESORERIA.xlsx]DATOS '!#REF!</xm:f>
            <x14:dxf>
              <fill>
                <patternFill>
                  <bgColor rgb="FFFFC000"/>
                </patternFill>
              </fill>
            </x14:dxf>
          </x14:cfRule>
          <x14:cfRule type="cellIs" priority="78" operator="equal" id="{5626E7A2-0AA9-4A0E-BB30-833A480E5832}">
            <xm:f>'[10 MATRIZ_RIESGOS_DE_CORRUPCION_SAF_TESORERIA.xlsx]DATOS '!#REF!</xm:f>
            <x14:dxf>
              <fill>
                <patternFill>
                  <bgColor rgb="FFFF0000"/>
                </patternFill>
              </fill>
            </x14:dxf>
          </x14:cfRule>
          <xm:sqref>AI38</xm:sqref>
        </x14:conditionalFormatting>
        <x14:conditionalFormatting xmlns:xm="http://schemas.microsoft.com/office/excel/2006/main">
          <x14:cfRule type="cellIs" priority="61" operator="equal" id="{F39B95A5-EF7B-4BB5-ACC5-5D49BF5B53A5}">
            <xm:f>'[12 MATRIZ_RIESGOS_DE_CORRUPCION_SDAE_SEGURIDAD DE LA INFORMACION.xlsx]DATOS '!#REF!</xm:f>
            <x14:dxf>
              <fill>
                <patternFill>
                  <bgColor rgb="FF00B050"/>
                </patternFill>
              </fill>
            </x14:dxf>
          </x14:cfRule>
          <x14:cfRule type="cellIs" priority="62" operator="equal" id="{0BFB0A08-39F2-4685-B266-2A83ACCC3692}">
            <xm:f>'[12 MATRIZ_RIESGOS_DE_CORRUPCION_SDAE_SEGURIDAD DE LA INFORMACION.xlsx]DATOS '!#REF!</xm:f>
            <x14:dxf>
              <fill>
                <patternFill>
                  <bgColor rgb="FF92D050"/>
                </patternFill>
              </fill>
            </x14:dxf>
          </x14:cfRule>
          <x14:cfRule type="cellIs" priority="63" operator="equal" id="{E22E00BA-5257-470F-A119-4ABE1AF7B5E4}">
            <xm:f>'[12 MATRIZ_RIESGOS_DE_CORRUPCION_SDAE_SEGURIDAD DE LA INFORMACION.xlsx]DATOS '!#REF!</xm:f>
            <x14:dxf>
              <fill>
                <patternFill>
                  <bgColor rgb="FFFFFF00"/>
                </patternFill>
              </fill>
            </x14:dxf>
          </x14:cfRule>
          <x14:cfRule type="cellIs" priority="64" operator="equal" id="{6769648C-8918-4E18-95A3-0EF051FC41DD}">
            <xm:f>'[12 MATRIZ_RIESGOS_DE_CORRUPCION_SDAE_SEGURIDAD DE LA INFORMACION.xlsx]DATOS '!#REF!</xm:f>
            <x14:dxf>
              <fill>
                <patternFill>
                  <bgColor rgb="FFFFC000"/>
                </patternFill>
              </fill>
            </x14:dxf>
          </x14:cfRule>
          <x14:cfRule type="cellIs" priority="65" operator="equal" id="{0487727D-172A-4DC3-A774-259D20E08BBC}">
            <xm:f>'[12 MATRIZ_RIESGOS_DE_CORRUPCION_SDAE_SEGURIDAD DE LA INFORMACION.xlsx]DATOS '!#REF!</xm:f>
            <x14:dxf>
              <fill>
                <patternFill>
                  <bgColor rgb="FFFF0000"/>
                </patternFill>
              </fill>
            </x14:dxf>
          </x14:cfRule>
          <xm:sqref>N47 AJ47</xm:sqref>
        </x14:conditionalFormatting>
        <x14:conditionalFormatting xmlns:xm="http://schemas.microsoft.com/office/excel/2006/main">
          <x14:cfRule type="cellIs" priority="66" operator="equal" id="{DF7C6452-2C4D-48F8-9739-67C7B34F43D0}">
            <xm:f>'[12 MATRIZ_RIESGOS_DE_CORRUPCION_SDAE_SEGURIDAD DE LA INFORMACION.xlsx]DATOS '!#REF!</xm:f>
            <x14:dxf>
              <fill>
                <patternFill>
                  <bgColor rgb="FF00B050"/>
                </patternFill>
              </fill>
            </x14:dxf>
          </x14:cfRule>
          <x14:cfRule type="cellIs" priority="67" operator="equal" id="{E674A203-7E24-4367-AA5E-146242AE4EEF}">
            <xm:f>'[12 MATRIZ_RIESGOS_DE_CORRUPCION_SDAE_SEGURIDAD DE LA INFORMACION.xlsx]DATOS '!#REF!</xm:f>
            <x14:dxf>
              <fill>
                <patternFill>
                  <bgColor rgb="FF92D050"/>
                </patternFill>
              </fill>
            </x14:dxf>
          </x14:cfRule>
          <x14:cfRule type="cellIs" priority="68" operator="equal" id="{01527CC0-BF25-49FA-93B7-F24424B261B2}">
            <xm:f>'[12 MATRIZ_RIESGOS_DE_CORRUPCION_SDAE_SEGURIDAD DE LA INFORMACION.xlsx]DATOS '!#REF!</xm:f>
            <x14:dxf>
              <fill>
                <patternFill>
                  <bgColor rgb="FFFFFF00"/>
                </patternFill>
              </fill>
            </x14:dxf>
          </x14:cfRule>
          <x14:cfRule type="cellIs" priority="69" operator="equal" id="{47ACA486-E05D-467E-90BC-4636CF3216CA}">
            <xm:f>'[12 MATRIZ_RIESGOS_DE_CORRUPCION_SDAE_SEGURIDAD DE LA INFORMACION.xlsx]DATOS '!#REF!</xm:f>
            <x14:dxf>
              <fill>
                <patternFill>
                  <bgColor rgb="FFFFC000"/>
                </patternFill>
              </fill>
            </x14:dxf>
          </x14:cfRule>
          <x14:cfRule type="cellIs" priority="70" operator="equal" id="{1CC886E0-B98A-43D2-A652-692EDEB1DECD}">
            <xm:f>'[12 MATRIZ_RIESGOS_DE_CORRUPCION_SDAE_SEGURIDAD DE LA INFORMACION.xlsx]DATOS '!#REF!</xm:f>
            <x14:dxf>
              <fill>
                <patternFill>
                  <bgColor rgb="FFFF0000"/>
                </patternFill>
              </fill>
            </x14:dxf>
          </x14:cfRule>
          <xm:sqref>O47 AK47</xm:sqref>
        </x14:conditionalFormatting>
        <x14:conditionalFormatting xmlns:xm="http://schemas.microsoft.com/office/excel/2006/main">
          <x14:cfRule type="cellIs" priority="71" operator="equal" id="{03AB49FB-A574-408B-9AD6-EBE44B757E6A}">
            <xm:f>'[12 MATRIZ_RIESGOS_DE_CORRUPCION_SDAE_SEGURIDAD DE LA INFORMACION.xlsx]DATOS '!#REF!</xm:f>
            <x14:dxf>
              <fill>
                <patternFill>
                  <bgColor rgb="FF92D050"/>
                </patternFill>
              </fill>
            </x14:dxf>
          </x14:cfRule>
          <x14:cfRule type="cellIs" priority="72" operator="equal" id="{3B7E1FCD-9353-4A96-86AC-12B900E69E15}">
            <xm:f>'[12 MATRIZ_RIESGOS_DE_CORRUPCION_SDAE_SEGURIDAD DE LA INFORMACION.xlsx]DATOS '!#REF!</xm:f>
            <x14:dxf>
              <fill>
                <patternFill>
                  <bgColor rgb="FFFFFF00"/>
                </patternFill>
              </fill>
            </x14:dxf>
          </x14:cfRule>
          <x14:cfRule type="cellIs" priority="73" operator="equal" id="{9AC83172-5CCC-49B4-97B7-7E0EC78E16C1}">
            <xm:f>'[12 MATRIZ_RIESGOS_DE_CORRUPCION_SDAE_SEGURIDAD DE LA INFORMACION.xlsx]DATOS '!#REF!</xm:f>
            <x14:dxf>
              <fill>
                <patternFill>
                  <bgColor rgb="FFFFC000"/>
                </patternFill>
              </fill>
            </x14:dxf>
          </x14:cfRule>
          <x14:cfRule type="cellIs" priority="74" operator="equal" id="{F0A70EF7-C0F7-4863-9DB6-1715858ECE5D}">
            <xm:f>'[12 MATRIZ_RIESGOS_DE_CORRUPCION_SDAE_SEGURIDAD DE LA INFORMACION.xlsx]DATOS '!#REF!</xm:f>
            <x14:dxf>
              <fill>
                <patternFill>
                  <bgColor rgb="FFFF0000"/>
                </patternFill>
              </fill>
            </x14:dxf>
          </x14:cfRule>
          <xm:sqref>AM47</xm:sqref>
        </x14:conditionalFormatting>
        <x14:conditionalFormatting xmlns:xm="http://schemas.microsoft.com/office/excel/2006/main">
          <x14:cfRule type="cellIs" priority="57" operator="equal" id="{ABCC5844-DD57-450B-83ED-03882A76831D}">
            <xm:f>'[12 MATRIZ_RIESGOS_DE_CORRUPCION_SDAE_SEGURIDAD DE LA INFORMACION.xlsx]DATOS '!#REF!</xm:f>
            <x14:dxf>
              <fill>
                <patternFill>
                  <bgColor rgb="FF92D050"/>
                </patternFill>
              </fill>
            </x14:dxf>
          </x14:cfRule>
          <x14:cfRule type="cellIs" priority="58" operator="equal" id="{0E06A540-B7B4-4FA9-963B-00E62FE4B834}">
            <xm:f>'[12 MATRIZ_RIESGOS_DE_CORRUPCION_SDAE_SEGURIDAD DE LA INFORMACION.xlsx]DATOS '!#REF!</xm:f>
            <x14:dxf>
              <fill>
                <patternFill>
                  <bgColor rgb="FFFFFF00"/>
                </patternFill>
              </fill>
            </x14:dxf>
          </x14:cfRule>
          <x14:cfRule type="cellIs" priority="59" operator="equal" id="{FCE82F92-0760-4A85-9A97-8C216F5391BE}">
            <xm:f>'[12 MATRIZ_RIESGOS_DE_CORRUPCION_SDAE_SEGURIDAD DE LA INFORMACION.xlsx]DATOS '!#REF!</xm:f>
            <x14:dxf>
              <fill>
                <patternFill>
                  <bgColor rgb="FFFFC000"/>
                </patternFill>
              </fill>
            </x14:dxf>
          </x14:cfRule>
          <x14:cfRule type="cellIs" priority="60" operator="equal" id="{0D5E357B-30E3-4883-9106-520EFE74AA8D}">
            <xm:f>'[12 MATRIZ_RIESGOS_DE_CORRUPCION_SDAE_SEGURIDAD DE LA INFORMACION.xlsx]DATOS '!#REF!</xm:f>
            <x14:dxf>
              <fill>
                <patternFill>
                  <bgColor rgb="FFFF0000"/>
                </patternFill>
              </fill>
            </x14:dxf>
          </x14:cfRule>
          <xm:sqref>P47</xm:sqref>
        </x14:conditionalFormatting>
        <x14:conditionalFormatting xmlns:xm="http://schemas.microsoft.com/office/excel/2006/main">
          <x14:cfRule type="cellIs" priority="53" operator="equal" id="{C623F81D-65A7-439C-970F-939710B7F33F}">
            <xm:f>'[12 MATRIZ_RIESGOS_DE_CORRUPCION_SDAE_SEGURIDAD DE LA INFORMACION.xlsx]DATOS '!#REF!</xm:f>
            <x14:dxf>
              <fill>
                <patternFill>
                  <bgColor rgb="FF92D050"/>
                </patternFill>
              </fill>
            </x14:dxf>
          </x14:cfRule>
          <x14:cfRule type="cellIs" priority="54" operator="equal" id="{F75FA625-6F66-4EDC-978E-49A6A1386F0C}">
            <xm:f>'[12 MATRIZ_RIESGOS_DE_CORRUPCION_SDAE_SEGURIDAD DE LA INFORMACION.xlsx]DATOS '!#REF!</xm:f>
            <x14:dxf>
              <fill>
                <patternFill>
                  <bgColor rgb="FFFFFF00"/>
                </patternFill>
              </fill>
            </x14:dxf>
          </x14:cfRule>
          <x14:cfRule type="cellIs" priority="55" operator="equal" id="{D8DD3DF9-596F-4868-8E1B-E5BB1EDE4D63}">
            <xm:f>'[12 MATRIZ_RIESGOS_DE_CORRUPCION_SDAE_SEGURIDAD DE LA INFORMACION.xlsx]DATOS '!#REF!</xm:f>
            <x14:dxf>
              <fill>
                <patternFill>
                  <bgColor rgb="FFFFC000"/>
                </patternFill>
              </fill>
            </x14:dxf>
          </x14:cfRule>
          <x14:cfRule type="cellIs" priority="56" operator="equal" id="{FE334570-E290-41DE-9AC9-6DFC14D9B104}">
            <xm:f>'[12 MATRIZ_RIESGOS_DE_CORRUPCION_SDAE_SEGURIDAD DE LA INFORMACION.xlsx]DATOS '!#REF!</xm:f>
            <x14:dxf>
              <fill>
                <patternFill>
                  <bgColor rgb="FFFF0000"/>
                </patternFill>
              </fill>
            </x14:dxf>
          </x14:cfRule>
          <xm:sqref>AL47</xm:sqref>
        </x14:conditionalFormatting>
        <x14:conditionalFormatting xmlns:xm="http://schemas.microsoft.com/office/excel/2006/main">
          <x14:cfRule type="cellIs" priority="49" operator="equal" id="{8CF6DA75-23DA-427A-BE86-F1D27F87AE57}">
            <xm:f>'[12 MATRIZ_RIESGOS_DE_CORRUPCION_SDAE_SEGURIDAD DE LA INFORMACION.xlsx]DATOS '!#REF!</xm:f>
            <x14:dxf>
              <fill>
                <patternFill>
                  <bgColor rgb="FF92D050"/>
                </patternFill>
              </fill>
            </x14:dxf>
          </x14:cfRule>
          <x14:cfRule type="cellIs" priority="50" operator="equal" id="{69EC29DC-ABDB-4FB3-9E56-4C3753C2A75B}">
            <xm:f>'[12 MATRIZ_RIESGOS_DE_CORRUPCION_SDAE_SEGURIDAD DE LA INFORMACION.xlsx]DATOS '!#REF!</xm:f>
            <x14:dxf>
              <fill>
                <patternFill>
                  <bgColor rgb="FFFFFF00"/>
                </patternFill>
              </fill>
            </x14:dxf>
          </x14:cfRule>
          <x14:cfRule type="cellIs" priority="51" operator="equal" id="{1B44ABBF-1B5C-4A6C-B410-0D0C8A08AC69}">
            <xm:f>'[12 MATRIZ_RIESGOS_DE_CORRUPCION_SDAE_SEGURIDAD DE LA INFORMACION.xlsx]DATOS '!#REF!</xm:f>
            <x14:dxf>
              <fill>
                <patternFill>
                  <bgColor rgb="FFFFC000"/>
                </patternFill>
              </fill>
            </x14:dxf>
          </x14:cfRule>
          <x14:cfRule type="cellIs" priority="52" operator="equal" id="{475B3A1D-1581-4ED4-8CD7-10D663BD1C7B}">
            <xm:f>'[12 MATRIZ_RIESGOS_DE_CORRUPCION_SDAE_SEGURIDAD DE LA INFORMACION.xlsx]DATOS '!#REF!</xm:f>
            <x14:dxf>
              <fill>
                <patternFill>
                  <bgColor rgb="FFFF0000"/>
                </patternFill>
              </fill>
            </x14:dxf>
          </x14:cfRule>
          <xm:sqref>AI47</xm:sqref>
        </x14:conditionalFormatting>
        <x14:conditionalFormatting xmlns:xm="http://schemas.microsoft.com/office/excel/2006/main">
          <x14:cfRule type="cellIs" priority="35" operator="equal" id="{9C4135FC-3827-4AAF-8FE6-229F78CA9354}">
            <xm:f>'[17 MATRIZ_RIESGOS_DE_CORRUPCION_SJC_JURIDICA_Y_CONTRACTUAL.xlsx]DATOS '!#REF!</xm:f>
            <x14:dxf>
              <fill>
                <patternFill>
                  <bgColor rgb="FF00B050"/>
                </patternFill>
              </fill>
            </x14:dxf>
          </x14:cfRule>
          <x14:cfRule type="cellIs" priority="36" operator="equal" id="{823C016A-6AD4-44E2-AB5E-6A37011A2F86}">
            <xm:f>'[17 MATRIZ_RIESGOS_DE_CORRUPCION_SJC_JURIDICA_Y_CONTRACTUAL.xlsx]DATOS '!#REF!</xm:f>
            <x14:dxf>
              <fill>
                <patternFill>
                  <bgColor rgb="FF92D050"/>
                </patternFill>
              </fill>
            </x14:dxf>
          </x14:cfRule>
          <x14:cfRule type="cellIs" priority="37" operator="equal" id="{4C02B2DA-1018-46FA-A335-A47EFF863C57}">
            <xm:f>'[17 MATRIZ_RIESGOS_DE_CORRUPCION_SJC_JURIDICA_Y_CONTRACTUAL.xlsx]DATOS '!#REF!</xm:f>
            <x14:dxf>
              <fill>
                <patternFill>
                  <bgColor rgb="FFFFFF00"/>
                </patternFill>
              </fill>
            </x14:dxf>
          </x14:cfRule>
          <x14:cfRule type="cellIs" priority="38" operator="equal" id="{00F92F95-8646-454A-8BDE-7C3859534C8D}">
            <xm:f>'[17 MATRIZ_RIESGOS_DE_CORRUPCION_SJC_JURIDICA_Y_CONTRACTUAL.xlsx]DATOS '!#REF!</xm:f>
            <x14:dxf>
              <fill>
                <patternFill>
                  <bgColor rgb="FFFFC000"/>
                </patternFill>
              </fill>
            </x14:dxf>
          </x14:cfRule>
          <x14:cfRule type="cellIs" priority="39" operator="equal" id="{3E955B94-4743-4A9A-AE21-834D6EDEF1C8}">
            <xm:f>'[17 MATRIZ_RIESGOS_DE_CORRUPCION_SJC_JURIDICA_Y_CONTRACTUAL.xlsx]DATOS '!#REF!</xm:f>
            <x14:dxf>
              <fill>
                <patternFill>
                  <bgColor rgb="FFFF0000"/>
                </patternFill>
              </fill>
            </x14:dxf>
          </x14:cfRule>
          <xm:sqref>N68 N71:N72</xm:sqref>
        </x14:conditionalFormatting>
        <x14:conditionalFormatting xmlns:xm="http://schemas.microsoft.com/office/excel/2006/main">
          <x14:cfRule type="cellIs" priority="40" operator="equal" id="{D92F6BE8-278A-4E8D-98EF-6BEB929BF930}">
            <xm:f>'[17 MATRIZ_RIESGOS_DE_CORRUPCION_SJC_JURIDICA_Y_CONTRACTUAL.xlsx]DATOS '!#REF!</xm:f>
            <x14:dxf>
              <fill>
                <patternFill>
                  <bgColor rgb="FF00B050"/>
                </patternFill>
              </fill>
            </x14:dxf>
          </x14:cfRule>
          <x14:cfRule type="cellIs" priority="41" operator="equal" id="{3987A110-57FB-4ABF-82EE-5373670776EB}">
            <xm:f>'[17 MATRIZ_RIESGOS_DE_CORRUPCION_SJC_JURIDICA_Y_CONTRACTUAL.xlsx]DATOS '!#REF!</xm:f>
            <x14:dxf>
              <fill>
                <patternFill>
                  <bgColor rgb="FF92D050"/>
                </patternFill>
              </fill>
            </x14:dxf>
          </x14:cfRule>
          <x14:cfRule type="cellIs" priority="42" operator="equal" id="{7BC91DB0-E9D6-4D82-AA2C-727122CA4EFE}">
            <xm:f>'[17 MATRIZ_RIESGOS_DE_CORRUPCION_SJC_JURIDICA_Y_CONTRACTUAL.xlsx]DATOS '!#REF!</xm:f>
            <x14:dxf>
              <fill>
                <patternFill>
                  <bgColor rgb="FFFFFF00"/>
                </patternFill>
              </fill>
            </x14:dxf>
          </x14:cfRule>
          <x14:cfRule type="cellIs" priority="43" operator="equal" id="{0E324A8D-27C6-49E8-B621-0CA9B33D2DF3}">
            <xm:f>'[17 MATRIZ_RIESGOS_DE_CORRUPCION_SJC_JURIDICA_Y_CONTRACTUAL.xlsx]DATOS '!#REF!</xm:f>
            <x14:dxf>
              <fill>
                <patternFill>
                  <bgColor rgb="FFFFC000"/>
                </patternFill>
              </fill>
            </x14:dxf>
          </x14:cfRule>
          <x14:cfRule type="cellIs" priority="44" operator="equal" id="{8932D700-ED36-4B87-8572-079782131F36}">
            <xm:f>'[17 MATRIZ_RIESGOS_DE_CORRUPCION_SJC_JURIDICA_Y_CONTRACTUAL.xlsx]DATOS '!#REF!</xm:f>
            <x14:dxf>
              <fill>
                <patternFill>
                  <bgColor rgb="FFFF0000"/>
                </patternFill>
              </fill>
            </x14:dxf>
          </x14:cfRule>
          <xm:sqref>O68 O71:O72</xm:sqref>
        </x14:conditionalFormatting>
        <x14:conditionalFormatting xmlns:xm="http://schemas.microsoft.com/office/excel/2006/main">
          <x14:cfRule type="cellIs" priority="31" operator="equal" id="{515EE38E-E685-4CEF-A0E5-62D29183EABE}">
            <xm:f>'[17 MATRIZ_RIESGOS_DE_CORRUPCION_SJC_JURIDICA_Y_CONTRACTUAL.xlsx]DATOS '!#REF!</xm:f>
            <x14:dxf>
              <fill>
                <patternFill>
                  <bgColor rgb="FF92D050"/>
                </patternFill>
              </fill>
            </x14:dxf>
          </x14:cfRule>
          <x14:cfRule type="cellIs" priority="32" operator="equal" id="{E57472AA-2D7A-444E-AE52-7402DB838633}">
            <xm:f>'[17 MATRIZ_RIESGOS_DE_CORRUPCION_SJC_JURIDICA_Y_CONTRACTUAL.xlsx]DATOS '!#REF!</xm:f>
            <x14:dxf>
              <fill>
                <patternFill>
                  <bgColor rgb="FFFFFF00"/>
                </patternFill>
              </fill>
            </x14:dxf>
          </x14:cfRule>
          <x14:cfRule type="cellIs" priority="33" operator="equal" id="{C9AAD391-9C66-4EFA-8646-A9CEDCF50BD1}">
            <xm:f>'[17 MATRIZ_RIESGOS_DE_CORRUPCION_SJC_JURIDICA_Y_CONTRACTUAL.xlsx]DATOS '!#REF!</xm:f>
            <x14:dxf>
              <fill>
                <patternFill>
                  <bgColor rgb="FFFFC000"/>
                </patternFill>
              </fill>
            </x14:dxf>
          </x14:cfRule>
          <x14:cfRule type="cellIs" priority="34" operator="equal" id="{D87A7172-7187-40D9-BD12-B4E82F071169}">
            <xm:f>'[17 MATRIZ_RIESGOS_DE_CORRUPCION_SJC_JURIDICA_Y_CONTRACTUAL.xlsx]DATOS '!#REF!</xm:f>
            <x14:dxf>
              <fill>
                <patternFill>
                  <bgColor rgb="FFFF0000"/>
                </patternFill>
              </fill>
            </x14:dxf>
          </x14:cfRule>
          <xm:sqref>P68</xm:sqref>
        </x14:conditionalFormatting>
        <x14:conditionalFormatting xmlns:xm="http://schemas.microsoft.com/office/excel/2006/main">
          <x14:cfRule type="cellIs" priority="23" operator="equal" id="{AF14160C-6F9B-40D1-AA0F-FB96B0E4CA16}">
            <xm:f>'[17 MATRIZ_RIESGOS_DE_CORRUPCION_SJC_JURIDICA_Y_CONTRACTUAL.xlsx]DATOS '!#REF!</xm:f>
            <x14:dxf>
              <fill>
                <patternFill>
                  <bgColor rgb="FF92D050"/>
                </patternFill>
              </fill>
            </x14:dxf>
          </x14:cfRule>
          <x14:cfRule type="cellIs" priority="24" operator="equal" id="{AD6FFD75-DB69-49F9-92B4-7506DD5706B6}">
            <xm:f>'[17 MATRIZ_RIESGOS_DE_CORRUPCION_SJC_JURIDICA_Y_CONTRACTUAL.xlsx]DATOS '!#REF!</xm:f>
            <x14:dxf>
              <fill>
                <patternFill>
                  <bgColor rgb="FFFFFF00"/>
                </patternFill>
              </fill>
            </x14:dxf>
          </x14:cfRule>
          <x14:cfRule type="cellIs" priority="25" operator="equal" id="{3405B9CD-B176-49CE-AC1D-241BC27517FD}">
            <xm:f>'[17 MATRIZ_RIESGOS_DE_CORRUPCION_SJC_JURIDICA_Y_CONTRACTUAL.xlsx]DATOS '!#REF!</xm:f>
            <x14:dxf>
              <fill>
                <patternFill>
                  <bgColor rgb="FFFFC000"/>
                </patternFill>
              </fill>
            </x14:dxf>
          </x14:cfRule>
          <x14:cfRule type="cellIs" priority="26" operator="equal" id="{2BCB2F9D-CAD2-450B-A3AB-AA351F0AD793}">
            <xm:f>'[17 MATRIZ_RIESGOS_DE_CORRUPCION_SJC_JURIDICA_Y_CONTRACTUAL.xlsx]DATOS '!#REF!</xm:f>
            <x14:dxf>
              <fill>
                <patternFill>
                  <bgColor rgb="FFFF0000"/>
                </patternFill>
              </fill>
            </x14:dxf>
          </x14:cfRule>
          <xm:sqref>P71:P72</xm:sqref>
        </x14:conditionalFormatting>
        <x14:conditionalFormatting xmlns:xm="http://schemas.microsoft.com/office/excel/2006/main">
          <x14:cfRule type="cellIs" priority="9" operator="equal" id="{EA3AF4DF-0D6A-484D-9E39-796B9E59001F}">
            <xm:f>'[17 MATRIZ_RIESGOS_DE_CORRUPCION_SJC_JURIDICA_Y_CONTRACTUAL.xlsx]DATOS '!#REF!</xm:f>
            <x14:dxf>
              <fill>
                <patternFill>
                  <bgColor rgb="FF00B050"/>
                </patternFill>
              </fill>
            </x14:dxf>
          </x14:cfRule>
          <x14:cfRule type="cellIs" priority="10" operator="equal" id="{50927A22-AB37-4DDC-A4BB-ECE25B2B183E}">
            <xm:f>'[17 MATRIZ_RIESGOS_DE_CORRUPCION_SJC_JURIDICA_Y_CONTRACTUAL.xlsx]DATOS '!#REF!</xm:f>
            <x14:dxf>
              <fill>
                <patternFill>
                  <bgColor rgb="FF92D050"/>
                </patternFill>
              </fill>
            </x14:dxf>
          </x14:cfRule>
          <x14:cfRule type="cellIs" priority="11" operator="equal" id="{CDE02046-3C68-497A-993E-B7A43C522977}">
            <xm:f>'[17 MATRIZ_RIESGOS_DE_CORRUPCION_SJC_JURIDICA_Y_CONTRACTUAL.xlsx]DATOS '!#REF!</xm:f>
            <x14:dxf>
              <fill>
                <patternFill>
                  <bgColor rgb="FFFFFF00"/>
                </patternFill>
              </fill>
            </x14:dxf>
          </x14:cfRule>
          <x14:cfRule type="cellIs" priority="12" operator="equal" id="{71759F0C-EA59-4079-BBAC-4DC0FD782212}">
            <xm:f>'[17 MATRIZ_RIESGOS_DE_CORRUPCION_SJC_JURIDICA_Y_CONTRACTUAL.xlsx]DATOS '!#REF!</xm:f>
            <x14:dxf>
              <fill>
                <patternFill>
                  <bgColor rgb="FFFFC000"/>
                </patternFill>
              </fill>
            </x14:dxf>
          </x14:cfRule>
          <x14:cfRule type="cellIs" priority="13" operator="equal" id="{D26361C9-4599-4BF4-B7DB-3CF26235C19E}">
            <xm:f>'[17 MATRIZ_RIESGOS_DE_CORRUPCION_SJC_JURIDICA_Y_CONTRACTUAL.xlsx]DATOS '!#REF!</xm:f>
            <x14:dxf>
              <fill>
                <patternFill>
                  <bgColor rgb="FFFF0000"/>
                </patternFill>
              </fill>
            </x14:dxf>
          </x14:cfRule>
          <xm:sqref>AJ68 AJ71</xm:sqref>
        </x14:conditionalFormatting>
        <x14:conditionalFormatting xmlns:xm="http://schemas.microsoft.com/office/excel/2006/main">
          <x14:cfRule type="cellIs" priority="14" operator="equal" id="{CBD9767A-88AB-47A6-9C93-9BFA62FF7420}">
            <xm:f>'[17 MATRIZ_RIESGOS_DE_CORRUPCION_SJC_JURIDICA_Y_CONTRACTUAL.xlsx]DATOS '!#REF!</xm:f>
            <x14:dxf>
              <fill>
                <patternFill>
                  <bgColor rgb="FF00B050"/>
                </patternFill>
              </fill>
            </x14:dxf>
          </x14:cfRule>
          <x14:cfRule type="cellIs" priority="15" operator="equal" id="{48F00222-DA1B-4B65-A18F-0235AB6848C7}">
            <xm:f>'[17 MATRIZ_RIESGOS_DE_CORRUPCION_SJC_JURIDICA_Y_CONTRACTUAL.xlsx]DATOS '!#REF!</xm:f>
            <x14:dxf>
              <fill>
                <patternFill>
                  <bgColor rgb="FF92D050"/>
                </patternFill>
              </fill>
            </x14:dxf>
          </x14:cfRule>
          <x14:cfRule type="cellIs" priority="16" operator="equal" id="{EF7ADAA2-B2E2-472A-A94B-4844D38C116C}">
            <xm:f>'[17 MATRIZ_RIESGOS_DE_CORRUPCION_SJC_JURIDICA_Y_CONTRACTUAL.xlsx]DATOS '!#REF!</xm:f>
            <x14:dxf>
              <fill>
                <patternFill>
                  <bgColor rgb="FFFFFF00"/>
                </patternFill>
              </fill>
            </x14:dxf>
          </x14:cfRule>
          <x14:cfRule type="cellIs" priority="17" operator="equal" id="{1872C59A-9301-4503-A99B-CEFBBFC9051F}">
            <xm:f>'[17 MATRIZ_RIESGOS_DE_CORRUPCION_SJC_JURIDICA_Y_CONTRACTUAL.xlsx]DATOS '!#REF!</xm:f>
            <x14:dxf>
              <fill>
                <patternFill>
                  <bgColor rgb="FFFFC000"/>
                </patternFill>
              </fill>
            </x14:dxf>
          </x14:cfRule>
          <x14:cfRule type="cellIs" priority="18" operator="equal" id="{469623BC-6124-4B33-8979-EA0797785865}">
            <xm:f>'[17 MATRIZ_RIESGOS_DE_CORRUPCION_SJC_JURIDICA_Y_CONTRACTUAL.xlsx]DATOS '!#REF!</xm:f>
            <x14:dxf>
              <fill>
                <patternFill>
                  <bgColor rgb="FFFF0000"/>
                </patternFill>
              </fill>
            </x14:dxf>
          </x14:cfRule>
          <xm:sqref>AK68 AK71</xm:sqref>
        </x14:conditionalFormatting>
        <x14:conditionalFormatting xmlns:xm="http://schemas.microsoft.com/office/excel/2006/main">
          <x14:cfRule type="cellIs" priority="19" operator="equal" id="{84F78FE8-D935-4AE0-85C3-8871137AD05B}">
            <xm:f>'[17 MATRIZ_RIESGOS_DE_CORRUPCION_SJC_JURIDICA_Y_CONTRACTUAL.xlsx]DATOS '!#REF!</xm:f>
            <x14:dxf>
              <fill>
                <patternFill>
                  <bgColor rgb="FF92D050"/>
                </patternFill>
              </fill>
            </x14:dxf>
          </x14:cfRule>
          <x14:cfRule type="cellIs" priority="20" operator="equal" id="{354A81DF-621B-4DF0-9A5E-BD46FF8997DC}">
            <xm:f>'[17 MATRIZ_RIESGOS_DE_CORRUPCION_SJC_JURIDICA_Y_CONTRACTUAL.xlsx]DATOS '!#REF!</xm:f>
            <x14:dxf>
              <fill>
                <patternFill>
                  <bgColor rgb="FFFFFF00"/>
                </patternFill>
              </fill>
            </x14:dxf>
          </x14:cfRule>
          <x14:cfRule type="cellIs" priority="21" operator="equal" id="{E727B28D-0FE8-43B2-9463-505A044693BF}">
            <xm:f>'[17 MATRIZ_RIESGOS_DE_CORRUPCION_SJC_JURIDICA_Y_CONTRACTUAL.xlsx]DATOS '!#REF!</xm:f>
            <x14:dxf>
              <fill>
                <patternFill>
                  <bgColor rgb="FFFFC000"/>
                </patternFill>
              </fill>
            </x14:dxf>
          </x14:cfRule>
          <x14:cfRule type="cellIs" priority="22" operator="equal" id="{B3BD0B2A-DECF-422A-A9CA-BD8B15C91FC4}">
            <xm:f>'[17 MATRIZ_RIESGOS_DE_CORRUPCION_SJC_JURIDICA_Y_CONTRACTUAL.xlsx]DATOS '!#REF!</xm:f>
            <x14:dxf>
              <fill>
                <patternFill>
                  <bgColor rgb="FFFF0000"/>
                </patternFill>
              </fill>
            </x14:dxf>
          </x14:cfRule>
          <xm:sqref>AM68</xm:sqref>
        </x14:conditionalFormatting>
        <x14:conditionalFormatting xmlns:xm="http://schemas.microsoft.com/office/excel/2006/main">
          <x14:cfRule type="cellIs" priority="5" operator="equal" id="{3B1DCE0C-0886-4ABA-95B1-05F845CA00FE}">
            <xm:f>'[17 MATRIZ_RIESGOS_DE_CORRUPCION_SJC_JURIDICA_Y_CONTRACTUAL.xlsx]DATOS '!#REF!</xm:f>
            <x14:dxf>
              <fill>
                <patternFill>
                  <bgColor rgb="FF92D050"/>
                </patternFill>
              </fill>
            </x14:dxf>
          </x14:cfRule>
          <x14:cfRule type="cellIs" priority="6" operator="equal" id="{49524EBA-78F2-44DE-8B82-66B5F7418F09}">
            <xm:f>'[17 MATRIZ_RIESGOS_DE_CORRUPCION_SJC_JURIDICA_Y_CONTRACTUAL.xlsx]DATOS '!#REF!</xm:f>
            <x14:dxf>
              <fill>
                <patternFill>
                  <bgColor rgb="FFFFFF00"/>
                </patternFill>
              </fill>
            </x14:dxf>
          </x14:cfRule>
          <x14:cfRule type="cellIs" priority="7" operator="equal" id="{18D06EA8-A949-42D0-A36B-04D625DF2EDA}">
            <xm:f>'[17 MATRIZ_RIESGOS_DE_CORRUPCION_SJC_JURIDICA_Y_CONTRACTUAL.xlsx]DATOS '!#REF!</xm:f>
            <x14:dxf>
              <fill>
                <patternFill>
                  <bgColor rgb="FFFFC000"/>
                </patternFill>
              </fill>
            </x14:dxf>
          </x14:cfRule>
          <x14:cfRule type="cellIs" priority="8" operator="equal" id="{A58FA9DF-5622-4039-8CD1-3501F7E9CCD0}">
            <xm:f>'[17 MATRIZ_RIESGOS_DE_CORRUPCION_SJC_JURIDICA_Y_CONTRACTUAL.xlsx]DATOS '!#REF!</xm:f>
            <x14:dxf>
              <fill>
                <patternFill>
                  <bgColor rgb="FFFF0000"/>
                </patternFill>
              </fill>
            </x14:dxf>
          </x14:cfRule>
          <xm:sqref>AL68 AL71</xm:sqref>
        </x14:conditionalFormatting>
        <x14:conditionalFormatting xmlns:xm="http://schemas.microsoft.com/office/excel/2006/main">
          <x14:cfRule type="cellIs" priority="1" operator="equal" id="{183C69C7-A368-47BA-B147-EDE2AF10E376}">
            <xm:f>'[17 MATRIZ_RIESGOS_DE_CORRUPCION_SJC_JURIDICA_Y_CONTRACTUAL.xlsx]DATOS '!#REF!</xm:f>
            <x14:dxf>
              <fill>
                <patternFill>
                  <bgColor rgb="FF92D050"/>
                </patternFill>
              </fill>
            </x14:dxf>
          </x14:cfRule>
          <x14:cfRule type="cellIs" priority="2" operator="equal" id="{BB673113-10C2-42ED-9ED0-D306143215A9}">
            <xm:f>'[17 MATRIZ_RIESGOS_DE_CORRUPCION_SJC_JURIDICA_Y_CONTRACTUAL.xlsx]DATOS '!#REF!</xm:f>
            <x14:dxf>
              <fill>
                <patternFill>
                  <bgColor rgb="FFFFFF00"/>
                </patternFill>
              </fill>
            </x14:dxf>
          </x14:cfRule>
          <x14:cfRule type="cellIs" priority="3" operator="equal" id="{B1E7057C-F5DF-43DD-B15E-B282E1FEE9A2}">
            <xm:f>'[17 MATRIZ_RIESGOS_DE_CORRUPCION_SJC_JURIDICA_Y_CONTRACTUAL.xlsx]DATOS '!#REF!</xm:f>
            <x14:dxf>
              <fill>
                <patternFill>
                  <bgColor rgb="FFFFC000"/>
                </patternFill>
              </fill>
            </x14:dxf>
          </x14:cfRule>
          <x14:cfRule type="cellIs" priority="4" operator="equal" id="{E94FDD41-B88C-493B-BD5A-82B16645FD28}">
            <xm:f>'[17 MATRIZ_RIESGOS_DE_CORRUPCION_SJC_JURIDICA_Y_CONTRACTUAL.xlsx]DATOS '!#REF!</xm:f>
            <x14:dxf>
              <fill>
                <patternFill>
                  <bgColor rgb="FFFF0000"/>
                </patternFill>
              </fill>
            </x14:dxf>
          </x14:cfRule>
          <xm:sqref>AI68 AI71</xm:sqref>
        </x14:conditionalFormatting>
      </x14:conditionalFormattings>
    </ext>
    <ext xmlns:x14="http://schemas.microsoft.com/office/spreadsheetml/2009/9/main" uri="{CCE6A557-97BC-4b89-ADB6-D9C93CAAB3DF}">
      <x14:dataValidations xmlns:xm="http://schemas.microsoft.com/office/excel/2006/main" count="124">
        <x14:dataValidation type="list" allowBlank="1" showInputMessage="1" showErrorMessage="1">
          <x14:formula1>
            <xm:f>'DATOS '!$A$24:$A$26</xm:f>
          </x14:formula1>
          <xm:sqref>AM10:AM18 AM22:AM37 AM42:AM46 AM50:AM67 AM74:AM80</xm:sqref>
        </x14:dataValidation>
        <x14:dataValidation type="list" allowBlank="1" showInputMessage="1" showErrorMessage="1">
          <x14:formula1>
            <xm:f>Validacion!$J$1:$J$4</xm:f>
          </x14:formula1>
          <xm:sqref>AG16:AH16 AG10:AH14 AG22:AH37 AG42:AH46 AG50:AH67 AG74:AH80</xm:sqref>
        </x14:dataValidation>
        <x14:dataValidation type="list" allowBlank="1" showInputMessage="1" showErrorMessage="1">
          <x14:formula1>
            <xm:f>'DATOS '!$A$9:$A$13</xm:f>
          </x14:formula1>
          <xm:sqref>O10:O16 O19 O22 O25 O28 O31 O34:O46 O50:O67 O74:O80</xm:sqref>
        </x14:dataValidation>
        <x14:dataValidation type="list" allowBlank="1" showInputMessage="1" showErrorMessage="1">
          <x14:formula1>
            <xm:f>'DATOS '!$C$32:$C$56</xm:f>
          </x14:formula1>
          <xm:sqref>C10:C14 C22:C37 B42:B46 C50:C67 C74:C80</xm:sqref>
        </x14:dataValidation>
        <x14:dataValidation type="list" allowBlank="1" showInputMessage="1" showErrorMessage="1">
          <x14:formula1>
            <xm:f>'DATOS '!$A$32:$A$39</xm:f>
          </x14:formula1>
          <xm:sqref>A10:A14 A22:A37 A42:A46 A50:A67 A74:A80</xm:sqref>
        </x14:dataValidation>
        <x14:dataValidation type="list" allowBlank="1" showInputMessage="1" showErrorMessage="1">
          <x14:formula1>
            <xm:f>'DATOS '!$A$2:$A$6</xm:f>
          </x14:formula1>
          <xm:sqref>N10:N16 N19 N22 N25 N28 N31 N34:N46 N50:N67 N74:N80</xm:sqref>
        </x14:dataValidation>
        <x14:dataValidation type="list" allowBlank="1" showInputMessage="1" showErrorMessage="1">
          <x14:formula1>
            <xm:f>'DATOS '!$E$32:$E$40</xm:f>
          </x14:formula1>
          <xm:sqref>K13:K14 K22:K37 K42:K46 K50:K67 K74:K80</xm:sqref>
        </x14:dataValidation>
        <x14:dataValidation type="list" allowBlank="1" showInputMessage="1" showErrorMessage="1">
          <x14:formula1>
            <xm:f>'DATOS '!$E$24:$E$26</xm:f>
          </x14:formula1>
          <xm:sqref>AB10:AB18 AB22:AB37 AB42:AB46 AB50:AB67 AB74:AB80</xm:sqref>
        </x14:dataValidation>
        <x14:dataValidation type="list" allowBlank="1" showInputMessage="1" showErrorMessage="1">
          <x14:formula1>
            <xm:f>'DATOS '!$C$24:$C$25</xm:f>
          </x14:formula1>
          <xm:sqref>R10:R18 R22:R37 R42:R46 R50:R67 R74:R80</xm:sqref>
        </x14:dataValidation>
        <x14:dataValidation type="list" allowBlank="1" showInputMessage="1" showErrorMessage="1">
          <x14:formula1>
            <xm:f>Validacion!$G$2:$G$4</xm:f>
          </x14:formula1>
          <xm:sqref>Y10:Y18 Y22:Y37 Y42:Y46 Y50:Y67 Y74:Y80</xm:sqref>
        </x14:dataValidation>
        <x14:dataValidation type="list" allowBlank="1" showInputMessage="1" showErrorMessage="1">
          <x14:formula1>
            <xm:f>Validacion!$F$2:$F$3</xm:f>
          </x14:formula1>
          <xm:sqref>X10:X18 X22:X37 X42:X46 X50:X67 X74:X80</xm:sqref>
        </x14:dataValidation>
        <x14:dataValidation type="list" allowBlank="1" showInputMessage="1" showErrorMessage="1">
          <x14:formula1>
            <xm:f>Validacion!$E$2:$E$3</xm:f>
          </x14:formula1>
          <xm:sqref>W10:W18 W22:W37 W42:W46 W50:W67 W74:W80</xm:sqref>
        </x14:dataValidation>
        <x14:dataValidation type="list" allowBlank="1" showInputMessage="1" showErrorMessage="1">
          <x14:formula1>
            <xm:f>Validacion!$D$2:$D$4</xm:f>
          </x14:formula1>
          <xm:sqref>V10:V18 V22:V37 V42:V46 V50:V67 V74:V80</xm:sqref>
        </x14:dataValidation>
        <x14:dataValidation type="list" allowBlank="1" showInputMessage="1" showErrorMessage="1">
          <x14:formula1>
            <xm:f>Validacion!$C$2:$C$3</xm:f>
          </x14:formula1>
          <xm:sqref>U10:U18 U22:U37 U42:U46 U50:U67 U74:U80</xm:sqref>
        </x14:dataValidation>
        <x14:dataValidation type="list" allowBlank="1" showInputMessage="1" showErrorMessage="1">
          <x14:formula1>
            <xm:f>Validacion!$B$2:$B$3</xm:f>
          </x14:formula1>
          <xm:sqref>T10:T18 T22:T37 T42:T46 T50:T67 T74:T80</xm:sqref>
        </x14:dataValidation>
        <x14:dataValidation type="list" allowBlank="1" showInputMessage="1" showErrorMessage="1">
          <x14:formula1>
            <xm:f>Validacion!$A$2:$A$3</xm:f>
          </x14:formula1>
          <xm:sqref>S10:S18 S22:S37 S42:S46 S50:S67 S74:S80</xm:sqref>
        </x14:dataValidation>
        <x14:dataValidation type="list" allowBlank="1" showInputMessage="1" showErrorMessage="1">
          <x14:formula1>
            <xm:f>Validacion!$I$15:$I$19</xm:f>
          </x14:formula1>
          <xm:sqref>AJ10:AJ18 AJ22:AJ30 AJ34:AJ37 AJ42:AJ46 AJ50:AJ67 AJ74:AJ80</xm:sqref>
        </x14:dataValidation>
        <x14:dataValidation type="list" allowBlank="1" showInputMessage="1" showErrorMessage="1">
          <x14:formula1>
            <xm:f>Validacion!$I$23:$I$27</xm:f>
          </x14:formula1>
          <xm:sqref>AK10:AK18 AK22:AK30 AK34:AK37 AK42:AK46 AK50:AK67 AK74:AK80</xm:sqref>
        </x14:dataValidation>
        <x14:dataValidation type="list" allowBlank="1" showInputMessage="1" showErrorMessage="1">
          <x14:formula1>
            <xm:f>Datos!$G$3:$G$8</xm:f>
          </x14:formula1>
          <xm:sqref>AI10:AI18</xm:sqref>
        </x14:dataValidation>
        <x14:dataValidation type="list" allowBlank="1" showInputMessage="1" showErrorMessage="1">
          <x14:formula1>
            <xm:f>Datos!$K$3:$K$4</xm:f>
          </x14:formula1>
          <xm:sqref>BL74:BL80 BX10:BX80 BL10:BL15 AZ10:AZ15 BL22:BL37 AZ22:AZ37 AZ42:AZ46 BL42:BL46 BL50:BL67 AZ50:AZ67 AZ74:AZ80</xm:sqref>
        </x14:dataValidation>
        <x14:dataValidation type="list" allowBlank="1" showInputMessage="1" showErrorMessage="1">
          <x14:formula1>
            <xm:f>Datos!$J$3:$J$6</xm:f>
          </x14:formula1>
          <xm:sqref>BJ74:BJ80 BV10:BV80 BJ10:BJ15 AX10:AX15 BJ22:BJ37 AX22:AX37 AX42:AX46 BJ42:BJ46 BJ50:BJ67 AX50:AX67 AX74:AX80</xm:sqref>
        </x14:dataValidation>
        <x14:dataValidation type="list" allowBlank="1" showInputMessage="1" showErrorMessage="1">
          <x14:formula1>
            <xm:f>Datos!$L$3:$L$4</xm:f>
          </x14:formula1>
          <xm:sqref>BY10:BY80 BA74:BA80 BA10:BA15 BM10:BM15 BA22:BA37 BM22:BM37 BM42:BM46 BA42:BA46 BA50:BA67 BM50:BM67 BM74:BM80</xm:sqref>
        </x14:dataValidation>
        <x14:dataValidation type="list" allowBlank="1" showInputMessage="1" showErrorMessage="1">
          <x14:formula1>
            <xm:f>Datos!$M$3:$M$4</xm:f>
          </x14:formula1>
          <xm:sqref>BP10:BP15 CB10:CB18 BD10:BD15</xm:sqref>
        </x14:dataValidation>
        <x14:dataValidation type="list" allowBlank="1" showInputMessage="1" showErrorMessage="1">
          <x14:formula1>
            <xm:f>Datos!$B$12:$B$15</xm:f>
          </x14:formula1>
          <xm:sqref>K10:K12</xm:sqref>
        </x14:dataValidation>
        <x14:dataValidation type="list" allowBlank="1" showInputMessage="1" showErrorMessage="1">
          <x14:formula1>
            <xm:f>[11]Datos!#REF!</xm:f>
          </x14:formula1>
          <xm:sqref>A16:A18</xm:sqref>
        </x14:dataValidation>
        <x14:dataValidation type="list" allowBlank="1" showInputMessage="1" showErrorMessage="1">
          <x14:formula1>
            <xm:f>[11]Datos!#REF!</xm:f>
          </x14:formula1>
          <xm:sqref>C16:C18</xm:sqref>
        </x14:dataValidation>
        <x14:dataValidation type="list" allowBlank="1" showInputMessage="1" showErrorMessage="1">
          <x14:formula1>
            <xm:f>[11]Datos!#REF!</xm:f>
          </x14:formula1>
          <xm:sqref>K16:K18</xm:sqref>
        </x14:dataValidation>
        <x14:dataValidation type="list" allowBlank="1" showInputMessage="1" showErrorMessage="1">
          <x14:formula1>
            <xm:f>[9]Datos!#REF!</xm:f>
          </x14:formula1>
          <xm:sqref>B19:B27</xm:sqref>
        </x14:dataValidation>
        <x14:dataValidation type="list" allowBlank="1" showInputMessage="1" showErrorMessage="1">
          <x14:formula1>
            <xm:f>'DATOS '!$B$32:$B$35</xm:f>
          </x14:formula1>
          <xm:sqref>B10:B18</xm:sqref>
        </x14:dataValidation>
        <x14:dataValidation type="list" allowBlank="1" showInputMessage="1" showErrorMessage="1">
          <x14:formula1>
            <xm:f>[11]Datos!#REF!</xm:f>
          </x14:formula1>
          <xm:sqref>BD16:BD18 BP16:BP18</xm:sqref>
        </x14:dataValidation>
        <x14:dataValidation type="list" allowBlank="1" showInputMessage="1" showErrorMessage="1">
          <x14:formula1>
            <xm:f>[11]Datos!#REF!</xm:f>
          </x14:formula1>
          <xm:sqref>BM16:BM18 BA16:BA18</xm:sqref>
        </x14:dataValidation>
        <x14:dataValidation type="list" allowBlank="1" showInputMessage="1" showErrorMessage="1">
          <x14:formula1>
            <xm:f>[11]Datos!#REF!</xm:f>
          </x14:formula1>
          <xm:sqref>BL16:BL18 AZ16:AZ18</xm:sqref>
        </x14:dataValidation>
        <x14:dataValidation type="list" allowBlank="1" showInputMessage="1" showErrorMessage="1">
          <x14:formula1>
            <xm:f>[11]Datos!#REF!</xm:f>
          </x14:formula1>
          <xm:sqref>BJ16:BJ18 AX16:AX18</xm:sqref>
        </x14:dataValidation>
        <x14:dataValidation type="list" allowBlank="1" showInputMessage="1" showErrorMessage="1">
          <x14:formula1>
            <xm:f>[9]Datos!#REF!</xm:f>
          </x14:formula1>
          <xm:sqref>A19:A21</xm:sqref>
        </x14:dataValidation>
        <x14:dataValidation type="list" allowBlank="1" showInputMessage="1" showErrorMessage="1">
          <x14:formula1>
            <xm:f>[9]Datos!#REF!</xm:f>
          </x14:formula1>
          <xm:sqref>C19:C21</xm:sqref>
        </x14:dataValidation>
        <x14:dataValidation type="list" allowBlank="1" showInputMessage="1" showErrorMessage="1">
          <x14:formula1>
            <xm:f>[9]Datos!#REF!</xm:f>
          </x14:formula1>
          <xm:sqref>K19:K21</xm:sqref>
        </x14:dataValidation>
        <x14:dataValidation type="list" allowBlank="1" showInputMessage="1" showErrorMessage="1">
          <x14:formula1>
            <xm:f>[9]Datos!#REF!</xm:f>
          </x14:formula1>
          <xm:sqref>BD19:BD21 BP19:BP21</xm:sqref>
        </x14:dataValidation>
        <x14:dataValidation type="list" allowBlank="1" showInputMessage="1" showErrorMessage="1">
          <x14:formula1>
            <xm:f>[9]Datos!#REF!</xm:f>
          </x14:formula1>
          <xm:sqref>BA19:BA21 BM19:BM21</xm:sqref>
        </x14:dataValidation>
        <x14:dataValidation type="list" allowBlank="1" showInputMessage="1" showErrorMessage="1">
          <x14:formula1>
            <xm:f>[9]Datos!#REF!</xm:f>
          </x14:formula1>
          <xm:sqref>AZ19:AZ21 BL19:BL21</xm:sqref>
        </x14:dataValidation>
        <x14:dataValidation type="list" allowBlank="1" showInputMessage="1" showErrorMessage="1">
          <x14:formula1>
            <xm:f>[9]Datos!#REF!</xm:f>
          </x14:formula1>
          <xm:sqref>BJ19:BJ21 AX19:AX21</xm:sqref>
        </x14:dataValidation>
        <x14:dataValidation type="list" allowBlank="1" showInputMessage="1" showErrorMessage="1">
          <x14:formula1>
            <xm:f>[9]Datos!#REF!</xm:f>
          </x14:formula1>
          <xm:sqref>AI19:AI21</xm:sqref>
        </x14:dataValidation>
        <x14:dataValidation type="list" allowBlank="1" showInputMessage="1" showErrorMessage="1">
          <x14:formula1>
            <xm:f>[9]Validacion!#REF!</xm:f>
          </x14:formula1>
          <xm:sqref>AK19:AK21 AK31:AK33</xm:sqref>
        </x14:dataValidation>
        <x14:dataValidation type="list" allowBlank="1" showInputMessage="1" showErrorMessage="1">
          <x14:formula1>
            <xm:f>[9]Validacion!#REF!</xm:f>
          </x14:formula1>
          <xm:sqref>AJ19:AJ21 AJ31:AJ33</xm:sqref>
        </x14:dataValidation>
        <x14:dataValidation type="list" allowBlank="1" showInputMessage="1" showErrorMessage="1">
          <x14:formula1>
            <xm:f>[9]Validacion!#REF!</xm:f>
          </x14:formula1>
          <xm:sqref>S19:S21</xm:sqref>
        </x14:dataValidation>
        <x14:dataValidation type="list" allowBlank="1" showInputMessage="1" showErrorMessage="1">
          <x14:formula1>
            <xm:f>[9]Validacion!#REF!</xm:f>
          </x14:formula1>
          <xm:sqref>T19:T21</xm:sqref>
        </x14:dataValidation>
        <x14:dataValidation type="list" allowBlank="1" showInputMessage="1" showErrorMessage="1">
          <x14:formula1>
            <xm:f>[9]Validacion!#REF!</xm:f>
          </x14:formula1>
          <xm:sqref>U19:U21</xm:sqref>
        </x14:dataValidation>
        <x14:dataValidation type="list" allowBlank="1" showInputMessage="1" showErrorMessage="1">
          <x14:formula1>
            <xm:f>[9]Validacion!#REF!</xm:f>
          </x14:formula1>
          <xm:sqref>V19:V21</xm:sqref>
        </x14:dataValidation>
        <x14:dataValidation type="list" allowBlank="1" showInputMessage="1" showErrorMessage="1">
          <x14:formula1>
            <xm:f>[9]Validacion!#REF!</xm:f>
          </x14:formula1>
          <xm:sqref>W19:W21</xm:sqref>
        </x14:dataValidation>
        <x14:dataValidation type="list" allowBlank="1" showInputMessage="1" showErrorMessage="1">
          <x14:formula1>
            <xm:f>[9]Validacion!#REF!</xm:f>
          </x14:formula1>
          <xm:sqref>X19:X21</xm:sqref>
        </x14:dataValidation>
        <x14:dataValidation type="list" allowBlank="1" showInputMessage="1" showErrorMessage="1">
          <x14:formula1>
            <xm:f>[9]Validacion!#REF!</xm:f>
          </x14:formula1>
          <xm:sqref>Y19:Y21</xm:sqref>
        </x14:dataValidation>
        <x14:dataValidation type="list" allowBlank="1" showInputMessage="1" showErrorMessage="1">
          <x14:formula1>
            <xm:f>'[9]DATOS '!#REF!</xm:f>
          </x14:formula1>
          <xm:sqref>R19:R21</xm:sqref>
        </x14:dataValidation>
        <x14:dataValidation type="list" allowBlank="1" showInputMessage="1" showErrorMessage="1">
          <x14:formula1>
            <xm:f>'[9]DATOS '!#REF!</xm:f>
          </x14:formula1>
          <xm:sqref>AB19:AB21</xm:sqref>
        </x14:dataValidation>
        <x14:dataValidation type="list" allowBlank="1" showInputMessage="1" showErrorMessage="1">
          <x14:formula1>
            <xm:f>[9]Validacion!#REF!</xm:f>
          </x14:formula1>
          <xm:sqref>AG19:AH21</xm:sqref>
        </x14:dataValidation>
        <x14:dataValidation type="list" allowBlank="1" showInputMessage="1" showErrorMessage="1">
          <x14:formula1>
            <xm:f>'[9]DATOS '!#REF!</xm:f>
          </x14:formula1>
          <xm:sqref>AM19:AM21</xm:sqref>
        </x14:dataValidation>
        <x14:dataValidation type="list" allowBlank="1" showInputMessage="1" showErrorMessage="1">
          <x14:formula1>
            <xm:f>[1]Datos!#REF!</xm:f>
          </x14:formula1>
          <xm:sqref>A38:A41</xm:sqref>
        </x14:dataValidation>
        <x14:dataValidation type="list" allowBlank="1" showInputMessage="1" showErrorMessage="1">
          <x14:formula1>
            <xm:f>[1]Datos!#REF!</xm:f>
          </x14:formula1>
          <xm:sqref>C38:C41</xm:sqref>
        </x14:dataValidation>
        <x14:dataValidation type="list" allowBlank="1" showInputMessage="1" showErrorMessage="1">
          <x14:formula1>
            <xm:f>[1]Datos!#REF!</xm:f>
          </x14:formula1>
          <xm:sqref>BD38:BD41 BP38:BP41</xm:sqref>
        </x14:dataValidation>
        <x14:dataValidation type="list" allowBlank="1" showInputMessage="1" showErrorMessage="1">
          <x14:formula1>
            <xm:f>[1]Datos!#REF!</xm:f>
          </x14:formula1>
          <xm:sqref>BM38:BM41 BA38:BA41</xm:sqref>
        </x14:dataValidation>
        <x14:dataValidation type="list" allowBlank="1" showInputMessage="1" showErrorMessage="1">
          <x14:formula1>
            <xm:f>[1]Datos!#REF!</xm:f>
          </x14:formula1>
          <xm:sqref>BL38:BL41 AZ38:AZ41</xm:sqref>
        </x14:dataValidation>
        <x14:dataValidation type="list" allowBlank="1" showInputMessage="1" showErrorMessage="1">
          <x14:formula1>
            <xm:f>[1]Datos!#REF!</xm:f>
          </x14:formula1>
          <xm:sqref>AX38:AX41 BJ38:BJ41</xm:sqref>
        </x14:dataValidation>
        <x14:dataValidation type="list" allowBlank="1" showInputMessage="1" showErrorMessage="1">
          <x14:formula1>
            <xm:f>[1]Datos!#REF!</xm:f>
          </x14:formula1>
          <xm:sqref>AI38:AI41</xm:sqref>
        </x14:dataValidation>
        <x14:dataValidation type="list" allowBlank="1" showInputMessage="1" showErrorMessage="1">
          <x14:formula1>
            <xm:f>[1]Validacion!#REF!</xm:f>
          </x14:formula1>
          <xm:sqref>AK38:AK41</xm:sqref>
        </x14:dataValidation>
        <x14:dataValidation type="list" allowBlank="1" showInputMessage="1" showErrorMessage="1">
          <x14:formula1>
            <xm:f>[1]Validacion!#REF!</xm:f>
          </x14:formula1>
          <xm:sqref>AJ38:AJ41</xm:sqref>
        </x14:dataValidation>
        <x14:dataValidation type="list" allowBlank="1" showInputMessage="1" showErrorMessage="1">
          <x14:formula1>
            <xm:f>[1]Validacion!#REF!</xm:f>
          </x14:formula1>
          <xm:sqref>S38:S41</xm:sqref>
        </x14:dataValidation>
        <x14:dataValidation type="list" allowBlank="1" showInputMessage="1" showErrorMessage="1">
          <x14:formula1>
            <xm:f>[1]Validacion!#REF!</xm:f>
          </x14:formula1>
          <xm:sqref>T38:T41</xm:sqref>
        </x14:dataValidation>
        <x14:dataValidation type="list" allowBlank="1" showInputMessage="1" showErrorMessage="1">
          <x14:formula1>
            <xm:f>[1]Validacion!#REF!</xm:f>
          </x14:formula1>
          <xm:sqref>U38:U41</xm:sqref>
        </x14:dataValidation>
        <x14:dataValidation type="list" allowBlank="1" showInputMessage="1" showErrorMessage="1">
          <x14:formula1>
            <xm:f>[1]Validacion!#REF!</xm:f>
          </x14:formula1>
          <xm:sqref>V38:V41</xm:sqref>
        </x14:dataValidation>
        <x14:dataValidation type="list" allowBlank="1" showInputMessage="1" showErrorMessage="1">
          <x14:formula1>
            <xm:f>[1]Validacion!#REF!</xm:f>
          </x14:formula1>
          <xm:sqref>W38:W41</xm:sqref>
        </x14:dataValidation>
        <x14:dataValidation type="list" allowBlank="1" showInputMessage="1" showErrorMessage="1">
          <x14:formula1>
            <xm:f>[1]Validacion!#REF!</xm:f>
          </x14:formula1>
          <xm:sqref>X38:X41</xm:sqref>
        </x14:dataValidation>
        <x14:dataValidation type="list" allowBlank="1" showInputMessage="1" showErrorMessage="1">
          <x14:formula1>
            <xm:f>[1]Validacion!#REF!</xm:f>
          </x14:formula1>
          <xm:sqref>Y38:Y41</xm:sqref>
        </x14:dataValidation>
        <x14:dataValidation type="list" allowBlank="1" showInputMessage="1" showErrorMessage="1">
          <x14:formula1>
            <xm:f>'[1]DATOS '!#REF!</xm:f>
          </x14:formula1>
          <xm:sqref>R38:R41</xm:sqref>
        </x14:dataValidation>
        <x14:dataValidation type="list" allowBlank="1" showInputMessage="1" showErrorMessage="1">
          <x14:formula1>
            <xm:f>'[1]DATOS '!#REF!</xm:f>
          </x14:formula1>
          <xm:sqref>AB38:AB41</xm:sqref>
        </x14:dataValidation>
        <x14:dataValidation type="list" allowBlank="1" showInputMessage="1" showErrorMessage="1">
          <x14:formula1>
            <xm:f>[1]Datos!#REF!</xm:f>
          </x14:formula1>
          <xm:sqref>K38:K41</xm:sqref>
        </x14:dataValidation>
        <x14:dataValidation type="list" allowBlank="1" showInputMessage="1" showErrorMessage="1">
          <x14:formula1>
            <xm:f>[1]Datos!#REF!</xm:f>
          </x14:formula1>
          <xm:sqref>B38:B41</xm:sqref>
        </x14:dataValidation>
        <x14:dataValidation type="list" allowBlank="1" showInputMessage="1" showErrorMessage="1">
          <x14:formula1>
            <xm:f>[1]Validacion!#REF!</xm:f>
          </x14:formula1>
          <xm:sqref>AG38:AH41</xm:sqref>
        </x14:dataValidation>
        <x14:dataValidation type="list" allowBlank="1" showInputMessage="1" showErrorMessage="1">
          <x14:formula1>
            <xm:f>'[1]DATOS '!#REF!</xm:f>
          </x14:formula1>
          <xm:sqref>AM38:AM41</xm:sqref>
        </x14:dataValidation>
        <x14:dataValidation type="list" allowBlank="1" showInputMessage="1" showErrorMessage="1">
          <x14:formula1>
            <xm:f>[12]Datos!#REF!</xm:f>
          </x14:formula1>
          <xm:sqref>A47:A49</xm:sqref>
        </x14:dataValidation>
        <x14:dataValidation type="list" allowBlank="1" showInputMessage="1" showErrorMessage="1">
          <x14:formula1>
            <xm:f>[12]Datos!#REF!</xm:f>
          </x14:formula1>
          <xm:sqref>C47:C49</xm:sqref>
        </x14:dataValidation>
        <x14:dataValidation type="list" allowBlank="1" showInputMessage="1" showErrorMessage="1">
          <x14:formula1>
            <xm:f>[12]Datos!#REF!</xm:f>
          </x14:formula1>
          <xm:sqref>BD47:BD49 BP47:BP49</xm:sqref>
        </x14:dataValidation>
        <x14:dataValidation type="list" allowBlank="1" showInputMessage="1" showErrorMessage="1">
          <x14:formula1>
            <xm:f>[12]Datos!#REF!</xm:f>
          </x14:formula1>
          <xm:sqref>BA47:BA49 BM47:BM49</xm:sqref>
        </x14:dataValidation>
        <x14:dataValidation type="list" allowBlank="1" showInputMessage="1" showErrorMessage="1">
          <x14:formula1>
            <xm:f>[12]Datos!#REF!</xm:f>
          </x14:formula1>
          <xm:sqref>AZ47:AZ49 BL47:BL49</xm:sqref>
        </x14:dataValidation>
        <x14:dataValidation type="list" allowBlank="1" showInputMessage="1" showErrorMessage="1">
          <x14:formula1>
            <xm:f>[12]Datos!#REF!</xm:f>
          </x14:formula1>
          <xm:sqref>AX47:AX49 BJ47:BJ49</xm:sqref>
        </x14:dataValidation>
        <x14:dataValidation type="list" allowBlank="1" showInputMessage="1" showErrorMessage="1">
          <x14:formula1>
            <xm:f>[12]Datos!#REF!</xm:f>
          </x14:formula1>
          <xm:sqref>AI47:AI49</xm:sqref>
        </x14:dataValidation>
        <x14:dataValidation type="list" allowBlank="1" showInputMessage="1" showErrorMessage="1">
          <x14:formula1>
            <xm:f>[12]Validacion!#REF!</xm:f>
          </x14:formula1>
          <xm:sqref>AK47:AK49</xm:sqref>
        </x14:dataValidation>
        <x14:dataValidation type="list" allowBlank="1" showInputMessage="1" showErrorMessage="1">
          <x14:formula1>
            <xm:f>[12]Validacion!#REF!</xm:f>
          </x14:formula1>
          <xm:sqref>AJ47:AJ49</xm:sqref>
        </x14:dataValidation>
        <x14:dataValidation type="list" allowBlank="1" showInputMessage="1" showErrorMessage="1">
          <x14:formula1>
            <xm:f>[12]Validacion!#REF!</xm:f>
          </x14:formula1>
          <xm:sqref>S47:S49</xm:sqref>
        </x14:dataValidation>
        <x14:dataValidation type="list" allowBlank="1" showInputMessage="1" showErrorMessage="1">
          <x14:formula1>
            <xm:f>[12]Validacion!#REF!</xm:f>
          </x14:formula1>
          <xm:sqref>T47:T49</xm:sqref>
        </x14:dataValidation>
        <x14:dataValidation type="list" allowBlank="1" showInputMessage="1" showErrorMessage="1">
          <x14:formula1>
            <xm:f>[12]Validacion!#REF!</xm:f>
          </x14:formula1>
          <xm:sqref>U47:U49</xm:sqref>
        </x14:dataValidation>
        <x14:dataValidation type="list" allowBlank="1" showInputMessage="1" showErrorMessage="1">
          <x14:formula1>
            <xm:f>[12]Validacion!#REF!</xm:f>
          </x14:formula1>
          <xm:sqref>V47:V49</xm:sqref>
        </x14:dataValidation>
        <x14:dataValidation type="list" allowBlank="1" showInputMessage="1" showErrorMessage="1">
          <x14:formula1>
            <xm:f>[12]Validacion!#REF!</xm:f>
          </x14:formula1>
          <xm:sqref>W47:W49</xm:sqref>
        </x14:dataValidation>
        <x14:dataValidation type="list" allowBlank="1" showInputMessage="1" showErrorMessage="1">
          <x14:formula1>
            <xm:f>[12]Validacion!#REF!</xm:f>
          </x14:formula1>
          <xm:sqref>X47:X49</xm:sqref>
        </x14:dataValidation>
        <x14:dataValidation type="list" allowBlank="1" showInputMessage="1" showErrorMessage="1">
          <x14:formula1>
            <xm:f>[12]Validacion!#REF!</xm:f>
          </x14:formula1>
          <xm:sqref>Y47:Y49</xm:sqref>
        </x14:dataValidation>
        <x14:dataValidation type="list" allowBlank="1" showInputMessage="1" showErrorMessage="1">
          <x14:formula1>
            <xm:f>'[12]DATOS '!#REF!</xm:f>
          </x14:formula1>
          <xm:sqref>R47:R49</xm:sqref>
        </x14:dataValidation>
        <x14:dataValidation type="list" allowBlank="1" showInputMessage="1" showErrorMessage="1">
          <x14:formula1>
            <xm:f>'[12]DATOS '!#REF!</xm:f>
          </x14:formula1>
          <xm:sqref>AB47:AB49</xm:sqref>
        </x14:dataValidation>
        <x14:dataValidation type="list" allowBlank="1" showInputMessage="1" showErrorMessage="1">
          <x14:formula1>
            <xm:f>[12]Datos!#REF!</xm:f>
          </x14:formula1>
          <xm:sqref>K47:K49</xm:sqref>
        </x14:dataValidation>
        <x14:dataValidation type="list" allowBlank="1" showInputMessage="1" showErrorMessage="1">
          <x14:formula1>
            <xm:f>'[12]DATOS '!#REF!</xm:f>
          </x14:formula1>
          <xm:sqref>N47:N49</xm:sqref>
        </x14:dataValidation>
        <x14:dataValidation type="list" allowBlank="1" showInputMessage="1" showErrorMessage="1">
          <x14:formula1>
            <xm:f>[12]Datos!#REF!</xm:f>
          </x14:formula1>
          <xm:sqref>B47:B49</xm:sqref>
        </x14:dataValidation>
        <x14:dataValidation type="list" allowBlank="1" showInputMessage="1" showErrorMessage="1">
          <x14:formula1>
            <xm:f>'[12]DATOS '!#REF!</xm:f>
          </x14:formula1>
          <xm:sqref>O47:O49</xm:sqref>
        </x14:dataValidation>
        <x14:dataValidation type="list" allowBlank="1" showInputMessage="1" showErrorMessage="1">
          <x14:formula1>
            <xm:f>[12]Validacion!#REF!</xm:f>
          </x14:formula1>
          <xm:sqref>AG47:AH49</xm:sqref>
        </x14:dataValidation>
        <x14:dataValidation type="list" allowBlank="1" showInputMessage="1" showErrorMessage="1">
          <x14:formula1>
            <xm:f>'[12]DATOS '!#REF!</xm:f>
          </x14:formula1>
          <xm:sqref>AM47:AM49</xm:sqref>
        </x14:dataValidation>
        <x14:dataValidation type="list" allowBlank="1" showInputMessage="1" showErrorMessage="1">
          <x14:formula1>
            <xm:f>[1]Datos!#REF!</xm:f>
          </x14:formula1>
          <xm:sqref>A68:A73</xm:sqref>
        </x14:dataValidation>
        <x14:dataValidation type="list" allowBlank="1" showInputMessage="1" showErrorMessage="1">
          <x14:formula1>
            <xm:f>[1]Datos!#REF!</xm:f>
          </x14:formula1>
          <xm:sqref>C68:C73</xm:sqref>
        </x14:dataValidation>
        <x14:dataValidation type="list" allowBlank="1" showInputMessage="1" showErrorMessage="1">
          <x14:formula1>
            <xm:f>[1]Datos!#REF!</xm:f>
          </x14:formula1>
          <xm:sqref>BD68:BD73 BP68:BP73</xm:sqref>
        </x14:dataValidation>
        <x14:dataValidation type="list" allowBlank="1" showInputMessage="1" showErrorMessage="1">
          <x14:formula1>
            <xm:f>[1]Datos!#REF!</xm:f>
          </x14:formula1>
          <xm:sqref>BM68:BM73 BA68:BA73</xm:sqref>
        </x14:dataValidation>
        <x14:dataValidation type="list" allowBlank="1" showInputMessage="1" showErrorMessage="1">
          <x14:formula1>
            <xm:f>[1]Datos!#REF!</xm:f>
          </x14:formula1>
          <xm:sqref>BL68:BL73 AZ68:AZ73</xm:sqref>
        </x14:dataValidation>
        <x14:dataValidation type="list" allowBlank="1" showInputMessage="1" showErrorMessage="1">
          <x14:formula1>
            <xm:f>[1]Datos!#REF!</xm:f>
          </x14:formula1>
          <xm:sqref>BJ68:BJ73 AX68:AX73</xm:sqref>
        </x14:dataValidation>
        <x14:dataValidation type="list" allowBlank="1" showInputMessage="1" showErrorMessage="1">
          <x14:formula1>
            <xm:f>[1]Datos!#REF!</xm:f>
          </x14:formula1>
          <xm:sqref>AI68:AI73</xm:sqref>
        </x14:dataValidation>
        <x14:dataValidation type="list" allowBlank="1" showInputMessage="1" showErrorMessage="1">
          <x14:formula1>
            <xm:f>[1]Validacion!#REF!</xm:f>
          </x14:formula1>
          <xm:sqref>AK68:AK73</xm:sqref>
        </x14:dataValidation>
        <x14:dataValidation type="list" allowBlank="1" showInputMessage="1" showErrorMessage="1">
          <x14:formula1>
            <xm:f>[1]Validacion!#REF!</xm:f>
          </x14:formula1>
          <xm:sqref>AJ68:AJ73</xm:sqref>
        </x14:dataValidation>
        <x14:dataValidation type="list" allowBlank="1" showInputMessage="1" showErrorMessage="1">
          <x14:formula1>
            <xm:f>[1]Validacion!#REF!</xm:f>
          </x14:formula1>
          <xm:sqref>S68:S73</xm:sqref>
        </x14:dataValidation>
        <x14:dataValidation type="list" allowBlank="1" showInputMessage="1" showErrorMessage="1">
          <x14:formula1>
            <xm:f>[1]Validacion!#REF!</xm:f>
          </x14:formula1>
          <xm:sqref>T68:T73</xm:sqref>
        </x14:dataValidation>
        <x14:dataValidation type="list" allowBlank="1" showInputMessage="1" showErrorMessage="1">
          <x14:formula1>
            <xm:f>[1]Validacion!#REF!</xm:f>
          </x14:formula1>
          <xm:sqref>U68:U73</xm:sqref>
        </x14:dataValidation>
        <x14:dataValidation type="list" allowBlank="1" showInputMessage="1" showErrorMessage="1">
          <x14:formula1>
            <xm:f>[1]Validacion!#REF!</xm:f>
          </x14:formula1>
          <xm:sqref>V68:V73</xm:sqref>
        </x14:dataValidation>
        <x14:dataValidation type="list" allowBlank="1" showInputMessage="1" showErrorMessage="1">
          <x14:formula1>
            <xm:f>[1]Validacion!#REF!</xm:f>
          </x14:formula1>
          <xm:sqref>W68:W73</xm:sqref>
        </x14:dataValidation>
        <x14:dataValidation type="list" allowBlank="1" showInputMessage="1" showErrorMessage="1">
          <x14:formula1>
            <xm:f>[1]Validacion!#REF!</xm:f>
          </x14:formula1>
          <xm:sqref>X68:X73</xm:sqref>
        </x14:dataValidation>
        <x14:dataValidation type="list" allowBlank="1" showInputMessage="1" showErrorMessage="1">
          <x14:formula1>
            <xm:f>[1]Validacion!#REF!</xm:f>
          </x14:formula1>
          <xm:sqref>Y68:Y73</xm:sqref>
        </x14:dataValidation>
        <x14:dataValidation type="list" allowBlank="1" showInputMessage="1" showErrorMessage="1">
          <x14:formula1>
            <xm:f>'[1]DATOS '!#REF!</xm:f>
          </x14:formula1>
          <xm:sqref>R68:R73</xm:sqref>
        </x14:dataValidation>
        <x14:dataValidation type="list" allowBlank="1" showInputMessage="1" showErrorMessage="1">
          <x14:formula1>
            <xm:f>'[1]DATOS '!#REF!</xm:f>
          </x14:formula1>
          <xm:sqref>AB68:AB73</xm:sqref>
        </x14:dataValidation>
        <x14:dataValidation type="list" allowBlank="1" showInputMessage="1" showErrorMessage="1">
          <x14:formula1>
            <xm:f>[1]Datos!#REF!</xm:f>
          </x14:formula1>
          <xm:sqref>K68:K73</xm:sqref>
        </x14:dataValidation>
        <x14:dataValidation type="list" allowBlank="1" showInputMessage="1" showErrorMessage="1">
          <x14:formula1>
            <xm:f>'[1]DATOS '!#REF!</xm:f>
          </x14:formula1>
          <xm:sqref>N68:N73</xm:sqref>
        </x14:dataValidation>
        <x14:dataValidation type="list" allowBlank="1" showInputMessage="1" showErrorMessage="1">
          <x14:formula1>
            <xm:f>[1]Datos!#REF!</xm:f>
          </x14:formula1>
          <xm:sqref>B68:B73</xm:sqref>
        </x14:dataValidation>
        <x14:dataValidation type="list" allowBlank="1" showInputMessage="1" showErrorMessage="1">
          <x14:formula1>
            <xm:f>'[1]DATOS '!#REF!</xm:f>
          </x14:formula1>
          <xm:sqref>O68:O73</xm:sqref>
        </x14:dataValidation>
        <x14:dataValidation type="list" allowBlank="1" showInputMessage="1" showErrorMessage="1">
          <x14:formula1>
            <xm:f>[1]Validacion!#REF!</xm:f>
          </x14:formula1>
          <xm:sqref>AG68:AH72</xm:sqref>
        </x14:dataValidation>
        <x14:dataValidation type="list" allowBlank="1" showInputMessage="1" showErrorMessage="1">
          <x14:formula1>
            <xm:f>'[1]DATOS '!#REF!</xm:f>
          </x14:formula1>
          <xm:sqref>AM68:AM72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5703125" style="11" customWidth="1"/>
    <col min="13" max="13" width="34.28515625" style="11" customWidth="1"/>
    <col min="14" max="14" width="19.85546875" style="102" customWidth="1"/>
    <col min="15" max="15" width="16.140625" style="102" customWidth="1"/>
    <col min="16" max="16" width="15.140625" style="102" customWidth="1"/>
    <col min="17" max="17" width="96.5703125" style="8" customWidth="1"/>
    <col min="18" max="18" width="17.5703125" style="8" customWidth="1"/>
    <col min="19" max="19" width="20.42578125" style="8" customWidth="1"/>
    <col min="20" max="20" width="20.5703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5703125" style="102" hidden="1" customWidth="1"/>
    <col min="30" max="30" width="17.42578125" style="102" customWidth="1"/>
    <col min="31" max="31" width="10.5703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60"/>
      <c r="B1" s="395" t="s">
        <v>228</v>
      </c>
      <c r="C1" s="396"/>
      <c r="D1" s="396"/>
      <c r="E1" s="396"/>
      <c r="F1" s="396"/>
      <c r="G1" s="396"/>
      <c r="H1" s="396"/>
      <c r="I1" s="396"/>
      <c r="J1" s="396"/>
      <c r="K1" s="396"/>
      <c r="L1" s="396"/>
      <c r="M1" s="396"/>
      <c r="N1" s="396"/>
      <c r="O1" s="396"/>
      <c r="P1" s="396"/>
      <c r="Q1" s="396"/>
      <c r="R1" s="396"/>
      <c r="S1" s="396" t="s">
        <v>228</v>
      </c>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40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93"/>
      <c r="B2" s="397"/>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40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94"/>
      <c r="B3" s="399"/>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04"/>
      <c r="DT3" s="404"/>
      <c r="DU3" s="382"/>
      <c r="DV3" s="382"/>
      <c r="DW3" s="382"/>
      <c r="DX3" s="382"/>
      <c r="DY3" s="38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04"/>
      <c r="DT4" s="404"/>
      <c r="DU4" s="383"/>
      <c r="DV4" s="383"/>
      <c r="DW4" s="383"/>
      <c r="DX4" s="383"/>
      <c r="DY4" s="383"/>
    </row>
    <row r="5" spans="1:129" ht="28.5" customHeight="1" x14ac:dyDescent="0.25">
      <c r="A5" s="304" t="s">
        <v>40</v>
      </c>
      <c r="B5" s="304"/>
      <c r="C5" s="304"/>
      <c r="D5" s="304"/>
      <c r="E5" s="304"/>
      <c r="F5" s="384" t="s">
        <v>41</v>
      </c>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5" t="s">
        <v>51</v>
      </c>
      <c r="AM5" s="385"/>
      <c r="AN5" s="385"/>
      <c r="AO5" s="385"/>
      <c r="AP5" s="385"/>
      <c r="AQ5" s="385"/>
      <c r="AR5" s="38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86" t="s">
        <v>231</v>
      </c>
      <c r="CD5" s="387"/>
      <c r="CE5" s="387"/>
      <c r="CF5" s="387"/>
      <c r="CG5" s="387"/>
      <c r="CH5" s="387"/>
      <c r="CI5" s="387"/>
      <c r="CJ5" s="387"/>
      <c r="CK5" s="388"/>
      <c r="DS5" s="404"/>
      <c r="DT5" s="404"/>
      <c r="DU5" s="65" t="s">
        <v>15</v>
      </c>
      <c r="DV5" s="65" t="s">
        <v>150</v>
      </c>
      <c r="DW5" s="65" t="s">
        <v>150</v>
      </c>
      <c r="DX5" s="65">
        <v>1</v>
      </c>
      <c r="DY5" s="65">
        <v>1</v>
      </c>
    </row>
    <row r="6" spans="1:129" ht="34.5" customHeight="1" x14ac:dyDescent="0.25">
      <c r="A6" s="304"/>
      <c r="B6" s="304"/>
      <c r="C6" s="304"/>
      <c r="D6" s="304"/>
      <c r="E6" s="30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5"/>
      <c r="AM6" s="385"/>
      <c r="AN6" s="385"/>
      <c r="AO6" s="385"/>
      <c r="AP6" s="385"/>
      <c r="AQ6" s="385"/>
      <c r="AR6" s="385"/>
      <c r="AS6" s="389" t="s">
        <v>189</v>
      </c>
      <c r="AT6" s="390"/>
      <c r="AU6" s="390"/>
      <c r="AV6" s="390"/>
      <c r="AW6" s="390"/>
      <c r="AX6" s="390"/>
      <c r="AY6" s="390"/>
      <c r="AZ6" s="390"/>
      <c r="BA6" s="390"/>
      <c r="BB6" s="391" t="s">
        <v>192</v>
      </c>
      <c r="BC6" s="392"/>
      <c r="BD6" s="392"/>
      <c r="BE6" s="392"/>
      <c r="BF6" s="392"/>
      <c r="BG6" s="392"/>
      <c r="BH6" s="392"/>
      <c r="BI6" s="392"/>
      <c r="BJ6" s="389"/>
      <c r="BK6" s="391" t="s">
        <v>191</v>
      </c>
      <c r="BL6" s="392"/>
      <c r="BM6" s="392"/>
      <c r="BN6" s="392"/>
      <c r="BO6" s="392"/>
      <c r="BP6" s="392"/>
      <c r="BQ6" s="392"/>
      <c r="BR6" s="392"/>
      <c r="BS6" s="389"/>
      <c r="BT6" s="391" t="s">
        <v>190</v>
      </c>
      <c r="BU6" s="392"/>
      <c r="BV6" s="392"/>
      <c r="BW6" s="392"/>
      <c r="BX6" s="392"/>
      <c r="BY6" s="392"/>
      <c r="BZ6" s="392"/>
      <c r="CA6" s="392"/>
      <c r="CB6" s="389"/>
      <c r="CC6" s="386" t="s">
        <v>232</v>
      </c>
      <c r="CD6" s="387"/>
      <c r="CE6" s="387"/>
      <c r="CF6" s="387"/>
      <c r="CG6" s="387"/>
      <c r="CH6" s="387"/>
      <c r="CI6" s="387"/>
      <c r="CJ6" s="387"/>
      <c r="CK6" s="388"/>
      <c r="DS6" s="404"/>
      <c r="DT6" s="404"/>
      <c r="DU6" s="65" t="s">
        <v>15</v>
      </c>
      <c r="DV6" s="65" t="s">
        <v>152</v>
      </c>
      <c r="DW6" s="65" t="s">
        <v>150</v>
      </c>
      <c r="DX6" s="65">
        <v>0</v>
      </c>
      <c r="DY6" s="65">
        <v>1</v>
      </c>
    </row>
    <row r="7" spans="1:129" ht="34.5" customHeight="1" x14ac:dyDescent="0.25">
      <c r="A7" s="157"/>
      <c r="B7" s="157"/>
      <c r="C7" s="157"/>
      <c r="D7" s="157"/>
      <c r="E7" s="157"/>
      <c r="F7" s="158"/>
      <c r="G7" s="303" t="s">
        <v>255</v>
      </c>
      <c r="H7" s="303"/>
      <c r="I7" s="303"/>
      <c r="J7" s="30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04"/>
      <c r="DT7" s="404"/>
      <c r="DU7" s="65"/>
      <c r="DV7" s="65"/>
      <c r="DW7" s="65"/>
      <c r="DX7" s="65"/>
      <c r="DY7" s="65"/>
    </row>
    <row r="8" spans="1:129" ht="33.75" customHeight="1" x14ac:dyDescent="0.25">
      <c r="A8" s="306" t="s">
        <v>0</v>
      </c>
      <c r="B8" s="306" t="s">
        <v>1</v>
      </c>
      <c r="C8" s="306" t="s">
        <v>541</v>
      </c>
      <c r="D8" s="306" t="s">
        <v>2</v>
      </c>
      <c r="E8" s="306" t="s">
        <v>39</v>
      </c>
      <c r="F8" s="306" t="s">
        <v>257</v>
      </c>
      <c r="G8" s="306" t="s">
        <v>251</v>
      </c>
      <c r="H8" s="306" t="s">
        <v>252</v>
      </c>
      <c r="I8" s="306" t="s">
        <v>253</v>
      </c>
      <c r="J8" s="306" t="s">
        <v>254</v>
      </c>
      <c r="K8" s="306" t="s">
        <v>249</v>
      </c>
      <c r="L8" s="306" t="s">
        <v>46</v>
      </c>
      <c r="M8" s="306" t="s">
        <v>47</v>
      </c>
      <c r="N8" s="306" t="s">
        <v>35</v>
      </c>
      <c r="O8" s="306"/>
      <c r="P8" s="306"/>
      <c r="Q8" s="306" t="s">
        <v>170</v>
      </c>
      <c r="R8" s="306" t="s">
        <v>157</v>
      </c>
      <c r="S8" s="306" t="s">
        <v>176</v>
      </c>
      <c r="T8" s="306" t="s">
        <v>177</v>
      </c>
      <c r="U8" s="306" t="s">
        <v>178</v>
      </c>
      <c r="V8" s="306" t="s">
        <v>179</v>
      </c>
      <c r="W8" s="306" t="s">
        <v>180</v>
      </c>
      <c r="X8" s="306" t="s">
        <v>181</v>
      </c>
      <c r="Y8" s="306" t="s">
        <v>182</v>
      </c>
      <c r="Z8" s="306" t="s">
        <v>28</v>
      </c>
      <c r="AA8" s="306" t="s">
        <v>183</v>
      </c>
      <c r="AB8" s="306" t="s">
        <v>184</v>
      </c>
      <c r="AC8" s="88"/>
      <c r="AD8" s="306" t="s">
        <v>185</v>
      </c>
      <c r="AE8" s="88"/>
      <c r="AF8" s="306" t="s">
        <v>186</v>
      </c>
      <c r="AG8" s="306" t="s">
        <v>187</v>
      </c>
      <c r="AH8" s="306" t="s">
        <v>188</v>
      </c>
      <c r="AI8" s="306" t="s">
        <v>3</v>
      </c>
      <c r="AJ8" s="306"/>
      <c r="AK8" s="306"/>
      <c r="AL8" s="306" t="s">
        <v>48</v>
      </c>
      <c r="AM8" s="306" t="s">
        <v>159</v>
      </c>
      <c r="AN8" s="306" t="s">
        <v>160</v>
      </c>
      <c r="AO8" s="306" t="s">
        <v>161</v>
      </c>
      <c r="AP8" s="306" t="s">
        <v>36</v>
      </c>
      <c r="AQ8" s="306" t="s">
        <v>37</v>
      </c>
      <c r="AR8" s="306" t="s">
        <v>162</v>
      </c>
      <c r="AS8" s="377" t="s">
        <v>49</v>
      </c>
      <c r="AT8" s="378"/>
      <c r="AU8" s="379" t="s">
        <v>166</v>
      </c>
      <c r="AV8" s="380"/>
      <c r="AW8" s="380"/>
      <c r="AX8" s="381"/>
      <c r="AY8" s="379" t="s">
        <v>165</v>
      </c>
      <c r="AZ8" s="380"/>
      <c r="BA8" s="381"/>
      <c r="BB8" s="377" t="s">
        <v>49</v>
      </c>
      <c r="BC8" s="378"/>
      <c r="BD8" s="379" t="s">
        <v>166</v>
      </c>
      <c r="BE8" s="380"/>
      <c r="BF8" s="380"/>
      <c r="BG8" s="381"/>
      <c r="BH8" s="379" t="s">
        <v>165</v>
      </c>
      <c r="BI8" s="380"/>
      <c r="BJ8" s="381"/>
      <c r="BK8" s="377" t="s">
        <v>49</v>
      </c>
      <c r="BL8" s="378"/>
      <c r="BM8" s="379" t="s">
        <v>166</v>
      </c>
      <c r="BN8" s="380"/>
      <c r="BO8" s="380"/>
      <c r="BP8" s="381"/>
      <c r="BQ8" s="379" t="s">
        <v>165</v>
      </c>
      <c r="BR8" s="380"/>
      <c r="BS8" s="381"/>
      <c r="BT8" s="377" t="s">
        <v>49</v>
      </c>
      <c r="BU8" s="378"/>
      <c r="BV8" s="379" t="s">
        <v>166</v>
      </c>
      <c r="BW8" s="380"/>
      <c r="BX8" s="380"/>
      <c r="BY8" s="381"/>
      <c r="BZ8" s="379" t="s">
        <v>165</v>
      </c>
      <c r="CA8" s="380"/>
      <c r="CB8" s="381"/>
      <c r="CC8" s="306" t="s">
        <v>234</v>
      </c>
      <c r="CD8" s="374" t="s">
        <v>230</v>
      </c>
      <c r="CE8" s="306" t="s">
        <v>233</v>
      </c>
      <c r="CF8" s="306" t="s">
        <v>235</v>
      </c>
      <c r="CG8" s="374" t="s">
        <v>230</v>
      </c>
      <c r="CH8" s="306" t="s">
        <v>233</v>
      </c>
      <c r="CI8" s="306" t="s">
        <v>236</v>
      </c>
      <c r="CJ8" s="374" t="s">
        <v>230</v>
      </c>
      <c r="CK8" s="306" t="s">
        <v>233</v>
      </c>
      <c r="DE8" s="376" t="s">
        <v>154</v>
      </c>
      <c r="DF8" s="376"/>
      <c r="DG8" s="376"/>
      <c r="DS8" s="404"/>
      <c r="DT8" s="404"/>
      <c r="DU8" s="65" t="s">
        <v>15</v>
      </c>
      <c r="DV8" s="65" t="s">
        <v>150</v>
      </c>
      <c r="DW8" s="65" t="s">
        <v>152</v>
      </c>
      <c r="DX8" s="65">
        <v>1</v>
      </c>
      <c r="DY8" s="65">
        <v>0</v>
      </c>
    </row>
    <row r="9" spans="1:129" ht="33.75" customHeight="1" x14ac:dyDescent="0.25">
      <c r="A9" s="306"/>
      <c r="B9" s="306"/>
      <c r="C9" s="306"/>
      <c r="D9" s="306"/>
      <c r="E9" s="306"/>
      <c r="F9" s="306"/>
      <c r="G9" s="306"/>
      <c r="H9" s="306"/>
      <c r="I9" s="306"/>
      <c r="J9" s="306"/>
      <c r="K9" s="306"/>
      <c r="L9" s="306"/>
      <c r="M9" s="306"/>
      <c r="N9" s="88" t="s">
        <v>4</v>
      </c>
      <c r="O9" s="88" t="s">
        <v>5</v>
      </c>
      <c r="P9" s="88" t="s">
        <v>6</v>
      </c>
      <c r="Q9" s="306"/>
      <c r="R9" s="306"/>
      <c r="S9" s="306"/>
      <c r="T9" s="306" t="s">
        <v>171</v>
      </c>
      <c r="U9" s="306" t="s">
        <v>56</v>
      </c>
      <c r="V9" s="306" t="s">
        <v>172</v>
      </c>
      <c r="W9" s="306" t="s">
        <v>173</v>
      </c>
      <c r="X9" s="306" t="s">
        <v>174</v>
      </c>
      <c r="Y9" s="306" t="s">
        <v>175</v>
      </c>
      <c r="Z9" s="306"/>
      <c r="AA9" s="306"/>
      <c r="AB9" s="306"/>
      <c r="AC9" s="88"/>
      <c r="AD9" s="306"/>
      <c r="AE9" s="88"/>
      <c r="AF9" s="306"/>
      <c r="AG9" s="306"/>
      <c r="AH9" s="306"/>
      <c r="AI9" s="88" t="s">
        <v>4</v>
      </c>
      <c r="AJ9" s="88" t="s">
        <v>5</v>
      </c>
      <c r="AK9" s="88" t="s">
        <v>6</v>
      </c>
      <c r="AL9" s="306"/>
      <c r="AM9" s="306"/>
      <c r="AN9" s="306"/>
      <c r="AO9" s="306"/>
      <c r="AP9" s="306"/>
      <c r="AQ9" s="306"/>
      <c r="AR9" s="30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06"/>
      <c r="CD9" s="375"/>
      <c r="CE9" s="306"/>
      <c r="CF9" s="306"/>
      <c r="CG9" s="375"/>
      <c r="CH9" s="306"/>
      <c r="CI9" s="306"/>
      <c r="CJ9" s="375"/>
      <c r="CK9" s="30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05" t="s">
        <v>53</v>
      </c>
      <c r="B10" s="305" t="s">
        <v>194</v>
      </c>
      <c r="C10" s="305" t="s">
        <v>239</v>
      </c>
      <c r="D10" s="346" t="s">
        <v>217</v>
      </c>
      <c r="E10" s="305" t="s">
        <v>258</v>
      </c>
      <c r="F10" s="305" t="s">
        <v>259</v>
      </c>
      <c r="G10" s="305"/>
      <c r="H10" s="305"/>
      <c r="I10" s="305"/>
      <c r="J10" s="305"/>
      <c r="K10" s="305"/>
      <c r="L10" s="305" t="s">
        <v>260</v>
      </c>
      <c r="M10" s="305" t="s">
        <v>261</v>
      </c>
      <c r="N10" s="312" t="s">
        <v>11</v>
      </c>
      <c r="O10" s="312" t="s">
        <v>14</v>
      </c>
      <c r="P10" s="312" t="str">
        <f>INDEX([6]Validacion!$C$15:$G$19,'Mapa de Riesgos'!CY10:CY14,'Mapa de Riesgos'!CZ10:CZ14)</f>
        <v>Alta</v>
      </c>
      <c r="Q10" s="85" t="s">
        <v>262</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13">
        <f>(IF(AD10="Fuerte",100,IF(AD10="Moderado",50,0))+IF(AD11="Fuerte",100,IF(AD11="Moderado",50,0))+(IF(AD12="Fuerte",100,IF(AD12="Moderado",50,0))+IF(AD13="Fuerte",100,IF(AD13="Moderado",50,0))+IF(AD14="Fuerte",100,IF(AD14="Moderado",50,0)))/5)</f>
        <v>260</v>
      </c>
      <c r="AF10" s="312" t="str">
        <f>IF(AE10&gt;=100,"Fuerte",IF(OR(AE10=99,AE10&gt;=50),"Moderado","Débil"))</f>
        <v>Fuerte</v>
      </c>
      <c r="AG10" s="312" t="s">
        <v>150</v>
      </c>
      <c r="AH10" s="312" t="s">
        <v>152</v>
      </c>
      <c r="AI10" s="312" t="str">
        <f>VLOOKUP(IF(DE10=0,DE10+1,IF(DE10&lt;0,DE10+2,DE10)),[6]Validacion!$J$15:$K$19,2,FALSE)</f>
        <v>Rara Vez</v>
      </c>
      <c r="AJ10" s="312" t="str">
        <f>VLOOKUP(IF(DG10=0,DG10+1,DG10),[6]Validacion!$J$23:$K$27,2,FALSE)</f>
        <v>Mayor</v>
      </c>
      <c r="AK10" s="312" t="str">
        <f>INDEX([6]Validacion!$C$15:$G$19,IF(DE10=0,DE10+1,IF(DE10&lt;0,DE10+2,'Mapa de Riesgos'!DE10:DE14)),IF(DG10=0,DG10+1,'Mapa de Riesgos'!DG10:DG14))</f>
        <v>Alta</v>
      </c>
      <c r="AL10" s="373" t="s">
        <v>226</v>
      </c>
      <c r="AM10" s="85" t="s">
        <v>263</v>
      </c>
      <c r="AN10" s="85" t="s">
        <v>264</v>
      </c>
      <c r="AO10" s="93" t="s">
        <v>265</v>
      </c>
      <c r="AP10" s="84">
        <v>43467</v>
      </c>
      <c r="AQ10" s="84">
        <v>43830</v>
      </c>
      <c r="AR10" s="93" t="s">
        <v>266</v>
      </c>
      <c r="AS10" s="20"/>
      <c r="AT10" s="20"/>
      <c r="AU10" s="12"/>
      <c r="AV10" s="93"/>
      <c r="AW10" s="93"/>
      <c r="AX10" s="107"/>
      <c r="AY10" s="327"/>
      <c r="AZ10" s="91"/>
      <c r="BA10" s="327"/>
      <c r="BB10" s="20"/>
      <c r="BC10" s="93"/>
      <c r="BD10" s="85"/>
      <c r="BE10" s="85"/>
      <c r="BF10" s="16"/>
      <c r="BG10" s="86"/>
      <c r="BH10" s="348"/>
      <c r="BI10" s="348"/>
      <c r="BJ10" s="329"/>
      <c r="BK10" s="20"/>
      <c r="BL10" s="93"/>
      <c r="BM10" s="85"/>
      <c r="BN10" s="85"/>
      <c r="BO10" s="18"/>
      <c r="BP10" s="86"/>
      <c r="BQ10" s="348"/>
      <c r="BR10" s="348"/>
      <c r="BS10" s="329"/>
      <c r="BT10" s="17"/>
      <c r="BU10" s="17"/>
      <c r="BV10" s="17"/>
      <c r="BW10" s="17"/>
      <c r="BX10" s="17"/>
      <c r="BY10" s="17"/>
      <c r="BZ10" s="17"/>
      <c r="CA10" s="17"/>
      <c r="CB10" s="17"/>
      <c r="CC10" s="93"/>
      <c r="CD10" s="93"/>
      <c r="CE10" s="93"/>
      <c r="CF10" s="93"/>
      <c r="CG10" s="93"/>
      <c r="CH10" s="93"/>
      <c r="CI10" s="93"/>
      <c r="CJ10" s="93"/>
      <c r="CK10" s="93"/>
      <c r="CY10" s="307">
        <f>VLOOKUP(N10,[6]Validacion!$I$15:$M$19,2,FALSE)</f>
        <v>1</v>
      </c>
      <c r="CZ10" s="307">
        <f>VLOOKUP(O10,[6]Validacion!$I$23:$J$27,2,FALSE)</f>
        <v>4</v>
      </c>
      <c r="DD10" s="307">
        <f>VLOOKUP($N10,[6]Validacion!$I$15:$M$19,2,FALSE)</f>
        <v>1</v>
      </c>
      <c r="DE10" s="307">
        <f>IF(AF10="Fuerte",DD10-2,IF(AND(AF10="Moderado",AG10="Directamente",AH10="Directamente"),DD10-1,IF(AND(AF10="Moderado",AG10="No Disminuye",AH10="Directamente"),DD10,IF(AND(AF10="Moderado",AG10="Directamente",AH10="No Disminuye"),DD10-1,DD10))))</f>
        <v>-1</v>
      </c>
      <c r="DF10" s="307">
        <f>VLOOKUP($O10,[6]Validacion!$I$23:$J$27,2,FALSE)</f>
        <v>4</v>
      </c>
      <c r="DG10" s="310">
        <f>IF(AF10="Fuerte",DF10,IF(AND(AF10="Moderado",AG10="Directamente",AH10="Directamente"),DF10-1,IF(AND(AF10="Moderado",AG10="No Disminuye",AH10="Directamente"),DF10-1,IF(AND(AF10="Moderado",AG10="Directamente",AH10="No Disminuye"),DF10,DF10))))</f>
        <v>4</v>
      </c>
    </row>
    <row r="11" spans="1:129" s="11" customFormat="1" ht="92.25" customHeight="1" x14ac:dyDescent="0.25">
      <c r="A11" s="305"/>
      <c r="B11" s="305"/>
      <c r="C11" s="305"/>
      <c r="D11" s="346"/>
      <c r="E11" s="305"/>
      <c r="F11" s="305"/>
      <c r="G11" s="305"/>
      <c r="H11" s="305"/>
      <c r="I11" s="305"/>
      <c r="J11" s="305"/>
      <c r="K11" s="305"/>
      <c r="L11" s="305"/>
      <c r="M11" s="305"/>
      <c r="N11" s="312"/>
      <c r="O11" s="312"/>
      <c r="P11" s="312"/>
      <c r="Q11" s="93" t="s">
        <v>267</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13"/>
      <c r="AF11" s="312"/>
      <c r="AG11" s="312"/>
      <c r="AH11" s="312"/>
      <c r="AI11" s="312"/>
      <c r="AJ11" s="312"/>
      <c r="AK11" s="312"/>
      <c r="AL11" s="373"/>
      <c r="AM11" s="85" t="s">
        <v>268</v>
      </c>
      <c r="AN11" s="85" t="s">
        <v>269</v>
      </c>
      <c r="AO11" s="93" t="s">
        <v>265</v>
      </c>
      <c r="AP11" s="84">
        <v>43467</v>
      </c>
      <c r="AQ11" s="84">
        <v>43830</v>
      </c>
      <c r="AR11" s="93" t="s">
        <v>270</v>
      </c>
      <c r="AS11" s="20"/>
      <c r="AT11" s="20"/>
      <c r="AU11" s="91"/>
      <c r="AV11" s="91"/>
      <c r="AW11" s="91"/>
      <c r="AX11" s="107"/>
      <c r="AY11" s="336"/>
      <c r="AZ11" s="99"/>
      <c r="BA11" s="336"/>
      <c r="BB11" s="20"/>
      <c r="BC11" s="20"/>
      <c r="BD11" s="85"/>
      <c r="BE11" s="85"/>
      <c r="BF11" s="16"/>
      <c r="BG11" s="86"/>
      <c r="BH11" s="349"/>
      <c r="BI11" s="349"/>
      <c r="BJ11" s="337"/>
      <c r="BK11" s="20"/>
      <c r="BL11" s="20"/>
      <c r="BM11" s="85"/>
      <c r="BN11" s="85"/>
      <c r="BO11" s="19"/>
      <c r="BP11" s="86"/>
      <c r="BQ11" s="349"/>
      <c r="BR11" s="349"/>
      <c r="BS11" s="337"/>
      <c r="BT11" s="17"/>
      <c r="BU11" s="17"/>
      <c r="BV11" s="17"/>
      <c r="BW11" s="17"/>
      <c r="BX11" s="17"/>
      <c r="BY11" s="17"/>
      <c r="BZ11" s="17"/>
      <c r="CA11" s="17"/>
      <c r="CB11" s="17"/>
      <c r="CC11" s="93"/>
      <c r="CD11" s="93"/>
      <c r="CE11" s="93"/>
      <c r="CF11" s="93"/>
      <c r="CG11" s="93"/>
      <c r="CH11" s="93"/>
      <c r="CI11" s="93"/>
      <c r="CJ11" s="93"/>
      <c r="CK11" s="93"/>
      <c r="CY11" s="308"/>
      <c r="CZ11" s="308"/>
      <c r="DD11" s="308"/>
      <c r="DE11" s="308"/>
      <c r="DF11" s="308"/>
      <c r="DG11" s="310"/>
    </row>
    <row r="12" spans="1:129" s="11" customFormat="1" ht="101.25" customHeight="1" x14ac:dyDescent="0.25">
      <c r="A12" s="305"/>
      <c r="B12" s="305"/>
      <c r="C12" s="305"/>
      <c r="D12" s="346"/>
      <c r="E12" s="305"/>
      <c r="F12" s="305"/>
      <c r="G12" s="305"/>
      <c r="H12" s="305"/>
      <c r="I12" s="305"/>
      <c r="J12" s="305"/>
      <c r="K12" s="305"/>
      <c r="L12" s="305"/>
      <c r="M12" s="305"/>
      <c r="N12" s="312"/>
      <c r="O12" s="312"/>
      <c r="P12" s="312"/>
      <c r="Q12" s="93" t="s">
        <v>271</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13"/>
      <c r="AF12" s="312"/>
      <c r="AG12" s="312"/>
      <c r="AH12" s="312"/>
      <c r="AI12" s="312"/>
      <c r="AJ12" s="312"/>
      <c r="AK12" s="312"/>
      <c r="AL12" s="373"/>
      <c r="AM12" s="85" t="s">
        <v>272</v>
      </c>
      <c r="AN12" s="85" t="s">
        <v>273</v>
      </c>
      <c r="AO12" s="93" t="s">
        <v>265</v>
      </c>
      <c r="AP12" s="84">
        <v>43467</v>
      </c>
      <c r="AQ12" s="84">
        <v>43830</v>
      </c>
      <c r="AR12" s="93" t="s">
        <v>274</v>
      </c>
      <c r="AS12" s="20"/>
      <c r="AT12" s="20"/>
      <c r="AU12" s="91"/>
      <c r="AV12" s="91"/>
      <c r="AW12" s="91"/>
      <c r="AX12" s="107"/>
      <c r="AY12" s="336"/>
      <c r="AZ12" s="99"/>
      <c r="BA12" s="336"/>
      <c r="BB12" s="20"/>
      <c r="BC12" s="20"/>
      <c r="BD12" s="85"/>
      <c r="BE12" s="85"/>
      <c r="BF12" s="16"/>
      <c r="BG12" s="86"/>
      <c r="BH12" s="349"/>
      <c r="BI12" s="349"/>
      <c r="BJ12" s="337"/>
      <c r="BK12" s="20"/>
      <c r="BL12" s="20"/>
      <c r="BM12" s="85"/>
      <c r="BN12" s="85"/>
      <c r="BO12" s="19"/>
      <c r="BP12" s="86"/>
      <c r="BQ12" s="349"/>
      <c r="BR12" s="349"/>
      <c r="BS12" s="337"/>
      <c r="BT12" s="17"/>
      <c r="BU12" s="17"/>
      <c r="BV12" s="17"/>
      <c r="BW12" s="17"/>
      <c r="BX12" s="17"/>
      <c r="BY12" s="17"/>
      <c r="BZ12" s="17"/>
      <c r="CA12" s="17"/>
      <c r="CB12" s="17"/>
      <c r="CC12" s="93"/>
      <c r="CD12" s="93"/>
      <c r="CE12" s="93"/>
      <c r="CF12" s="93"/>
      <c r="CG12" s="93"/>
      <c r="CH12" s="93"/>
      <c r="CI12" s="93"/>
      <c r="CJ12" s="93"/>
      <c r="CK12" s="93"/>
      <c r="CY12" s="308"/>
      <c r="CZ12" s="308"/>
      <c r="DD12" s="308"/>
      <c r="DE12" s="308"/>
      <c r="DF12" s="308"/>
      <c r="DG12" s="310"/>
    </row>
    <row r="13" spans="1:129" s="11" customFormat="1" ht="69" customHeight="1" x14ac:dyDescent="0.25">
      <c r="A13" s="305"/>
      <c r="B13" s="305"/>
      <c r="C13" s="305"/>
      <c r="D13" s="346"/>
      <c r="E13" s="305"/>
      <c r="F13" s="305"/>
      <c r="G13" s="305"/>
      <c r="H13" s="305"/>
      <c r="I13" s="305"/>
      <c r="J13" s="305"/>
      <c r="K13" s="305"/>
      <c r="L13" s="305"/>
      <c r="M13" s="305"/>
      <c r="N13" s="312"/>
      <c r="O13" s="312"/>
      <c r="P13" s="312"/>
      <c r="Q13" s="93" t="s">
        <v>275</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13"/>
      <c r="AF13" s="312"/>
      <c r="AG13" s="312"/>
      <c r="AH13" s="312"/>
      <c r="AI13" s="312"/>
      <c r="AJ13" s="312"/>
      <c r="AK13" s="312"/>
      <c r="AL13" s="373"/>
      <c r="AM13" s="85" t="s">
        <v>276</v>
      </c>
      <c r="AN13" s="85" t="s">
        <v>277</v>
      </c>
      <c r="AO13" s="93" t="s">
        <v>265</v>
      </c>
      <c r="AP13" s="84">
        <v>43467</v>
      </c>
      <c r="AQ13" s="84">
        <v>43830</v>
      </c>
      <c r="AR13" s="93" t="s">
        <v>278</v>
      </c>
      <c r="AS13" s="20"/>
      <c r="AT13" s="20"/>
      <c r="AU13" s="91"/>
      <c r="AV13" s="327"/>
      <c r="AW13" s="327"/>
      <c r="AX13" s="370"/>
      <c r="AY13" s="336"/>
      <c r="AZ13" s="99"/>
      <c r="BA13" s="336"/>
      <c r="BB13" s="20"/>
      <c r="BC13" s="20"/>
      <c r="BD13" s="85"/>
      <c r="BE13" s="85"/>
      <c r="BF13" s="16"/>
      <c r="BG13" s="86"/>
      <c r="BH13" s="349"/>
      <c r="BI13" s="349"/>
      <c r="BJ13" s="337"/>
      <c r="BK13" s="20"/>
      <c r="BL13" s="20"/>
      <c r="BM13" s="85"/>
      <c r="BN13" s="85"/>
      <c r="BO13" s="19"/>
      <c r="BP13" s="86"/>
      <c r="BQ13" s="349"/>
      <c r="BR13" s="349"/>
      <c r="BS13" s="337"/>
      <c r="BT13" s="17"/>
      <c r="BU13" s="17"/>
      <c r="BV13" s="17"/>
      <c r="BW13" s="17"/>
      <c r="BX13" s="17"/>
      <c r="BY13" s="17"/>
      <c r="BZ13" s="17"/>
      <c r="CA13" s="17"/>
      <c r="CB13" s="17"/>
      <c r="CC13" s="93"/>
      <c r="CD13" s="93"/>
      <c r="CE13" s="93"/>
      <c r="CF13" s="93"/>
      <c r="CG13" s="93"/>
      <c r="CH13" s="93"/>
      <c r="CI13" s="93"/>
      <c r="CJ13" s="93"/>
      <c r="CK13" s="93"/>
      <c r="CY13" s="308"/>
      <c r="CZ13" s="308"/>
      <c r="DD13" s="308"/>
      <c r="DE13" s="308"/>
      <c r="DF13" s="308"/>
      <c r="DG13" s="310"/>
    </row>
    <row r="14" spans="1:129" s="11" customFormat="1" ht="102.75" customHeight="1" x14ac:dyDescent="0.25">
      <c r="A14" s="305"/>
      <c r="B14" s="305"/>
      <c r="C14" s="305"/>
      <c r="D14" s="346"/>
      <c r="E14" s="305"/>
      <c r="F14" s="305"/>
      <c r="G14" s="305"/>
      <c r="H14" s="305"/>
      <c r="I14" s="305"/>
      <c r="J14" s="305"/>
      <c r="K14" s="305"/>
      <c r="L14" s="305"/>
      <c r="M14" s="305"/>
      <c r="N14" s="312"/>
      <c r="O14" s="312"/>
      <c r="P14" s="312"/>
      <c r="Q14" s="85" t="s">
        <v>279</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13"/>
      <c r="AF14" s="312"/>
      <c r="AG14" s="312"/>
      <c r="AH14" s="312"/>
      <c r="AI14" s="312"/>
      <c r="AJ14" s="312"/>
      <c r="AK14" s="312"/>
      <c r="AL14" s="373"/>
      <c r="AM14" s="85" t="s">
        <v>280</v>
      </c>
      <c r="AN14" s="85" t="s">
        <v>281</v>
      </c>
      <c r="AO14" s="93" t="s">
        <v>265</v>
      </c>
      <c r="AP14" s="84">
        <v>43467</v>
      </c>
      <c r="AQ14" s="84">
        <v>43830</v>
      </c>
      <c r="AR14" s="93" t="s">
        <v>282</v>
      </c>
      <c r="AS14" s="20"/>
      <c r="AT14" s="20"/>
      <c r="AU14" s="92"/>
      <c r="AV14" s="328"/>
      <c r="AW14" s="328"/>
      <c r="AX14" s="371"/>
      <c r="AY14" s="328"/>
      <c r="AZ14" s="92"/>
      <c r="BA14" s="328"/>
      <c r="BB14" s="20"/>
      <c r="BC14" s="20"/>
      <c r="BD14" s="85"/>
      <c r="BE14" s="85"/>
      <c r="BF14" s="90"/>
      <c r="BG14" s="86"/>
      <c r="BH14" s="350"/>
      <c r="BI14" s="350"/>
      <c r="BJ14" s="330"/>
      <c r="BK14" s="20"/>
      <c r="BL14" s="20"/>
      <c r="BM14" s="85"/>
      <c r="BN14" s="85"/>
      <c r="BO14" s="90"/>
      <c r="BP14" s="86"/>
      <c r="BQ14" s="350"/>
      <c r="BR14" s="350"/>
      <c r="BS14" s="330"/>
      <c r="BT14" s="17"/>
      <c r="BU14" s="17"/>
      <c r="BV14" s="17"/>
      <c r="BW14" s="17"/>
      <c r="BX14" s="17"/>
      <c r="BY14" s="17"/>
      <c r="BZ14" s="17"/>
      <c r="CA14" s="17"/>
      <c r="CB14" s="17"/>
      <c r="CC14" s="93"/>
      <c r="CD14" s="93"/>
      <c r="CE14" s="93"/>
      <c r="CF14" s="93"/>
      <c r="CG14" s="93"/>
      <c r="CH14" s="93"/>
      <c r="CI14" s="93"/>
      <c r="CJ14" s="93"/>
      <c r="CK14" s="93"/>
      <c r="CY14" s="309"/>
      <c r="CZ14" s="309"/>
      <c r="DD14" s="308"/>
      <c r="DE14" s="308"/>
      <c r="DF14" s="308"/>
      <c r="DG14" s="310"/>
    </row>
    <row r="15" spans="1:129" ht="121.5" customHeight="1" x14ac:dyDescent="0.25">
      <c r="A15" s="305" t="s">
        <v>22</v>
      </c>
      <c r="B15" s="305" t="s">
        <v>194</v>
      </c>
      <c r="C15" s="305" t="s">
        <v>194</v>
      </c>
      <c r="D15" s="372" t="s">
        <v>201</v>
      </c>
      <c r="E15" s="305" t="s">
        <v>283</v>
      </c>
      <c r="F15" s="305" t="s">
        <v>284</v>
      </c>
      <c r="L15" s="305" t="s">
        <v>285</v>
      </c>
      <c r="M15" s="305" t="s">
        <v>286</v>
      </c>
      <c r="N15" s="312" t="s">
        <v>10</v>
      </c>
      <c r="O15" s="312" t="s">
        <v>14</v>
      </c>
      <c r="P15" s="312" t="str">
        <f>INDEX([6]Validacion!$C$15:$G$19,'Mapa de Riesgos'!CY15:CY17,'Mapa de Riesgos'!CZ15:CZ17)</f>
        <v>Alta</v>
      </c>
      <c r="Q15" s="85" t="s">
        <v>287</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313">
        <f>(IF(AD15="Fuerte",100,IF(AD15="Moderado",50,0))+IF(AD16="Fuerte",100,IF(AD16="Moderado",50,0))+IF(AD17="Fuerte",100,IF(AD17="Moderado",50,0)))/3</f>
        <v>100</v>
      </c>
      <c r="AF15" s="312" t="str">
        <f>IF(AE15=100,"Fuerte",IF(OR(AE15=99,AE15&gt;=50),"Moderado","Débil"))</f>
        <v>Fuerte</v>
      </c>
      <c r="AG15" s="312" t="s">
        <v>150</v>
      </c>
      <c r="AH15" s="312" t="s">
        <v>152</v>
      </c>
      <c r="AI15" s="312" t="str">
        <f>VLOOKUP(IF(DE15=0,DE15+1,DE15),[6]Validacion!$J$15:$K$19,2,FALSE)</f>
        <v>Rara Vez</v>
      </c>
      <c r="AJ15" s="312" t="str">
        <f>VLOOKUP(IF(DG15=0,DG15+1,DG15),[6]Validacion!$J$23:$K$27,2,FALSE)</f>
        <v>Mayor</v>
      </c>
      <c r="AK15" s="312" t="str">
        <f>INDEX([6]Validacion!$C$15:$G$19,IF(DE15=0,DE15+1,'Mapa de Riesgos'!DE15:DE17),IF(DG15=0,DG15+1,'Mapa de Riesgos'!DG15:DG17))</f>
        <v>Alta</v>
      </c>
      <c r="AL15" s="312" t="s">
        <v>226</v>
      </c>
      <c r="AM15" s="93" t="s">
        <v>288</v>
      </c>
      <c r="AN15" s="93" t="s">
        <v>289</v>
      </c>
      <c r="AO15" s="93" t="s">
        <v>22</v>
      </c>
      <c r="AP15" s="84">
        <v>43467</v>
      </c>
      <c r="AQ15" s="84">
        <v>43830</v>
      </c>
      <c r="AR15" s="93" t="s">
        <v>290</v>
      </c>
      <c r="AS15" s="93"/>
      <c r="AT15" s="93"/>
      <c r="AU15" s="93"/>
      <c r="AV15" s="93"/>
      <c r="AW15" s="113"/>
      <c r="AX15" s="86"/>
      <c r="AY15" s="307"/>
      <c r="AZ15" s="94"/>
      <c r="BA15" s="307"/>
      <c r="BB15" s="114"/>
      <c r="BC15" s="114"/>
      <c r="BD15" s="114"/>
      <c r="BE15" s="114"/>
      <c r="BF15" s="115"/>
      <c r="BG15" s="116"/>
      <c r="BH15" s="338"/>
      <c r="BI15" s="338"/>
      <c r="BJ15" s="358"/>
      <c r="BK15" s="114"/>
      <c r="BL15" s="114"/>
      <c r="BM15" s="114"/>
      <c r="BN15" s="114"/>
      <c r="BO15" s="115"/>
      <c r="BP15" s="116"/>
      <c r="BQ15" s="338"/>
      <c r="BR15" s="338"/>
      <c r="BS15" s="329"/>
      <c r="BT15" s="117"/>
      <c r="BU15" s="117"/>
      <c r="BV15" s="117"/>
      <c r="BW15" s="117"/>
      <c r="BX15" s="117"/>
      <c r="BY15" s="117"/>
      <c r="BZ15" s="117"/>
      <c r="CA15" s="117"/>
      <c r="CB15" s="117"/>
      <c r="CC15" s="93"/>
      <c r="CD15" s="93"/>
      <c r="CE15" s="93"/>
      <c r="CF15" s="93"/>
      <c r="CG15" s="93"/>
      <c r="CH15" s="93"/>
      <c r="CI15" s="93"/>
      <c r="CJ15" s="93"/>
      <c r="CK15" s="93"/>
      <c r="CM15" s="365"/>
      <c r="CY15" s="307">
        <f>VLOOKUP(N15,[6]Validacion!$I$15:$M$19,2,FALSE)</f>
        <v>2</v>
      </c>
      <c r="CZ15" s="307">
        <f>VLOOKUP(O15,[6]Validacion!$I$23:$J$27,2,FALSE)</f>
        <v>4</v>
      </c>
      <c r="DD15" s="307">
        <f>VLOOKUP($N15,[6]Validacion!$I$15:$M$19,2,FALSE)</f>
        <v>2</v>
      </c>
      <c r="DE15" s="307">
        <f>IF(AF15="Fuerte",DD15-2,IF(AND(AF15="Moderado",AG15="Directamente",AH15="Directamente"),DD15-1,IF(AND(AF15="Moderado",AG15="No Disminuye",AH15="Directamente"),DD15,IF(AND(AF15="Moderado",AG15="Directamente",AH15="No Disminuye"),DD15-1,DD15))))</f>
        <v>0</v>
      </c>
      <c r="DF15" s="307">
        <f>VLOOKUP($O15,[6]Validacion!$I$23:$J$27,2,FALSE)</f>
        <v>4</v>
      </c>
      <c r="DG15" s="310">
        <f>IF(AF15="Fuerte",DF15,IF(AND(AF15="Moderado",AG15="Directamente",AH15="Directamente"),DF15-1,IF(AND(AF15="Moderado",AG15="No Disminuye",AH15="Directamente"),DF15-1,IF(AND(AF15="Moderado",AG15="Directamente",AH15="No Disminuye"),DF15,DF15))))</f>
        <v>4</v>
      </c>
    </row>
    <row r="16" spans="1:129" ht="87.75" customHeight="1" x14ac:dyDescent="0.25">
      <c r="A16" s="305"/>
      <c r="B16" s="305"/>
      <c r="C16" s="305"/>
      <c r="D16" s="372"/>
      <c r="E16" s="305"/>
      <c r="F16" s="305"/>
      <c r="L16" s="305"/>
      <c r="M16" s="305"/>
      <c r="N16" s="312"/>
      <c r="O16" s="312"/>
      <c r="P16" s="312"/>
      <c r="Q16" s="85" t="s">
        <v>291</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313"/>
      <c r="AF16" s="312"/>
      <c r="AG16" s="312"/>
      <c r="AH16" s="312"/>
      <c r="AI16" s="312"/>
      <c r="AJ16" s="312"/>
      <c r="AK16" s="312"/>
      <c r="AL16" s="312"/>
      <c r="AM16" s="93" t="s">
        <v>292</v>
      </c>
      <c r="AN16" s="93" t="s">
        <v>293</v>
      </c>
      <c r="AO16" s="93" t="s">
        <v>22</v>
      </c>
      <c r="AP16" s="84">
        <v>43467</v>
      </c>
      <c r="AQ16" s="84">
        <v>43830</v>
      </c>
      <c r="AR16" s="93" t="s">
        <v>294</v>
      </c>
      <c r="AS16" s="93"/>
      <c r="AT16" s="93"/>
      <c r="AU16" s="327"/>
      <c r="AV16" s="327"/>
      <c r="AW16" s="332"/>
      <c r="AX16" s="334"/>
      <c r="AY16" s="308"/>
      <c r="AZ16" s="95"/>
      <c r="BA16" s="308"/>
      <c r="BB16" s="114"/>
      <c r="BC16" s="114"/>
      <c r="BD16" s="361"/>
      <c r="BE16" s="361"/>
      <c r="BF16" s="363"/>
      <c r="BG16" s="356"/>
      <c r="BH16" s="339"/>
      <c r="BI16" s="339"/>
      <c r="BJ16" s="359"/>
      <c r="BK16" s="114"/>
      <c r="BL16" s="114"/>
      <c r="BM16" s="361"/>
      <c r="BN16" s="361"/>
      <c r="BO16" s="363"/>
      <c r="BP16" s="356"/>
      <c r="BQ16" s="339"/>
      <c r="BR16" s="339"/>
      <c r="BS16" s="337"/>
      <c r="BT16" s="97"/>
      <c r="BU16" s="97"/>
      <c r="BV16" s="329"/>
      <c r="BW16" s="329"/>
      <c r="BX16" s="329"/>
      <c r="BY16" s="329"/>
      <c r="BZ16" s="329"/>
      <c r="CA16" s="97"/>
      <c r="CB16" s="329"/>
      <c r="CC16" s="93"/>
      <c r="CD16" s="93"/>
      <c r="CE16" s="93"/>
      <c r="CF16" s="93"/>
      <c r="CG16" s="93"/>
      <c r="CH16" s="93"/>
      <c r="CI16" s="93"/>
      <c r="CJ16" s="93"/>
      <c r="CK16" s="93"/>
      <c r="CM16" s="365"/>
      <c r="CY16" s="308"/>
      <c r="CZ16" s="308"/>
      <c r="DD16" s="308"/>
      <c r="DE16" s="308"/>
      <c r="DF16" s="308"/>
      <c r="DG16" s="310"/>
    </row>
    <row r="17" spans="1:112" ht="74.25" customHeight="1" x14ac:dyDescent="0.25">
      <c r="A17" s="305"/>
      <c r="B17" s="305"/>
      <c r="C17" s="305"/>
      <c r="D17" s="372"/>
      <c r="E17" s="305"/>
      <c r="F17" s="305"/>
      <c r="G17" s="111"/>
      <c r="H17" s="111"/>
      <c r="I17" s="111"/>
      <c r="J17" s="111"/>
      <c r="K17" s="111"/>
      <c r="L17" s="305"/>
      <c r="M17" s="305"/>
      <c r="N17" s="312"/>
      <c r="O17" s="312"/>
      <c r="P17" s="312"/>
      <c r="Q17" s="85" t="s">
        <v>295</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313"/>
      <c r="AF17" s="312"/>
      <c r="AG17" s="312"/>
      <c r="AH17" s="312"/>
      <c r="AI17" s="312"/>
      <c r="AJ17" s="312"/>
      <c r="AK17" s="312"/>
      <c r="AL17" s="312"/>
      <c r="AM17" s="93" t="s">
        <v>296</v>
      </c>
      <c r="AN17" s="93" t="s">
        <v>297</v>
      </c>
      <c r="AO17" s="93" t="s">
        <v>22</v>
      </c>
      <c r="AP17" s="84">
        <v>43467</v>
      </c>
      <c r="AQ17" s="84">
        <v>43830</v>
      </c>
      <c r="AR17" s="93" t="s">
        <v>298</v>
      </c>
      <c r="AS17" s="93"/>
      <c r="AT17" s="85"/>
      <c r="AU17" s="328"/>
      <c r="AV17" s="328"/>
      <c r="AW17" s="333"/>
      <c r="AX17" s="335"/>
      <c r="AY17" s="309"/>
      <c r="AZ17" s="96"/>
      <c r="BA17" s="309"/>
      <c r="BB17" s="114"/>
      <c r="BC17" s="118"/>
      <c r="BD17" s="362"/>
      <c r="BE17" s="362"/>
      <c r="BF17" s="364"/>
      <c r="BG17" s="357"/>
      <c r="BH17" s="340"/>
      <c r="BI17" s="340"/>
      <c r="BJ17" s="360"/>
      <c r="BK17" s="114"/>
      <c r="BL17" s="118"/>
      <c r="BM17" s="362"/>
      <c r="BN17" s="362"/>
      <c r="BO17" s="364"/>
      <c r="BP17" s="357"/>
      <c r="BQ17" s="340"/>
      <c r="BR17" s="340"/>
      <c r="BS17" s="330"/>
      <c r="BT17" s="98"/>
      <c r="BU17" s="98"/>
      <c r="BV17" s="330"/>
      <c r="BW17" s="330"/>
      <c r="BX17" s="330"/>
      <c r="BY17" s="330"/>
      <c r="BZ17" s="330"/>
      <c r="CA17" s="98"/>
      <c r="CB17" s="330"/>
      <c r="CC17" s="93"/>
      <c r="CD17" s="93"/>
      <c r="CE17" s="93"/>
      <c r="CF17" s="93"/>
      <c r="CG17" s="93"/>
      <c r="CH17" s="93"/>
      <c r="CI17" s="93"/>
      <c r="CJ17" s="93"/>
      <c r="CK17" s="93"/>
      <c r="CM17" s="365"/>
      <c r="CY17" s="309"/>
      <c r="CZ17" s="309"/>
      <c r="DD17" s="308"/>
      <c r="DE17" s="308"/>
      <c r="DF17" s="308"/>
      <c r="DG17" s="310"/>
    </row>
    <row r="18" spans="1:112" ht="108" customHeight="1" x14ac:dyDescent="0.25">
      <c r="A18" s="305" t="s">
        <v>299</v>
      </c>
      <c r="B18" s="305" t="s">
        <v>197</v>
      </c>
      <c r="C18" s="305" t="s">
        <v>197</v>
      </c>
      <c r="D18" s="368" t="s">
        <v>198</v>
      </c>
      <c r="E18" s="367" t="s">
        <v>300</v>
      </c>
      <c r="F18" s="318" t="s">
        <v>301</v>
      </c>
      <c r="G18" s="9" t="s">
        <v>45</v>
      </c>
      <c r="H18" s="9" t="s">
        <v>45</v>
      </c>
      <c r="I18" s="9" t="s">
        <v>45</v>
      </c>
      <c r="J18" s="9" t="s">
        <v>45</v>
      </c>
      <c r="K18" s="9" t="s">
        <v>45</v>
      </c>
      <c r="L18" s="318" t="s">
        <v>302</v>
      </c>
      <c r="M18" s="318" t="s">
        <v>303</v>
      </c>
      <c r="N18" s="312" t="s">
        <v>9</v>
      </c>
      <c r="O18" s="312" t="s">
        <v>14</v>
      </c>
      <c r="P18" s="312" t="str">
        <f>INDEX([6]Validacion!$C$15:$G$19,'Mapa de Riesgos'!CY18:CY20,'Mapa de Riesgos'!CZ18:CZ20)</f>
        <v>Extrema</v>
      </c>
      <c r="Q18" s="114" t="s">
        <v>304</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13">
        <f>(IF(AD18="Fuerte",100,IF(AD18="Moderado",50,0))+IF(AD19="Fuerte",100,IF(AD19="Moderado",50,0))+IF(AD20="Fuerte",100,IF(AD20="Moderado",50,0)))/3</f>
        <v>100</v>
      </c>
      <c r="AF18" s="312" t="str">
        <f>IF(AE18=100,"Fuerte",IF(OR(AE18=99,AE18&gt;=50),"Moderado","Débil"))</f>
        <v>Fuerte</v>
      </c>
      <c r="AG18" s="312" t="s">
        <v>150</v>
      </c>
      <c r="AH18" s="312" t="s">
        <v>152</v>
      </c>
      <c r="AI18" s="312" t="str">
        <f>VLOOKUP(IF(DE18=0,DE18+1,IF(DE18&lt;0,DE18+2,DE18)),[6]Validacion!$J$15:$K$19,2,FALSE)</f>
        <v>Rara Vez</v>
      </c>
      <c r="AJ18" s="312" t="str">
        <f>VLOOKUP(IF(DG18=0,DG18+1,DG18),[6]Validacion!$J$23:$K$27,2,FALSE)</f>
        <v>Mayor</v>
      </c>
      <c r="AK18" s="312" t="str">
        <f>INDEX([6]Validacion!$C$15:$G$19,IF(DE18=0,DE18+1,IF(DE18&lt;0,DE18+2,'Mapa de Riesgos'!DE18:DE20)),IF(DG18=0,DG18+1,'Mapa de Riesgos'!DG18:DG20))</f>
        <v>Alta</v>
      </c>
      <c r="AL18" s="312" t="s">
        <v>226</v>
      </c>
      <c r="AM18" s="114" t="s">
        <v>305</v>
      </c>
      <c r="AN18" s="114" t="s">
        <v>306</v>
      </c>
      <c r="AO18" s="93" t="s">
        <v>307</v>
      </c>
      <c r="AP18" s="84">
        <v>43525</v>
      </c>
      <c r="AQ18" s="84">
        <v>43830</v>
      </c>
      <c r="AR18" s="93" t="s">
        <v>308</v>
      </c>
      <c r="AS18" s="93"/>
      <c r="AT18" s="93"/>
      <c r="AU18" s="93"/>
      <c r="AV18" s="93"/>
      <c r="AW18" s="119"/>
      <c r="AX18" s="86"/>
      <c r="AY18" s="307"/>
      <c r="AZ18" s="94"/>
      <c r="BA18" s="307"/>
      <c r="BB18" s="114"/>
      <c r="BC18" s="114"/>
      <c r="BD18" s="114"/>
      <c r="BE18" s="114"/>
      <c r="BF18" s="120"/>
      <c r="BG18" s="116"/>
      <c r="BH18" s="338"/>
      <c r="BI18" s="338"/>
      <c r="BJ18" s="361" t="s">
        <v>309</v>
      </c>
      <c r="BK18" s="114"/>
      <c r="BL18" s="114"/>
      <c r="BM18" s="114"/>
      <c r="BN18" s="114"/>
      <c r="BO18" s="120"/>
      <c r="BP18" s="116"/>
      <c r="BQ18" s="338"/>
      <c r="BR18" s="338"/>
      <c r="BS18" s="361"/>
      <c r="BT18" s="117"/>
      <c r="BU18" s="117"/>
      <c r="BV18" s="117"/>
      <c r="BW18" s="117"/>
      <c r="BX18" s="117"/>
      <c r="BY18" s="117"/>
      <c r="BZ18" s="117"/>
      <c r="CA18" s="117"/>
      <c r="CB18" s="117"/>
      <c r="CC18" s="93"/>
      <c r="CD18" s="93"/>
      <c r="CE18" s="93"/>
      <c r="CF18" s="93"/>
      <c r="CG18" s="93"/>
      <c r="CH18" s="93"/>
      <c r="CI18" s="93"/>
      <c r="CJ18" s="93"/>
      <c r="CK18" s="93"/>
      <c r="CY18" s="307">
        <f>VLOOKUP(N18,[6]Validacion!$I$15:$M$19,2,FALSE)</f>
        <v>3</v>
      </c>
      <c r="CZ18" s="307">
        <f>VLOOKUP(O18,[6]Validacion!$I$23:$J$27,2,FALSE)</f>
        <v>4</v>
      </c>
      <c r="DD18" s="307">
        <f>VLOOKUP($N18,[6]Validacion!$I$15:$M$19,2,FALSE)</f>
        <v>3</v>
      </c>
      <c r="DE18" s="307">
        <f>IF(AF18="Fuerte",DD18-2,IF(AND(AF18="Moderado",AG18="Directamente",AH18="Directamente"),DD18-1,IF(AND(AF18="Moderado",AG18="No Disminuye",AH18="Directamente"),DD18,IF(AND(AF18="Moderado",AG18="Directamente",AH18="No Disminuye"),DD18-1,DD18))))</f>
        <v>1</v>
      </c>
      <c r="DF18" s="307">
        <f>VLOOKUP($O18,[6]Validacion!$I$23:$J$27,2,FALSE)</f>
        <v>4</v>
      </c>
      <c r="DG18" s="310">
        <f>IF(AF18="Fuerte",DF18,IF(AND(AF18="Moderado",AG18="Directamente",AH18="Directamente"),DF18-1,IF(AND(AF18="Moderado",AG18="No Disminuye",AH18="Directamente"),DF18-1,IF(AND(AF18="Moderado",AG18="Directamente",AH18="No Disminuye"),DF18,DF18))))</f>
        <v>4</v>
      </c>
      <c r="DH18" s="310" t="e">
        <f>IF(AJ18="Fuerte",#REF!-1,IF(AND(AJ18="Moderado",AK18="Directamente",AL18="Directamente"),#REF!-1,IF(AND(AJ18="Moderado",AK18="No Disminuye",AL18="Directamente"),#REF!-1,IF(AND(AJ18="Moderado",AK18="Directamente",AL18="No Disminuye"),#REF!,#REF!))))</f>
        <v>#REF!</v>
      </c>
    </row>
    <row r="19" spans="1:112" ht="120.75" customHeight="1" x14ac:dyDescent="0.25">
      <c r="A19" s="305"/>
      <c r="B19" s="305"/>
      <c r="C19" s="305"/>
      <c r="D19" s="368"/>
      <c r="E19" s="367"/>
      <c r="F19" s="318"/>
      <c r="G19" s="10" t="s">
        <v>224</v>
      </c>
      <c r="H19" s="10" t="s">
        <v>224</v>
      </c>
      <c r="I19" s="10" t="s">
        <v>224</v>
      </c>
      <c r="J19" s="10" t="s">
        <v>224</v>
      </c>
      <c r="K19" s="10" t="s">
        <v>224</v>
      </c>
      <c r="L19" s="318"/>
      <c r="M19" s="318"/>
      <c r="N19" s="312"/>
      <c r="O19" s="312"/>
      <c r="P19" s="312"/>
      <c r="Q19" s="114" t="s">
        <v>310</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13"/>
      <c r="AF19" s="312"/>
      <c r="AG19" s="312"/>
      <c r="AH19" s="312"/>
      <c r="AI19" s="312"/>
      <c r="AJ19" s="312"/>
      <c r="AK19" s="312"/>
      <c r="AL19" s="312"/>
      <c r="AM19" s="114" t="s">
        <v>311</v>
      </c>
      <c r="AN19" s="114" t="s">
        <v>312</v>
      </c>
      <c r="AO19" s="93" t="s">
        <v>307</v>
      </c>
      <c r="AP19" s="84">
        <v>43525</v>
      </c>
      <c r="AQ19" s="84">
        <v>43830</v>
      </c>
      <c r="AR19" s="93" t="s">
        <v>313</v>
      </c>
      <c r="AS19" s="93"/>
      <c r="AT19" s="93"/>
      <c r="AU19" s="93"/>
      <c r="AV19" s="93"/>
      <c r="AW19" s="119"/>
      <c r="AX19" s="86"/>
      <c r="AY19" s="308"/>
      <c r="AZ19" s="96"/>
      <c r="BA19" s="308"/>
      <c r="BB19" s="114"/>
      <c r="BC19" s="114"/>
      <c r="BD19" s="121"/>
      <c r="BE19" s="114"/>
      <c r="BF19" s="122"/>
      <c r="BG19" s="116"/>
      <c r="BH19" s="339"/>
      <c r="BI19" s="339"/>
      <c r="BJ19" s="369"/>
      <c r="BK19" s="114"/>
      <c r="BL19" s="114"/>
      <c r="BM19" s="121"/>
      <c r="BN19" s="114"/>
      <c r="BO19" s="122"/>
      <c r="BP19" s="116"/>
      <c r="BQ19" s="339"/>
      <c r="BR19" s="339"/>
      <c r="BS19" s="369"/>
      <c r="BT19" s="117"/>
      <c r="BU19" s="117"/>
      <c r="BV19" s="117"/>
      <c r="BW19" s="117"/>
      <c r="BX19" s="117"/>
      <c r="BY19" s="117"/>
      <c r="BZ19" s="117"/>
      <c r="CA19" s="117"/>
      <c r="CB19" s="117"/>
      <c r="CC19" s="93"/>
      <c r="CD19" s="93"/>
      <c r="CE19" s="93"/>
      <c r="CF19" s="93"/>
      <c r="CG19" s="93"/>
      <c r="CH19" s="93"/>
      <c r="CI19" s="93"/>
      <c r="CJ19" s="93"/>
      <c r="CK19" s="93"/>
      <c r="CY19" s="308"/>
      <c r="CZ19" s="308"/>
      <c r="DD19" s="308"/>
      <c r="DE19" s="308"/>
      <c r="DF19" s="308"/>
      <c r="DG19" s="310"/>
      <c r="DH19" s="310"/>
    </row>
    <row r="20" spans="1:112" ht="145.5" customHeight="1" x14ac:dyDescent="0.25">
      <c r="A20" s="305"/>
      <c r="B20" s="305"/>
      <c r="C20" s="305"/>
      <c r="D20" s="368"/>
      <c r="E20" s="367"/>
      <c r="F20" s="305"/>
      <c r="G20" s="10"/>
      <c r="H20" s="10"/>
      <c r="I20" s="10"/>
      <c r="J20" s="10"/>
      <c r="K20" s="10"/>
      <c r="L20" s="305"/>
      <c r="M20" s="318"/>
      <c r="N20" s="312"/>
      <c r="O20" s="312"/>
      <c r="P20" s="312"/>
      <c r="Q20" s="114" t="s">
        <v>314</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13"/>
      <c r="AF20" s="312"/>
      <c r="AG20" s="312"/>
      <c r="AH20" s="312"/>
      <c r="AI20" s="312"/>
      <c r="AJ20" s="312"/>
      <c r="AK20" s="312"/>
      <c r="AL20" s="312"/>
      <c r="AM20" s="114" t="s">
        <v>315</v>
      </c>
      <c r="AN20" s="114" t="s">
        <v>306</v>
      </c>
      <c r="AO20" s="114" t="s">
        <v>316</v>
      </c>
      <c r="AP20" s="84">
        <v>43525</v>
      </c>
      <c r="AQ20" s="84">
        <v>43830</v>
      </c>
      <c r="AR20" s="93" t="s">
        <v>317</v>
      </c>
      <c r="AS20" s="93"/>
      <c r="AT20" s="93"/>
      <c r="AU20" s="93"/>
      <c r="AV20" s="93"/>
      <c r="AW20" s="119"/>
      <c r="AX20" s="86"/>
      <c r="AY20" s="309"/>
      <c r="AZ20" s="96"/>
      <c r="BA20" s="309"/>
      <c r="BB20" s="114"/>
      <c r="BC20" s="114"/>
      <c r="BD20" s="121"/>
      <c r="BE20" s="114"/>
      <c r="BF20" s="122"/>
      <c r="BG20" s="116"/>
      <c r="BH20" s="340"/>
      <c r="BI20" s="340"/>
      <c r="BJ20" s="362"/>
      <c r="BK20" s="114"/>
      <c r="BL20" s="114"/>
      <c r="BM20" s="121"/>
      <c r="BN20" s="114"/>
      <c r="BO20" s="122"/>
      <c r="BP20" s="116"/>
      <c r="BQ20" s="340"/>
      <c r="BR20" s="340"/>
      <c r="BS20" s="362"/>
      <c r="BT20" s="117"/>
      <c r="BU20" s="117"/>
      <c r="BV20" s="117"/>
      <c r="BW20" s="117"/>
      <c r="BX20" s="117"/>
      <c r="BY20" s="117"/>
      <c r="BZ20" s="117"/>
      <c r="CA20" s="117"/>
      <c r="CB20" s="117"/>
      <c r="CC20" s="93"/>
      <c r="CD20" s="93"/>
      <c r="CE20" s="93"/>
      <c r="CF20" s="93"/>
      <c r="CG20" s="93"/>
      <c r="CH20" s="93"/>
      <c r="CI20" s="93"/>
      <c r="CJ20" s="93"/>
      <c r="CK20" s="93"/>
      <c r="CM20" s="123"/>
      <c r="CY20" s="309"/>
      <c r="CZ20" s="309"/>
      <c r="DD20" s="309"/>
      <c r="DE20" s="309"/>
      <c r="DF20" s="309"/>
      <c r="DG20" s="310"/>
      <c r="DH20" s="310"/>
    </row>
    <row r="21" spans="1:112" ht="132.75" customHeight="1" x14ac:dyDescent="0.25">
      <c r="A21" s="305" t="s">
        <v>54</v>
      </c>
      <c r="B21" s="305" t="s">
        <v>197</v>
      </c>
      <c r="C21" s="305" t="s">
        <v>197</v>
      </c>
      <c r="D21" s="368" t="s">
        <v>199</v>
      </c>
      <c r="E21" s="367" t="s">
        <v>300</v>
      </c>
      <c r="F21" s="305" t="s">
        <v>318</v>
      </c>
      <c r="G21" s="10"/>
      <c r="H21" s="10"/>
      <c r="I21" s="10"/>
      <c r="J21" s="10"/>
      <c r="K21" s="10"/>
      <c r="L21" s="305" t="s">
        <v>319</v>
      </c>
      <c r="M21" s="318" t="s">
        <v>320</v>
      </c>
      <c r="N21" s="312" t="s">
        <v>9</v>
      </c>
      <c r="O21" s="312" t="s">
        <v>14</v>
      </c>
      <c r="P21" s="312" t="str">
        <f>INDEX([6]Validacion!$C$15:$G$19,'Mapa de Riesgos'!CY21:CY23,'Mapa de Riesgos'!CZ21:CZ23)</f>
        <v>Extrema</v>
      </c>
      <c r="Q21" s="93" t="s">
        <v>321</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313">
        <f>(IF(AD21="Fuerte",100,IF(AD21="Moderado",50,0))+IF(AD22="Fuerte",100,IF(AD22="Moderado",50,0))+IF(AD23="Fuerte",100,IF(AD23="Moderado",50,0)))/3</f>
        <v>100</v>
      </c>
      <c r="AF21" s="312" t="str">
        <f>IF(AE21=100,"Fuerte",IF(OR(AE21=99,AE21&gt;=50),"Moderado","Débil"))</f>
        <v>Fuerte</v>
      </c>
      <c r="AG21" s="312" t="s">
        <v>150</v>
      </c>
      <c r="AH21" s="312" t="s">
        <v>152</v>
      </c>
      <c r="AI21" s="312" t="str">
        <f>VLOOKUP(IF(DE21=0,DE21+1,DE21),[6]Validacion!$J$15:$K$19,2,FALSE)</f>
        <v>Rara Vez</v>
      </c>
      <c r="AJ21" s="312" t="str">
        <f>VLOOKUP(IF(DG21=0,DG21+1,DG21),[6]Validacion!$J$23:$K$27,2,FALSE)</f>
        <v>Mayor</v>
      </c>
      <c r="AK21" s="312" t="str">
        <f>INDEX([6]Validacion!$C$15:$G$19,IF(DE21=0,DE21+1,'Mapa de Riesgos'!DE21:DE23),IF(DG21=0,DG21+1,'Mapa de Riesgos'!DG21:DG23))</f>
        <v>Alta</v>
      </c>
      <c r="AL21" s="312" t="s">
        <v>226</v>
      </c>
      <c r="AM21" s="114" t="s">
        <v>322</v>
      </c>
      <c r="AN21" s="85" t="s">
        <v>323</v>
      </c>
      <c r="AO21" s="93" t="s">
        <v>324</v>
      </c>
      <c r="AP21" s="84">
        <v>43467</v>
      </c>
      <c r="AQ21" s="84">
        <v>43830</v>
      </c>
      <c r="AR21" s="93" t="s">
        <v>325</v>
      </c>
      <c r="AS21" s="93"/>
      <c r="AT21" s="93"/>
      <c r="AU21" s="93"/>
      <c r="AV21" s="93"/>
      <c r="AW21" s="113"/>
      <c r="AX21" s="86"/>
      <c r="AY21" s="307"/>
      <c r="AZ21" s="94"/>
      <c r="BA21" s="307"/>
      <c r="BB21" s="114"/>
      <c r="BC21" s="114"/>
      <c r="BD21" s="114"/>
      <c r="BE21" s="114"/>
      <c r="BF21" s="115"/>
      <c r="BG21" s="116"/>
      <c r="BH21" s="338"/>
      <c r="BI21" s="338"/>
      <c r="BJ21" s="358"/>
      <c r="BK21" s="114"/>
      <c r="BL21" s="114"/>
      <c r="BM21" s="114"/>
      <c r="BN21" s="114"/>
      <c r="BO21" s="115"/>
      <c r="BP21" s="116"/>
      <c r="BQ21" s="338"/>
      <c r="BR21" s="338"/>
      <c r="BS21" s="329"/>
      <c r="BT21" s="117"/>
      <c r="BU21" s="117"/>
      <c r="BV21" s="117"/>
      <c r="BW21" s="117"/>
      <c r="BX21" s="117"/>
      <c r="BY21" s="117"/>
      <c r="BZ21" s="117"/>
      <c r="CA21" s="117"/>
      <c r="CB21" s="117"/>
      <c r="CC21" s="93"/>
      <c r="CD21" s="93"/>
      <c r="CE21" s="93"/>
      <c r="CF21" s="93"/>
      <c r="CG21" s="93"/>
      <c r="CH21" s="93"/>
      <c r="CI21" s="93"/>
      <c r="CJ21" s="93"/>
      <c r="CK21" s="93"/>
      <c r="CM21" s="365"/>
      <c r="CY21" s="307">
        <f>VLOOKUP(N21,[6]Validacion!$I$15:$M$19,2,FALSE)</f>
        <v>3</v>
      </c>
      <c r="CZ21" s="307">
        <f>VLOOKUP(O21,[6]Validacion!$I$23:$J$27,2,FALSE)</f>
        <v>4</v>
      </c>
      <c r="DD21" s="307">
        <f>VLOOKUP($N21,[6]Validacion!$I$15:$M$19,2,FALSE)</f>
        <v>3</v>
      </c>
      <c r="DE21" s="307">
        <f>IF(AF21="Fuerte",DD21-2,IF(AND(AF21="Moderado",AG21="Directamente",AH21="Directamente"),DD21-1,IF(AND(AF21="Moderado",AG21="No Disminuye",AH21="Directamente"),DD21,IF(AND(AF21="Moderado",AG21="Directamente",AH21="No Disminuye"),DD21-1,DD21))))</f>
        <v>1</v>
      </c>
      <c r="DF21" s="307">
        <f>VLOOKUP($O21,[6]Validacion!$I$23:$J$27,2,FALSE)</f>
        <v>4</v>
      </c>
      <c r="DG21" s="310">
        <f>IF(AF21="Fuerte",DF21,IF(AND(AF21="Moderado",AG21="Directamente",AH21="Directamente"),DF21-1,IF(AND(AF21="Moderado",AG21="No Disminuye",AH21="Directamente"),DF21-1,IF(AND(AF21="Moderado",AG21="Directamente",AH21="No Disminuye"),DF21,DF21))))</f>
        <v>4</v>
      </c>
    </row>
    <row r="22" spans="1:112" ht="132.75" customHeight="1" x14ac:dyDescent="0.25">
      <c r="A22" s="305"/>
      <c r="B22" s="305"/>
      <c r="C22" s="305"/>
      <c r="D22" s="368"/>
      <c r="E22" s="367"/>
      <c r="F22" s="305"/>
      <c r="G22" s="13"/>
      <c r="H22" s="13"/>
      <c r="I22" s="13"/>
      <c r="J22" s="13"/>
      <c r="K22" s="13"/>
      <c r="L22" s="305"/>
      <c r="M22" s="305"/>
      <c r="N22" s="312"/>
      <c r="O22" s="312"/>
      <c r="P22" s="312"/>
      <c r="Q22" s="93" t="s">
        <v>326</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313"/>
      <c r="AF22" s="312"/>
      <c r="AG22" s="312"/>
      <c r="AH22" s="312"/>
      <c r="AI22" s="312"/>
      <c r="AJ22" s="312"/>
      <c r="AK22" s="312"/>
      <c r="AL22" s="312"/>
      <c r="AM22" s="114" t="s">
        <v>327</v>
      </c>
      <c r="AN22" s="93" t="s">
        <v>328</v>
      </c>
      <c r="AO22" s="93" t="s">
        <v>324</v>
      </c>
      <c r="AP22" s="84">
        <v>43467</v>
      </c>
      <c r="AQ22" s="84">
        <v>43830</v>
      </c>
      <c r="AR22" s="93" t="s">
        <v>329</v>
      </c>
      <c r="AS22" s="93"/>
      <c r="AT22" s="93"/>
      <c r="AU22" s="92"/>
      <c r="AV22" s="92"/>
      <c r="AW22" s="124"/>
      <c r="AX22" s="125"/>
      <c r="AY22" s="308"/>
      <c r="AZ22" s="95"/>
      <c r="BA22" s="308"/>
      <c r="BB22" s="114"/>
      <c r="BC22" s="114"/>
      <c r="BD22" s="126"/>
      <c r="BE22" s="126"/>
      <c r="BF22" s="127"/>
      <c r="BG22" s="128"/>
      <c r="BH22" s="339"/>
      <c r="BI22" s="339"/>
      <c r="BJ22" s="359"/>
      <c r="BK22" s="114"/>
      <c r="BL22" s="114"/>
      <c r="BM22" s="126"/>
      <c r="BN22" s="126"/>
      <c r="BO22" s="127"/>
      <c r="BP22" s="128"/>
      <c r="BQ22" s="339"/>
      <c r="BR22" s="339"/>
      <c r="BS22" s="337"/>
      <c r="BT22" s="129"/>
      <c r="BU22" s="129"/>
      <c r="BV22" s="129"/>
      <c r="BW22" s="129"/>
      <c r="BX22" s="129"/>
      <c r="BY22" s="129"/>
      <c r="BZ22" s="129"/>
      <c r="CA22" s="129"/>
      <c r="CB22" s="129"/>
      <c r="CC22" s="93"/>
      <c r="CD22" s="93"/>
      <c r="CE22" s="93"/>
      <c r="CF22" s="93"/>
      <c r="CG22" s="93"/>
      <c r="CH22" s="93"/>
      <c r="CI22" s="93"/>
      <c r="CJ22" s="93"/>
      <c r="CK22" s="93"/>
      <c r="CM22" s="365"/>
      <c r="CY22" s="308"/>
      <c r="CZ22" s="308"/>
      <c r="DD22" s="308"/>
      <c r="DE22" s="308"/>
      <c r="DF22" s="308"/>
      <c r="DG22" s="310"/>
    </row>
    <row r="23" spans="1:112" ht="103.5" customHeight="1" x14ac:dyDescent="0.25">
      <c r="A23" s="305"/>
      <c r="B23" s="305"/>
      <c r="C23" s="305"/>
      <c r="D23" s="368"/>
      <c r="E23" s="367"/>
      <c r="F23" s="305"/>
      <c r="L23" s="305"/>
      <c r="M23" s="305"/>
      <c r="N23" s="312"/>
      <c r="O23" s="312"/>
      <c r="P23" s="312"/>
      <c r="Q23" s="93" t="s">
        <v>330</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313"/>
      <c r="AF23" s="312"/>
      <c r="AG23" s="312"/>
      <c r="AH23" s="312"/>
      <c r="AI23" s="312"/>
      <c r="AJ23" s="312"/>
      <c r="AK23" s="312"/>
      <c r="AL23" s="312"/>
      <c r="AM23" s="118" t="s">
        <v>331</v>
      </c>
      <c r="AN23" s="85" t="s">
        <v>332</v>
      </c>
      <c r="AO23" s="93" t="s">
        <v>324</v>
      </c>
      <c r="AP23" s="84">
        <v>43467</v>
      </c>
      <c r="AQ23" s="84">
        <v>43830</v>
      </c>
      <c r="AR23" s="93" t="s">
        <v>333</v>
      </c>
      <c r="AS23" s="93"/>
      <c r="AT23" s="85"/>
      <c r="AU23" s="92"/>
      <c r="AV23" s="92"/>
      <c r="AW23" s="124"/>
      <c r="AX23" s="130"/>
      <c r="AY23" s="309"/>
      <c r="AZ23" s="96"/>
      <c r="BA23" s="309"/>
      <c r="BB23" s="114"/>
      <c r="BC23" s="118"/>
      <c r="BD23" s="126"/>
      <c r="BE23" s="126"/>
      <c r="BF23" s="127"/>
      <c r="BG23" s="131"/>
      <c r="BH23" s="340"/>
      <c r="BI23" s="340"/>
      <c r="BJ23" s="360"/>
      <c r="BK23" s="114"/>
      <c r="BL23" s="118"/>
      <c r="BM23" s="126"/>
      <c r="BN23" s="126"/>
      <c r="BO23" s="127"/>
      <c r="BP23" s="131"/>
      <c r="BQ23" s="340"/>
      <c r="BR23" s="340"/>
      <c r="BS23" s="330"/>
      <c r="BT23" s="98"/>
      <c r="BU23" s="98"/>
      <c r="BV23" s="98"/>
      <c r="BW23" s="98"/>
      <c r="BX23" s="98"/>
      <c r="BY23" s="98"/>
      <c r="BZ23" s="98"/>
      <c r="CA23" s="98"/>
      <c r="CB23" s="98"/>
      <c r="CC23" s="93"/>
      <c r="CD23" s="93"/>
      <c r="CE23" s="93"/>
      <c r="CF23" s="93"/>
      <c r="CG23" s="93"/>
      <c r="CH23" s="93"/>
      <c r="CI23" s="93"/>
      <c r="CJ23" s="93"/>
      <c r="CK23" s="93"/>
      <c r="CM23" s="365"/>
      <c r="CY23" s="309"/>
      <c r="CZ23" s="309"/>
      <c r="DD23" s="308"/>
      <c r="DE23" s="308"/>
      <c r="DF23" s="308"/>
      <c r="DG23" s="310"/>
    </row>
    <row r="24" spans="1:112" ht="132.75" customHeight="1" x14ac:dyDescent="0.25">
      <c r="A24" s="305" t="s">
        <v>54</v>
      </c>
      <c r="B24" s="305" t="s">
        <v>197</v>
      </c>
      <c r="C24" s="305" t="s">
        <v>197</v>
      </c>
      <c r="D24" s="368" t="s">
        <v>199</v>
      </c>
      <c r="E24" s="367" t="s">
        <v>300</v>
      </c>
      <c r="F24" s="318" t="s">
        <v>334</v>
      </c>
      <c r="L24" s="318" t="s">
        <v>335</v>
      </c>
      <c r="M24" s="318" t="s">
        <v>336</v>
      </c>
      <c r="N24" s="312" t="s">
        <v>9</v>
      </c>
      <c r="O24" s="312" t="s">
        <v>14</v>
      </c>
      <c r="P24" s="312" t="str">
        <f>INDEX([6]Validacion!$C$15:$G$19,'Mapa de Riesgos'!CY24:CY25,'Mapa de Riesgos'!CZ24:CZ25)</f>
        <v>Extrema</v>
      </c>
      <c r="Q24" s="93" t="s">
        <v>337</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313">
        <f>(IF(AD24="Fuerte",100,IF(AD24="Moderado",50,0))+IF(AD25="Fuerte",100,IF(AD25="Moderado",50,0)))/2</f>
        <v>100</v>
      </c>
      <c r="AF24" s="312" t="str">
        <f>IF(AE24=100,"Fuerte",IF(OR(AE24=99,AE24&gt;=50),"Moderado","Débil"))</f>
        <v>Fuerte</v>
      </c>
      <c r="AG24" s="312" t="s">
        <v>150</v>
      </c>
      <c r="AH24" s="312" t="s">
        <v>152</v>
      </c>
      <c r="AI24" s="312" t="str">
        <f>VLOOKUP(IF(DE24=0,DE24+1,DE24),[6]Validacion!$J$15:$K$19,2,FALSE)</f>
        <v>Rara Vez</v>
      </c>
      <c r="AJ24" s="312" t="str">
        <f>VLOOKUP(IF(DG24=0,DG24+1,DG24),[6]Validacion!$J$23:$K$27,2,FALSE)</f>
        <v>Mayor</v>
      </c>
      <c r="AK24" s="312" t="str">
        <f>INDEX([6]Validacion!$C$15:$G$19,IF(DE24=0,DE24+1,'Mapa de Riesgos'!DE24:DE25),IF(DG24=0,DG24+1,'Mapa de Riesgos'!DG24:DG25))</f>
        <v>Alta</v>
      </c>
      <c r="AL24" s="312" t="s">
        <v>226</v>
      </c>
      <c r="AM24" s="118" t="s">
        <v>338</v>
      </c>
      <c r="AN24" s="118" t="s">
        <v>339</v>
      </c>
      <c r="AO24" s="118" t="s">
        <v>324</v>
      </c>
      <c r="AP24" s="84">
        <v>43467</v>
      </c>
      <c r="AQ24" s="84">
        <v>43830</v>
      </c>
      <c r="AR24" s="93" t="s">
        <v>340</v>
      </c>
      <c r="AS24" s="93"/>
      <c r="AT24" s="93"/>
      <c r="AU24" s="93"/>
      <c r="AV24" s="93"/>
      <c r="AW24" s="113"/>
      <c r="AX24" s="86"/>
      <c r="AY24" s="307"/>
      <c r="AZ24" s="94"/>
      <c r="BA24" s="307"/>
      <c r="BB24" s="114"/>
      <c r="BC24" s="114"/>
      <c r="BD24" s="114"/>
      <c r="BE24" s="114"/>
      <c r="BF24" s="115"/>
      <c r="BG24" s="116"/>
      <c r="BH24" s="338"/>
      <c r="BI24" s="338"/>
      <c r="BJ24" s="358"/>
      <c r="BK24" s="114"/>
      <c r="BL24" s="114"/>
      <c r="BM24" s="114"/>
      <c r="BN24" s="114"/>
      <c r="BO24" s="115"/>
      <c r="BP24" s="116"/>
      <c r="BQ24" s="338"/>
      <c r="BR24" s="338"/>
      <c r="BS24" s="329"/>
      <c r="BT24" s="117"/>
      <c r="BU24" s="117"/>
      <c r="BV24" s="117"/>
      <c r="BW24" s="117"/>
      <c r="BX24" s="117"/>
      <c r="BY24" s="117"/>
      <c r="BZ24" s="117"/>
      <c r="CA24" s="117"/>
      <c r="CB24" s="117"/>
      <c r="CC24" s="93"/>
      <c r="CD24" s="93"/>
      <c r="CE24" s="93"/>
      <c r="CF24" s="93"/>
      <c r="CG24" s="93"/>
      <c r="CH24" s="93"/>
      <c r="CI24" s="93"/>
      <c r="CJ24" s="93"/>
      <c r="CK24" s="93"/>
      <c r="CM24" s="365"/>
      <c r="CY24" s="307">
        <f>VLOOKUP(N24,[6]Validacion!$I$15:$M$19,2,FALSE)</f>
        <v>3</v>
      </c>
      <c r="CZ24" s="307">
        <f>VLOOKUP(O24,[6]Validacion!$I$23:$J$27,2,FALSE)</f>
        <v>4</v>
      </c>
      <c r="DD24" s="307">
        <f>VLOOKUP($N24,[6]Validacion!$I$15:$M$19,2,FALSE)</f>
        <v>3</v>
      </c>
      <c r="DE24" s="307">
        <f>IF(AF24="Fuerte",DD24-2,IF(AND(AF24="Moderado",AG24="Directamente",AH24="Directamente"),DD24-1,IF(AND(AF24="Moderado",AG24="No Disminuye",AH24="Directamente"),DD24,IF(AND(AF24="Moderado",AG24="Directamente",AH24="No Disminuye"),DD24-1,DD24))))</f>
        <v>1</v>
      </c>
      <c r="DF24" s="307">
        <f>VLOOKUP($O24,[6]Validacion!$I$23:$J$27,2,FALSE)</f>
        <v>4</v>
      </c>
      <c r="DG24" s="310">
        <f>IF(AF24="Fuerte",DF24,IF(AND(AF24="Moderado",AG24="Directamente",AH24="Directamente"),DF24-1,IF(AND(AF24="Moderado",AG24="No Disminuye",AH24="Directamente"),DF24-1,IF(AND(AF24="Moderado",AG24="Directamente",AH24="No Disminuye"),DF24,DF24))))</f>
        <v>4</v>
      </c>
    </row>
    <row r="25" spans="1:112" ht="103.5" customHeight="1" x14ac:dyDescent="0.25">
      <c r="A25" s="305"/>
      <c r="B25" s="305"/>
      <c r="C25" s="305"/>
      <c r="D25" s="368"/>
      <c r="E25" s="367"/>
      <c r="F25" s="318"/>
      <c r="L25" s="318"/>
      <c r="M25" s="318"/>
      <c r="N25" s="312"/>
      <c r="O25" s="312"/>
      <c r="P25" s="312"/>
      <c r="Q25" s="93" t="s">
        <v>341</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313"/>
      <c r="AF25" s="312"/>
      <c r="AG25" s="312"/>
      <c r="AH25" s="312"/>
      <c r="AI25" s="312"/>
      <c r="AJ25" s="312"/>
      <c r="AK25" s="312"/>
      <c r="AL25" s="312"/>
      <c r="AM25" s="118" t="s">
        <v>331</v>
      </c>
      <c r="AN25" s="85" t="s">
        <v>332</v>
      </c>
      <c r="AO25" s="118" t="s">
        <v>324</v>
      </c>
      <c r="AP25" s="84">
        <v>43467</v>
      </c>
      <c r="AQ25" s="84">
        <v>43830</v>
      </c>
      <c r="AR25" s="93" t="s">
        <v>333</v>
      </c>
      <c r="AS25" s="93"/>
      <c r="AT25" s="85"/>
      <c r="AU25" s="92"/>
      <c r="AV25" s="92"/>
      <c r="AW25" s="124"/>
      <c r="AX25" s="130"/>
      <c r="AY25" s="309"/>
      <c r="AZ25" s="96"/>
      <c r="BA25" s="309"/>
      <c r="BB25" s="114"/>
      <c r="BC25" s="118"/>
      <c r="BD25" s="126"/>
      <c r="BE25" s="126"/>
      <c r="BF25" s="127"/>
      <c r="BG25" s="131"/>
      <c r="BH25" s="340"/>
      <c r="BI25" s="340"/>
      <c r="BJ25" s="360"/>
      <c r="BK25" s="114"/>
      <c r="BL25" s="118"/>
      <c r="BM25" s="126"/>
      <c r="BN25" s="126"/>
      <c r="BO25" s="127"/>
      <c r="BP25" s="131"/>
      <c r="BQ25" s="340"/>
      <c r="BR25" s="340"/>
      <c r="BS25" s="330"/>
      <c r="BT25" s="98"/>
      <c r="BU25" s="98"/>
      <c r="BV25" s="98"/>
      <c r="BW25" s="98"/>
      <c r="BX25" s="98"/>
      <c r="BY25" s="98"/>
      <c r="BZ25" s="98"/>
      <c r="CA25" s="98"/>
      <c r="CB25" s="98"/>
      <c r="CC25" s="93"/>
      <c r="CD25" s="93"/>
      <c r="CE25" s="93"/>
      <c r="CF25" s="93"/>
      <c r="CG25" s="93"/>
      <c r="CH25" s="93"/>
      <c r="CI25" s="93"/>
      <c r="CJ25" s="93"/>
      <c r="CK25" s="93"/>
      <c r="CM25" s="365"/>
      <c r="CY25" s="309"/>
      <c r="CZ25" s="309"/>
      <c r="DD25" s="308"/>
      <c r="DE25" s="308"/>
      <c r="DF25" s="308"/>
      <c r="DG25" s="310"/>
    </row>
    <row r="26" spans="1:112" ht="132.75" customHeight="1" x14ac:dyDescent="0.25">
      <c r="A26" s="305" t="s">
        <v>54</v>
      </c>
      <c r="B26" s="305" t="s">
        <v>197</v>
      </c>
      <c r="C26" s="305" t="s">
        <v>197</v>
      </c>
      <c r="D26" s="366" t="s">
        <v>215</v>
      </c>
      <c r="E26" s="367" t="s">
        <v>342</v>
      </c>
      <c r="F26" s="315" t="s">
        <v>343</v>
      </c>
      <c r="L26" s="315" t="s">
        <v>344</v>
      </c>
      <c r="M26" s="315" t="s">
        <v>345</v>
      </c>
      <c r="N26" s="312" t="s">
        <v>9</v>
      </c>
      <c r="O26" s="312" t="s">
        <v>14</v>
      </c>
      <c r="P26" s="312" t="str">
        <f>INDEX([6]Validacion!$C$15:$G$19,'Mapa de Riesgos'!CY26:CY28,'Mapa de Riesgos'!CZ26:CZ28)</f>
        <v>Extrema</v>
      </c>
      <c r="Q26" s="118" t="s">
        <v>346</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313">
        <f>(IF(AD26="Fuerte",100,IF(AD26="Moderado",50,0))+IF(AD27="Fuerte",100,IF(AD27="Moderado",50,0))+IF(AD28="Fuerte",100,IF(AD28="Moderado",50,0)))/3</f>
        <v>100</v>
      </c>
      <c r="AF26" s="312" t="str">
        <f>IF(AE26=100,"Fuerte",IF(OR(AE26=99,AE26&gt;=50),"Moderado","Débil"))</f>
        <v>Fuerte</v>
      </c>
      <c r="AG26" s="312" t="s">
        <v>150</v>
      </c>
      <c r="AH26" s="312" t="s">
        <v>152</v>
      </c>
      <c r="AI26" s="312" t="str">
        <f>VLOOKUP(IF(DE26=0,DE26+1,DE26),[6]Validacion!$J$15:$K$19,2,FALSE)</f>
        <v>Rara Vez</v>
      </c>
      <c r="AJ26" s="312" t="str">
        <f>VLOOKUP(IF(DG26=0,DG26+1,DG26),[6]Validacion!$J$23:$K$27,2,FALSE)</f>
        <v>Mayor</v>
      </c>
      <c r="AK26" s="312" t="str">
        <f>INDEX([6]Validacion!$C$15:$G$19,IF(DE26=0,DE26+1,'Mapa de Riesgos'!DE26:DE28),IF(DG26=0,DG26+1,'Mapa de Riesgos'!DG26:DG28))</f>
        <v>Alta</v>
      </c>
      <c r="AL26" s="312" t="s">
        <v>226</v>
      </c>
      <c r="AM26" s="85" t="s">
        <v>347</v>
      </c>
      <c r="AN26" s="85" t="s">
        <v>323</v>
      </c>
      <c r="AO26" s="85" t="s">
        <v>324</v>
      </c>
      <c r="AP26" s="84">
        <v>43467</v>
      </c>
      <c r="AQ26" s="84">
        <v>43830</v>
      </c>
      <c r="AR26" s="93" t="s">
        <v>325</v>
      </c>
      <c r="AS26" s="93"/>
      <c r="AT26" s="93"/>
      <c r="AU26" s="93"/>
      <c r="AV26" s="93"/>
      <c r="AW26" s="113"/>
      <c r="AX26" s="86"/>
      <c r="AY26" s="307"/>
      <c r="AZ26" s="94"/>
      <c r="BA26" s="307"/>
      <c r="BB26" s="114"/>
      <c r="BC26" s="114"/>
      <c r="BD26" s="114"/>
      <c r="BE26" s="114"/>
      <c r="BF26" s="115"/>
      <c r="BG26" s="116"/>
      <c r="BH26" s="338"/>
      <c r="BI26" s="338"/>
      <c r="BJ26" s="358"/>
      <c r="BK26" s="114"/>
      <c r="BL26" s="114"/>
      <c r="BM26" s="114"/>
      <c r="BN26" s="114"/>
      <c r="BO26" s="115"/>
      <c r="BP26" s="116"/>
      <c r="BQ26" s="338"/>
      <c r="BR26" s="338"/>
      <c r="BS26" s="329"/>
      <c r="BT26" s="117"/>
      <c r="BU26" s="117"/>
      <c r="BV26" s="117"/>
      <c r="BW26" s="117"/>
      <c r="BX26" s="117"/>
      <c r="BY26" s="117"/>
      <c r="BZ26" s="117"/>
      <c r="CA26" s="117"/>
      <c r="CB26" s="117"/>
      <c r="CC26" s="93"/>
      <c r="CD26" s="93"/>
      <c r="CE26" s="93"/>
      <c r="CF26" s="93"/>
      <c r="CG26" s="93"/>
      <c r="CH26" s="93"/>
      <c r="CI26" s="93"/>
      <c r="CJ26" s="93"/>
      <c r="CK26" s="93"/>
      <c r="CM26" s="365"/>
      <c r="CY26" s="307">
        <f>VLOOKUP(N26,[6]Validacion!$I$15:$M$19,2,FALSE)</f>
        <v>3</v>
      </c>
      <c r="CZ26" s="307">
        <f>VLOOKUP(O26,[6]Validacion!$I$23:$J$27,2,FALSE)</f>
        <v>4</v>
      </c>
      <c r="DD26" s="307">
        <f>VLOOKUP($N26,[6]Validacion!$I$15:$M$19,2,FALSE)</f>
        <v>3</v>
      </c>
      <c r="DE26" s="307">
        <f>IF(AF26="Fuerte",DD26-2,IF(AND(AF26="Moderado",AG26="Directamente",AH26="Directamente"),DD26-1,IF(AND(AF26="Moderado",AG26="No Disminuye",AH26="Directamente"),DD26,IF(AND(AF26="Moderado",AG26="Directamente",AH26="No Disminuye"),DD26-1,DD26))))</f>
        <v>1</v>
      </c>
      <c r="DF26" s="307">
        <f>VLOOKUP($O26,[6]Validacion!$I$23:$J$27,2,FALSE)</f>
        <v>4</v>
      </c>
      <c r="DG26" s="310">
        <f>IF(AF26="Fuerte",DF26,IF(AND(AF26="Moderado",AG26="Directamente",AH26="Directamente"),DF26-1,IF(AND(AF26="Moderado",AG26="No Disminuye",AH26="Directamente"),DF26-1,IF(AND(AF26="Moderado",AG26="Directamente",AH26="No Disminuye"),DF26,DF26))))</f>
        <v>4</v>
      </c>
    </row>
    <row r="27" spans="1:112" ht="91.5" customHeight="1" x14ac:dyDescent="0.25">
      <c r="A27" s="305"/>
      <c r="B27" s="305"/>
      <c r="C27" s="305"/>
      <c r="D27" s="366"/>
      <c r="E27" s="367"/>
      <c r="F27" s="315"/>
      <c r="L27" s="315"/>
      <c r="M27" s="315"/>
      <c r="N27" s="312"/>
      <c r="O27" s="312"/>
      <c r="P27" s="312"/>
      <c r="Q27" s="85" t="s">
        <v>348</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313"/>
      <c r="AF27" s="312"/>
      <c r="AG27" s="312"/>
      <c r="AH27" s="312"/>
      <c r="AI27" s="312"/>
      <c r="AJ27" s="312"/>
      <c r="AK27" s="312"/>
      <c r="AL27" s="312"/>
      <c r="AM27" s="85" t="s">
        <v>349</v>
      </c>
      <c r="AN27" s="85" t="s">
        <v>350</v>
      </c>
      <c r="AO27" s="85" t="s">
        <v>54</v>
      </c>
      <c r="AP27" s="84">
        <v>43467</v>
      </c>
      <c r="AQ27" s="84">
        <v>43830</v>
      </c>
      <c r="AR27" s="93" t="s">
        <v>351</v>
      </c>
      <c r="AS27" s="93"/>
      <c r="AT27" s="93"/>
      <c r="AU27" s="327"/>
      <c r="AV27" s="327"/>
      <c r="AW27" s="332"/>
      <c r="AX27" s="334"/>
      <c r="AY27" s="308"/>
      <c r="AZ27" s="95"/>
      <c r="BA27" s="308"/>
      <c r="BB27" s="114"/>
      <c r="BC27" s="114"/>
      <c r="BD27" s="361"/>
      <c r="BE27" s="361"/>
      <c r="BF27" s="363"/>
      <c r="BG27" s="356"/>
      <c r="BH27" s="339"/>
      <c r="BI27" s="339"/>
      <c r="BJ27" s="359"/>
      <c r="BK27" s="114"/>
      <c r="BL27" s="114"/>
      <c r="BM27" s="361"/>
      <c r="BN27" s="361"/>
      <c r="BO27" s="363"/>
      <c r="BP27" s="356"/>
      <c r="BQ27" s="339"/>
      <c r="BR27" s="339"/>
      <c r="BS27" s="337"/>
      <c r="BT27" s="97"/>
      <c r="BU27" s="97"/>
      <c r="BV27" s="329"/>
      <c r="BW27" s="329"/>
      <c r="BX27" s="329"/>
      <c r="BY27" s="329"/>
      <c r="BZ27" s="329"/>
      <c r="CA27" s="97"/>
      <c r="CB27" s="329"/>
      <c r="CC27" s="93"/>
      <c r="CD27" s="93"/>
      <c r="CE27" s="93"/>
      <c r="CF27" s="93"/>
      <c r="CG27" s="93"/>
      <c r="CH27" s="93"/>
      <c r="CI27" s="93"/>
      <c r="CJ27" s="93"/>
      <c r="CK27" s="93"/>
      <c r="CM27" s="365"/>
      <c r="CY27" s="308"/>
      <c r="CZ27" s="308"/>
      <c r="DD27" s="308"/>
      <c r="DE27" s="308"/>
      <c r="DF27" s="308"/>
      <c r="DG27" s="310"/>
    </row>
    <row r="28" spans="1:112" ht="105.75" customHeight="1" x14ac:dyDescent="0.25">
      <c r="A28" s="305"/>
      <c r="B28" s="305"/>
      <c r="C28" s="305"/>
      <c r="D28" s="366"/>
      <c r="E28" s="367"/>
      <c r="F28" s="315"/>
      <c r="L28" s="315"/>
      <c r="M28" s="315"/>
      <c r="N28" s="312"/>
      <c r="O28" s="312"/>
      <c r="P28" s="312"/>
      <c r="Q28" s="85" t="s">
        <v>352</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313"/>
      <c r="AF28" s="312"/>
      <c r="AG28" s="312"/>
      <c r="AH28" s="312"/>
      <c r="AI28" s="312"/>
      <c r="AJ28" s="312"/>
      <c r="AK28" s="312"/>
      <c r="AL28" s="312"/>
      <c r="AM28" s="85" t="s">
        <v>353</v>
      </c>
      <c r="AN28" s="85" t="s">
        <v>354</v>
      </c>
      <c r="AO28" s="93" t="s">
        <v>54</v>
      </c>
      <c r="AP28" s="84">
        <v>43467</v>
      </c>
      <c r="AQ28" s="84">
        <v>43830</v>
      </c>
      <c r="AR28" s="93" t="s">
        <v>355</v>
      </c>
      <c r="AS28" s="93"/>
      <c r="AT28" s="85"/>
      <c r="AU28" s="328"/>
      <c r="AV28" s="328"/>
      <c r="AW28" s="333"/>
      <c r="AX28" s="335"/>
      <c r="AY28" s="309"/>
      <c r="AZ28" s="96"/>
      <c r="BA28" s="309"/>
      <c r="BB28" s="114"/>
      <c r="BC28" s="118"/>
      <c r="BD28" s="362"/>
      <c r="BE28" s="362"/>
      <c r="BF28" s="364"/>
      <c r="BG28" s="357"/>
      <c r="BH28" s="340"/>
      <c r="BI28" s="340"/>
      <c r="BJ28" s="360"/>
      <c r="BK28" s="114"/>
      <c r="BL28" s="118"/>
      <c r="BM28" s="362"/>
      <c r="BN28" s="362"/>
      <c r="BO28" s="364"/>
      <c r="BP28" s="357"/>
      <c r="BQ28" s="340"/>
      <c r="BR28" s="340"/>
      <c r="BS28" s="330"/>
      <c r="BT28" s="98"/>
      <c r="BU28" s="98"/>
      <c r="BV28" s="330"/>
      <c r="BW28" s="330"/>
      <c r="BX28" s="330"/>
      <c r="BY28" s="330"/>
      <c r="BZ28" s="330"/>
      <c r="CA28" s="98"/>
      <c r="CB28" s="330"/>
      <c r="CC28" s="93"/>
      <c r="CD28" s="93"/>
      <c r="CE28" s="93"/>
      <c r="CF28" s="93"/>
      <c r="CG28" s="93"/>
      <c r="CH28" s="93"/>
      <c r="CI28" s="93"/>
      <c r="CJ28" s="93"/>
      <c r="CK28" s="93"/>
      <c r="CM28" s="365"/>
      <c r="CY28" s="309"/>
      <c r="CZ28" s="309"/>
      <c r="DD28" s="308"/>
      <c r="DE28" s="308"/>
      <c r="DF28" s="308"/>
      <c r="DG28" s="310"/>
    </row>
    <row r="29" spans="1:112" ht="105.75" customHeight="1" x14ac:dyDescent="0.25">
      <c r="A29" s="305" t="s">
        <v>54</v>
      </c>
      <c r="B29" s="305" t="s">
        <v>197</v>
      </c>
      <c r="C29" s="305" t="s">
        <v>197</v>
      </c>
      <c r="D29" s="366" t="s">
        <v>215</v>
      </c>
      <c r="E29" s="367" t="s">
        <v>342</v>
      </c>
      <c r="F29" s="315" t="s">
        <v>356</v>
      </c>
      <c r="L29" s="315" t="s">
        <v>357</v>
      </c>
      <c r="M29" s="315" t="s">
        <v>358</v>
      </c>
      <c r="N29" s="312" t="s">
        <v>9</v>
      </c>
      <c r="O29" s="312" t="s">
        <v>14</v>
      </c>
      <c r="P29" s="312" t="str">
        <f>INDEX([6]Validacion!$C$15:$G$19,'Mapa de Riesgos'!CY29:CY31,'Mapa de Riesgos'!CZ29:CZ31)</f>
        <v>Extrema</v>
      </c>
      <c r="Q29" s="85" t="s">
        <v>359</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313">
        <f>(IF(AD29="Fuerte",100,IF(AD29="Moderado",50,0))+IF(AD30="Fuerte",100,IF(AD30="Moderado",50,0))+IF(AD31="Fuerte",100,IF(AD31="Moderado",50,0)))/3</f>
        <v>100</v>
      </c>
      <c r="AF29" s="312" t="str">
        <f>IF(AE29=100,"Fuerte",IF(OR(AE29=99,AE29&gt;=50),"Moderado","Débil"))</f>
        <v>Fuerte</v>
      </c>
      <c r="AG29" s="312" t="s">
        <v>150</v>
      </c>
      <c r="AH29" s="312" t="s">
        <v>152</v>
      </c>
      <c r="AI29" s="312" t="str">
        <f>VLOOKUP(IF(DE29=0,DE29+1,DE29),[6]Validacion!$J$15:$K$19,2,FALSE)</f>
        <v>Rara Vez</v>
      </c>
      <c r="AJ29" s="312" t="str">
        <f>VLOOKUP(IF(DG29=0,DG29+1,DG29),[6]Validacion!$J$23:$K$27,2,FALSE)</f>
        <v>Mayor</v>
      </c>
      <c r="AK29" s="312" t="str">
        <f>INDEX([6]Validacion!$C$15:$G$19,IF(DE29=0,DE29+1,'Mapa de Riesgos'!DE29:DE31),IF(DG29=0,DG29+1,'Mapa de Riesgos'!DG29:DG31))</f>
        <v>Alta</v>
      </c>
      <c r="AL29" s="312" t="s">
        <v>226</v>
      </c>
      <c r="AM29" s="85" t="s">
        <v>360</v>
      </c>
      <c r="AN29" s="93" t="s">
        <v>361</v>
      </c>
      <c r="AO29" s="93" t="s">
        <v>362</v>
      </c>
      <c r="AP29" s="84">
        <v>43467</v>
      </c>
      <c r="AQ29" s="84">
        <v>43830</v>
      </c>
      <c r="AR29" s="93" t="s">
        <v>363</v>
      </c>
      <c r="AS29" s="93"/>
      <c r="AT29" s="93"/>
      <c r="AU29" s="93"/>
      <c r="AV29" s="93"/>
      <c r="AW29" s="113"/>
      <c r="AX29" s="86"/>
      <c r="AY29" s="307"/>
      <c r="AZ29" s="94"/>
      <c r="BA29" s="307"/>
      <c r="BB29" s="114"/>
      <c r="BC29" s="114"/>
      <c r="BD29" s="114"/>
      <c r="BE29" s="114"/>
      <c r="BF29" s="115"/>
      <c r="BG29" s="116"/>
      <c r="BH29" s="338"/>
      <c r="BI29" s="338"/>
      <c r="BJ29" s="358"/>
      <c r="BK29" s="114"/>
      <c r="BL29" s="114"/>
      <c r="BM29" s="114"/>
      <c r="BN29" s="114"/>
      <c r="BO29" s="115"/>
      <c r="BP29" s="116"/>
      <c r="BQ29" s="338"/>
      <c r="BR29" s="338"/>
      <c r="BS29" s="329"/>
      <c r="BT29" s="117"/>
      <c r="BU29" s="117"/>
      <c r="BV29" s="117"/>
      <c r="BW29" s="117"/>
      <c r="BX29" s="117"/>
      <c r="BY29" s="117"/>
      <c r="BZ29" s="117"/>
      <c r="CA29" s="117"/>
      <c r="CB29" s="117"/>
      <c r="CC29" s="93"/>
      <c r="CD29" s="93"/>
      <c r="CE29" s="93"/>
      <c r="CF29" s="93"/>
      <c r="CG29" s="93"/>
      <c r="CH29" s="93"/>
      <c r="CI29" s="93"/>
      <c r="CJ29" s="93"/>
      <c r="CK29" s="93"/>
      <c r="CM29" s="365"/>
      <c r="CY29" s="307">
        <f>VLOOKUP(N29,[6]Validacion!$I$15:$M$19,2,FALSE)</f>
        <v>3</v>
      </c>
      <c r="CZ29" s="307">
        <f>VLOOKUP(O29,[6]Validacion!$I$23:$J$27,2,FALSE)</f>
        <v>4</v>
      </c>
      <c r="DD29" s="307">
        <f>VLOOKUP($N29,[6]Validacion!$I$15:$M$19,2,FALSE)</f>
        <v>3</v>
      </c>
      <c r="DE29" s="307">
        <f>IF(AF29="Fuerte",DD29-2,IF(AND(AF29="Moderado",AG29="Directamente",AH29="Directamente"),DD29-1,IF(AND(AF29="Moderado",AG29="No Disminuye",AH29="Directamente"),DD29,IF(AND(AF29="Moderado",AG29="Directamente",AH29="No Disminuye"),DD29-1,DD29))))</f>
        <v>1</v>
      </c>
      <c r="DF29" s="307">
        <f>VLOOKUP($O29,[6]Validacion!$I$23:$J$27,2,FALSE)</f>
        <v>4</v>
      </c>
      <c r="DG29" s="310">
        <f>IF(AF29="Fuerte",DF29,IF(AND(AF29="Moderado",AG29="Directamente",AH29="Directamente"),DF29-1,IF(AND(AF29="Moderado",AG29="No Disminuye",AH29="Directamente"),DF29-1,IF(AND(AF29="Moderado",AG29="Directamente",AH29="No Disminuye"),DF29,DF29))))</f>
        <v>4</v>
      </c>
    </row>
    <row r="30" spans="1:112" ht="105.75" customHeight="1" x14ac:dyDescent="0.25">
      <c r="A30" s="305"/>
      <c r="B30" s="305"/>
      <c r="C30" s="305"/>
      <c r="D30" s="366"/>
      <c r="E30" s="367"/>
      <c r="F30" s="315"/>
      <c r="L30" s="315"/>
      <c r="M30" s="315"/>
      <c r="N30" s="312"/>
      <c r="O30" s="312"/>
      <c r="P30" s="312"/>
      <c r="Q30" s="85" t="s">
        <v>364</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313"/>
      <c r="AF30" s="312"/>
      <c r="AG30" s="312"/>
      <c r="AH30" s="312"/>
      <c r="AI30" s="312"/>
      <c r="AJ30" s="312"/>
      <c r="AK30" s="312"/>
      <c r="AL30" s="312"/>
      <c r="AM30" s="85" t="s">
        <v>365</v>
      </c>
      <c r="AN30" s="93" t="s">
        <v>366</v>
      </c>
      <c r="AO30" s="93" t="s">
        <v>362</v>
      </c>
      <c r="AP30" s="84">
        <v>43467</v>
      </c>
      <c r="AQ30" s="84">
        <v>43830</v>
      </c>
      <c r="AR30" s="93" t="s">
        <v>367</v>
      </c>
      <c r="AS30" s="93"/>
      <c r="AT30" s="93"/>
      <c r="AU30" s="327"/>
      <c r="AV30" s="327"/>
      <c r="AW30" s="332"/>
      <c r="AX30" s="334"/>
      <c r="AY30" s="308"/>
      <c r="AZ30" s="95"/>
      <c r="BA30" s="308"/>
      <c r="BB30" s="114"/>
      <c r="BC30" s="114"/>
      <c r="BD30" s="361"/>
      <c r="BE30" s="361"/>
      <c r="BF30" s="363"/>
      <c r="BG30" s="356"/>
      <c r="BH30" s="339"/>
      <c r="BI30" s="339"/>
      <c r="BJ30" s="359"/>
      <c r="BK30" s="114"/>
      <c r="BL30" s="114"/>
      <c r="BM30" s="361"/>
      <c r="BN30" s="361"/>
      <c r="BO30" s="363"/>
      <c r="BP30" s="356"/>
      <c r="BQ30" s="339"/>
      <c r="BR30" s="339"/>
      <c r="BS30" s="337"/>
      <c r="BT30" s="97"/>
      <c r="BU30" s="97"/>
      <c r="BV30" s="329"/>
      <c r="BW30" s="329"/>
      <c r="BX30" s="329"/>
      <c r="BY30" s="329"/>
      <c r="BZ30" s="329"/>
      <c r="CA30" s="97"/>
      <c r="CB30" s="329"/>
      <c r="CC30" s="93"/>
      <c r="CD30" s="93"/>
      <c r="CE30" s="93"/>
      <c r="CF30" s="93"/>
      <c r="CG30" s="93"/>
      <c r="CH30" s="93"/>
      <c r="CI30" s="93"/>
      <c r="CJ30" s="93"/>
      <c r="CK30" s="93"/>
      <c r="CM30" s="365"/>
      <c r="CY30" s="308"/>
      <c r="CZ30" s="308"/>
      <c r="DD30" s="308"/>
      <c r="DE30" s="308"/>
      <c r="DF30" s="308"/>
      <c r="DG30" s="310"/>
    </row>
    <row r="31" spans="1:112" ht="108" customHeight="1" x14ac:dyDescent="0.25">
      <c r="A31" s="305"/>
      <c r="B31" s="305"/>
      <c r="C31" s="305"/>
      <c r="D31" s="366"/>
      <c r="E31" s="367"/>
      <c r="F31" s="315"/>
      <c r="L31" s="315"/>
      <c r="M31" s="315"/>
      <c r="N31" s="312"/>
      <c r="O31" s="312"/>
      <c r="P31" s="312"/>
      <c r="Q31" s="85" t="s">
        <v>352</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313"/>
      <c r="AF31" s="312"/>
      <c r="AG31" s="312"/>
      <c r="AH31" s="312"/>
      <c r="AI31" s="312"/>
      <c r="AJ31" s="312"/>
      <c r="AK31" s="312"/>
      <c r="AL31" s="312"/>
      <c r="AM31" s="85" t="s">
        <v>353</v>
      </c>
      <c r="AN31" s="85" t="s">
        <v>354</v>
      </c>
      <c r="AO31" s="93" t="s">
        <v>54</v>
      </c>
      <c r="AP31" s="84">
        <v>43467</v>
      </c>
      <c r="AQ31" s="84">
        <v>43830</v>
      </c>
      <c r="AR31" s="93" t="s">
        <v>355</v>
      </c>
      <c r="AS31" s="93"/>
      <c r="AT31" s="85"/>
      <c r="AU31" s="328"/>
      <c r="AV31" s="328"/>
      <c r="AW31" s="333"/>
      <c r="AX31" s="335"/>
      <c r="AY31" s="309"/>
      <c r="AZ31" s="96"/>
      <c r="BA31" s="309"/>
      <c r="BB31" s="114"/>
      <c r="BC31" s="118"/>
      <c r="BD31" s="362"/>
      <c r="BE31" s="362"/>
      <c r="BF31" s="364"/>
      <c r="BG31" s="357"/>
      <c r="BH31" s="340"/>
      <c r="BI31" s="340"/>
      <c r="BJ31" s="360"/>
      <c r="BK31" s="114"/>
      <c r="BL31" s="118"/>
      <c r="BM31" s="362"/>
      <c r="BN31" s="362"/>
      <c r="BO31" s="364"/>
      <c r="BP31" s="357"/>
      <c r="BQ31" s="340"/>
      <c r="BR31" s="340"/>
      <c r="BS31" s="330"/>
      <c r="BT31" s="98"/>
      <c r="BU31" s="98"/>
      <c r="BV31" s="330"/>
      <c r="BW31" s="330"/>
      <c r="BX31" s="330"/>
      <c r="BY31" s="330"/>
      <c r="BZ31" s="330"/>
      <c r="CA31" s="98"/>
      <c r="CB31" s="330"/>
      <c r="CC31" s="93"/>
      <c r="CD31" s="93"/>
      <c r="CE31" s="93"/>
      <c r="CF31" s="93"/>
      <c r="CG31" s="93"/>
      <c r="CH31" s="93"/>
      <c r="CI31" s="93"/>
      <c r="CJ31" s="93"/>
      <c r="CK31" s="93"/>
      <c r="CM31" s="365"/>
      <c r="CY31" s="309"/>
      <c r="CZ31" s="309"/>
      <c r="DD31" s="308"/>
      <c r="DE31" s="308"/>
      <c r="DF31" s="308"/>
      <c r="DG31" s="310"/>
    </row>
    <row r="32" spans="1:112" ht="174.75" customHeight="1" x14ac:dyDescent="0.25">
      <c r="A32" s="93" t="s">
        <v>52</v>
      </c>
      <c r="B32" s="93" t="s">
        <v>197</v>
      </c>
      <c r="C32" s="93" t="s">
        <v>197</v>
      </c>
      <c r="D32" s="132" t="s">
        <v>214</v>
      </c>
      <c r="E32" s="133" t="s">
        <v>368</v>
      </c>
      <c r="F32" s="133" t="s">
        <v>369</v>
      </c>
      <c r="L32" s="133" t="s">
        <v>370</v>
      </c>
      <c r="M32" s="133" t="s">
        <v>371</v>
      </c>
      <c r="N32" s="90" t="s">
        <v>10</v>
      </c>
      <c r="O32" s="90" t="s">
        <v>14</v>
      </c>
      <c r="P32" s="90" t="str">
        <f>INDEX([6]Validacion!$C$15:$G$19,'Mapa de Riesgos'!CY32:CY32,'Mapa de Riesgos'!CZ32:CZ32)</f>
        <v>Alta</v>
      </c>
      <c r="Q32" s="118" t="s">
        <v>372</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VLOOKUP(IF(DE32=0,DE32+1,DE32),[6]Validacion!$J$15:$K$19,2,FALSE)</f>
        <v>Rara Vez</v>
      </c>
      <c r="AJ32" s="90" t="str">
        <f>VLOOKUP(IF(DG32=0,DG32+1,DG32),[6]Validacion!$J$23:$K$27,2,FALSE)</f>
        <v>Mayor</v>
      </c>
      <c r="AK32" s="90" t="str">
        <f>INDEX([6]Validacion!$C$15:$G$19,IF(DE32=0,DE32+1,'Mapa de Riesgos'!DE32:DE32),IF(DG32=0,DG32+1,'Mapa de Riesgos'!DG32:DG32))</f>
        <v>Alta</v>
      </c>
      <c r="AL32" s="90" t="s">
        <v>226</v>
      </c>
      <c r="AM32" s="85" t="s">
        <v>373</v>
      </c>
      <c r="AN32" s="85" t="s">
        <v>350</v>
      </c>
      <c r="AO32" s="85" t="s">
        <v>52</v>
      </c>
      <c r="AP32" s="84">
        <v>43467</v>
      </c>
      <c r="AQ32" s="84">
        <v>43830</v>
      </c>
      <c r="AR32" s="93" t="s">
        <v>374</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VLOOKUP(N32,[6]Validacion!$I$15:$M$19,2,FALSE)</f>
        <v>2</v>
      </c>
      <c r="CZ32" s="94">
        <f>VLOOKUP(O32,[6]Validacion!$I$23:$J$27,2,FALSE)</f>
        <v>4</v>
      </c>
      <c r="DD32" s="94">
        <f>VLOOKUP($N32,[6]Validacion!$I$15:$M$19,2,FALSE)</f>
        <v>2</v>
      </c>
      <c r="DE32" s="94">
        <f>IF(AF32="Fuerte",DD32-2,IF(AND(AF32="Moderado",AG32="Directamente",AH32="Directamente"),DD32-1,IF(AND(AF32="Moderado",AG32="No Disminuye",AH32="Directamente"),DD32,IF(AND(AF32="Moderado",AG32="Directamente",AH32="No Disminuye"),DD32-1,DD32))))</f>
        <v>0</v>
      </c>
      <c r="DF32" s="94">
        <f>VLOOKUP($O32,[6]Validacion!$I$23:$J$27,2,FALSE)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05" t="s">
        <v>25</v>
      </c>
      <c r="B33" s="305" t="s">
        <v>27</v>
      </c>
      <c r="C33" s="305" t="s">
        <v>27</v>
      </c>
      <c r="D33" s="355" t="s">
        <v>375</v>
      </c>
      <c r="E33" s="305" t="s">
        <v>376</v>
      </c>
      <c r="F33" s="315" t="s">
        <v>377</v>
      </c>
      <c r="L33" s="305" t="s">
        <v>378</v>
      </c>
      <c r="M33" s="305" t="s">
        <v>379</v>
      </c>
      <c r="N33" s="312" t="s">
        <v>10</v>
      </c>
      <c r="O33" s="312" t="s">
        <v>14</v>
      </c>
      <c r="P33" s="312" t="str">
        <f>INDEX([6]Validacion!$C$15:$G$19,'Mapa de Riesgos'!CY33:CY34,'Mapa de Riesgos'!CZ33:CZ34)</f>
        <v>Alta</v>
      </c>
      <c r="Q33" s="93" t="s">
        <v>380</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312">
        <f>(IF(AD33="Fuerte",100,IF(AD33="Moderado",50,0))+IF(AD34="Fuerte",100,IF(AD34="Moderado",50,0)))/2</f>
        <v>100</v>
      </c>
      <c r="AF33" s="312" t="str">
        <f>IF(AE33=100,"Fuerte",IF(OR(AE33=99,AE33&gt;=50),"Moderado","Débil"))</f>
        <v>Fuerte</v>
      </c>
      <c r="AG33" s="312" t="s">
        <v>150</v>
      </c>
      <c r="AH33" s="312" t="s">
        <v>152</v>
      </c>
      <c r="AI33" s="312" t="str">
        <f>VLOOKUP(IF(DE33=0,DE33+1,DE33),[6]Validacion!$J$15:$K$19,2,FALSE)</f>
        <v>Rara Vez</v>
      </c>
      <c r="AJ33" s="312" t="str">
        <f>VLOOKUP(IF(DG33=0,DG33+1,DG33),[6]Validacion!$J$23:$K$27,2,FALSE)</f>
        <v>Mayor</v>
      </c>
      <c r="AK33" s="312" t="str">
        <f>INDEX([6]Validacion!$C$15:$G$19,IF(DE33=0,DE33+1,'Mapa de Riesgos'!DE33:DE34),IF(DG33=0,DG33+1,'Mapa de Riesgos'!DG33:DG34))</f>
        <v>Alta</v>
      </c>
      <c r="AL33" s="312" t="s">
        <v>226</v>
      </c>
      <c r="AM33" s="93" t="s">
        <v>381</v>
      </c>
      <c r="AN33" s="93" t="s">
        <v>382</v>
      </c>
      <c r="AO33" s="93" t="s">
        <v>25</v>
      </c>
      <c r="AP33" s="84">
        <v>43467</v>
      </c>
      <c r="AQ33" s="84">
        <v>43830</v>
      </c>
      <c r="AR33" s="93" t="s">
        <v>325</v>
      </c>
      <c r="AS33" s="321"/>
      <c r="AT33" s="321"/>
      <c r="AU33" s="93"/>
      <c r="AV33" s="93"/>
      <c r="AW33" s="137"/>
      <c r="AX33" s="86"/>
      <c r="AY33" s="307"/>
      <c r="AZ33" s="94"/>
      <c r="BA33" s="30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07">
        <f>VLOOKUP(N33,[6]Validacion!$I$15:$M$19,2,FALSE)</f>
        <v>2</v>
      </c>
      <c r="CZ33" s="307">
        <f>VLOOKUP(O33,[6]Validacion!$I$23:$J$27,2,FALSE)</f>
        <v>4</v>
      </c>
      <c r="DD33" s="307">
        <f>VLOOKUP($N33,[6]Validacion!$I$15:$M$19,2,FALSE)</f>
        <v>2</v>
      </c>
      <c r="DE33" s="307">
        <f>IF(AF33="Fuerte",DD33-2,IF(AND(AF33="Moderado",AG33="Directamente",AH33="Directamente"),DD33-1,IF(AND(AF33="Moderado",AG33="No Disminuye",AH33="Directamente"),DD33,IF(AND(AF33="Moderado",AG33="Directamente",AH33="No Disminuye"),DD33-1,DD33))))</f>
        <v>0</v>
      </c>
      <c r="DF33" s="307">
        <f>VLOOKUP($O33,[6]Validacion!$I$23:$J$27,2,FALSE)</f>
        <v>4</v>
      </c>
      <c r="DG33" s="310">
        <f>IF(AF33="Fuerte",DF33,IF(AND(AF33="Moderado",AG33="Directamente",AH33="Directamente"),DF33-1,IF(AND(AF33="Moderado",AG33="No Disminuye",AH33="Directamente"),DF33-1,IF(AND(AF33="Moderado",AG33="Directamente",AH33="No Disminuye"),DF33,DF33))))</f>
        <v>4</v>
      </c>
    </row>
    <row r="34" spans="1:111" ht="102" customHeight="1" x14ac:dyDescent="0.25">
      <c r="A34" s="305"/>
      <c r="B34" s="305"/>
      <c r="C34" s="305"/>
      <c r="D34" s="355"/>
      <c r="E34" s="305"/>
      <c r="F34" s="315"/>
      <c r="L34" s="305"/>
      <c r="M34" s="305"/>
      <c r="N34" s="312"/>
      <c r="O34" s="312"/>
      <c r="P34" s="312"/>
      <c r="Q34" s="93" t="s">
        <v>383</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312"/>
      <c r="AF34" s="312"/>
      <c r="AG34" s="312"/>
      <c r="AH34" s="312"/>
      <c r="AI34" s="312"/>
      <c r="AJ34" s="312"/>
      <c r="AK34" s="312"/>
      <c r="AL34" s="312"/>
      <c r="AM34" s="93" t="s">
        <v>384</v>
      </c>
      <c r="AN34" s="93" t="s">
        <v>385</v>
      </c>
      <c r="AO34" s="93" t="s">
        <v>25</v>
      </c>
      <c r="AP34" s="84">
        <v>43467</v>
      </c>
      <c r="AQ34" s="84">
        <v>43830</v>
      </c>
      <c r="AR34" s="93" t="s">
        <v>386</v>
      </c>
      <c r="AS34" s="322"/>
      <c r="AT34" s="322"/>
      <c r="AU34" s="93"/>
      <c r="AV34" s="93"/>
      <c r="AW34" s="138"/>
      <c r="AX34" s="86"/>
      <c r="AY34" s="309"/>
      <c r="AZ34" s="96"/>
      <c r="BA34" s="30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309"/>
      <c r="CZ34" s="309"/>
      <c r="DD34" s="309"/>
      <c r="DE34" s="309"/>
      <c r="DF34" s="309"/>
      <c r="DG34" s="310"/>
    </row>
    <row r="35" spans="1:111" ht="134.25" customHeight="1" x14ac:dyDescent="0.25">
      <c r="A35" s="305" t="s">
        <v>25</v>
      </c>
      <c r="B35" s="305" t="s">
        <v>27</v>
      </c>
      <c r="C35" s="305" t="s">
        <v>27</v>
      </c>
      <c r="D35" s="354" t="s">
        <v>213</v>
      </c>
      <c r="E35" s="305" t="s">
        <v>387</v>
      </c>
      <c r="F35" s="315" t="s">
        <v>388</v>
      </c>
      <c r="L35" s="315" t="s">
        <v>389</v>
      </c>
      <c r="M35" s="315" t="s">
        <v>390</v>
      </c>
      <c r="N35" s="312" t="s">
        <v>10</v>
      </c>
      <c r="O35" s="312" t="s">
        <v>14</v>
      </c>
      <c r="P35" s="312" t="str">
        <f>INDEX([6]Validacion!$C$15:$G$19,'Mapa de Riesgos'!CY35:CY36,'Mapa de Riesgos'!CZ35:CZ36)</f>
        <v>Alta</v>
      </c>
      <c r="Q35" s="93" t="s">
        <v>391</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312">
        <f>(IF(AD35="Fuerte",100,IF(AD35="Moderado",50,0))+IF(AD36="Fuerte",100,IF(AD36="Moderado",50,0)))/2</f>
        <v>100</v>
      </c>
      <c r="AF35" s="312" t="str">
        <f>IF(AE35=100,"Fuerte",IF(OR(AE35=99,AE35&gt;=50),"Moderado","Débil"))</f>
        <v>Fuerte</v>
      </c>
      <c r="AG35" s="312" t="s">
        <v>150</v>
      </c>
      <c r="AH35" s="312" t="s">
        <v>152</v>
      </c>
      <c r="AI35" s="312" t="str">
        <f>VLOOKUP(IF(DE35=0,DE35+1,DE35),[6]Validacion!$J$15:$K$19,2,FALSE)</f>
        <v>Rara Vez</v>
      </c>
      <c r="AJ35" s="312" t="str">
        <f>VLOOKUP(IF(DG35=0,DG35+1,DG35),[6]Validacion!$J$23:$K$27,2,FALSE)</f>
        <v>Mayor</v>
      </c>
      <c r="AK35" s="312" t="str">
        <f>INDEX([6]Validacion!$C$15:$G$19,IF(DE35=0,DE35+1,'Mapa de Riesgos'!DE35:DE36),IF(DG35=0,DG35+1,'Mapa de Riesgos'!DG35:DG36))</f>
        <v>Alta</v>
      </c>
      <c r="AL35" s="312" t="s">
        <v>226</v>
      </c>
      <c r="AM35" s="93" t="s">
        <v>392</v>
      </c>
      <c r="AN35" s="93" t="s">
        <v>297</v>
      </c>
      <c r="AO35" s="93" t="s">
        <v>25</v>
      </c>
      <c r="AP35" s="84">
        <v>43467</v>
      </c>
      <c r="AQ35" s="84">
        <v>43830</v>
      </c>
      <c r="AR35" s="93" t="s">
        <v>393</v>
      </c>
      <c r="AS35" s="321"/>
      <c r="AT35" s="321"/>
      <c r="AU35" s="93"/>
      <c r="AV35" s="93"/>
      <c r="AW35" s="90"/>
      <c r="AX35" s="86"/>
      <c r="AY35" s="307"/>
      <c r="AZ35" s="94"/>
      <c r="BA35" s="307"/>
      <c r="BB35" s="321"/>
      <c r="BC35" s="321"/>
      <c r="BD35" s="93"/>
      <c r="BE35" s="90"/>
      <c r="BF35" s="90"/>
      <c r="BG35" s="86"/>
      <c r="BH35" s="307"/>
      <c r="BI35" s="307"/>
      <c r="BJ35" s="329"/>
      <c r="BK35" s="321"/>
      <c r="BL35" s="321"/>
      <c r="BM35" s="93"/>
      <c r="BN35" s="90"/>
      <c r="BO35" s="90"/>
      <c r="BP35" s="86"/>
      <c r="BQ35" s="307"/>
      <c r="BR35" s="307"/>
      <c r="BS35" s="307"/>
      <c r="BT35" s="117"/>
      <c r="BU35" s="117"/>
      <c r="BV35" s="117"/>
      <c r="BW35" s="117"/>
      <c r="BX35" s="117"/>
      <c r="BY35" s="117"/>
      <c r="BZ35" s="117"/>
      <c r="CA35" s="117"/>
      <c r="CB35" s="117"/>
      <c r="CC35" s="93"/>
      <c r="CD35" s="93"/>
      <c r="CE35" s="93"/>
      <c r="CF35" s="93"/>
      <c r="CG35" s="93"/>
      <c r="CH35" s="93"/>
      <c r="CI35" s="93"/>
      <c r="CJ35" s="93"/>
      <c r="CK35" s="93"/>
      <c r="CY35" s="307">
        <f>VLOOKUP(N35,[6]Validacion!$I$15:$M$19,2,FALSE)</f>
        <v>2</v>
      </c>
      <c r="CZ35" s="307">
        <f>VLOOKUP(O35,[6]Validacion!$I$23:$J$27,2,FALSE)</f>
        <v>4</v>
      </c>
      <c r="DD35" s="307">
        <f>VLOOKUP($N35,[6]Validacion!$I$15:$M$19,2,FALSE)</f>
        <v>2</v>
      </c>
      <c r="DE35" s="307">
        <f>IF(AF35="Fuerte",DD35-2,IF(AND(AF35="Moderado",AG35="Directamente",AH35="Directamente"),DD35-1,IF(AND(AF35="Moderado",AG35="No Disminuye",AH35="Directamente"),DD35,IF(AND(AF35="Moderado",AG35="Directamente",AH35="No Disminuye"),DD35-1,DD35))))</f>
        <v>0</v>
      </c>
      <c r="DF35" s="307">
        <f>VLOOKUP($O35,[6]Validacion!$I$23:$J$27,2,FALSE)</f>
        <v>4</v>
      </c>
      <c r="DG35" s="310">
        <f>IF(AF35="Fuerte",DF35,IF(AND(AF35="Moderado",AG35="Directamente",AH35="Directamente"),DF35-1,IF(AND(AF35="Moderado",AG35="No Disminuye",AH35="Directamente"),DF35-1,IF(AND(AF35="Moderado",AG35="Directamente",AH35="No Disminuye"),DF35,DF35))))</f>
        <v>4</v>
      </c>
    </row>
    <row r="36" spans="1:111" ht="99" customHeight="1" x14ac:dyDescent="0.25">
      <c r="A36" s="305"/>
      <c r="B36" s="305"/>
      <c r="C36" s="305"/>
      <c r="D36" s="354"/>
      <c r="E36" s="305"/>
      <c r="F36" s="315"/>
      <c r="L36" s="315"/>
      <c r="M36" s="315"/>
      <c r="N36" s="312"/>
      <c r="O36" s="312"/>
      <c r="P36" s="312"/>
      <c r="Q36" s="93" t="s">
        <v>394</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312"/>
      <c r="AF36" s="312"/>
      <c r="AG36" s="312"/>
      <c r="AH36" s="312"/>
      <c r="AI36" s="312"/>
      <c r="AJ36" s="312"/>
      <c r="AK36" s="312"/>
      <c r="AL36" s="312"/>
      <c r="AM36" s="93" t="s">
        <v>395</v>
      </c>
      <c r="AN36" s="93" t="s">
        <v>396</v>
      </c>
      <c r="AO36" s="93" t="s">
        <v>25</v>
      </c>
      <c r="AP36" s="84">
        <v>43467</v>
      </c>
      <c r="AQ36" s="84">
        <v>43830</v>
      </c>
      <c r="AR36" s="93" t="s">
        <v>397</v>
      </c>
      <c r="AS36" s="322"/>
      <c r="AT36" s="322"/>
      <c r="AU36" s="93"/>
      <c r="AV36" s="93"/>
      <c r="AW36" s="113"/>
      <c r="AX36" s="86"/>
      <c r="AY36" s="309"/>
      <c r="AZ36" s="96"/>
      <c r="BA36" s="309"/>
      <c r="BB36" s="322"/>
      <c r="BC36" s="322"/>
      <c r="BD36" s="93"/>
      <c r="BE36" s="93"/>
      <c r="BF36" s="113"/>
      <c r="BG36" s="86"/>
      <c r="BH36" s="309"/>
      <c r="BI36" s="309"/>
      <c r="BJ36" s="330"/>
      <c r="BK36" s="322"/>
      <c r="BL36" s="322"/>
      <c r="BM36" s="93"/>
      <c r="BN36" s="93"/>
      <c r="BO36" s="113"/>
      <c r="BP36" s="86"/>
      <c r="BQ36" s="309"/>
      <c r="BR36" s="309"/>
      <c r="BS36" s="309"/>
      <c r="BT36" s="117"/>
      <c r="BU36" s="117"/>
      <c r="BV36" s="117"/>
      <c r="BW36" s="117"/>
      <c r="BX36" s="117"/>
      <c r="BY36" s="117"/>
      <c r="BZ36" s="117"/>
      <c r="CA36" s="117"/>
      <c r="CB36" s="117"/>
      <c r="CC36" s="93"/>
      <c r="CD36" s="93"/>
      <c r="CE36" s="93"/>
      <c r="CF36" s="93"/>
      <c r="CG36" s="93"/>
      <c r="CH36" s="93"/>
      <c r="CI36" s="93"/>
      <c r="CJ36" s="93"/>
      <c r="CK36" s="93"/>
      <c r="CY36" s="309"/>
      <c r="CZ36" s="309"/>
      <c r="DD36" s="309"/>
      <c r="DE36" s="309"/>
      <c r="DF36" s="309"/>
      <c r="DG36" s="310"/>
    </row>
    <row r="37" spans="1:111" ht="99" customHeight="1" x14ac:dyDescent="0.25">
      <c r="A37" s="305" t="s">
        <v>24</v>
      </c>
      <c r="B37" s="305" t="s">
        <v>27</v>
      </c>
      <c r="C37" s="305" t="s">
        <v>27</v>
      </c>
      <c r="D37" s="347" t="s">
        <v>202</v>
      </c>
      <c r="E37" s="305" t="s">
        <v>398</v>
      </c>
      <c r="F37" s="305" t="s">
        <v>399</v>
      </c>
      <c r="L37" s="305" t="s">
        <v>400</v>
      </c>
      <c r="M37" s="305" t="s">
        <v>401</v>
      </c>
      <c r="N37" s="312" t="s">
        <v>10</v>
      </c>
      <c r="O37" s="312" t="s">
        <v>14</v>
      </c>
      <c r="P37" s="312" t="str">
        <f>INDEX([6]Validacion!$C$15:$G$19,'Mapa de Riesgos'!CY37:CY40,'Mapa de Riesgos'!CZ37:CZ40)</f>
        <v>Alta</v>
      </c>
      <c r="Q37" s="93" t="s">
        <v>402</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313">
        <f>(IF(AD37="Fuerte",100,IF(AD37="Moderado",50,0))+IF(AD38="Fuerte",100,IF(AD38="Moderado",50,0))+IF(AD39="Fuerte",100,IF(AD39="Moderado",50,0))+IF(AD40="Fuerte",100,IF(AD40="Moderado",50,0)))/4</f>
        <v>100</v>
      </c>
      <c r="AF37" s="312" t="str">
        <f>IF(AE37=100,"Fuerte",IF(OR(AE37=99,AE37&gt;=50),"Moderado","Débil"))</f>
        <v>Fuerte</v>
      </c>
      <c r="AG37" s="312" t="s">
        <v>150</v>
      </c>
      <c r="AH37" s="312" t="s">
        <v>152</v>
      </c>
      <c r="AI37" s="312" t="str">
        <f>VLOOKUP(IF(DE37=0,DE37+1,DE37),[6]Validacion!$J$15:$K$19,2,FALSE)</f>
        <v>Rara Vez</v>
      </c>
      <c r="AJ37" s="312" t="str">
        <f>VLOOKUP(IF(DG37=0,DG37+1,DG37),[6]Validacion!$J$23:$K$27,2,FALSE)</f>
        <v>Mayor</v>
      </c>
      <c r="AK37" s="312" t="str">
        <f>INDEX([6]Validacion!$C$15:$G$19,IF(DE37=0,DE37+1,'Mapa de Riesgos'!DE37:DE40),IF(DG37=0,DG37+1,'Mapa de Riesgos'!DG37:DG40))</f>
        <v>Alta</v>
      </c>
      <c r="AL37" s="312" t="s">
        <v>226</v>
      </c>
      <c r="AM37" s="93" t="s">
        <v>403</v>
      </c>
      <c r="AN37" s="93" t="s">
        <v>404</v>
      </c>
      <c r="AO37" s="93" t="s">
        <v>405</v>
      </c>
      <c r="AP37" s="84">
        <v>43467</v>
      </c>
      <c r="AQ37" s="84">
        <v>43830</v>
      </c>
      <c r="AR37" s="93" t="s">
        <v>406</v>
      </c>
      <c r="AS37" s="139"/>
      <c r="AT37" s="139"/>
      <c r="AU37" s="93"/>
      <c r="AV37" s="85"/>
      <c r="AW37" s="119"/>
      <c r="AX37" s="86"/>
      <c r="AY37" s="307"/>
      <c r="AZ37" s="94"/>
      <c r="BA37" s="307"/>
      <c r="BB37" s="139"/>
      <c r="BC37" s="139"/>
      <c r="BD37" s="93"/>
      <c r="BE37" s="85"/>
      <c r="BF37" s="119"/>
      <c r="BG37" s="86"/>
      <c r="BH37" s="307"/>
      <c r="BI37" s="307"/>
      <c r="BJ37" s="139" t="s">
        <v>407</v>
      </c>
      <c r="BK37" s="139"/>
      <c r="BL37" s="139"/>
      <c r="BM37" s="93"/>
      <c r="BN37" s="85"/>
      <c r="BO37" s="119"/>
      <c r="BP37" s="86"/>
      <c r="BQ37" s="307"/>
      <c r="BR37" s="307"/>
      <c r="BS37" s="139"/>
      <c r="BT37" s="139"/>
      <c r="BU37" s="93"/>
      <c r="BV37" s="85"/>
      <c r="BW37" s="119"/>
      <c r="BX37" s="86"/>
      <c r="BY37" s="307"/>
      <c r="BZ37" s="307"/>
      <c r="CA37" s="117"/>
      <c r="CB37" s="117"/>
      <c r="CC37" s="93"/>
      <c r="CD37" s="93"/>
      <c r="CE37" s="93"/>
      <c r="CF37" s="93"/>
      <c r="CG37" s="93"/>
      <c r="CH37" s="93"/>
      <c r="CI37" s="93"/>
      <c r="CJ37" s="93"/>
      <c r="CK37" s="93"/>
      <c r="CY37" s="307">
        <f>VLOOKUP(N37,[6]Validacion!$I$15:$M$19,2,FALSE)</f>
        <v>2</v>
      </c>
      <c r="CZ37" s="307">
        <f>VLOOKUP(O37,[6]Validacion!$I$23:$J$27,2,FALSE)</f>
        <v>4</v>
      </c>
      <c r="DD37" s="307">
        <f>VLOOKUP($N37,[6]Validacion!$I$15:$M$19,2,FALSE)</f>
        <v>2</v>
      </c>
      <c r="DE37" s="307">
        <f>IF(AF37="Fuerte",DD37-2,IF(AND(AF37="Moderado",AG37="Directamente",AH37="Directamente"),DD37-1,IF(AND(AF37="Moderado",AG37="No Disminuye",AH37="Directamente"),DD37,IF(AND(AF37="Moderado",AG37="Directamente",AH37="No Disminuye"),DD37-1,DD37))))</f>
        <v>0</v>
      </c>
      <c r="DF37" s="307">
        <f>VLOOKUP($O37,[6]Validacion!$I$23:$J$27,2,FALSE)</f>
        <v>4</v>
      </c>
      <c r="DG37" s="310">
        <f>IF(AF37="Fuerte",DF37,IF(AND(AF37="Moderado",AG37="Directamente",AH37="Directamente"),DF37-1,IF(AND(AF37="Moderado",AG37="No Disminuye",AH37="Directamente"),DF37-1,IF(AND(AF37="Moderado",AG37="Directamente",AH37="No Disminuye"),DF37,DF37))))</f>
        <v>4</v>
      </c>
    </row>
    <row r="38" spans="1:111" ht="107.25" customHeight="1" x14ac:dyDescent="0.25">
      <c r="A38" s="305"/>
      <c r="B38" s="305"/>
      <c r="C38" s="305"/>
      <c r="D38" s="347"/>
      <c r="E38" s="305"/>
      <c r="F38" s="305"/>
      <c r="L38" s="305"/>
      <c r="M38" s="305"/>
      <c r="N38" s="312"/>
      <c r="O38" s="312"/>
      <c r="P38" s="312"/>
      <c r="Q38" s="93" t="s">
        <v>408</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313"/>
      <c r="AF38" s="312"/>
      <c r="AG38" s="312"/>
      <c r="AH38" s="312"/>
      <c r="AI38" s="312"/>
      <c r="AJ38" s="312"/>
      <c r="AK38" s="312"/>
      <c r="AL38" s="312"/>
      <c r="AM38" s="93" t="s">
        <v>409</v>
      </c>
      <c r="AN38" s="93" t="s">
        <v>410</v>
      </c>
      <c r="AO38" s="93" t="s">
        <v>405</v>
      </c>
      <c r="AP38" s="84">
        <v>43467</v>
      </c>
      <c r="AQ38" s="84">
        <v>43830</v>
      </c>
      <c r="AR38" s="93" t="s">
        <v>411</v>
      </c>
      <c r="AS38" s="139"/>
      <c r="AT38" s="139"/>
      <c r="AU38" s="327"/>
      <c r="AV38" s="348"/>
      <c r="AW38" s="351"/>
      <c r="AX38" s="334"/>
      <c r="AY38" s="308"/>
      <c r="AZ38" s="95"/>
      <c r="BA38" s="308"/>
      <c r="BB38" s="139"/>
      <c r="BC38" s="139"/>
      <c r="BD38" s="327"/>
      <c r="BE38" s="348"/>
      <c r="BF38" s="351"/>
      <c r="BG38" s="334"/>
      <c r="BH38" s="308"/>
      <c r="BI38" s="308"/>
      <c r="BJ38" s="321" t="s">
        <v>412</v>
      </c>
      <c r="BK38" s="139"/>
      <c r="BL38" s="139"/>
      <c r="BM38" s="327"/>
      <c r="BN38" s="348"/>
      <c r="BO38" s="351"/>
      <c r="BP38" s="334"/>
      <c r="BQ38" s="308"/>
      <c r="BR38" s="308"/>
      <c r="BS38" s="321"/>
      <c r="BT38" s="139"/>
      <c r="BU38" s="327"/>
      <c r="BV38" s="348"/>
      <c r="BW38" s="351"/>
      <c r="BX38" s="334"/>
      <c r="BY38" s="308"/>
      <c r="BZ38" s="308"/>
      <c r="CA38" s="117"/>
      <c r="CB38" s="117"/>
      <c r="CC38" s="93"/>
      <c r="CD38" s="93"/>
      <c r="CE38" s="93"/>
      <c r="CF38" s="93"/>
      <c r="CG38" s="93"/>
      <c r="CH38" s="93"/>
      <c r="CI38" s="93"/>
      <c r="CJ38" s="93"/>
      <c r="CK38" s="93"/>
      <c r="CY38" s="308"/>
      <c r="CZ38" s="308"/>
      <c r="DD38" s="308"/>
      <c r="DE38" s="308"/>
      <c r="DF38" s="308"/>
      <c r="DG38" s="310"/>
    </row>
    <row r="39" spans="1:111" ht="105" customHeight="1" x14ac:dyDescent="0.25">
      <c r="A39" s="305"/>
      <c r="B39" s="305"/>
      <c r="C39" s="305"/>
      <c r="D39" s="347"/>
      <c r="E39" s="305"/>
      <c r="F39" s="305"/>
      <c r="L39" s="305"/>
      <c r="M39" s="305"/>
      <c r="N39" s="312"/>
      <c r="O39" s="312"/>
      <c r="P39" s="312"/>
      <c r="Q39" s="93" t="s">
        <v>413</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313"/>
      <c r="AF39" s="312"/>
      <c r="AG39" s="312"/>
      <c r="AH39" s="312"/>
      <c r="AI39" s="312"/>
      <c r="AJ39" s="312"/>
      <c r="AK39" s="312"/>
      <c r="AL39" s="312"/>
      <c r="AM39" s="93" t="s">
        <v>414</v>
      </c>
      <c r="AN39" s="93" t="s">
        <v>415</v>
      </c>
      <c r="AO39" s="93" t="s">
        <v>405</v>
      </c>
      <c r="AP39" s="84">
        <v>43467</v>
      </c>
      <c r="AQ39" s="84">
        <v>43830</v>
      </c>
      <c r="AR39" s="93" t="s">
        <v>416</v>
      </c>
      <c r="AS39" s="139"/>
      <c r="AT39" s="139"/>
      <c r="AU39" s="336"/>
      <c r="AV39" s="349"/>
      <c r="AW39" s="352"/>
      <c r="AX39" s="342"/>
      <c r="AY39" s="308"/>
      <c r="AZ39" s="95"/>
      <c r="BA39" s="308"/>
      <c r="BB39" s="139"/>
      <c r="BC39" s="139"/>
      <c r="BD39" s="336"/>
      <c r="BE39" s="349"/>
      <c r="BF39" s="352"/>
      <c r="BG39" s="342"/>
      <c r="BH39" s="308"/>
      <c r="BI39" s="308"/>
      <c r="BJ39" s="345"/>
      <c r="BK39" s="139"/>
      <c r="BL39" s="139"/>
      <c r="BM39" s="336"/>
      <c r="BN39" s="349"/>
      <c r="BO39" s="352"/>
      <c r="BP39" s="342"/>
      <c r="BQ39" s="308"/>
      <c r="BR39" s="308"/>
      <c r="BS39" s="345"/>
      <c r="BT39" s="139"/>
      <c r="BU39" s="336"/>
      <c r="BV39" s="349"/>
      <c r="BW39" s="352"/>
      <c r="BX39" s="342"/>
      <c r="BY39" s="308"/>
      <c r="BZ39" s="308"/>
      <c r="CA39" s="117"/>
      <c r="CB39" s="117"/>
      <c r="CC39" s="93"/>
      <c r="CD39" s="93"/>
      <c r="CE39" s="93"/>
      <c r="CF39" s="93"/>
      <c r="CG39" s="93"/>
      <c r="CH39" s="93"/>
      <c r="CI39" s="93"/>
      <c r="CJ39" s="93"/>
      <c r="CK39" s="93"/>
      <c r="CY39" s="308"/>
      <c r="CZ39" s="308"/>
      <c r="DD39" s="308"/>
      <c r="DE39" s="308"/>
      <c r="DF39" s="308"/>
      <c r="DG39" s="310"/>
    </row>
    <row r="40" spans="1:111" ht="93.75" customHeight="1" x14ac:dyDescent="0.25">
      <c r="A40" s="305"/>
      <c r="B40" s="305"/>
      <c r="C40" s="305"/>
      <c r="D40" s="347"/>
      <c r="E40" s="305"/>
      <c r="F40" s="305"/>
      <c r="L40" s="305"/>
      <c r="M40" s="305"/>
      <c r="N40" s="312"/>
      <c r="O40" s="312"/>
      <c r="P40" s="312"/>
      <c r="Q40" s="93" t="s">
        <v>417</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313"/>
      <c r="AF40" s="312"/>
      <c r="AG40" s="312"/>
      <c r="AH40" s="312"/>
      <c r="AI40" s="312"/>
      <c r="AJ40" s="312"/>
      <c r="AK40" s="312"/>
      <c r="AL40" s="312"/>
      <c r="AM40" s="140" t="s">
        <v>418</v>
      </c>
      <c r="AN40" s="93" t="s">
        <v>419</v>
      </c>
      <c r="AO40" s="93" t="s">
        <v>405</v>
      </c>
      <c r="AP40" s="84">
        <v>43467</v>
      </c>
      <c r="AQ40" s="84">
        <v>43830</v>
      </c>
      <c r="AR40" s="93" t="s">
        <v>420</v>
      </c>
      <c r="AS40" s="139"/>
      <c r="AT40" s="139"/>
      <c r="AU40" s="328"/>
      <c r="AV40" s="350"/>
      <c r="AW40" s="353"/>
      <c r="AX40" s="335"/>
      <c r="AY40" s="309"/>
      <c r="AZ40" s="96"/>
      <c r="BA40" s="309"/>
      <c r="BB40" s="139"/>
      <c r="BC40" s="139"/>
      <c r="BD40" s="328"/>
      <c r="BE40" s="350"/>
      <c r="BF40" s="353"/>
      <c r="BG40" s="335"/>
      <c r="BH40" s="309"/>
      <c r="BI40" s="309"/>
      <c r="BJ40" s="322"/>
      <c r="BK40" s="139"/>
      <c r="BL40" s="139"/>
      <c r="BM40" s="328"/>
      <c r="BN40" s="350"/>
      <c r="BO40" s="353"/>
      <c r="BP40" s="335"/>
      <c r="BQ40" s="309"/>
      <c r="BR40" s="309"/>
      <c r="BS40" s="322"/>
      <c r="BT40" s="139"/>
      <c r="BU40" s="328"/>
      <c r="BV40" s="350"/>
      <c r="BW40" s="353"/>
      <c r="BX40" s="335"/>
      <c r="BY40" s="309"/>
      <c r="BZ40" s="309"/>
      <c r="CA40" s="117"/>
      <c r="CB40" s="117"/>
      <c r="CC40" s="93"/>
      <c r="CD40" s="93"/>
      <c r="CE40" s="93"/>
      <c r="CF40" s="93"/>
      <c r="CG40" s="93"/>
      <c r="CH40" s="93"/>
      <c r="CI40" s="93"/>
      <c r="CJ40" s="93"/>
      <c r="CK40" s="93"/>
      <c r="CY40" s="309"/>
      <c r="CZ40" s="309"/>
      <c r="DD40" s="308"/>
      <c r="DE40" s="308"/>
      <c r="DF40" s="308"/>
      <c r="DG40" s="310"/>
    </row>
    <row r="41" spans="1:111" ht="81.75" customHeight="1" x14ac:dyDescent="0.25">
      <c r="A41" s="305" t="s">
        <v>24</v>
      </c>
      <c r="B41" s="305" t="s">
        <v>27</v>
      </c>
      <c r="C41" s="305" t="s">
        <v>27</v>
      </c>
      <c r="D41" s="347" t="s">
        <v>203</v>
      </c>
      <c r="E41" s="305" t="s">
        <v>398</v>
      </c>
      <c r="F41" s="305" t="s">
        <v>421</v>
      </c>
      <c r="L41" s="305" t="s">
        <v>422</v>
      </c>
      <c r="M41" s="305" t="s">
        <v>423</v>
      </c>
      <c r="N41" s="312" t="s">
        <v>10</v>
      </c>
      <c r="O41" s="312" t="s">
        <v>14</v>
      </c>
      <c r="P41" s="312" t="str">
        <f>INDEX([6]Validacion!$C$15:$G$19,'Mapa de Riesgos'!CY41:CY43,'Mapa de Riesgos'!CZ41:CZ43)</f>
        <v>Alta</v>
      </c>
      <c r="Q41" s="93" t="s">
        <v>424</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313">
        <f>(IF(AD41="Fuerte",100,IF(AD41="Moderado",50,0))+IF(AD42="Fuerte",100,IF(AD42="Moderado",50,0))+IF(AD43="Fuerte",100,IF(AD43="Moderado",50,0)))/3</f>
        <v>100</v>
      </c>
      <c r="AF41" s="312" t="str">
        <f>IF(AE41=100,"Fuerte",IF(OR(AE41=99,AE41&gt;=50),"Moderado","Débil"))</f>
        <v>Fuerte</v>
      </c>
      <c r="AG41" s="312" t="s">
        <v>150</v>
      </c>
      <c r="AH41" s="312" t="s">
        <v>152</v>
      </c>
      <c r="AI41" s="312" t="str">
        <f>VLOOKUP(IF(DE41=0,DE41+1,DE41),[6]Validacion!$J$15:$K$19,2,FALSE)</f>
        <v>Rara Vez</v>
      </c>
      <c r="AJ41" s="312" t="str">
        <f>VLOOKUP(IF(DG41=0,DG41+1,DG41),[6]Validacion!$J$23:$K$27,2,FALSE)</f>
        <v>Mayor</v>
      </c>
      <c r="AK41" s="312" t="str">
        <f>INDEX([6]Validacion!$C$15:$G$19,IF(DE41=0,DE41+1,'Mapa de Riesgos'!DE41:DE43),IF(DG41=0,DG41+1,'Mapa de Riesgos'!DG41:DG43))</f>
        <v>Alta</v>
      </c>
      <c r="AL41" s="312" t="s">
        <v>226</v>
      </c>
      <c r="AM41" s="93" t="s">
        <v>425</v>
      </c>
      <c r="AN41" s="93" t="s">
        <v>426</v>
      </c>
      <c r="AO41" s="93" t="s">
        <v>427</v>
      </c>
      <c r="AP41" s="84">
        <v>43467</v>
      </c>
      <c r="AQ41" s="84">
        <v>43830</v>
      </c>
      <c r="AR41" s="93" t="s">
        <v>428</v>
      </c>
      <c r="AS41" s="139"/>
      <c r="AT41" s="139"/>
      <c r="AU41" s="93"/>
      <c r="AV41" s="93"/>
      <c r="AW41" s="141"/>
      <c r="AX41" s="86"/>
      <c r="AY41" s="307"/>
      <c r="AZ41" s="94"/>
      <c r="BA41" s="307"/>
      <c r="BB41" s="20"/>
      <c r="BC41" s="20"/>
      <c r="BD41" s="93"/>
      <c r="BE41" s="121"/>
      <c r="BF41" s="142"/>
      <c r="BG41" s="143"/>
      <c r="BH41" s="307"/>
      <c r="BI41" s="307"/>
      <c r="BJ41" s="329"/>
      <c r="BK41" s="20"/>
      <c r="BL41" s="20"/>
      <c r="BM41" s="93"/>
      <c r="BN41" s="121"/>
      <c r="BO41" s="142"/>
      <c r="BP41" s="86"/>
      <c r="BQ41" s="307"/>
      <c r="BR41" s="307"/>
      <c r="BS41" s="117"/>
      <c r="BT41" s="117"/>
      <c r="BU41" s="117"/>
      <c r="BV41" s="117"/>
      <c r="BW41" s="117"/>
      <c r="BX41" s="117"/>
      <c r="BY41" s="117"/>
      <c r="BZ41" s="117"/>
      <c r="CA41" s="117"/>
      <c r="CB41" s="117"/>
      <c r="CC41" s="93"/>
      <c r="CD41" s="93"/>
      <c r="CE41" s="93"/>
      <c r="CF41" s="93"/>
      <c r="CG41" s="93"/>
      <c r="CH41" s="93"/>
      <c r="CI41" s="93"/>
      <c r="CJ41" s="93"/>
      <c r="CK41" s="93"/>
      <c r="CY41" s="307">
        <f>VLOOKUP(N41,[6]Validacion!$I$15:$M$19,2,FALSE)</f>
        <v>2</v>
      </c>
      <c r="CZ41" s="307">
        <f>VLOOKUP(O41,[6]Validacion!$I$23:$J$27,2,FALSE)</f>
        <v>4</v>
      </c>
      <c r="DD41" s="307">
        <f>VLOOKUP($N41,[6]Validacion!$I$15:$M$19,2,FALSE)</f>
        <v>2</v>
      </c>
      <c r="DE41" s="307">
        <f>IF(AF41="Fuerte",DD41-2,IF(AND(AF41="Moderado",AG41="Directamente",AH41="Directamente"),DD41-1,IF(AND(AF41="Moderado",AG41="No Disminuye",AH41="Directamente"),DD41,IF(AND(AF41="Moderado",AG41="Directamente",AH41="No Disminuye"),DD41-1,DD41))))</f>
        <v>0</v>
      </c>
      <c r="DF41" s="307">
        <f>VLOOKUP($O41,[6]Validacion!$I$23:$J$27,2,FALSE)</f>
        <v>4</v>
      </c>
      <c r="DG41" s="310">
        <f>IF(AF41="Fuerte",DF41,IF(AND(AF41="Moderado",AG41="Directamente",AH41="Directamente"),DF41-1,IF(AND(AF41="Moderado",AG41="No Disminuye",AH41="Directamente"),DF41-1,IF(AND(AF41="Moderado",AG41="Directamente",AH41="No Disminuye"),DF41,DF41))))</f>
        <v>4</v>
      </c>
    </row>
    <row r="42" spans="1:111" ht="70.5" customHeight="1" x14ac:dyDescent="0.25">
      <c r="A42" s="305"/>
      <c r="B42" s="305"/>
      <c r="C42" s="305"/>
      <c r="D42" s="347"/>
      <c r="E42" s="305"/>
      <c r="F42" s="305"/>
      <c r="L42" s="305"/>
      <c r="M42" s="305"/>
      <c r="N42" s="312"/>
      <c r="O42" s="312"/>
      <c r="P42" s="312"/>
      <c r="Q42" s="93" t="s">
        <v>429</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313"/>
      <c r="AF42" s="312"/>
      <c r="AG42" s="312"/>
      <c r="AH42" s="312"/>
      <c r="AI42" s="312"/>
      <c r="AJ42" s="312"/>
      <c r="AK42" s="312"/>
      <c r="AL42" s="312"/>
      <c r="AM42" s="93" t="s">
        <v>430</v>
      </c>
      <c r="AN42" s="93" t="s">
        <v>431</v>
      </c>
      <c r="AO42" s="93" t="s">
        <v>427</v>
      </c>
      <c r="AP42" s="84">
        <v>43467</v>
      </c>
      <c r="AQ42" s="84">
        <v>43830</v>
      </c>
      <c r="AR42" s="93" t="s">
        <v>317</v>
      </c>
      <c r="AS42" s="139"/>
      <c r="AT42" s="139"/>
      <c r="AU42" s="93"/>
      <c r="AV42" s="93"/>
      <c r="AW42" s="141"/>
      <c r="AX42" s="86"/>
      <c r="AY42" s="308"/>
      <c r="AZ42" s="95"/>
      <c r="BA42" s="308"/>
      <c r="BB42" s="93"/>
      <c r="BC42" s="93"/>
      <c r="BD42" s="117"/>
      <c r="BE42" s="117"/>
      <c r="BF42" s="144"/>
      <c r="BG42" s="143"/>
      <c r="BH42" s="308"/>
      <c r="BI42" s="308"/>
      <c r="BJ42" s="337"/>
      <c r="BK42" s="93"/>
      <c r="BL42" s="93"/>
      <c r="BM42" s="117"/>
      <c r="BN42" s="117"/>
      <c r="BO42" s="117"/>
      <c r="BP42" s="117"/>
      <c r="BQ42" s="308"/>
      <c r="BR42" s="308"/>
      <c r="BS42" s="117"/>
      <c r="BT42" s="117"/>
      <c r="BU42" s="117"/>
      <c r="BV42" s="117"/>
      <c r="BW42" s="117"/>
      <c r="BX42" s="117"/>
      <c r="BY42" s="117"/>
      <c r="BZ42" s="117"/>
      <c r="CA42" s="117"/>
      <c r="CB42" s="117"/>
      <c r="CC42" s="93"/>
      <c r="CD42" s="93"/>
      <c r="CE42" s="93"/>
      <c r="CF42" s="93"/>
      <c r="CG42" s="93"/>
      <c r="CH42" s="93"/>
      <c r="CI42" s="93"/>
      <c r="CJ42" s="93"/>
      <c r="CK42" s="93"/>
      <c r="CY42" s="308"/>
      <c r="CZ42" s="308"/>
      <c r="DD42" s="308"/>
      <c r="DE42" s="308"/>
      <c r="DF42" s="308"/>
      <c r="DG42" s="310"/>
    </row>
    <row r="43" spans="1:111" ht="84.75" customHeight="1" x14ac:dyDescent="0.25">
      <c r="A43" s="305"/>
      <c r="B43" s="305"/>
      <c r="C43" s="305"/>
      <c r="D43" s="347"/>
      <c r="E43" s="305"/>
      <c r="F43" s="305"/>
      <c r="L43" s="305"/>
      <c r="M43" s="305"/>
      <c r="N43" s="312"/>
      <c r="O43" s="312"/>
      <c r="P43" s="312"/>
      <c r="Q43" s="93" t="s">
        <v>432</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313"/>
      <c r="AF43" s="312"/>
      <c r="AG43" s="312"/>
      <c r="AH43" s="312"/>
      <c r="AI43" s="312"/>
      <c r="AJ43" s="312"/>
      <c r="AK43" s="312"/>
      <c r="AL43" s="312"/>
      <c r="AM43" s="93" t="s">
        <v>433</v>
      </c>
      <c r="AN43" s="93" t="s">
        <v>434</v>
      </c>
      <c r="AO43" s="93" t="s">
        <v>427</v>
      </c>
      <c r="AP43" s="84">
        <v>43467</v>
      </c>
      <c r="AQ43" s="84">
        <v>43830</v>
      </c>
      <c r="AR43" s="93" t="s">
        <v>435</v>
      </c>
      <c r="AS43" s="139"/>
      <c r="AT43" s="139"/>
      <c r="AU43" s="93"/>
      <c r="AV43" s="93"/>
      <c r="AW43" s="119"/>
      <c r="AX43" s="86"/>
      <c r="AY43" s="309"/>
      <c r="AZ43" s="96"/>
      <c r="BA43" s="309"/>
      <c r="BB43" s="139"/>
      <c r="BC43" s="139"/>
      <c r="BD43" s="93"/>
      <c r="BE43" s="93"/>
      <c r="BF43" s="145"/>
      <c r="BG43" s="143"/>
      <c r="BH43" s="309"/>
      <c r="BI43" s="309"/>
      <c r="BJ43" s="330"/>
      <c r="BK43" s="139"/>
      <c r="BL43" s="139"/>
      <c r="BM43" s="93"/>
      <c r="BN43" s="93"/>
      <c r="BO43" s="145"/>
      <c r="BP43" s="143"/>
      <c r="BQ43" s="309"/>
      <c r="BR43" s="309"/>
      <c r="BS43" s="93"/>
      <c r="BT43" s="117"/>
      <c r="BU43" s="117"/>
      <c r="BV43" s="117"/>
      <c r="BW43" s="117"/>
      <c r="BX43" s="117"/>
      <c r="BY43" s="117"/>
      <c r="BZ43" s="117"/>
      <c r="CA43" s="117"/>
      <c r="CB43" s="117"/>
      <c r="CC43" s="93"/>
      <c r="CD43" s="93"/>
      <c r="CE43" s="93"/>
      <c r="CF43" s="93"/>
      <c r="CG43" s="93"/>
      <c r="CH43" s="93"/>
      <c r="CI43" s="93"/>
      <c r="CJ43" s="93"/>
      <c r="CK43" s="93"/>
      <c r="CY43" s="309"/>
      <c r="CZ43" s="309"/>
      <c r="DD43" s="308"/>
      <c r="DE43" s="308"/>
      <c r="DF43" s="308"/>
      <c r="DG43" s="310"/>
    </row>
    <row r="44" spans="1:111" ht="133.5" customHeight="1" x14ac:dyDescent="0.25">
      <c r="A44" s="305" t="s">
        <v>24</v>
      </c>
      <c r="B44" s="305" t="s">
        <v>27</v>
      </c>
      <c r="C44" s="305" t="s">
        <v>27</v>
      </c>
      <c r="D44" s="347" t="s">
        <v>204</v>
      </c>
      <c r="E44" s="305" t="s">
        <v>398</v>
      </c>
      <c r="F44" s="305" t="s">
        <v>436</v>
      </c>
      <c r="L44" s="305" t="s">
        <v>437</v>
      </c>
      <c r="M44" s="305" t="s">
        <v>438</v>
      </c>
      <c r="N44" s="312" t="s">
        <v>11</v>
      </c>
      <c r="O44" s="312" t="s">
        <v>14</v>
      </c>
      <c r="P44" s="312" t="str">
        <f>INDEX([6]Validacion!$C$15:$G$19,'Mapa de Riesgos'!CY44:CY45,'Mapa de Riesgos'!CZ44:CZ45)</f>
        <v>Alta</v>
      </c>
      <c r="Q44" s="93" t="s">
        <v>439</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312">
        <f>(IF(AD44="Fuerte",100,IF(AD44="Moderado",50,0))+IF(AD45="Fuerte",100,IF(AD45="Moderado",50,0)))/2</f>
        <v>100</v>
      </c>
      <c r="AF44" s="312" t="str">
        <f>IF(AE44=100,"Fuerte",IF(OR(AE44=99,AE44&gt;=50),"Moderado","Débil"))</f>
        <v>Fuerte</v>
      </c>
      <c r="AG44" s="312" t="s">
        <v>150</v>
      </c>
      <c r="AH44" s="312" t="s">
        <v>152</v>
      </c>
      <c r="AI44" s="312" t="str">
        <f>VLOOKUP(IF(DE44=0,DE44+1,IF(DE44=-1,DE44+2,DE44)),[6]Validacion!$J$15:$K$19,2,FALSE)</f>
        <v>Rara Vez</v>
      </c>
      <c r="AJ44" s="312" t="str">
        <f>VLOOKUP(IF(DG44=0,DG44+1,DG44),[6]Validacion!$J$23:$K$27,2,FALSE)</f>
        <v>Mayor</v>
      </c>
      <c r="AK44" s="312" t="str">
        <f>INDEX([6]Validacion!$C$15:$G$19,IF(DE44=0,DE44+1,IF(DE44=-1,DE44+2,'Mapa de Riesgos'!DE44:DE45)),IF(DG44=0,DG44+1,'Mapa de Riesgos'!DG44:DG45))</f>
        <v>Alta</v>
      </c>
      <c r="AL44" s="312" t="s">
        <v>226</v>
      </c>
      <c r="AM44" s="85" t="s">
        <v>440</v>
      </c>
      <c r="AN44" s="93" t="s">
        <v>441</v>
      </c>
      <c r="AO44" s="93" t="s">
        <v>442</v>
      </c>
      <c r="AP44" s="84">
        <v>43467</v>
      </c>
      <c r="AQ44" s="84">
        <v>43830</v>
      </c>
      <c r="AR44" s="93" t="s">
        <v>443</v>
      </c>
      <c r="AS44" s="321"/>
      <c r="AT44" s="321"/>
      <c r="AU44" s="93"/>
      <c r="AV44" s="93"/>
      <c r="AW44" s="119"/>
      <c r="AX44" s="86"/>
      <c r="AY44" s="307"/>
      <c r="AZ44" s="94"/>
      <c r="BA44" s="307"/>
      <c r="BB44" s="321"/>
      <c r="BC44" s="321"/>
      <c r="BD44" s="93"/>
      <c r="BE44" s="93"/>
      <c r="BF44" s="119"/>
      <c r="BG44" s="143"/>
      <c r="BH44" s="307"/>
      <c r="BI44" s="307"/>
      <c r="BJ44" s="93" t="s">
        <v>444</v>
      </c>
      <c r="BK44" s="321"/>
      <c r="BL44" s="321"/>
      <c r="BM44" s="93"/>
      <c r="BN44" s="93"/>
      <c r="BO44" s="119"/>
      <c r="BP44" s="143"/>
      <c r="BQ44" s="307"/>
      <c r="BR44" s="307"/>
      <c r="BS44" s="93"/>
      <c r="BT44" s="117"/>
      <c r="BU44" s="117"/>
      <c r="BV44" s="117"/>
      <c r="BW44" s="117"/>
      <c r="BX44" s="117"/>
      <c r="BY44" s="117"/>
      <c r="BZ44" s="117"/>
      <c r="CA44" s="117"/>
      <c r="CB44" s="117"/>
      <c r="CC44" s="93"/>
      <c r="CD44" s="93"/>
      <c r="CE44" s="93"/>
      <c r="CF44" s="93"/>
      <c r="CG44" s="93"/>
      <c r="CH44" s="93"/>
      <c r="CI44" s="93"/>
      <c r="CJ44" s="93"/>
      <c r="CK44" s="93"/>
      <c r="CY44" s="307">
        <f>VLOOKUP(N44,[6]Validacion!$I$15:$M$19,2,FALSE)</f>
        <v>1</v>
      </c>
      <c r="CZ44" s="307">
        <f>VLOOKUP(O44,[6]Validacion!$I$23:$J$27,2,FALSE)</f>
        <v>4</v>
      </c>
      <c r="DD44" s="307">
        <f>VLOOKUP($N44,[6]Validacion!$I$15:$M$19,2,FALSE)</f>
        <v>1</v>
      </c>
      <c r="DE44" s="307">
        <f>IF(AF44="Fuerte",DD44-2,IF(AND(AF44="Moderado",AG44="Directamente",AH44="Directamente"),DD44-1,IF(AND(AF44="Moderado",AG44="No Disminuye",AH44="Directamente"),DD44,IF(AND(AF44="Moderado",AG44="Directamente",AH44="No Disminuye"),DD44-1,DD44))))</f>
        <v>-1</v>
      </c>
      <c r="DF44" s="307">
        <f>VLOOKUP($O44,[6]Validacion!$I$23:$J$27,2,FALSE)</f>
        <v>4</v>
      </c>
      <c r="DG44" s="310">
        <f>IF(AF44="Fuerte",DF44,IF(AND(AF44="Moderado",AG44="Directamente",AH44="Directamente"),DF44-1,IF(AND(AF44="Moderado",AG44="No Disminuye",AH44="Directamente"),DF44-1,IF(AND(AF44="Moderado",AG44="Directamente",AH44="No Disminuye"),DF44,DF44))))</f>
        <v>4</v>
      </c>
    </row>
    <row r="45" spans="1:111" ht="81.75" customHeight="1" x14ac:dyDescent="0.25">
      <c r="A45" s="305"/>
      <c r="B45" s="305"/>
      <c r="C45" s="305"/>
      <c r="D45" s="347"/>
      <c r="E45" s="305"/>
      <c r="F45" s="305"/>
      <c r="L45" s="305"/>
      <c r="M45" s="305"/>
      <c r="N45" s="312"/>
      <c r="O45" s="312"/>
      <c r="P45" s="312"/>
      <c r="Q45" s="93" t="s">
        <v>417</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312"/>
      <c r="AF45" s="312"/>
      <c r="AG45" s="312"/>
      <c r="AH45" s="312"/>
      <c r="AI45" s="312"/>
      <c r="AJ45" s="312"/>
      <c r="AK45" s="312"/>
      <c r="AL45" s="312"/>
      <c r="AM45" s="140" t="s">
        <v>418</v>
      </c>
      <c r="AN45" s="93" t="s">
        <v>419</v>
      </c>
      <c r="AO45" s="93" t="s">
        <v>442</v>
      </c>
      <c r="AP45" s="84">
        <v>43467</v>
      </c>
      <c r="AQ45" s="84">
        <v>43830</v>
      </c>
      <c r="AR45" s="93" t="s">
        <v>420</v>
      </c>
      <c r="AS45" s="322"/>
      <c r="AT45" s="322"/>
      <c r="AU45" s="93"/>
      <c r="AV45" s="93"/>
      <c r="AW45" s="119"/>
      <c r="AX45" s="86"/>
      <c r="AY45" s="309"/>
      <c r="AZ45" s="96"/>
      <c r="BA45" s="309"/>
      <c r="BB45" s="322"/>
      <c r="BC45" s="322"/>
      <c r="BD45" s="93"/>
      <c r="BE45" s="93"/>
      <c r="BF45" s="119"/>
      <c r="BG45" s="143"/>
      <c r="BH45" s="309"/>
      <c r="BI45" s="309"/>
      <c r="BJ45" s="117"/>
      <c r="BK45" s="322"/>
      <c r="BL45" s="322"/>
      <c r="BM45" s="93"/>
      <c r="BN45" s="93"/>
      <c r="BO45" s="119"/>
      <c r="BP45" s="143"/>
      <c r="BQ45" s="309"/>
      <c r="BR45" s="309"/>
      <c r="BS45" s="117"/>
      <c r="BT45" s="117"/>
      <c r="BU45" s="117"/>
      <c r="BV45" s="117"/>
      <c r="BW45" s="117"/>
      <c r="BX45" s="117"/>
      <c r="BY45" s="117"/>
      <c r="BZ45" s="117"/>
      <c r="CA45" s="117"/>
      <c r="CB45" s="117"/>
      <c r="CC45" s="93"/>
      <c r="CD45" s="93"/>
      <c r="CE45" s="93"/>
      <c r="CF45" s="93"/>
      <c r="CG45" s="93"/>
      <c r="CH45" s="93"/>
      <c r="CI45" s="93"/>
      <c r="CJ45" s="93"/>
      <c r="CK45" s="93"/>
      <c r="CY45" s="309"/>
      <c r="CZ45" s="309"/>
      <c r="DD45" s="309"/>
      <c r="DE45" s="309"/>
      <c r="DF45" s="309"/>
      <c r="DG45" s="310"/>
    </row>
    <row r="46" spans="1:111" ht="112.5" customHeight="1" x14ac:dyDescent="0.25">
      <c r="A46" s="305" t="s">
        <v>24</v>
      </c>
      <c r="B46" s="305" t="s">
        <v>27</v>
      </c>
      <c r="C46" s="305" t="s">
        <v>27</v>
      </c>
      <c r="D46" s="346" t="s">
        <v>206</v>
      </c>
      <c r="E46" s="305" t="s">
        <v>445</v>
      </c>
      <c r="F46" s="315" t="s">
        <v>446</v>
      </c>
      <c r="L46" s="305" t="s">
        <v>447</v>
      </c>
      <c r="M46" s="305" t="s">
        <v>438</v>
      </c>
      <c r="N46" s="312" t="s">
        <v>8</v>
      </c>
      <c r="O46" s="312" t="s">
        <v>14</v>
      </c>
      <c r="P46" s="312" t="str">
        <f>INDEX([6]Validacion!$C$15:$G$19,'Mapa de Riesgos'!CY46:CY47,'Mapa de Riesgos'!CZ46:CZ47)</f>
        <v>Extrema</v>
      </c>
      <c r="Q46" s="93" t="s">
        <v>448</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312">
        <f>(IF(AD46="Fuerte",100,IF(AD46="Moderado",50,0))+IF(AD47="Fuerte",100,IF(AD47="Moderado",50,0)))/2</f>
        <v>100</v>
      </c>
      <c r="AF46" s="312" t="str">
        <f>IF(AE46=100,"Fuerte",IF(OR(AE46=99,AE46&gt;=50),"Moderado","Débil"))</f>
        <v>Fuerte</v>
      </c>
      <c r="AG46" s="312" t="s">
        <v>150</v>
      </c>
      <c r="AH46" s="312" t="s">
        <v>152</v>
      </c>
      <c r="AI46" s="312" t="str">
        <f>VLOOKUP(IF(DE46=0,DE46+1,DE46),[6]Validacion!$J$15:$K$19,2,FALSE)</f>
        <v>Improbable</v>
      </c>
      <c r="AJ46" s="312" t="str">
        <f>VLOOKUP(IF(DG46=0,DG46+1,DG46),[6]Validacion!$J$23:$K$27,2,FALSE)</f>
        <v>Mayor</v>
      </c>
      <c r="AK46" s="312" t="str">
        <f>INDEX([6]Validacion!$C$15:$G$19,IF(DE46=0,DE46+1,'Mapa de Riesgos'!DE46:DE47),IF(DG46=0,DG46+1,'Mapa de Riesgos'!DG46:DG47))</f>
        <v>Alta</v>
      </c>
      <c r="AL46" s="312" t="s">
        <v>226</v>
      </c>
      <c r="AM46" s="85" t="s">
        <v>449</v>
      </c>
      <c r="AN46" s="146" t="s">
        <v>450</v>
      </c>
      <c r="AO46" s="93" t="s">
        <v>451</v>
      </c>
      <c r="AP46" s="84">
        <v>43467</v>
      </c>
      <c r="AQ46" s="84">
        <v>43830</v>
      </c>
      <c r="AR46" s="93" t="s">
        <v>452</v>
      </c>
      <c r="AS46" s="321"/>
      <c r="AT46" s="321"/>
      <c r="AU46" s="93"/>
      <c r="AV46" s="93"/>
      <c r="AW46" s="119"/>
      <c r="AX46" s="86"/>
      <c r="AY46" s="307"/>
      <c r="AZ46" s="94"/>
      <c r="BA46" s="307"/>
      <c r="BB46" s="91"/>
      <c r="BC46" s="91"/>
      <c r="BD46" s="307"/>
      <c r="BE46" s="329"/>
      <c r="BF46" s="343"/>
      <c r="BG46" s="334"/>
      <c r="BH46" s="329"/>
      <c r="BI46" s="329"/>
      <c r="BJ46" s="117"/>
      <c r="BK46" s="117"/>
      <c r="BL46" s="117"/>
      <c r="BM46" s="307"/>
      <c r="BN46" s="329"/>
      <c r="BO46" s="343"/>
      <c r="BP46" s="334"/>
      <c r="BQ46" s="329"/>
      <c r="BR46" s="329"/>
      <c r="BS46" s="117"/>
      <c r="BT46" s="117"/>
      <c r="BU46" s="117"/>
      <c r="BV46" s="117"/>
      <c r="BW46" s="117"/>
      <c r="BX46" s="117"/>
      <c r="BY46" s="117"/>
      <c r="BZ46" s="117"/>
      <c r="CA46" s="117"/>
      <c r="CB46" s="117"/>
      <c r="CC46" s="93"/>
      <c r="CD46" s="93"/>
      <c r="CE46" s="93"/>
      <c r="CF46" s="93"/>
      <c r="CG46" s="93"/>
      <c r="CH46" s="93"/>
      <c r="CI46" s="93"/>
      <c r="CJ46" s="93"/>
      <c r="CK46" s="93"/>
      <c r="CY46" s="307">
        <f>VLOOKUP(N46,[6]Validacion!$I$15:$M$19,2,FALSE)</f>
        <v>4</v>
      </c>
      <c r="CZ46" s="307">
        <f>VLOOKUP(O46,[6]Validacion!$I$23:$J$27,2,FALSE)</f>
        <v>4</v>
      </c>
      <c r="DD46" s="307">
        <f>VLOOKUP($N46,[6]Validacion!$I$15:$M$19,2,FALSE)</f>
        <v>4</v>
      </c>
      <c r="DE46" s="307">
        <f>IF(AF46="Fuerte",DD46-2,IF(AND(AF46="Moderado",AG46="Directamente",AH46="Directamente"),DD46-1,IF(AND(AF46="Moderado",AG46="No Disminuye",AH46="Directamente"),DD46,IF(AND(AF46="Moderado",AG46="Directamente",AH46="No Disminuye"),DD46-1,DD46))))</f>
        <v>2</v>
      </c>
      <c r="DF46" s="307">
        <f>VLOOKUP($O46,[6]Validacion!$I$23:$J$27,2,FALSE)</f>
        <v>4</v>
      </c>
      <c r="DG46" s="310">
        <f>IF(AF46="Fuerte",DF46,IF(AND(AF46="Moderado",AG46="Directamente",AH46="Directamente"),DF46-1,IF(AND(AF46="Moderado",AG46="No Disminuye",AH46="Directamente"),DF46-1,IF(AND(AF46="Moderado",AG46="Directamente",AH46="No Disminuye"),DF46,DF46))))</f>
        <v>4</v>
      </c>
    </row>
    <row r="47" spans="1:111" ht="112.5" customHeight="1" x14ac:dyDescent="0.25">
      <c r="A47" s="305"/>
      <c r="B47" s="305"/>
      <c r="C47" s="305"/>
      <c r="D47" s="346"/>
      <c r="E47" s="305"/>
      <c r="F47" s="315"/>
      <c r="L47" s="305"/>
      <c r="M47" s="305"/>
      <c r="N47" s="312"/>
      <c r="O47" s="312"/>
      <c r="P47" s="312"/>
      <c r="Q47" s="93" t="s">
        <v>453</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312"/>
      <c r="AF47" s="312"/>
      <c r="AG47" s="312"/>
      <c r="AH47" s="312"/>
      <c r="AI47" s="312"/>
      <c r="AJ47" s="312"/>
      <c r="AK47" s="312"/>
      <c r="AL47" s="312"/>
      <c r="AM47" s="140" t="s">
        <v>418</v>
      </c>
      <c r="AN47" s="93" t="s">
        <v>419</v>
      </c>
      <c r="AO47" s="93" t="s">
        <v>451</v>
      </c>
      <c r="AP47" s="84">
        <v>43467</v>
      </c>
      <c r="AQ47" s="84">
        <v>43830</v>
      </c>
      <c r="AR47" s="93" t="s">
        <v>420</v>
      </c>
      <c r="AS47" s="345"/>
      <c r="AT47" s="345"/>
      <c r="AU47" s="93"/>
      <c r="AV47" s="93"/>
      <c r="AW47" s="119"/>
      <c r="AX47" s="86"/>
      <c r="AY47" s="308"/>
      <c r="AZ47" s="95"/>
      <c r="BA47" s="308"/>
      <c r="BB47" s="99"/>
      <c r="BC47" s="99"/>
      <c r="BD47" s="308"/>
      <c r="BE47" s="337"/>
      <c r="BF47" s="344"/>
      <c r="BG47" s="342"/>
      <c r="BH47" s="337"/>
      <c r="BI47" s="337"/>
      <c r="BJ47" s="117"/>
      <c r="BK47" s="117"/>
      <c r="BL47" s="117"/>
      <c r="BM47" s="308"/>
      <c r="BN47" s="337"/>
      <c r="BO47" s="344"/>
      <c r="BP47" s="342"/>
      <c r="BQ47" s="337"/>
      <c r="BR47" s="337"/>
      <c r="BS47" s="117"/>
      <c r="BT47" s="117"/>
      <c r="BU47" s="117"/>
      <c r="BV47" s="117"/>
      <c r="BW47" s="117"/>
      <c r="BX47" s="117"/>
      <c r="BY47" s="117"/>
      <c r="BZ47" s="117"/>
      <c r="CA47" s="117"/>
      <c r="CB47" s="117"/>
      <c r="CC47" s="93"/>
      <c r="CD47" s="93"/>
      <c r="CE47" s="93"/>
      <c r="CF47" s="93"/>
      <c r="CG47" s="93"/>
      <c r="CH47" s="93"/>
      <c r="CI47" s="93"/>
      <c r="CJ47" s="93"/>
      <c r="CK47" s="93"/>
      <c r="CY47" s="308"/>
      <c r="CZ47" s="309"/>
      <c r="DD47" s="308"/>
      <c r="DE47" s="308"/>
      <c r="DF47" s="308"/>
      <c r="DG47" s="310"/>
    </row>
    <row r="48" spans="1:111" ht="127.5" customHeight="1" x14ac:dyDescent="0.25">
      <c r="A48" s="305" t="s">
        <v>24</v>
      </c>
      <c r="B48" s="305" t="s">
        <v>27</v>
      </c>
      <c r="C48" s="305" t="s">
        <v>27</v>
      </c>
      <c r="D48" s="341" t="s">
        <v>210</v>
      </c>
      <c r="E48" s="305" t="s">
        <v>454</v>
      </c>
      <c r="F48" s="305" t="s">
        <v>455</v>
      </c>
      <c r="L48" s="305" t="s">
        <v>456</v>
      </c>
      <c r="M48" s="315" t="s">
        <v>457</v>
      </c>
      <c r="N48" s="312" t="s">
        <v>10</v>
      </c>
      <c r="O48" s="312" t="s">
        <v>14</v>
      </c>
      <c r="P48" s="312" t="str">
        <f>INDEX([6]Validacion!$C$15:$G$19,'Mapa de Riesgos'!CY48:CY50,'Mapa de Riesgos'!CZ48:CZ50)</f>
        <v>Alta</v>
      </c>
      <c r="Q48" s="93" t="s">
        <v>458</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313">
        <f>(IF(AD48="Fuerte",100,IF(AD48="Moderado",50,0))+IF(AD49="Fuerte",100,IF(AD49="Moderado",50,0))+IF(AD50="Fuerte",100,IF(AD50="Moderado",50,0)))/3</f>
        <v>100</v>
      </c>
      <c r="AF48" s="312" t="str">
        <f>IF(AE48=100,"Fuerte",IF(OR(AE48=99,AE48&gt;=50),"Moderado","Débil"))</f>
        <v>Fuerte</v>
      </c>
      <c r="AG48" s="312" t="s">
        <v>150</v>
      </c>
      <c r="AH48" s="312" t="s">
        <v>152</v>
      </c>
      <c r="AI48" s="312" t="str">
        <f>VLOOKUP(IF(DE48=0,DE48+1,DE48),[6]Validacion!$J$15:$K$19,2,FALSE)</f>
        <v>Rara Vez</v>
      </c>
      <c r="AJ48" s="312" t="str">
        <f>VLOOKUP(IF(DG48=0,DG48+1,DG48),[6]Validacion!$J$23:$K$27,2,FALSE)</f>
        <v>Mayor</v>
      </c>
      <c r="AK48" s="312" t="str">
        <f>INDEX([6]Validacion!$C$15:$G$19,IF(DE48=0,DE48+1,'Mapa de Riesgos'!DE48:DE50),IF(DG48=0,DG48+1,'Mapa de Riesgos'!DG48:DG50))</f>
        <v>Alta</v>
      </c>
      <c r="AL48" s="312" t="s">
        <v>226</v>
      </c>
      <c r="AM48" s="93" t="s">
        <v>459</v>
      </c>
      <c r="AN48" s="93" t="s">
        <v>460</v>
      </c>
      <c r="AO48" s="93" t="s">
        <v>461</v>
      </c>
      <c r="AP48" s="84">
        <v>43467</v>
      </c>
      <c r="AQ48" s="84">
        <v>43830</v>
      </c>
      <c r="AR48" s="93" t="s">
        <v>462</v>
      </c>
      <c r="AS48" s="20"/>
      <c r="AT48" s="20"/>
      <c r="AU48" s="85"/>
      <c r="AV48" s="85"/>
      <c r="AW48" s="138"/>
      <c r="AX48" s="86"/>
      <c r="AY48" s="307"/>
      <c r="AZ48" s="94"/>
      <c r="BA48" s="307"/>
      <c r="BB48" s="20"/>
      <c r="BC48" s="20"/>
      <c r="BD48" s="118"/>
      <c r="BE48" s="118"/>
      <c r="BF48" s="147"/>
      <c r="BG48" s="86"/>
      <c r="BH48" s="329"/>
      <c r="BI48" s="329"/>
      <c r="BJ48" s="327" t="s">
        <v>463</v>
      </c>
      <c r="BK48" s="20"/>
      <c r="BL48" s="20"/>
      <c r="BM48" s="85"/>
      <c r="BN48" s="85"/>
      <c r="BO48" s="147"/>
      <c r="BP48" s="86"/>
      <c r="BQ48" s="338"/>
      <c r="BR48" s="338"/>
      <c r="BS48" s="327"/>
      <c r="BT48" s="117"/>
      <c r="BU48" s="117"/>
      <c r="BV48" s="117"/>
      <c r="BW48" s="117"/>
      <c r="BX48" s="117"/>
      <c r="BY48" s="117"/>
      <c r="BZ48" s="117"/>
      <c r="CA48" s="117"/>
      <c r="CB48" s="117"/>
      <c r="CC48" s="93"/>
      <c r="CD48" s="93"/>
      <c r="CE48" s="93"/>
      <c r="CF48" s="93"/>
      <c r="CG48" s="93"/>
      <c r="CH48" s="93"/>
      <c r="CI48" s="93"/>
      <c r="CJ48" s="93"/>
      <c r="CK48" s="93"/>
      <c r="CY48" s="307">
        <f>VLOOKUP(N48,[6]Validacion!$I$15:$M$19,2,FALSE)</f>
        <v>2</v>
      </c>
      <c r="CZ48" s="307">
        <f>VLOOKUP(O48,[6]Validacion!$I$23:$J$27,2,FALSE)</f>
        <v>4</v>
      </c>
      <c r="DD48" s="307">
        <f>VLOOKUP($N48,[6]Validacion!$I$15:$M$19,2,FALSE)</f>
        <v>2</v>
      </c>
      <c r="DE48" s="307">
        <f>IF(AF48="Fuerte",DD48-2,IF(AND(AF48="Moderado",AG48="Directamente",AH48="Directamente"),DD48-1,IF(AND(AF48="Moderado",AG48="No Disminuye",AH48="Directamente"),DD48,IF(AND(AF48="Moderado",AG48="Directamente",AH48="No Disminuye"),DD48-1,DD48))))</f>
        <v>0</v>
      </c>
      <c r="DF48" s="307">
        <f>VLOOKUP($O48,[6]Validacion!$I$23:$J$27,2,FALSE)</f>
        <v>4</v>
      </c>
      <c r="DG48" s="310">
        <f>IF(AF48="Fuerte",DF48,IF(AND(AF48="Moderado",AG48="Directamente",AH48="Directamente"),DF48-1,IF(AND(AF48="Moderado",AG48="No Disminuye",AH48="Directamente"),DF48-1,IF(AND(AF48="Moderado",AG48="Directamente",AH48="No Disminuye"),DF48,DF48))))</f>
        <v>4</v>
      </c>
    </row>
    <row r="49" spans="1:111" ht="86.25" customHeight="1" x14ac:dyDescent="0.25">
      <c r="A49" s="305"/>
      <c r="B49" s="305"/>
      <c r="C49" s="305"/>
      <c r="D49" s="341"/>
      <c r="E49" s="305"/>
      <c r="F49" s="305"/>
      <c r="L49" s="305"/>
      <c r="M49" s="315"/>
      <c r="N49" s="312"/>
      <c r="O49" s="312"/>
      <c r="P49" s="312"/>
      <c r="Q49" s="93" t="s">
        <v>464</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313"/>
      <c r="AF49" s="312"/>
      <c r="AG49" s="312"/>
      <c r="AH49" s="312"/>
      <c r="AI49" s="312"/>
      <c r="AJ49" s="312"/>
      <c r="AK49" s="312"/>
      <c r="AL49" s="312"/>
      <c r="AM49" s="93" t="s">
        <v>465</v>
      </c>
      <c r="AN49" s="93" t="s">
        <v>466</v>
      </c>
      <c r="AO49" s="93" t="s">
        <v>461</v>
      </c>
      <c r="AP49" s="84">
        <v>43467</v>
      </c>
      <c r="AQ49" s="84">
        <v>43830</v>
      </c>
      <c r="AR49" s="93" t="s">
        <v>467</v>
      </c>
      <c r="AS49" s="20"/>
      <c r="AT49" s="20"/>
      <c r="AU49" s="327"/>
      <c r="AV49" s="327"/>
      <c r="AW49" s="332"/>
      <c r="AX49" s="334"/>
      <c r="AY49" s="308"/>
      <c r="AZ49" s="95"/>
      <c r="BA49" s="308"/>
      <c r="BB49" s="20"/>
      <c r="BC49" s="20"/>
      <c r="BD49" s="327"/>
      <c r="BE49" s="327"/>
      <c r="BF49" s="332"/>
      <c r="BG49" s="334"/>
      <c r="BH49" s="337"/>
      <c r="BI49" s="337"/>
      <c r="BJ49" s="336"/>
      <c r="BK49" s="20"/>
      <c r="BL49" s="20"/>
      <c r="BM49" s="327"/>
      <c r="BN49" s="327"/>
      <c r="BO49" s="332"/>
      <c r="BP49" s="334"/>
      <c r="BQ49" s="339"/>
      <c r="BR49" s="339"/>
      <c r="BS49" s="336"/>
      <c r="BT49" s="117"/>
      <c r="BU49" s="117"/>
      <c r="BV49" s="117"/>
      <c r="BW49" s="117"/>
      <c r="BX49" s="117"/>
      <c r="BY49" s="117"/>
      <c r="BZ49" s="117"/>
      <c r="CA49" s="117"/>
      <c r="CB49" s="117"/>
      <c r="CC49" s="93"/>
      <c r="CD49" s="93"/>
      <c r="CE49" s="93"/>
      <c r="CF49" s="93"/>
      <c r="CG49" s="93"/>
      <c r="CH49" s="93"/>
      <c r="CI49" s="93"/>
      <c r="CJ49" s="93"/>
      <c r="CK49" s="93"/>
      <c r="CY49" s="308"/>
      <c r="CZ49" s="308"/>
      <c r="DD49" s="308"/>
      <c r="DE49" s="308"/>
      <c r="DF49" s="308"/>
      <c r="DG49" s="310"/>
    </row>
    <row r="50" spans="1:111" ht="105" customHeight="1" x14ac:dyDescent="0.25">
      <c r="A50" s="305"/>
      <c r="B50" s="305"/>
      <c r="C50" s="305"/>
      <c r="D50" s="341"/>
      <c r="E50" s="305"/>
      <c r="F50" s="305"/>
      <c r="L50" s="305"/>
      <c r="M50" s="315"/>
      <c r="N50" s="312"/>
      <c r="O50" s="312"/>
      <c r="P50" s="312"/>
      <c r="Q50" s="93" t="s">
        <v>468</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313"/>
      <c r="AF50" s="312"/>
      <c r="AG50" s="312"/>
      <c r="AH50" s="312"/>
      <c r="AI50" s="312"/>
      <c r="AJ50" s="312"/>
      <c r="AK50" s="312"/>
      <c r="AL50" s="312"/>
      <c r="AM50" s="93" t="s">
        <v>469</v>
      </c>
      <c r="AN50" s="93" t="s">
        <v>470</v>
      </c>
      <c r="AO50" s="93" t="s">
        <v>461</v>
      </c>
      <c r="AP50" s="84">
        <v>43467</v>
      </c>
      <c r="AQ50" s="84">
        <v>43830</v>
      </c>
      <c r="AR50" s="93" t="s">
        <v>471</v>
      </c>
      <c r="AS50" s="20"/>
      <c r="AT50" s="20"/>
      <c r="AU50" s="328"/>
      <c r="AV50" s="328"/>
      <c r="AW50" s="333"/>
      <c r="AX50" s="335"/>
      <c r="AY50" s="309"/>
      <c r="AZ50" s="96"/>
      <c r="BA50" s="309"/>
      <c r="BB50" s="20"/>
      <c r="BC50" s="20"/>
      <c r="BD50" s="328"/>
      <c r="BE50" s="328"/>
      <c r="BF50" s="333"/>
      <c r="BG50" s="335"/>
      <c r="BH50" s="330"/>
      <c r="BI50" s="330"/>
      <c r="BJ50" s="328"/>
      <c r="BK50" s="20"/>
      <c r="BL50" s="20"/>
      <c r="BM50" s="328"/>
      <c r="BN50" s="328"/>
      <c r="BO50" s="333"/>
      <c r="BP50" s="335"/>
      <c r="BQ50" s="340"/>
      <c r="BR50" s="340"/>
      <c r="BS50" s="328"/>
      <c r="BT50" s="117"/>
      <c r="BU50" s="117"/>
      <c r="BV50" s="117"/>
      <c r="BW50" s="117"/>
      <c r="BX50" s="117"/>
      <c r="BY50" s="117"/>
      <c r="BZ50" s="117"/>
      <c r="CA50" s="117"/>
      <c r="CB50" s="117"/>
      <c r="CC50" s="93"/>
      <c r="CD50" s="93"/>
      <c r="CE50" s="93"/>
      <c r="CF50" s="93"/>
      <c r="CG50" s="93"/>
      <c r="CH50" s="93"/>
      <c r="CI50" s="93"/>
      <c r="CJ50" s="93"/>
      <c r="CK50" s="93"/>
      <c r="CY50" s="309"/>
      <c r="CZ50" s="309"/>
      <c r="DD50" s="308"/>
      <c r="DE50" s="308"/>
      <c r="DF50" s="308"/>
      <c r="DG50" s="310"/>
    </row>
    <row r="51" spans="1:111" ht="108.75" customHeight="1" x14ac:dyDescent="0.25">
      <c r="A51" s="305" t="s">
        <v>24</v>
      </c>
      <c r="B51" s="305" t="s">
        <v>27</v>
      </c>
      <c r="C51" s="305" t="s">
        <v>27</v>
      </c>
      <c r="D51" s="331" t="s">
        <v>227</v>
      </c>
      <c r="E51" s="318" t="s">
        <v>472</v>
      </c>
      <c r="F51" s="305" t="s">
        <v>473</v>
      </c>
      <c r="L51" s="305" t="s">
        <v>474</v>
      </c>
      <c r="M51" s="305" t="s">
        <v>475</v>
      </c>
      <c r="N51" s="312" t="s">
        <v>10</v>
      </c>
      <c r="O51" s="312" t="s">
        <v>14</v>
      </c>
      <c r="P51" s="312" t="str">
        <f>INDEX([6]Validacion!$C$15:$G$19,'Mapa de Riesgos'!CY51:CY52,'Mapa de Riesgos'!CZ51:CZ52)</f>
        <v>Alta</v>
      </c>
      <c r="Q51" s="93" t="s">
        <v>476</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312">
        <f>(IF(AD51="Fuerte",100,IF(AD51="Moderado",50,0))+IF(AD52="Fuerte",100,IF(AD52="Moderado",50,0)))/2</f>
        <v>100</v>
      </c>
      <c r="AF51" s="312" t="str">
        <f>IF(AE51=100,"Fuerte",IF(OR(AE51=99,AE51&gt;=50),"Moderado","Débil"))</f>
        <v>Fuerte</v>
      </c>
      <c r="AG51" s="312" t="s">
        <v>150</v>
      </c>
      <c r="AH51" s="312" t="s">
        <v>152</v>
      </c>
      <c r="AI51" s="312" t="str">
        <f>VLOOKUP(IF(DE51=0,DE51+1,DE51),[6]Validacion!$J$15:$K$19,2,FALSE)</f>
        <v>Rara Vez</v>
      </c>
      <c r="AJ51" s="312" t="str">
        <f>VLOOKUP(IF(DG51=0,DG51+1,DG51),[6]Validacion!$J$23:$K$27,2,FALSE)</f>
        <v>Mayor</v>
      </c>
      <c r="AK51" s="312" t="str">
        <f>INDEX([6]Validacion!$C$15:$G$19,IF(DE51=0,DE51+1,'Mapa de Riesgos'!DE51:DE52),IF(DG51=0,DG51+1,'Mapa de Riesgos'!DG51:DG52))</f>
        <v>Alta</v>
      </c>
      <c r="AL51" s="312" t="s">
        <v>226</v>
      </c>
      <c r="AM51" s="93" t="s">
        <v>477</v>
      </c>
      <c r="AN51" s="93" t="s">
        <v>478</v>
      </c>
      <c r="AO51" s="93" t="s">
        <v>479</v>
      </c>
      <c r="AP51" s="84">
        <v>43467</v>
      </c>
      <c r="AQ51" s="84">
        <v>43830</v>
      </c>
      <c r="AR51" s="93" t="s">
        <v>480</v>
      </c>
      <c r="AS51" s="20"/>
      <c r="AT51" s="20"/>
      <c r="AU51" s="93"/>
      <c r="AV51" s="93"/>
      <c r="AW51" s="119"/>
      <c r="AX51" s="86"/>
      <c r="AY51" s="307"/>
      <c r="AZ51" s="94"/>
      <c r="BA51" s="307"/>
      <c r="BB51" s="20"/>
      <c r="BC51" s="20"/>
      <c r="BD51" s="93"/>
      <c r="BE51" s="146"/>
      <c r="BF51" s="122"/>
      <c r="BG51" s="86"/>
      <c r="BH51" s="307"/>
      <c r="BI51" s="307"/>
      <c r="BJ51" s="329"/>
      <c r="BK51" s="20"/>
      <c r="BL51" s="20"/>
      <c r="BM51" s="93"/>
      <c r="BN51" s="93"/>
      <c r="BO51" s="122"/>
      <c r="BP51" s="86"/>
      <c r="BQ51" s="327"/>
      <c r="BR51" s="327"/>
      <c r="BS51" s="327"/>
      <c r="BT51" s="117"/>
      <c r="BU51" s="117"/>
      <c r="BV51" s="117"/>
      <c r="BW51" s="117"/>
      <c r="BX51" s="117"/>
      <c r="BY51" s="117"/>
      <c r="BZ51" s="117"/>
      <c r="CA51" s="117"/>
      <c r="CB51" s="117"/>
      <c r="CC51" s="93"/>
      <c r="CD51" s="93"/>
      <c r="CE51" s="93"/>
      <c r="CF51" s="93"/>
      <c r="CG51" s="93"/>
      <c r="CH51" s="93"/>
      <c r="CI51" s="93"/>
      <c r="CJ51" s="93"/>
      <c r="CK51" s="93"/>
      <c r="CY51" s="307">
        <f>VLOOKUP(N51,[6]Validacion!$I$15:$M$19,2,FALSE)</f>
        <v>2</v>
      </c>
      <c r="CZ51" s="307">
        <f>VLOOKUP(O51,[6]Validacion!$I$23:$J$27,2,FALSE)</f>
        <v>4</v>
      </c>
      <c r="DD51" s="307">
        <f>VLOOKUP($N51,[6]Validacion!$I$15:$M$19,2,FALSE)</f>
        <v>2</v>
      </c>
      <c r="DE51" s="307">
        <f>IF(AF51="Fuerte",DD51-2,IF(AND(AF51="Moderado",AG51="Directamente",AH51="Directamente"),DD51-1,IF(AND(AF51="Moderado",AG51="No Disminuye",AH51="Directamente"),DD51,IF(AND(AF51="Moderado",AG51="Directamente",AH51="No Disminuye"),DD51-1,DD51))))</f>
        <v>0</v>
      </c>
      <c r="DF51" s="307">
        <f>VLOOKUP($O51,[6]Validacion!$I$23:$J$27,2,FALSE)</f>
        <v>4</v>
      </c>
      <c r="DG51" s="310">
        <f>IF(AF51="Fuerte",DF51,IF(AND(AF51="Moderado",AG51="Directamente",AH51="Directamente"),DF51-1,IF(AND(AF51="Moderado",AG51="No Disminuye",AH51="Directamente"),DF51-1,IF(AND(AF51="Moderado",AG51="Directamente",AH51="No Disminuye"),DF51,DF51))))</f>
        <v>4</v>
      </c>
    </row>
    <row r="52" spans="1:111" ht="93" customHeight="1" x14ac:dyDescent="0.25">
      <c r="A52" s="305"/>
      <c r="B52" s="305"/>
      <c r="C52" s="305"/>
      <c r="D52" s="331"/>
      <c r="E52" s="318"/>
      <c r="F52" s="305"/>
      <c r="L52" s="305"/>
      <c r="M52" s="305"/>
      <c r="N52" s="312"/>
      <c r="O52" s="312"/>
      <c r="P52" s="312"/>
      <c r="Q52" s="93" t="s">
        <v>481</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312"/>
      <c r="AF52" s="312"/>
      <c r="AG52" s="312"/>
      <c r="AH52" s="312"/>
      <c r="AI52" s="312"/>
      <c r="AJ52" s="312"/>
      <c r="AK52" s="312"/>
      <c r="AL52" s="312"/>
      <c r="AM52" s="93" t="s">
        <v>482</v>
      </c>
      <c r="AN52" s="93" t="s">
        <v>483</v>
      </c>
      <c r="AO52" s="93" t="s">
        <v>479</v>
      </c>
      <c r="AP52" s="84">
        <v>43467</v>
      </c>
      <c r="AQ52" s="84">
        <v>43830</v>
      </c>
      <c r="AR52" s="93" t="s">
        <v>484</v>
      </c>
      <c r="AS52" s="20"/>
      <c r="AT52" s="20"/>
      <c r="AU52" s="93"/>
      <c r="AV52" s="93"/>
      <c r="AW52" s="113"/>
      <c r="AX52" s="86"/>
      <c r="AY52" s="309"/>
      <c r="AZ52" s="96"/>
      <c r="BA52" s="309"/>
      <c r="BB52" s="20"/>
      <c r="BC52" s="20"/>
      <c r="BD52" s="93"/>
      <c r="BE52" s="93"/>
      <c r="BF52" s="113"/>
      <c r="BG52" s="143"/>
      <c r="BH52" s="309"/>
      <c r="BI52" s="309"/>
      <c r="BJ52" s="330"/>
      <c r="BK52" s="20"/>
      <c r="BL52" s="20"/>
      <c r="BM52" s="93"/>
      <c r="BN52" s="93"/>
      <c r="BO52" s="113"/>
      <c r="BP52" s="143"/>
      <c r="BQ52" s="328"/>
      <c r="BR52" s="328"/>
      <c r="BS52" s="328"/>
      <c r="BT52" s="117"/>
      <c r="BU52" s="117"/>
      <c r="BV52" s="117"/>
      <c r="BW52" s="117"/>
      <c r="BX52" s="117"/>
      <c r="BY52" s="117"/>
      <c r="BZ52" s="117"/>
      <c r="CA52" s="117"/>
      <c r="CB52" s="117"/>
      <c r="CC52" s="93"/>
      <c r="CD52" s="93"/>
      <c r="CE52" s="93"/>
      <c r="CF52" s="93"/>
      <c r="CG52" s="93"/>
      <c r="CH52" s="93"/>
      <c r="CI52" s="93"/>
      <c r="CJ52" s="93"/>
      <c r="CK52" s="93"/>
      <c r="CY52" s="309"/>
      <c r="CZ52" s="309"/>
      <c r="DD52" s="308"/>
      <c r="DE52" s="308"/>
      <c r="DF52" s="308"/>
      <c r="DG52" s="310"/>
    </row>
    <row r="53" spans="1:111" ht="138" customHeight="1" x14ac:dyDescent="0.25">
      <c r="A53" s="93" t="s">
        <v>24</v>
      </c>
      <c r="B53" s="93" t="s">
        <v>27</v>
      </c>
      <c r="C53" s="93" t="s">
        <v>27</v>
      </c>
      <c r="D53" s="148" t="s">
        <v>212</v>
      </c>
      <c r="E53" s="85" t="s">
        <v>485</v>
      </c>
      <c r="F53" s="93" t="s">
        <v>486</v>
      </c>
      <c r="L53" s="93" t="s">
        <v>487</v>
      </c>
      <c r="M53" s="93" t="s">
        <v>488</v>
      </c>
      <c r="N53" s="90" t="s">
        <v>9</v>
      </c>
      <c r="O53" s="90" t="s">
        <v>14</v>
      </c>
      <c r="P53" s="90" t="str">
        <f>INDEX([6]Validacion!$C$15:$G$19,'Mapa de Riesgos'!CY53:CY53,'Mapa de Riesgos'!CZ53:CZ53)</f>
        <v>Extrema</v>
      </c>
      <c r="Q53" s="93" t="s">
        <v>489</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VLOOKUP(IF(DE53=0,DE53+1,DE53),[6]Validacion!$J$15:$K$19,2,FALSE)</f>
        <v>Rara Vez</v>
      </c>
      <c r="AJ53" s="90" t="str">
        <f>VLOOKUP(IF(DG53=0,DG53+1,DG53),[6]Validacion!$J$23:$K$27,2,FALSE)</f>
        <v>Mayor</v>
      </c>
      <c r="AK53" s="90" t="str">
        <f>INDEX([6]Validacion!$C$15:$G$19,IF(DE53=0,DE53+1,'Mapa de Riesgos'!DE53:DE53),IF(DG53=0,DG53+1,'Mapa de Riesgos'!DG53:DG53))</f>
        <v>Alta</v>
      </c>
      <c r="AL53" s="90" t="s">
        <v>226</v>
      </c>
      <c r="AM53" s="93" t="s">
        <v>490</v>
      </c>
      <c r="AN53" s="93" t="s">
        <v>491</v>
      </c>
      <c r="AO53" s="93" t="s">
        <v>492</v>
      </c>
      <c r="AP53" s="84">
        <v>43467</v>
      </c>
      <c r="AQ53" s="84">
        <v>43830</v>
      </c>
      <c r="AR53" s="93" t="s">
        <v>325</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VLOOKUP(N53,[6]Validacion!$I$15:$M$19,2,FALSE)</f>
        <v>3</v>
      </c>
      <c r="CZ53" s="94">
        <f>VLOOKUP(O53,[6]Validacion!$I$23:$J$27,2,FALSE)</f>
        <v>4</v>
      </c>
      <c r="DD53" s="94">
        <f>VLOOKUP($N53,[6]Validacion!$I$15:$M$19,2,FALSE)</f>
        <v>3</v>
      </c>
      <c r="DE53" s="94">
        <f>IF(AF53="Fuerte",DD53-2,IF(AND(AF53="Moderado",AG53="Directamente",AH53="Directamente"),DD53-1,IF(AND(AF53="Moderado",AG53="No Disminuye",AH53="Directamente"),DD53,IF(AND(AF53="Moderado",AG53="Directamente",AH53="No Disminuye"),DD53-1,DD53))))</f>
        <v>1</v>
      </c>
      <c r="DF53" s="94">
        <f>VLOOKUP($O53,[6]Validacion!$I$23:$J$27,2,FALSE)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05" t="s">
        <v>24</v>
      </c>
      <c r="B54" s="305" t="s">
        <v>27</v>
      </c>
      <c r="C54" s="305" t="s">
        <v>27</v>
      </c>
      <c r="D54" s="325" t="s">
        <v>219</v>
      </c>
      <c r="E54" s="326" t="s">
        <v>493</v>
      </c>
      <c r="F54" s="326" t="s">
        <v>494</v>
      </c>
      <c r="L54" s="318" t="s">
        <v>495</v>
      </c>
      <c r="M54" s="326" t="s">
        <v>496</v>
      </c>
      <c r="N54" s="320" t="s">
        <v>11</v>
      </c>
      <c r="O54" s="320" t="s">
        <v>14</v>
      </c>
      <c r="P54" s="320" t="str">
        <f>INDEX([6]Validacion!$C$15:$G$19,'Mapa de Riesgos'!CY54:CY57,'Mapa de Riesgos'!CZ54:CZ57)</f>
        <v>Alta</v>
      </c>
      <c r="Q54" s="114" t="s">
        <v>497</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313">
        <f>(IF(AD54="Fuerte",100,IF(AD54="Moderado",50,0))+IF(AD55="Fuerte",100,IF(AD55="Moderado",50,0))+IF(AD56="Fuerte",100,IF(AD56="Moderado",50,0))+IF(AD57="Fuerte",100,IF(AD57="Moderado",50,0)))/4</f>
        <v>100</v>
      </c>
      <c r="AF54" s="320" t="str">
        <f>IF(AE54=100,"Fuerte",IF(OR(AE54=99,AE54&gt;=50),"Moderado","Débil"))</f>
        <v>Fuerte</v>
      </c>
      <c r="AG54" s="320" t="s">
        <v>150</v>
      </c>
      <c r="AH54" s="320" t="s">
        <v>152</v>
      </c>
      <c r="AI54" s="312" t="str">
        <f>VLOOKUP(IF(DE54=0,DE54+1,IF(DE54=-1,DE54+2,DE54)),[6]Validacion!$J$15:$K$19,2,FALSE)</f>
        <v>Rara Vez</v>
      </c>
      <c r="AJ54" s="320" t="str">
        <f>VLOOKUP(IF(DG54=0,DG54+1,DG54),[6]Validacion!$J$23:$K$27,2,FALSE)</f>
        <v>Mayor</v>
      </c>
      <c r="AK54" s="320" t="str">
        <f>INDEX([6]Validacion!$C$15:$G$19,IF(DE54=0,DE54+1,IF(DE54=-1,DE54+2,'Mapa de Riesgos'!DE54:DE57)),IF(DG54=0,DG54+1,'Mapa de Riesgos'!DG54:DG57))</f>
        <v>Alta</v>
      </c>
      <c r="AL54" s="320" t="s">
        <v>226</v>
      </c>
      <c r="AM54" s="114" t="s">
        <v>498</v>
      </c>
      <c r="AN54" s="114" t="s">
        <v>499</v>
      </c>
      <c r="AO54" s="114" t="s">
        <v>500</v>
      </c>
      <c r="AP54" s="84">
        <v>43467</v>
      </c>
      <c r="AQ54" s="84">
        <v>43830</v>
      </c>
      <c r="AR54" s="93" t="s">
        <v>501</v>
      </c>
      <c r="AS54" s="20"/>
      <c r="AT54" s="20"/>
      <c r="AU54" s="93"/>
      <c r="AV54" s="93"/>
      <c r="AW54" s="90"/>
      <c r="AX54" s="86"/>
      <c r="AY54" s="307"/>
      <c r="AZ54" s="94"/>
      <c r="BA54" s="30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07">
        <f>VLOOKUP(N54,[6]Validacion!$I$15:$M$19,2,FALSE)</f>
        <v>1</v>
      </c>
      <c r="CZ54" s="307">
        <f>VLOOKUP(O54,[6]Validacion!$I$23:$J$27,2,FALSE)</f>
        <v>4</v>
      </c>
      <c r="DD54" s="307">
        <f>VLOOKUP($N54,[6]Validacion!$I$15:$M$19,2,FALSE)</f>
        <v>1</v>
      </c>
      <c r="DE54" s="307">
        <f>IF(AF54="Fuerte",DD54-2,IF(AND(AF54="Moderado",AG54="Directamente",AH54="Directamente"),DD54-1,IF(AND(AF54="Moderado",AG54="No Disminuye",AH54="Directamente"),DD54,IF(AND(AF54="Moderado",AG54="Directamente",AH54="No Disminuye"),DD54-1,DD54))))</f>
        <v>-1</v>
      </c>
      <c r="DF54" s="307">
        <f>VLOOKUP($O54,[6]Validacion!$I$23:$J$27,2,FALSE)</f>
        <v>4</v>
      </c>
      <c r="DG54" s="310">
        <f>IF(AF54="Fuerte",DF54,IF(AND(AF54="Moderado",AG54="Directamente",AH54="Directamente"),DF54-1,IF(AND(AF54="Moderado",AG54="No Disminuye",AH54="Directamente"),DF54-1,IF(AND(AF54="Moderado",AG54="Directamente",AH54="No Disminuye"),DF54,DF54))))</f>
        <v>4</v>
      </c>
    </row>
    <row r="55" spans="1:111" ht="115.5" customHeight="1" x14ac:dyDescent="0.25">
      <c r="A55" s="305"/>
      <c r="B55" s="305"/>
      <c r="C55" s="305"/>
      <c r="D55" s="325"/>
      <c r="E55" s="326"/>
      <c r="F55" s="326"/>
      <c r="L55" s="318"/>
      <c r="M55" s="326"/>
      <c r="N55" s="320"/>
      <c r="O55" s="320"/>
      <c r="P55" s="320"/>
      <c r="Q55" s="114" t="s">
        <v>502</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313"/>
      <c r="AF55" s="320"/>
      <c r="AG55" s="320"/>
      <c r="AH55" s="320"/>
      <c r="AI55" s="312"/>
      <c r="AJ55" s="320"/>
      <c r="AK55" s="320"/>
      <c r="AL55" s="320"/>
      <c r="AM55" s="114" t="s">
        <v>503</v>
      </c>
      <c r="AN55" s="114" t="s">
        <v>504</v>
      </c>
      <c r="AO55" s="114" t="s">
        <v>500</v>
      </c>
      <c r="AP55" s="84">
        <v>43467</v>
      </c>
      <c r="AQ55" s="84">
        <v>43830</v>
      </c>
      <c r="AR55" s="93" t="s">
        <v>505</v>
      </c>
      <c r="AS55" s="139"/>
      <c r="AT55" s="139"/>
      <c r="AU55" s="93"/>
      <c r="AV55" s="93"/>
      <c r="AW55" s="90"/>
      <c r="AX55" s="86"/>
      <c r="AY55" s="308"/>
      <c r="AZ55" s="95"/>
      <c r="BA55" s="30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308"/>
      <c r="CZ55" s="308"/>
      <c r="DD55" s="308"/>
      <c r="DE55" s="308"/>
      <c r="DF55" s="308"/>
      <c r="DG55" s="310"/>
    </row>
    <row r="56" spans="1:111" ht="92.25" customHeight="1" x14ac:dyDescent="0.25">
      <c r="A56" s="305"/>
      <c r="B56" s="305"/>
      <c r="C56" s="305"/>
      <c r="D56" s="325"/>
      <c r="E56" s="326"/>
      <c r="F56" s="326"/>
      <c r="L56" s="318"/>
      <c r="M56" s="326"/>
      <c r="N56" s="320"/>
      <c r="O56" s="320"/>
      <c r="P56" s="320"/>
      <c r="Q56" s="114" t="s">
        <v>506</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313"/>
      <c r="AF56" s="320"/>
      <c r="AG56" s="320"/>
      <c r="AH56" s="320"/>
      <c r="AI56" s="312"/>
      <c r="AJ56" s="320"/>
      <c r="AK56" s="320"/>
      <c r="AL56" s="320"/>
      <c r="AM56" s="114" t="s">
        <v>507</v>
      </c>
      <c r="AN56" s="114" t="s">
        <v>508</v>
      </c>
      <c r="AO56" s="114" t="s">
        <v>500</v>
      </c>
      <c r="AP56" s="84">
        <v>43467</v>
      </c>
      <c r="AQ56" s="84">
        <v>43830</v>
      </c>
      <c r="AR56" s="93" t="s">
        <v>509</v>
      </c>
      <c r="AS56" s="321"/>
      <c r="AT56" s="323"/>
      <c r="AU56" s="93"/>
      <c r="AV56" s="93"/>
      <c r="AW56" s="90"/>
      <c r="AX56" s="86"/>
      <c r="AY56" s="308"/>
      <c r="AZ56" s="95"/>
      <c r="BA56" s="30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308"/>
      <c r="CZ56" s="308"/>
      <c r="DD56" s="308"/>
      <c r="DE56" s="308"/>
      <c r="DF56" s="308"/>
      <c r="DG56" s="310"/>
    </row>
    <row r="57" spans="1:111" ht="84" customHeight="1" x14ac:dyDescent="0.25">
      <c r="A57" s="305"/>
      <c r="B57" s="305"/>
      <c r="C57" s="305"/>
      <c r="D57" s="325"/>
      <c r="E57" s="326"/>
      <c r="F57" s="326"/>
      <c r="L57" s="318"/>
      <c r="M57" s="326"/>
      <c r="N57" s="320"/>
      <c r="O57" s="320"/>
      <c r="P57" s="320"/>
      <c r="Q57" s="114" t="s">
        <v>510</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313"/>
      <c r="AF57" s="320"/>
      <c r="AG57" s="320"/>
      <c r="AH57" s="320"/>
      <c r="AI57" s="312"/>
      <c r="AJ57" s="320"/>
      <c r="AK57" s="320"/>
      <c r="AL57" s="320"/>
      <c r="AM57" s="114" t="s">
        <v>511</v>
      </c>
      <c r="AN57" s="114" t="s">
        <v>512</v>
      </c>
      <c r="AO57" s="114" t="s">
        <v>500</v>
      </c>
      <c r="AP57" s="84">
        <v>43467</v>
      </c>
      <c r="AQ57" s="84">
        <v>43830</v>
      </c>
      <c r="AR57" s="93" t="s">
        <v>513</v>
      </c>
      <c r="AS57" s="322"/>
      <c r="AT57" s="324"/>
      <c r="AU57" s="93"/>
      <c r="AV57" s="93"/>
      <c r="AW57" s="90"/>
      <c r="AX57" s="86"/>
      <c r="AY57" s="309"/>
      <c r="AZ57" s="96"/>
      <c r="BA57" s="30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309"/>
      <c r="CZ57" s="309"/>
      <c r="DD57" s="308"/>
      <c r="DE57" s="308"/>
      <c r="DF57" s="308"/>
      <c r="DG57" s="310"/>
    </row>
    <row r="58" spans="1:111" ht="129" customHeight="1" x14ac:dyDescent="0.25">
      <c r="A58" s="305" t="s">
        <v>53</v>
      </c>
      <c r="B58" s="305" t="s">
        <v>27</v>
      </c>
      <c r="C58" s="305" t="s">
        <v>27</v>
      </c>
      <c r="D58" s="319" t="s">
        <v>220</v>
      </c>
      <c r="E58" s="305" t="s">
        <v>514</v>
      </c>
      <c r="F58" s="305" t="s">
        <v>515</v>
      </c>
      <c r="L58" s="305" t="s">
        <v>516</v>
      </c>
      <c r="M58" s="318" t="s">
        <v>517</v>
      </c>
      <c r="N58" s="312" t="s">
        <v>9</v>
      </c>
      <c r="O58" s="312" t="s">
        <v>14</v>
      </c>
      <c r="P58" s="312" t="str">
        <f>INDEX([6]Validacion!$C$15:$G$19,'Mapa de Riesgos'!CY58:CY59,'Mapa de Riesgos'!CZ58:CZ59)</f>
        <v>Extrema</v>
      </c>
      <c r="Q58" s="93" t="s">
        <v>518</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12">
        <f>(IF(AD58="Fuerte",100,IF(AD58="Moderado",50,0))+IF(AD59="Fuerte",100,IF(AD59="Moderado",50,0)))/2</f>
        <v>100</v>
      </c>
      <c r="AF58" s="312" t="str">
        <f>IF(AE58=100,"Fuerte",IF(OR(AE58=99,AE58&gt;=50),"Moderado","Débil"))</f>
        <v>Fuerte</v>
      </c>
      <c r="AG58" s="312" t="s">
        <v>150</v>
      </c>
      <c r="AH58" s="312" t="s">
        <v>152</v>
      </c>
      <c r="AI58" s="312" t="str">
        <f>VLOOKUP(IF(DE58=0,DE58+1,DE58),[6]Validacion!$J$15:$K$19,2,FALSE)</f>
        <v>Rara Vez</v>
      </c>
      <c r="AJ58" s="312" t="str">
        <f>VLOOKUP(IF(DG58=0,DG58+1,DG58),[6]Validacion!$J$23:$K$27,2,FALSE)</f>
        <v>Mayor</v>
      </c>
      <c r="AK58" s="312" t="str">
        <f>INDEX([6]Validacion!$C$15:$G$19,IF(DE58=0,DE58+1,'Mapa de Riesgos'!DE58:DE59),IF(DG58=0,DG58+1,'Mapa de Riesgos'!DG58:DG59))</f>
        <v>Alta</v>
      </c>
      <c r="AL58" s="312" t="s">
        <v>226</v>
      </c>
      <c r="AM58" s="114" t="s">
        <v>519</v>
      </c>
      <c r="AN58" s="93" t="s">
        <v>520</v>
      </c>
      <c r="AO58" s="93" t="s">
        <v>521</v>
      </c>
      <c r="AP58" s="84">
        <v>43467</v>
      </c>
      <c r="AQ58" s="84">
        <v>43830</v>
      </c>
      <c r="AR58" s="93" t="s">
        <v>522</v>
      </c>
      <c r="AS58" s="20"/>
      <c r="AT58" s="20"/>
      <c r="AU58" s="93"/>
      <c r="AV58" s="93"/>
      <c r="AW58" s="119"/>
      <c r="AX58" s="86"/>
      <c r="AY58" s="316"/>
      <c r="AZ58" s="153"/>
      <c r="BA58" s="30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07">
        <f>VLOOKUP(N58,[6]Validacion!$I$15:$M$19,2,FALSE)</f>
        <v>3</v>
      </c>
      <c r="CZ58" s="307">
        <f>VLOOKUP(O58,[6]Validacion!$I$23:$J$27,2,FALSE)</f>
        <v>4</v>
      </c>
      <c r="DD58" s="307">
        <f>VLOOKUP($N58,[6]Validacion!$I$15:$M$19,2,FALSE)</f>
        <v>3</v>
      </c>
      <c r="DE58" s="307">
        <f>IF(AF58="Fuerte",DD58-2,IF(AND(AF58="Moderado",AG58="Directamente",AH58="Directamente"),DD58-1,IF(AND(AF58="Moderado",AG58="No Disminuye",AH58="Directamente"),DD58,IF(AND(AF58="Moderado",AG58="Directamente",AH58="No Disminuye"),DD58-1,DD58))))</f>
        <v>1</v>
      </c>
      <c r="DF58" s="307">
        <f>VLOOKUP($O58,[6]Validacion!$I$23:$J$27,2,FALSE)</f>
        <v>4</v>
      </c>
      <c r="DG58" s="310">
        <f>IF(AF58="Fuerte",DF58,IF(AND(AF58="Moderado",AG58="Directamente",AH58="Directamente"),DF58-1,IF(AND(AF58="Moderado",AG58="No Disminuye",AH58="Directamente"),DF58-1,IF(AND(AF58="Moderado",AG58="Directamente",AH58="No Disminuye"),DF58,DF58))))</f>
        <v>4</v>
      </c>
    </row>
    <row r="59" spans="1:111" ht="129" customHeight="1" thickBot="1" x14ac:dyDescent="0.3">
      <c r="A59" s="305"/>
      <c r="B59" s="305"/>
      <c r="C59" s="305"/>
      <c r="D59" s="319"/>
      <c r="E59" s="305"/>
      <c r="F59" s="305"/>
      <c r="L59" s="305"/>
      <c r="M59" s="318"/>
      <c r="N59" s="312"/>
      <c r="O59" s="312"/>
      <c r="P59" s="312"/>
      <c r="Q59" s="93" t="s">
        <v>523</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12"/>
      <c r="AF59" s="312"/>
      <c r="AG59" s="312"/>
      <c r="AH59" s="312"/>
      <c r="AI59" s="312"/>
      <c r="AJ59" s="312"/>
      <c r="AK59" s="312"/>
      <c r="AL59" s="312"/>
      <c r="AM59" s="114" t="s">
        <v>524</v>
      </c>
      <c r="AN59" s="93" t="s">
        <v>525</v>
      </c>
      <c r="AO59" s="93" t="s">
        <v>521</v>
      </c>
      <c r="AP59" s="84">
        <v>43467</v>
      </c>
      <c r="AQ59" s="84">
        <v>43830</v>
      </c>
      <c r="AR59" s="93" t="s">
        <v>325</v>
      </c>
      <c r="AS59" s="154"/>
      <c r="AT59" s="154"/>
      <c r="AU59" s="93"/>
      <c r="AV59" s="93"/>
      <c r="AW59" s="137"/>
      <c r="AX59" s="86"/>
      <c r="AY59" s="317"/>
      <c r="AZ59" s="155"/>
      <c r="BA59" s="30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309"/>
      <c r="CZ59" s="309"/>
      <c r="DD59" s="308"/>
      <c r="DE59" s="308"/>
      <c r="DF59" s="308"/>
      <c r="DG59" s="310"/>
    </row>
    <row r="60" spans="1:111" ht="174" customHeight="1" thickBot="1" x14ac:dyDescent="0.3">
      <c r="A60" s="305" t="s">
        <v>26</v>
      </c>
      <c r="B60" s="305" t="s">
        <v>196</v>
      </c>
      <c r="C60" s="305" t="s">
        <v>196</v>
      </c>
      <c r="D60" s="314" t="s">
        <v>156</v>
      </c>
      <c r="E60" s="305" t="s">
        <v>526</v>
      </c>
      <c r="F60" s="315" t="s">
        <v>527</v>
      </c>
      <c r="L60" s="315" t="s">
        <v>528</v>
      </c>
      <c r="M60" s="315" t="s">
        <v>529</v>
      </c>
      <c r="N60" s="312" t="s">
        <v>9</v>
      </c>
      <c r="O60" s="312" t="s">
        <v>14</v>
      </c>
      <c r="P60" s="312" t="str">
        <f>INDEX([6]Validacion!$C$15:$G$19,'Mapa de Riesgos'!CY60:CY62,'Mapa de Riesgos'!CZ60:CZ62)</f>
        <v>Extrema</v>
      </c>
      <c r="Q60" s="114" t="s">
        <v>530</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313">
        <f>(IF(AD60="Fuerte",100,IF(AD60="Moderado",50,0))+IF(AD61="Fuerte",100,IF(AD61="Moderado",50,0))+IF(AD62="Fuerte",100,IF(AD62="Moderado",50,0)))/3</f>
        <v>100</v>
      </c>
      <c r="AF60" s="312" t="str">
        <f>IF(AE60=100,"Fuerte",IF(OR(AE60=99,AE60&gt;=50),"Moderado","Débil"))</f>
        <v>Fuerte</v>
      </c>
      <c r="AG60" s="312" t="s">
        <v>150</v>
      </c>
      <c r="AH60" s="312" t="s">
        <v>152</v>
      </c>
      <c r="AI60" s="312" t="str">
        <f>VLOOKUP(IF(DE60=0,DE60+1,DE60),[6]Validacion!$J$15:$K$19,2,FALSE)</f>
        <v>Rara Vez</v>
      </c>
      <c r="AJ60" s="312" t="str">
        <f>VLOOKUP(IF(DG60=0,DG60+1,DG60),[6]Validacion!$J$23:$K$27,2,FALSE)</f>
        <v>Mayor</v>
      </c>
      <c r="AK60" s="312" t="str">
        <f>INDEX([6]Validacion!$C$15:$G$19,IF(DE60=0,DE60+1,'Mapa de Riesgos'!DE60:DE62),IF(DG60=0,DG60+1,'Mapa de Riesgos'!DG60:DG62))</f>
        <v>Alta</v>
      </c>
      <c r="AL60" s="312" t="s">
        <v>226</v>
      </c>
      <c r="AM60" s="93" t="s">
        <v>531</v>
      </c>
      <c r="AN60" s="93" t="s">
        <v>532</v>
      </c>
      <c r="AO60" s="93" t="s">
        <v>26</v>
      </c>
      <c r="AP60" s="84">
        <v>43467</v>
      </c>
      <c r="AQ60" s="84">
        <v>43830</v>
      </c>
      <c r="AR60" s="93" t="s">
        <v>533</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07">
        <f>VLOOKUP($N60,[6]Validacion!$I$15:$M$19,2,FALSE)</f>
        <v>3</v>
      </c>
      <c r="CZ60" s="307">
        <f>VLOOKUP($O60,[6]Validacion!$I$23:$J$27,2,FALSE)</f>
        <v>4</v>
      </c>
      <c r="DD60" s="307">
        <f>VLOOKUP($N60,[6]Validacion!$I$15:$M$19,2,FALSE)</f>
        <v>3</v>
      </c>
      <c r="DE60" s="307">
        <f>IF(AF60="Fuerte",DD60-2,IF(AND(AF60="Moderado",AG60="Directamente",AH60="Directamente"),DD60-1,IF(AND(AF60="Moderado",AG60="No Disminuye",AH60="Directamente"),DD60,IF(AND(AF60="Moderado",AG60="Directamente",AH60="No Disminuye"),DD60-1,DD60))))</f>
        <v>1</v>
      </c>
      <c r="DF60" s="307">
        <f>VLOOKUP($O60,[6]Validacion!$I$23:$J$27,2,FALSE)</f>
        <v>4</v>
      </c>
      <c r="DG60" s="310">
        <f>IF(AF60="Fuerte",DF60,IF(AND(AF60="Moderado",AG60="Directamente",AH60="Directamente"),DF60-1,IF(AND(AF60="Moderado",AG60="No Disminuye",AH60="Directamente"),DF60-1,IF(AND(AF60="Moderado",AG60="Directamente",AH60="No Disminuye"),DF60,DF60))))</f>
        <v>4</v>
      </c>
    </row>
    <row r="61" spans="1:111" ht="145.5" customHeight="1" x14ac:dyDescent="0.25">
      <c r="A61" s="305"/>
      <c r="B61" s="305"/>
      <c r="C61" s="305"/>
      <c r="D61" s="314"/>
      <c r="E61" s="305"/>
      <c r="F61" s="315"/>
      <c r="L61" s="315"/>
      <c r="M61" s="315"/>
      <c r="N61" s="312"/>
      <c r="O61" s="312"/>
      <c r="P61" s="312"/>
      <c r="Q61" s="114" t="s">
        <v>534</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313"/>
      <c r="AF61" s="312"/>
      <c r="AG61" s="312"/>
      <c r="AH61" s="312"/>
      <c r="AI61" s="312"/>
      <c r="AJ61" s="312"/>
      <c r="AK61" s="312"/>
      <c r="AL61" s="312"/>
      <c r="AM61" s="93" t="s">
        <v>535</v>
      </c>
      <c r="AN61" s="93" t="s">
        <v>525</v>
      </c>
      <c r="AO61" s="93" t="s">
        <v>26</v>
      </c>
      <c r="AP61" s="84">
        <v>43467</v>
      </c>
      <c r="AQ61" s="84">
        <v>43830</v>
      </c>
      <c r="AR61" s="93" t="s">
        <v>536</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308"/>
      <c r="CZ61" s="308"/>
      <c r="DD61" s="308"/>
      <c r="DE61" s="308"/>
      <c r="DF61" s="308"/>
      <c r="DG61" s="310"/>
    </row>
    <row r="62" spans="1:111" ht="82.5" customHeight="1" x14ac:dyDescent="0.25">
      <c r="A62" s="305"/>
      <c r="B62" s="305"/>
      <c r="C62" s="305"/>
      <c r="D62" s="314"/>
      <c r="E62" s="305"/>
      <c r="F62" s="315"/>
      <c r="L62" s="315"/>
      <c r="M62" s="315"/>
      <c r="N62" s="312"/>
      <c r="O62" s="312"/>
      <c r="P62" s="312"/>
      <c r="Q62" s="93" t="s">
        <v>537</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313"/>
      <c r="AF62" s="312"/>
      <c r="AG62" s="312"/>
      <c r="AH62" s="312"/>
      <c r="AI62" s="312"/>
      <c r="AJ62" s="312"/>
      <c r="AK62" s="312"/>
      <c r="AL62" s="312"/>
      <c r="AM62" s="93" t="s">
        <v>538</v>
      </c>
      <c r="AN62" s="93" t="s">
        <v>539</v>
      </c>
      <c r="AO62" s="93" t="s">
        <v>26</v>
      </c>
      <c r="AP62" s="84">
        <v>43467</v>
      </c>
      <c r="AQ62" s="84">
        <v>43830</v>
      </c>
      <c r="AR62" s="93" t="s">
        <v>540</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09"/>
      <c r="CZ62" s="309"/>
      <c r="DD62" s="309"/>
      <c r="DE62" s="309"/>
      <c r="DF62" s="309"/>
      <c r="DG62" s="310"/>
    </row>
    <row r="63" spans="1:111" ht="26.25" customHeight="1" x14ac:dyDescent="0.25"/>
    <row r="64" spans="1:111" ht="26.25" customHeight="1" x14ac:dyDescent="0.25"/>
    <row r="65" spans="1:129" ht="33" customHeight="1" x14ac:dyDescent="0.25">
      <c r="D65" s="311" t="s">
        <v>42</v>
      </c>
      <c r="E65" s="311"/>
      <c r="F65" s="311"/>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'[6]DATOS '!#REF!</xm:f>
          </x14:formula1>
          <xm:sqref>AL58:AL62 AL10:AL53</xm:sqref>
        </x14:dataValidation>
        <x14:dataValidation type="list" allowBlank="1" showInputMessage="1" showErrorMessage="1">
          <x14:formula1>
            <xm:f>'[6]DATOS '!#REF!</xm:f>
          </x14:formula1>
          <xm:sqref>AB10:AB62</xm:sqref>
        </x14:dataValidation>
        <x14:dataValidation type="list" allowBlank="1" showInputMessage="1" showErrorMessage="1">
          <x14:formula1>
            <xm:f>'[6]DATOS '!#REF!</xm:f>
          </x14:formula1>
          <xm:sqref>O10:O62</xm:sqref>
        </x14:dataValidation>
        <x14:dataValidation type="list" allowBlank="1" showInputMessage="1" showErrorMessage="1">
          <x14:formula1>
            <xm:f>'[6]DATOS '!#REF!</xm:f>
          </x14:formula1>
          <xm:sqref>D10:D62</xm:sqref>
        </x14:dataValidation>
        <x14:dataValidation type="list" allowBlank="1" showInputMessage="1" showErrorMessage="1">
          <x14:formula1>
            <xm:f>'[6]DATOS '!#REF!</xm:f>
          </x14:formula1>
          <xm:sqref>B10:B62 C15:C62</xm:sqref>
        </x14:dataValidation>
        <x14:dataValidation type="list" allowBlank="1" showInputMessage="1" showErrorMessage="1">
          <x14:formula1>
            <xm:f>'[6]DATOS '!#REF!</xm:f>
          </x14:formula1>
          <xm:sqref>A10:A62</xm:sqref>
        </x14:dataValidation>
        <x14:dataValidation type="list" allowBlank="1" showInputMessage="1" showErrorMessage="1">
          <x14:formula1>
            <xm:f>'[6]DATOS '!#REF!</xm:f>
          </x14:formula1>
          <xm:sqref>AL54:AL57</xm:sqref>
        </x14:dataValidation>
        <x14:dataValidation type="list" allowBlank="1" showInputMessage="1" showErrorMessage="1">
          <x14:formula1>
            <xm:f>'[6]DATOS '!#REF!</xm:f>
          </x14:formula1>
          <xm:sqref>N10:N62</xm:sqref>
        </x14:dataValidation>
        <x14:dataValidation type="list" allowBlank="1" showInputMessage="1" showErrorMessage="1">
          <x14:formula1>
            <xm:f>[8]Validacion!#REF!</xm:f>
          </x14:formula1>
          <xm:sqref>S32:Y32</xm:sqref>
        </x14:dataValidation>
        <x14:dataValidation type="list" allowBlank="1" showInputMessage="1" showErrorMessage="1">
          <x14:formula1>
            <xm:f>'[8]DATOS '!#REF!</xm:f>
          </x14:formula1>
          <xm:sqref>R32</xm:sqref>
        </x14:dataValidation>
        <x14:dataValidation type="list" allowBlank="1" showInputMessage="1" showErrorMessage="1">
          <x14:formula1>
            <xm:f>[9]Validacion!#REF!</xm:f>
          </x14:formula1>
          <xm:sqref>S15:Y17</xm:sqref>
        </x14:dataValidation>
        <x14:dataValidation type="list" allowBlank="1" showInputMessage="1" showErrorMessage="1">
          <x14:formula1>
            <xm:f>'[9]DATOS '!#REF!</xm:f>
          </x14:formula1>
          <xm:sqref>R15:R17</xm:sqref>
        </x14:dataValidation>
        <x14:dataValidation type="list" allowBlank="1" showInputMessage="1" showErrorMessage="1">
          <x14:formula1>
            <xm:f>'[6]DATOS '!#REF!</xm:f>
          </x14:formula1>
          <xm:sqref>R10:R14 R33:R62 R18:R31</xm:sqref>
        </x14:dataValidation>
        <x14:dataValidation type="list" allowBlank="1" showInputMessage="1" showErrorMessage="1">
          <x14:formula1>
            <xm:f>[6]Validacion!#REF!</xm:f>
          </x14:formula1>
          <xm:sqref>Y10:Y14 Y33:Y62 Y18:Y31</xm:sqref>
        </x14:dataValidation>
        <x14:dataValidation type="list" allowBlank="1" showInputMessage="1" showErrorMessage="1">
          <x14:formula1>
            <xm:f>[6]Validacion!#REF!</xm:f>
          </x14:formula1>
          <xm:sqref>X10:X14 X33:X62 X18:X31</xm:sqref>
        </x14:dataValidation>
        <x14:dataValidation type="list" allowBlank="1" showInputMessage="1" showErrorMessage="1">
          <x14:formula1>
            <xm:f>[6]Validacion!#REF!</xm:f>
          </x14:formula1>
          <xm:sqref>W10:W14 W33:W62 W18:W31</xm:sqref>
        </x14:dataValidation>
        <x14:dataValidation type="list" allowBlank="1" showInputMessage="1" showErrorMessage="1">
          <x14:formula1>
            <xm:f>[6]Validacion!#REF!</xm:f>
          </x14:formula1>
          <xm:sqref>V10:V14 V33:V62 V18:V31</xm:sqref>
        </x14:dataValidation>
        <x14:dataValidation type="list" allowBlank="1" showInputMessage="1" showErrorMessage="1">
          <x14:formula1>
            <xm:f>[6]Validacion!#REF!</xm:f>
          </x14:formula1>
          <xm:sqref>U10:U14 U33:U62 U18:U31</xm:sqref>
        </x14:dataValidation>
        <x14:dataValidation type="list" allowBlank="1" showInputMessage="1" showErrorMessage="1">
          <x14:formula1>
            <xm:f>[6]Validacion!#REF!</xm:f>
          </x14:formula1>
          <xm:sqref>T10:T14 T33:T62 T18:T31</xm:sqref>
        </x14:dataValidation>
        <x14:dataValidation type="list" allowBlank="1" showInputMessage="1" showErrorMessage="1">
          <x14:formula1>
            <xm:f>[6]Validacion!#REF!</xm:f>
          </x14:formula1>
          <xm:sqref>S10:S14 S33:S62 S18:S31</xm:sqref>
        </x14:dataValidation>
        <x14:dataValidation type="list" allowBlank="1" showInputMessage="1" showErrorMessage="1">
          <x14:formula1>
            <xm:f>[6]Validacion!#REF!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workbookViewId="0">
      <selection activeCell="I23" sqref="I23"/>
    </sheetView>
  </sheetViews>
  <sheetFormatPr baseColWidth="10" defaultRowHeight="15" x14ac:dyDescent="0.25"/>
  <cols>
    <col min="1" max="1" width="25.42578125" bestFit="1" customWidth="1"/>
    <col min="2" max="2" width="25.5703125" customWidth="1"/>
    <col min="3" max="3" width="12.140625" bestFit="1" customWidth="1"/>
    <col min="6" max="6" width="12.85546875" customWidth="1"/>
    <col min="7" max="7" width="17.7109375" customWidth="1"/>
    <col min="9" max="9" width="13.5703125" customWidth="1"/>
    <col min="11" max="11" width="13.7109375" customWidth="1"/>
    <col min="12" max="12" width="15.85546875" style="53" customWidth="1"/>
    <col min="13" max="13" width="20.42578125" customWidth="1"/>
    <col min="14" max="14" width="17.85546875" customWidth="1"/>
    <col min="15" max="15" width="14.85546875" customWidth="1"/>
    <col min="16" max="16" width="13.5703125" customWidth="1"/>
  </cols>
  <sheetData>
    <row r="1" spans="1:19" ht="90" x14ac:dyDescent="0.25">
      <c r="A1" t="s">
        <v>68</v>
      </c>
      <c r="B1" s="22" t="s">
        <v>69</v>
      </c>
      <c r="C1" t="s">
        <v>55</v>
      </c>
      <c r="D1" t="s">
        <v>64</v>
      </c>
      <c r="E1" s="22" t="s">
        <v>70</v>
      </c>
      <c r="F1" s="22" t="s">
        <v>57</v>
      </c>
      <c r="G1" s="22" t="s">
        <v>71</v>
      </c>
      <c r="J1" t="s">
        <v>150</v>
      </c>
    </row>
    <row r="2" spans="1:19" ht="14.45" x14ac:dyDescent="0.3">
      <c r="A2" t="s">
        <v>58</v>
      </c>
      <c r="B2" s="22" t="s">
        <v>59</v>
      </c>
      <c r="C2" t="s">
        <v>60</v>
      </c>
      <c r="D2" t="s">
        <v>61</v>
      </c>
      <c r="E2" t="s">
        <v>62</v>
      </c>
      <c r="F2" t="s">
        <v>75</v>
      </c>
      <c r="G2" t="s">
        <v>63</v>
      </c>
      <c r="J2" t="s">
        <v>151</v>
      </c>
    </row>
    <row r="3" spans="1:19" ht="14.45" x14ac:dyDescent="0.3">
      <c r="A3" t="s">
        <v>65</v>
      </c>
      <c r="B3" s="22" t="s">
        <v>66</v>
      </c>
      <c r="C3" t="s">
        <v>67</v>
      </c>
      <c r="D3" t="s">
        <v>72</v>
      </c>
      <c r="E3" t="s">
        <v>74</v>
      </c>
      <c r="F3" t="s">
        <v>76</v>
      </c>
      <c r="G3" t="s">
        <v>77</v>
      </c>
      <c r="J3" t="s">
        <v>152</v>
      </c>
    </row>
    <row r="4" spans="1:19" ht="14.45" x14ac:dyDescent="0.3">
      <c r="B4" s="22"/>
      <c r="D4" t="s">
        <v>73</v>
      </c>
      <c r="G4" t="s">
        <v>78</v>
      </c>
      <c r="J4" t="s">
        <v>153</v>
      </c>
    </row>
    <row r="11" spans="1:19" thickBot="1" x14ac:dyDescent="0.35"/>
    <row r="12" spans="1:19" ht="45.75" thickBot="1" x14ac:dyDescent="0.3">
      <c r="B12" s="407" t="s">
        <v>4</v>
      </c>
      <c r="C12" s="410" t="s">
        <v>79</v>
      </c>
      <c r="D12" s="411"/>
      <c r="E12" s="411"/>
      <c r="F12" s="411"/>
      <c r="G12" s="412"/>
      <c r="H12" s="23"/>
      <c r="I12" s="23"/>
      <c r="J12" s="24" t="s">
        <v>80</v>
      </c>
      <c r="K12" s="23"/>
      <c r="L12" s="54"/>
      <c r="M12" s="23"/>
    </row>
    <row r="13" spans="1:19" ht="15.75" thickBot="1" x14ac:dyDescent="0.3">
      <c r="B13" s="408"/>
      <c r="C13" s="25">
        <v>1</v>
      </c>
      <c r="D13" s="25">
        <v>2</v>
      </c>
      <c r="E13" s="25">
        <v>3</v>
      </c>
      <c r="F13" s="25">
        <v>4</v>
      </c>
      <c r="G13" s="25">
        <v>5</v>
      </c>
      <c r="H13" s="23"/>
      <c r="I13" s="23"/>
      <c r="J13" s="23"/>
      <c r="K13" s="23"/>
      <c r="L13" s="54"/>
      <c r="M13" s="23"/>
    </row>
    <row r="14" spans="1:19" ht="17.25" customHeight="1" thickBot="1" x14ac:dyDescent="0.3">
      <c r="B14" s="40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9" x14ac:dyDescent="0.3">
      <c r="B20" s="23" t="s">
        <v>109</v>
      </c>
      <c r="C20" s="41"/>
      <c r="D20" s="41"/>
      <c r="E20" s="41"/>
      <c r="F20" s="41"/>
      <c r="G20" s="41"/>
      <c r="H20" s="23"/>
      <c r="I20" s="23"/>
      <c r="J20" s="23"/>
      <c r="K20" s="23"/>
      <c r="L20" s="54"/>
      <c r="M20" s="23"/>
    </row>
    <row r="21" spans="2:13" ht="43.9" thickBot="1" x14ac:dyDescent="0.3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13" t="s">
        <v>127</v>
      </c>
      <c r="D32" s="413"/>
      <c r="E32" s="413" t="s">
        <v>128</v>
      </c>
      <c r="F32" s="41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04" t="s">
        <v>143</v>
      </c>
      <c r="C41" s="404"/>
      <c r="D41" s="405" t="s">
        <v>144</v>
      </c>
      <c r="E41" s="405" t="s">
        <v>145</v>
      </c>
      <c r="F41" s="405" t="s">
        <v>146</v>
      </c>
      <c r="G41" s="405" t="s">
        <v>147</v>
      </c>
      <c r="H41" s="405" t="s">
        <v>148</v>
      </c>
      <c r="I41" s="64"/>
      <c r="J41" s="406" t="s">
        <v>149</v>
      </c>
      <c r="K41" s="406"/>
      <c r="L41" s="405" t="s">
        <v>144</v>
      </c>
      <c r="M41" s="405" t="s">
        <v>145</v>
      </c>
      <c r="N41" s="405" t="s">
        <v>146</v>
      </c>
      <c r="O41" s="405" t="s">
        <v>147</v>
      </c>
      <c r="P41" s="405" t="s">
        <v>148</v>
      </c>
    </row>
    <row r="42" spans="2:16" x14ac:dyDescent="0.25">
      <c r="B42" s="404"/>
      <c r="C42" s="404"/>
      <c r="D42" s="405"/>
      <c r="E42" s="405"/>
      <c r="F42" s="405"/>
      <c r="G42" s="405"/>
      <c r="H42" s="405"/>
      <c r="I42" s="64"/>
      <c r="J42" s="406"/>
      <c r="K42" s="406"/>
      <c r="L42" s="405"/>
      <c r="M42" s="405"/>
      <c r="N42" s="405"/>
      <c r="O42" s="405"/>
      <c r="P42" s="405"/>
    </row>
    <row r="43" spans="2:16" x14ac:dyDescent="0.25">
      <c r="B43" s="404"/>
      <c r="C43" s="404"/>
      <c r="D43" s="405"/>
      <c r="E43" s="405"/>
      <c r="F43" s="405"/>
      <c r="G43" s="405"/>
      <c r="H43" s="405"/>
      <c r="I43" s="64"/>
      <c r="J43" s="406"/>
      <c r="K43" s="406"/>
      <c r="L43" s="405"/>
      <c r="M43" s="405"/>
      <c r="N43" s="405"/>
      <c r="O43" s="405"/>
      <c r="P43" s="405"/>
    </row>
    <row r="44" spans="2:16" ht="30" x14ac:dyDescent="0.25">
      <c r="B44" s="404"/>
      <c r="C44" s="404"/>
      <c r="D44" s="65" t="s">
        <v>141</v>
      </c>
      <c r="E44" s="65" t="s">
        <v>150</v>
      </c>
      <c r="F44" s="65" t="s">
        <v>151</v>
      </c>
      <c r="G44" s="65">
        <v>2</v>
      </c>
      <c r="H44" s="65">
        <v>1</v>
      </c>
      <c r="I44" s="64"/>
      <c r="J44" s="406"/>
      <c r="K44" s="406"/>
      <c r="L44" s="66" t="s">
        <v>141</v>
      </c>
      <c r="M44" s="66" t="s">
        <v>150</v>
      </c>
      <c r="N44" s="66" t="s">
        <v>151</v>
      </c>
      <c r="O44" s="66">
        <v>2</v>
      </c>
      <c r="P44" s="66">
        <v>0</v>
      </c>
    </row>
    <row r="45" spans="2:16" ht="30" x14ac:dyDescent="0.25">
      <c r="B45" s="404"/>
      <c r="C45" s="404"/>
      <c r="D45" s="65" t="s">
        <v>15</v>
      </c>
      <c r="E45" s="65" t="s">
        <v>150</v>
      </c>
      <c r="F45" s="65" t="s">
        <v>150</v>
      </c>
      <c r="G45" s="65">
        <v>1</v>
      </c>
      <c r="H45" s="65">
        <v>1</v>
      </c>
      <c r="I45" s="64"/>
      <c r="J45" s="406"/>
      <c r="K45" s="406"/>
      <c r="L45" s="66" t="s">
        <v>15</v>
      </c>
      <c r="M45" s="66" t="s">
        <v>150</v>
      </c>
      <c r="N45" s="66" t="s">
        <v>150</v>
      </c>
      <c r="O45" s="66">
        <v>1</v>
      </c>
      <c r="P45" s="66">
        <v>0</v>
      </c>
    </row>
    <row r="46" spans="2:16" ht="30" x14ac:dyDescent="0.25">
      <c r="B46" s="404"/>
      <c r="C46" s="404"/>
      <c r="D46" s="65" t="s">
        <v>15</v>
      </c>
      <c r="E46" s="65" t="s">
        <v>152</v>
      </c>
      <c r="F46" s="65" t="s">
        <v>150</v>
      </c>
      <c r="G46" s="65">
        <v>0</v>
      </c>
      <c r="H46" s="65">
        <v>1</v>
      </c>
      <c r="I46" s="64"/>
      <c r="J46" s="406"/>
      <c r="K46" s="406"/>
      <c r="L46" s="66" t="s">
        <v>15</v>
      </c>
      <c r="M46" s="66" t="s">
        <v>152</v>
      </c>
      <c r="N46" s="66" t="s">
        <v>150</v>
      </c>
      <c r="O46" s="66">
        <v>0</v>
      </c>
      <c r="P46" s="66">
        <v>0</v>
      </c>
    </row>
    <row r="47" spans="2:16" ht="30" x14ac:dyDescent="0.25">
      <c r="B47" s="404"/>
      <c r="C47" s="404"/>
      <c r="D47" s="65" t="s">
        <v>15</v>
      </c>
      <c r="E47" s="65" t="s">
        <v>150</v>
      </c>
      <c r="F47" s="65" t="s">
        <v>152</v>
      </c>
      <c r="G47" s="65">
        <v>1</v>
      </c>
      <c r="H47" s="65">
        <v>0</v>
      </c>
      <c r="I47" s="64"/>
      <c r="J47" s="406"/>
      <c r="K47" s="40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568</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8"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
      <c r="A1" s="414" t="s">
        <v>4</v>
      </c>
      <c r="B1" s="414"/>
    </row>
    <row r="2" spans="1:8" ht="14.45" thickBot="1" x14ac:dyDescent="0.3">
      <c r="A2" s="2" t="s">
        <v>7</v>
      </c>
      <c r="B2" s="5">
        <v>5</v>
      </c>
      <c r="D2" s="33" t="s">
        <v>91</v>
      </c>
      <c r="E2" s="33"/>
      <c r="F2" s="33"/>
      <c r="G2" s="33"/>
      <c r="H2" s="33"/>
    </row>
    <row r="3" spans="1:8" ht="14.45" thickBot="1" x14ac:dyDescent="0.3">
      <c r="A3" s="3" t="s">
        <v>8</v>
      </c>
      <c r="B3" s="5">
        <v>4</v>
      </c>
      <c r="D3" s="37" t="s">
        <v>95</v>
      </c>
      <c r="E3" s="37"/>
      <c r="F3" s="37"/>
      <c r="G3" s="37"/>
      <c r="H3" s="37"/>
    </row>
    <row r="4" spans="1:8" ht="14.45" thickBot="1" x14ac:dyDescent="0.3">
      <c r="A4" s="4" t="s">
        <v>9</v>
      </c>
      <c r="B4" s="5">
        <v>3</v>
      </c>
      <c r="D4" s="37" t="s">
        <v>99</v>
      </c>
      <c r="E4" s="37"/>
      <c r="F4" s="37"/>
      <c r="G4" s="37"/>
      <c r="H4" s="37"/>
    </row>
    <row r="5" spans="1:8" ht="14.45" thickBot="1" x14ac:dyDescent="0.3">
      <c r="A5" s="7" t="s">
        <v>10</v>
      </c>
      <c r="B5" s="5">
        <v>2</v>
      </c>
      <c r="D5" s="37" t="s">
        <v>102</v>
      </c>
      <c r="E5" s="37"/>
      <c r="F5" s="37"/>
      <c r="G5" s="37"/>
      <c r="H5" s="37"/>
    </row>
    <row r="6" spans="1:8" ht="14.45" thickBot="1" x14ac:dyDescent="0.3">
      <c r="A6" s="6" t="s">
        <v>11</v>
      </c>
      <c r="B6" s="5">
        <v>1</v>
      </c>
      <c r="D6" s="37" t="s">
        <v>106</v>
      </c>
      <c r="E6" s="37"/>
      <c r="F6" s="37"/>
      <c r="G6" s="37"/>
      <c r="H6" s="37"/>
    </row>
    <row r="8" spans="1:8" ht="13.9" x14ac:dyDescent="0.25">
      <c r="A8" s="414" t="s">
        <v>12</v>
      </c>
      <c r="B8" s="414"/>
    </row>
    <row r="9" spans="1:8" x14ac:dyDescent="0.2">
      <c r="A9" s="2" t="s">
        <v>13</v>
      </c>
      <c r="B9" s="5">
        <v>5</v>
      </c>
    </row>
    <row r="10" spans="1:8" ht="13.9" x14ac:dyDescent="0.25">
      <c r="A10" s="3" t="s">
        <v>14</v>
      </c>
      <c r="B10" s="5">
        <v>4</v>
      </c>
    </row>
    <row r="11" spans="1:8" ht="13.9" x14ac:dyDescent="0.25">
      <c r="A11" s="4" t="s">
        <v>15</v>
      </c>
      <c r="B11" s="5">
        <v>3</v>
      </c>
    </row>
    <row r="12" spans="1:8" ht="13.9" x14ac:dyDescent="0.25">
      <c r="A12" s="7" t="s">
        <v>16</v>
      </c>
      <c r="B12" s="5">
        <v>2</v>
      </c>
    </row>
    <row r="13" spans="1:8" ht="13.9" x14ac:dyDescent="0.25">
      <c r="A13" s="6" t="s">
        <v>17</v>
      </c>
      <c r="B13" s="5">
        <v>1</v>
      </c>
    </row>
    <row r="15" spans="1:8" ht="13.9" x14ac:dyDescent="0.25">
      <c r="A15" s="414" t="s">
        <v>6</v>
      </c>
      <c r="B15" s="414"/>
    </row>
    <row r="16" spans="1:8" ht="13.9" x14ac:dyDescent="0.25">
      <c r="A16" s="2" t="s">
        <v>18</v>
      </c>
      <c r="B16" s="5"/>
    </row>
    <row r="17" spans="1:5" ht="13.9" x14ac:dyDescent="0.25">
      <c r="A17" s="3" t="s">
        <v>19</v>
      </c>
      <c r="B17" s="5"/>
    </row>
    <row r="18" spans="1:5" ht="13.9" x14ac:dyDescent="0.25">
      <c r="A18" s="4" t="s">
        <v>20</v>
      </c>
      <c r="B18" s="5"/>
    </row>
    <row r="19" spans="1:5" ht="13.9" x14ac:dyDescent="0.25">
      <c r="A19" s="7" t="s">
        <v>21</v>
      </c>
      <c r="B19" s="5"/>
    </row>
    <row r="23" spans="1:5" ht="15" x14ac:dyDescent="0.25">
      <c r="A23" s="82" t="s">
        <v>193</v>
      </c>
      <c r="B23" s="81"/>
      <c r="C23" s="82" t="s">
        <v>222</v>
      </c>
      <c r="E23" s="82" t="s">
        <v>221</v>
      </c>
    </row>
    <row r="24" spans="1:5" ht="15.75" customHeight="1" x14ac:dyDescent="0.25">
      <c r="A24" s="83" t="s">
        <v>155</v>
      </c>
      <c r="B24" s="80"/>
      <c r="C24" s="83" t="s">
        <v>158</v>
      </c>
      <c r="E24" s="83" t="s">
        <v>141</v>
      </c>
    </row>
    <row r="25" spans="1:5" ht="15.75" customHeight="1" x14ac:dyDescent="0.25">
      <c r="A25" s="83" t="s">
        <v>229</v>
      </c>
      <c r="B25" s="80"/>
      <c r="C25" s="83" t="s">
        <v>223</v>
      </c>
      <c r="E25" s="83" t="s">
        <v>15</v>
      </c>
    </row>
    <row r="26" spans="1:5" ht="15.75" customHeight="1" x14ac:dyDescent="0.2">
      <c r="A26" s="83" t="s">
        <v>226</v>
      </c>
      <c r="B26" s="80"/>
      <c r="E26" s="83" t="s">
        <v>133</v>
      </c>
    </row>
    <row r="27" spans="1:5" ht="15.75" customHeight="1" x14ac:dyDescent="0.25">
      <c r="B27" s="80"/>
    </row>
    <row r="28" spans="1:5" ht="15.75" customHeight="1" x14ac:dyDescent="0.25">
      <c r="B28" s="80"/>
    </row>
    <row r="31" spans="1:5" ht="27.6"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election activeCell="D24" sqref="D24:Q24"/>
    </sheetView>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426"/>
      <c r="C2" s="428" t="s">
        <v>569</v>
      </c>
      <c r="D2" s="428"/>
      <c r="E2" s="428"/>
      <c r="F2" s="428"/>
      <c r="G2" s="428"/>
      <c r="H2" s="428"/>
      <c r="I2" s="428"/>
      <c r="J2" s="428"/>
      <c r="K2" s="428"/>
      <c r="L2" s="428"/>
      <c r="M2" s="428"/>
      <c r="N2" s="428"/>
      <c r="O2" s="428"/>
      <c r="P2" s="428"/>
      <c r="Q2" s="428"/>
    </row>
    <row r="3" spans="2:17" ht="22.5" customHeight="1" x14ac:dyDescent="0.25">
      <c r="B3" s="427"/>
      <c r="C3" s="428" t="s">
        <v>677</v>
      </c>
      <c r="D3" s="428"/>
      <c r="E3" s="428"/>
      <c r="F3" s="428"/>
      <c r="G3" s="428"/>
      <c r="H3" s="428"/>
      <c r="I3" s="428"/>
      <c r="J3" s="428"/>
      <c r="K3" s="428"/>
      <c r="L3" s="428"/>
      <c r="M3" s="428"/>
      <c r="N3" s="428"/>
      <c r="O3" s="428"/>
      <c r="P3" s="428"/>
      <c r="Q3" s="428"/>
    </row>
    <row r="5" spans="2:17" x14ac:dyDescent="0.25">
      <c r="B5" s="432" t="s">
        <v>616</v>
      </c>
      <c r="C5" s="433"/>
      <c r="D5" s="429" t="s">
        <v>603</v>
      </c>
      <c r="E5" s="429"/>
      <c r="F5" s="429"/>
      <c r="G5" s="429"/>
      <c r="H5" s="430" t="s">
        <v>617</v>
      </c>
      <c r="I5" s="430"/>
      <c r="J5" s="430"/>
      <c r="K5" s="429" t="s">
        <v>603</v>
      </c>
      <c r="L5" s="429"/>
      <c r="M5" s="429"/>
    </row>
    <row r="6" spans="2:17" s="177" customFormat="1" ht="51.75" customHeight="1" x14ac:dyDescent="0.25">
      <c r="B6" s="178" t="s">
        <v>618</v>
      </c>
      <c r="C6" s="431"/>
      <c r="D6" s="431"/>
      <c r="E6" s="431"/>
      <c r="F6" s="431"/>
      <c r="G6" s="431"/>
      <c r="H6" s="178" t="s">
        <v>572</v>
      </c>
      <c r="I6" s="431"/>
      <c r="J6" s="431"/>
      <c r="K6" s="431"/>
      <c r="L6" s="431"/>
      <c r="M6" s="178" t="s">
        <v>571</v>
      </c>
      <c r="N6" s="428"/>
      <c r="O6" s="428"/>
      <c r="P6" s="428"/>
      <c r="Q6" s="428"/>
    </row>
    <row r="7" spans="2:17" ht="15.75" customHeight="1" x14ac:dyDescent="0.25">
      <c r="B7" s="434" t="s">
        <v>619</v>
      </c>
      <c r="C7" s="435"/>
      <c r="D7" s="422"/>
      <c r="E7" s="422"/>
      <c r="F7" s="422"/>
      <c r="G7" s="422"/>
      <c r="H7" s="422"/>
      <c r="I7" s="422"/>
      <c r="J7" s="422"/>
      <c r="K7" s="422"/>
      <c r="L7" s="422"/>
      <c r="M7" s="420" t="s">
        <v>629</v>
      </c>
      <c r="N7" s="420"/>
      <c r="O7" s="421"/>
      <c r="P7" s="421"/>
      <c r="Q7" s="416"/>
    </row>
    <row r="8" spans="2:17" ht="15.75" customHeight="1" x14ac:dyDescent="0.25">
      <c r="B8" s="436"/>
      <c r="C8" s="437"/>
      <c r="D8" s="422"/>
      <c r="E8" s="422"/>
      <c r="F8" s="422"/>
      <c r="G8" s="422"/>
      <c r="H8" s="422"/>
      <c r="I8" s="422"/>
      <c r="J8" s="422"/>
      <c r="K8" s="422"/>
      <c r="L8" s="422"/>
      <c r="M8" s="420"/>
      <c r="N8" s="420"/>
      <c r="O8" s="421"/>
      <c r="P8" s="421"/>
      <c r="Q8" s="416"/>
    </row>
    <row r="9" spans="2:17" ht="15.75" customHeight="1" x14ac:dyDescent="0.25">
      <c r="B9" s="438"/>
      <c r="C9" s="439"/>
      <c r="D9" s="422"/>
      <c r="E9" s="422"/>
      <c r="F9" s="422"/>
      <c r="G9" s="422"/>
      <c r="H9" s="422"/>
      <c r="I9" s="422"/>
      <c r="J9" s="422"/>
      <c r="K9" s="422"/>
      <c r="L9" s="422"/>
      <c r="M9" s="420"/>
      <c r="N9" s="420"/>
      <c r="O9" s="421"/>
      <c r="P9" s="421"/>
      <c r="Q9" s="416"/>
    </row>
    <row r="10" spans="2:17" ht="15.75" customHeight="1" x14ac:dyDescent="0.25">
      <c r="B10" s="423" t="s">
        <v>620</v>
      </c>
      <c r="C10" s="424"/>
      <c r="D10" s="424"/>
      <c r="E10" s="424"/>
      <c r="F10" s="424"/>
      <c r="G10" s="424"/>
      <c r="H10" s="424"/>
      <c r="I10" s="424"/>
      <c r="J10" s="424"/>
      <c r="K10" s="424"/>
      <c r="L10" s="424"/>
      <c r="M10" s="424"/>
      <c r="N10" s="424"/>
      <c r="O10" s="424"/>
      <c r="P10" s="424"/>
      <c r="Q10" s="425"/>
    </row>
    <row r="11" spans="2:17" ht="15.75" customHeight="1" x14ac:dyDescent="0.25">
      <c r="B11" s="420" t="s">
        <v>608</v>
      </c>
      <c r="C11" s="420"/>
      <c r="D11" s="415"/>
      <c r="E11" s="421"/>
      <c r="F11" s="421"/>
      <c r="G11" s="421"/>
      <c r="H11" s="421"/>
      <c r="I11" s="421"/>
      <c r="J11" s="421"/>
      <c r="K11" s="421"/>
      <c r="L11" s="421"/>
      <c r="M11" s="421"/>
      <c r="N11" s="421"/>
      <c r="O11" s="421"/>
      <c r="P11" s="421"/>
      <c r="Q11" s="416"/>
    </row>
    <row r="12" spans="2:17" ht="15.75" customHeight="1" x14ac:dyDescent="0.25">
      <c r="B12" s="420" t="s">
        <v>609</v>
      </c>
      <c r="C12" s="420"/>
      <c r="D12" s="415"/>
      <c r="E12" s="421"/>
      <c r="F12" s="421"/>
      <c r="G12" s="421"/>
      <c r="H12" s="421"/>
      <c r="I12" s="421"/>
      <c r="J12" s="421"/>
      <c r="K12" s="421"/>
      <c r="L12" s="421"/>
      <c r="M12" s="421"/>
      <c r="N12" s="421"/>
      <c r="O12" s="421"/>
      <c r="P12" s="421"/>
      <c r="Q12" s="416"/>
    </row>
    <row r="13" spans="2:17" ht="15.75" customHeight="1" x14ac:dyDescent="0.25">
      <c r="B13" s="420" t="s">
        <v>610</v>
      </c>
      <c r="C13" s="420"/>
      <c r="D13" s="415"/>
      <c r="E13" s="421"/>
      <c r="F13" s="421"/>
      <c r="G13" s="421"/>
      <c r="H13" s="421"/>
      <c r="I13" s="421"/>
      <c r="J13" s="421"/>
      <c r="K13" s="421"/>
      <c r="L13" s="421"/>
      <c r="M13" s="421"/>
      <c r="N13" s="421"/>
      <c r="O13" s="421"/>
      <c r="P13" s="421"/>
      <c r="Q13" s="416"/>
    </row>
    <row r="14" spans="2:17" ht="15.75" customHeight="1" x14ac:dyDescent="0.25">
      <c r="B14" s="420" t="s">
        <v>611</v>
      </c>
      <c r="C14" s="420"/>
      <c r="D14" s="415"/>
      <c r="E14" s="421"/>
      <c r="F14" s="421"/>
      <c r="G14" s="421"/>
      <c r="H14" s="421"/>
      <c r="I14" s="421"/>
      <c r="J14" s="421"/>
      <c r="K14" s="421"/>
      <c r="L14" s="421"/>
      <c r="M14" s="421"/>
      <c r="N14" s="421"/>
      <c r="O14" s="421"/>
      <c r="P14" s="421"/>
      <c r="Q14" s="416"/>
    </row>
    <row r="15" spans="2:17" ht="15.75" customHeight="1" x14ac:dyDescent="0.25">
      <c r="B15" s="420" t="s">
        <v>612</v>
      </c>
      <c r="C15" s="420"/>
      <c r="D15" s="415"/>
      <c r="E15" s="421"/>
      <c r="F15" s="421"/>
      <c r="G15" s="421"/>
      <c r="H15" s="421"/>
      <c r="I15" s="421"/>
      <c r="J15" s="421"/>
      <c r="K15" s="421"/>
      <c r="L15" s="421"/>
      <c r="M15" s="421"/>
      <c r="N15" s="421"/>
      <c r="O15" s="421"/>
      <c r="P15" s="421"/>
      <c r="Q15" s="416"/>
    </row>
    <row r="16" spans="2:17" ht="15.75" customHeight="1" x14ac:dyDescent="0.25">
      <c r="B16" s="420" t="s">
        <v>812</v>
      </c>
      <c r="C16" s="420"/>
      <c r="D16" s="415"/>
      <c r="E16" s="421"/>
      <c r="F16" s="421"/>
      <c r="G16" s="421"/>
      <c r="H16" s="421"/>
      <c r="I16" s="421"/>
      <c r="J16" s="421"/>
      <c r="K16" s="421" t="s">
        <v>812</v>
      </c>
      <c r="L16" s="421"/>
      <c r="M16" s="421"/>
      <c r="N16" s="421"/>
      <c r="O16" s="421"/>
      <c r="P16" s="421"/>
      <c r="Q16" s="416"/>
    </row>
    <row r="17" spans="2:17" ht="15.75" customHeight="1" x14ac:dyDescent="0.25">
      <c r="B17" s="420"/>
      <c r="C17" s="420"/>
      <c r="D17" s="415"/>
      <c r="E17" s="421"/>
      <c r="F17" s="421"/>
      <c r="G17" s="421"/>
      <c r="H17" s="421"/>
      <c r="I17" s="421"/>
      <c r="J17" s="421"/>
      <c r="K17" s="421"/>
      <c r="L17" s="421"/>
      <c r="M17" s="421"/>
      <c r="N17" s="421"/>
      <c r="O17" s="421"/>
      <c r="P17" s="421"/>
      <c r="Q17" s="416"/>
    </row>
    <row r="18" spans="2:17" ht="15.75" customHeight="1" x14ac:dyDescent="0.25">
      <c r="B18" s="420"/>
      <c r="C18" s="420"/>
      <c r="D18" s="415"/>
      <c r="E18" s="421"/>
      <c r="F18" s="421"/>
      <c r="G18" s="421"/>
      <c r="H18" s="421"/>
      <c r="I18" s="421"/>
      <c r="J18" s="421"/>
      <c r="K18" s="421"/>
      <c r="L18" s="421"/>
      <c r="M18" s="421"/>
      <c r="N18" s="421"/>
      <c r="O18" s="421"/>
      <c r="P18" s="421"/>
      <c r="Q18" s="416"/>
    </row>
    <row r="19" spans="2:17" ht="15.75" customHeight="1" x14ac:dyDescent="0.25">
      <c r="B19" s="420" t="s">
        <v>814</v>
      </c>
      <c r="C19" s="420"/>
      <c r="D19" s="415"/>
      <c r="E19" s="421"/>
      <c r="F19" s="421"/>
      <c r="G19" s="421"/>
      <c r="H19" s="421"/>
      <c r="I19" s="421"/>
      <c r="J19" s="421"/>
      <c r="K19" s="421" t="s">
        <v>814</v>
      </c>
      <c r="L19" s="421"/>
      <c r="M19" s="421"/>
      <c r="N19" s="421"/>
      <c r="O19" s="421"/>
      <c r="P19" s="421"/>
      <c r="Q19" s="416"/>
    </row>
    <row r="20" spans="2:17" ht="15.75" customHeight="1" x14ac:dyDescent="0.25">
      <c r="B20" s="420"/>
      <c r="C20" s="420"/>
      <c r="D20" s="415"/>
      <c r="E20" s="421"/>
      <c r="F20" s="421"/>
      <c r="G20" s="421"/>
      <c r="H20" s="421"/>
      <c r="I20" s="421"/>
      <c r="J20" s="421"/>
      <c r="K20" s="421"/>
      <c r="L20" s="421"/>
      <c r="M20" s="421"/>
      <c r="N20" s="421"/>
      <c r="O20" s="421"/>
      <c r="P20" s="421"/>
      <c r="Q20" s="416"/>
    </row>
    <row r="21" spans="2:17" ht="15.75" customHeight="1" x14ac:dyDescent="0.25">
      <c r="B21" s="420"/>
      <c r="C21" s="420"/>
      <c r="D21" s="415"/>
      <c r="E21" s="421"/>
      <c r="F21" s="421"/>
      <c r="G21" s="421"/>
      <c r="H21" s="421"/>
      <c r="I21" s="421"/>
      <c r="J21" s="421"/>
      <c r="K21" s="421"/>
      <c r="L21" s="421"/>
      <c r="M21" s="421"/>
      <c r="N21" s="421"/>
      <c r="O21" s="421"/>
      <c r="P21" s="421"/>
      <c r="Q21" s="416"/>
    </row>
    <row r="22" spans="2:17" ht="15.75" customHeight="1" x14ac:dyDescent="0.25">
      <c r="B22" s="434" t="s">
        <v>604</v>
      </c>
      <c r="C22" s="435"/>
      <c r="D22" s="422"/>
      <c r="E22" s="422"/>
      <c r="F22" s="422"/>
      <c r="G22" s="422"/>
      <c r="H22" s="422"/>
      <c r="I22" s="422"/>
      <c r="J22" s="422"/>
      <c r="K22" s="422"/>
      <c r="L22" s="422"/>
      <c r="M22" s="422"/>
      <c r="N22" s="422"/>
      <c r="O22" s="422"/>
      <c r="P22" s="422"/>
      <c r="Q22" s="422"/>
    </row>
    <row r="23" spans="2:17" ht="15.75" customHeight="1" x14ac:dyDescent="0.25">
      <c r="B23" s="436"/>
      <c r="C23" s="437"/>
      <c r="D23" s="422"/>
      <c r="E23" s="422"/>
      <c r="F23" s="422"/>
      <c r="G23" s="422"/>
      <c r="H23" s="422"/>
      <c r="I23" s="422"/>
      <c r="J23" s="422"/>
      <c r="K23" s="422"/>
      <c r="L23" s="422"/>
      <c r="M23" s="422"/>
      <c r="N23" s="422"/>
      <c r="O23" s="422"/>
      <c r="P23" s="422"/>
      <c r="Q23" s="422"/>
    </row>
    <row r="24" spans="2:17" ht="15.75" customHeight="1" x14ac:dyDescent="0.25">
      <c r="B24" s="438"/>
      <c r="C24" s="439"/>
      <c r="D24" s="422"/>
      <c r="E24" s="422"/>
      <c r="F24" s="422"/>
      <c r="G24" s="422"/>
      <c r="H24" s="422"/>
      <c r="I24" s="422"/>
      <c r="J24" s="422"/>
      <c r="K24" s="422"/>
      <c r="L24" s="422"/>
      <c r="M24" s="422"/>
      <c r="N24" s="422"/>
      <c r="O24" s="422"/>
      <c r="P24" s="422"/>
      <c r="Q24" s="422"/>
    </row>
    <row r="25" spans="2:17" ht="15.75" customHeight="1" x14ac:dyDescent="0.25">
      <c r="B25" s="434" t="s">
        <v>831</v>
      </c>
      <c r="C25" s="435"/>
      <c r="D25" s="179"/>
      <c r="E25" s="180"/>
      <c r="F25" s="180"/>
      <c r="G25" s="180"/>
      <c r="H25" s="180"/>
      <c r="I25" s="180"/>
      <c r="J25" s="180"/>
      <c r="K25" s="180"/>
      <c r="L25" s="180"/>
      <c r="M25" s="417" t="s">
        <v>607</v>
      </c>
      <c r="N25" s="415"/>
      <c r="O25" s="416"/>
      <c r="P25" s="417" t="s">
        <v>256</v>
      </c>
      <c r="Q25" s="181"/>
    </row>
    <row r="26" spans="2:17" ht="15.75" customHeight="1" x14ac:dyDescent="0.25">
      <c r="B26" s="436"/>
      <c r="C26" s="437"/>
      <c r="D26" s="179"/>
      <c r="E26" s="180"/>
      <c r="F26" s="180"/>
      <c r="G26" s="180"/>
      <c r="H26" s="180"/>
      <c r="I26" s="180"/>
      <c r="J26" s="180"/>
      <c r="K26" s="180"/>
      <c r="L26" s="180"/>
      <c r="M26" s="418"/>
      <c r="N26" s="415"/>
      <c r="O26" s="416"/>
      <c r="P26" s="418"/>
      <c r="Q26" s="181"/>
    </row>
    <row r="27" spans="2:17" ht="15.75" customHeight="1" x14ac:dyDescent="0.25">
      <c r="B27" s="438"/>
      <c r="C27" s="439"/>
      <c r="D27" s="179"/>
      <c r="E27" s="180"/>
      <c r="F27" s="180"/>
      <c r="G27" s="180"/>
      <c r="H27" s="180"/>
      <c r="I27" s="180"/>
      <c r="J27" s="180"/>
      <c r="K27" s="180"/>
      <c r="L27" s="180"/>
      <c r="M27" s="419"/>
      <c r="N27" s="415"/>
      <c r="O27" s="416"/>
      <c r="P27" s="419"/>
      <c r="Q27" s="181"/>
    </row>
    <row r="28" spans="2:17" ht="15.75" customHeight="1" x14ac:dyDescent="0.25">
      <c r="B28" s="434" t="s">
        <v>615</v>
      </c>
      <c r="C28" s="433"/>
      <c r="D28" s="415"/>
      <c r="E28" s="421"/>
      <c r="F28" s="421"/>
      <c r="G28" s="421"/>
      <c r="H28" s="421"/>
      <c r="I28" s="421"/>
      <c r="J28" s="421"/>
      <c r="K28" s="421"/>
      <c r="L28" s="416"/>
      <c r="M28" s="428" t="s">
        <v>607</v>
      </c>
      <c r="N28" s="422"/>
      <c r="O28" s="422"/>
      <c r="P28" s="428" t="s">
        <v>256</v>
      </c>
      <c r="Q28" s="181"/>
    </row>
    <row r="29" spans="2:17" ht="15.75" customHeight="1" x14ac:dyDescent="0.25">
      <c r="B29" s="436"/>
      <c r="C29" s="440"/>
      <c r="D29" s="415"/>
      <c r="E29" s="421"/>
      <c r="F29" s="421"/>
      <c r="G29" s="421"/>
      <c r="H29" s="421"/>
      <c r="I29" s="421"/>
      <c r="J29" s="421"/>
      <c r="K29" s="421"/>
      <c r="L29" s="416"/>
      <c r="M29" s="428"/>
      <c r="N29" s="422"/>
      <c r="O29" s="422"/>
      <c r="P29" s="428"/>
      <c r="Q29" s="181"/>
    </row>
    <row r="30" spans="2:17" ht="15.75" customHeight="1" x14ac:dyDescent="0.25">
      <c r="B30" s="438"/>
      <c r="C30" s="441"/>
      <c r="D30" s="415"/>
      <c r="E30" s="421"/>
      <c r="F30" s="421"/>
      <c r="G30" s="421"/>
      <c r="H30" s="421"/>
      <c r="I30" s="421"/>
      <c r="J30" s="421"/>
      <c r="K30" s="421"/>
      <c r="L30" s="416"/>
      <c r="M30" s="428"/>
      <c r="N30" s="422"/>
      <c r="O30" s="422"/>
      <c r="P30" s="428"/>
      <c r="Q30" s="181"/>
    </row>
    <row r="31" spans="2:17" ht="12.75" customHeight="1" x14ac:dyDescent="0.25">
      <c r="B31" s="434" t="s">
        <v>832</v>
      </c>
      <c r="C31" s="435"/>
      <c r="D31" s="433"/>
      <c r="E31" s="330"/>
      <c r="F31" s="330"/>
      <c r="G31" s="330"/>
      <c r="H31" s="330"/>
      <c r="I31" s="330"/>
      <c r="J31" s="330"/>
    </row>
    <row r="32" spans="2:17" ht="12.75" customHeight="1" x14ac:dyDescent="0.25">
      <c r="B32" s="436"/>
      <c r="C32" s="437"/>
      <c r="D32" s="440"/>
      <c r="E32" s="431"/>
      <c r="F32" s="431"/>
      <c r="G32" s="431"/>
      <c r="H32" s="431"/>
      <c r="I32" s="431"/>
      <c r="J32" s="431"/>
    </row>
    <row r="33" spans="2:10" ht="12.75" customHeight="1" x14ac:dyDescent="0.25">
      <c r="B33" s="436"/>
      <c r="C33" s="437"/>
      <c r="D33" s="440"/>
      <c r="E33" s="431"/>
      <c r="F33" s="431"/>
      <c r="G33" s="431"/>
      <c r="H33" s="431"/>
      <c r="I33" s="431"/>
      <c r="J33" s="431"/>
    </row>
    <row r="34" spans="2:10" x14ac:dyDescent="0.25">
      <c r="B34" s="436"/>
      <c r="C34" s="437"/>
      <c r="D34" s="440"/>
      <c r="E34" s="442"/>
      <c r="F34" s="442"/>
      <c r="G34" s="442"/>
      <c r="H34" s="442"/>
      <c r="I34" s="442"/>
      <c r="J34" s="442"/>
    </row>
    <row r="35" spans="2:10" x14ac:dyDescent="0.25">
      <c r="B35" s="438"/>
      <c r="C35" s="439"/>
      <c r="D35" s="441"/>
      <c r="E35" s="442"/>
      <c r="F35" s="442"/>
      <c r="G35" s="442"/>
      <c r="H35" s="442"/>
      <c r="I35" s="442"/>
      <c r="J35" s="442"/>
    </row>
    <row r="51" spans="5:5" x14ac:dyDescent="0.25">
      <c r="E51" s="8" t="s">
        <v>613</v>
      </c>
    </row>
  </sheetData>
  <mergeCells count="62">
    <mergeCell ref="B31:D35"/>
    <mergeCell ref="E31:J31"/>
    <mergeCell ref="E32:J32"/>
    <mergeCell ref="E33:J33"/>
    <mergeCell ref="E34:J34"/>
    <mergeCell ref="E35:J35"/>
    <mergeCell ref="B28:C30"/>
    <mergeCell ref="M28:M30"/>
    <mergeCell ref="P28:P30"/>
    <mergeCell ref="D19:Q19"/>
    <mergeCell ref="B22:C24"/>
    <mergeCell ref="B25:C27"/>
    <mergeCell ref="M25:M27"/>
    <mergeCell ref="N30:O30"/>
    <mergeCell ref="D28:L28"/>
    <mergeCell ref="D29:L29"/>
    <mergeCell ref="D30:L30"/>
    <mergeCell ref="N28:O28"/>
    <mergeCell ref="N29:O29"/>
    <mergeCell ref="D21:Q21"/>
    <mergeCell ref="D22:Q22"/>
    <mergeCell ref="D23:Q23"/>
    <mergeCell ref="D24:Q24"/>
    <mergeCell ref="B10:Q10"/>
    <mergeCell ref="B11:C11"/>
    <mergeCell ref="B2:B3"/>
    <mergeCell ref="C2:Q2"/>
    <mergeCell ref="C3:Q3"/>
    <mergeCell ref="D5:G5"/>
    <mergeCell ref="H5:J5"/>
    <mergeCell ref="K5:M5"/>
    <mergeCell ref="C6:G6"/>
    <mergeCell ref="I6:L6"/>
    <mergeCell ref="N6:Q6"/>
    <mergeCell ref="D11:Q11"/>
    <mergeCell ref="B5:C5"/>
    <mergeCell ref="O8:Q8"/>
    <mergeCell ref="B7:C9"/>
    <mergeCell ref="D7:L7"/>
    <mergeCell ref="M7:N9"/>
    <mergeCell ref="O7:Q7"/>
    <mergeCell ref="D8:L8"/>
    <mergeCell ref="D9:L9"/>
    <mergeCell ref="O9:Q9"/>
    <mergeCell ref="B12:C12"/>
    <mergeCell ref="D12:Q12"/>
    <mergeCell ref="B13:C13"/>
    <mergeCell ref="D13:Q13"/>
    <mergeCell ref="B14:C14"/>
    <mergeCell ref="D14:Q14"/>
    <mergeCell ref="N25:O25"/>
    <mergeCell ref="P25:P27"/>
    <mergeCell ref="N26:O26"/>
    <mergeCell ref="B15:C15"/>
    <mergeCell ref="D15:Q15"/>
    <mergeCell ref="B16:C18"/>
    <mergeCell ref="D16:Q16"/>
    <mergeCell ref="D17:Q17"/>
    <mergeCell ref="D18:Q18"/>
    <mergeCell ref="D20:Q20"/>
    <mergeCell ref="B19:C21"/>
    <mergeCell ref="N27:O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[10]Datos!#REF!</xm:f>
          </x14:formula1>
          <xm:sqref>I6:L6</xm:sqref>
        </x14:dataValidation>
        <x14:dataValidation type="list" allowBlank="1" showInputMessage="1" showErrorMessage="1">
          <x14:formula1>
            <xm:f>[10]Datos!#REF!</xm:f>
          </x14:formula1>
          <xm:sqref>N6:Q6</xm:sqref>
        </x14:dataValidation>
        <x14:dataValidation type="list" allowBlank="1" showInputMessage="1" showErrorMessage="1">
          <x14:formula1>
            <xm:f>[10]Datos!#REF!</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workbookViewId="0">
      <selection activeCell="G6" sqref="G6"/>
    </sheetView>
  </sheetViews>
  <sheetFormatPr baseColWidth="10" defaultColWidth="11.42578125" defaultRowHeight="15" x14ac:dyDescent="0.25"/>
  <cols>
    <col min="1" max="1" width="2.85546875" style="23" customWidth="1"/>
    <col min="2" max="2" width="38.5703125" style="23" bestFit="1" customWidth="1"/>
    <col min="3" max="3" width="3.7109375" style="23" customWidth="1"/>
    <col min="4" max="4" width="35.28515625" style="23" bestFit="1" customWidth="1"/>
    <col min="5" max="5" width="3.7109375" style="23" customWidth="1"/>
    <col min="6" max="6" width="3.5703125" style="23" bestFit="1" customWidth="1"/>
    <col min="7" max="7" width="17" style="23" bestFit="1" customWidth="1"/>
    <col min="8" max="8" width="9" style="23" bestFit="1" customWidth="1"/>
    <col min="9" max="9" width="3.7109375" style="23" customWidth="1"/>
    <col min="10" max="10" width="11.28515625" style="176" bestFit="1" customWidth="1"/>
    <col min="11" max="11" width="19.28515625" style="176" bestFit="1" customWidth="1"/>
    <col min="12" max="12" width="12.5703125" style="176" bestFit="1" customWidth="1"/>
    <col min="13" max="13" width="11.140625" style="176" bestFit="1" customWidth="1"/>
    <col min="14" max="16384" width="11.42578125" style="23"/>
  </cols>
  <sheetData>
    <row r="2" spans="2:13" ht="43.15" x14ac:dyDescent="0.3">
      <c r="B2" s="169" t="s">
        <v>591</v>
      </c>
      <c r="D2" s="169" t="s">
        <v>570</v>
      </c>
      <c r="F2" s="175" t="s">
        <v>622</v>
      </c>
      <c r="G2" s="169" t="s">
        <v>623</v>
      </c>
      <c r="H2" s="169" t="s">
        <v>624</v>
      </c>
      <c r="J2" s="169" t="s">
        <v>651</v>
      </c>
      <c r="K2" s="169" t="s">
        <v>652</v>
      </c>
      <c r="L2" s="169" t="s">
        <v>653</v>
      </c>
      <c r="M2" s="169" t="s">
        <v>654</v>
      </c>
    </row>
    <row r="3" spans="2:13" x14ac:dyDescent="0.25">
      <c r="B3" s="168" t="s">
        <v>595</v>
      </c>
      <c r="D3" s="46" t="s">
        <v>156</v>
      </c>
      <c r="F3" s="21">
        <v>1</v>
      </c>
      <c r="G3" s="170" t="s">
        <v>625</v>
      </c>
      <c r="H3" s="21">
        <v>1</v>
      </c>
      <c r="J3" s="50" t="s">
        <v>19</v>
      </c>
      <c r="K3" s="50" t="s">
        <v>645</v>
      </c>
      <c r="L3" s="50" t="s">
        <v>646</v>
      </c>
      <c r="M3" s="50" t="s">
        <v>33</v>
      </c>
    </row>
    <row r="4" spans="2:13" ht="30" x14ac:dyDescent="0.25">
      <c r="B4" s="168" t="s">
        <v>573</v>
      </c>
      <c r="D4" s="46" t="s">
        <v>574</v>
      </c>
      <c r="F4" s="21">
        <v>2</v>
      </c>
      <c r="G4" s="170" t="s">
        <v>829</v>
      </c>
      <c r="H4" s="21">
        <v>2</v>
      </c>
      <c r="J4" s="50" t="s">
        <v>647</v>
      </c>
      <c r="K4" s="50" t="s">
        <v>648</v>
      </c>
      <c r="L4" s="50" t="s">
        <v>649</v>
      </c>
      <c r="M4" s="50" t="s">
        <v>568</v>
      </c>
    </row>
    <row r="5" spans="2:13" ht="30" x14ac:dyDescent="0.25">
      <c r="B5" s="168" t="s">
        <v>596</v>
      </c>
      <c r="D5" s="46" t="s">
        <v>575</v>
      </c>
      <c r="F5" s="21">
        <v>3</v>
      </c>
      <c r="G5" s="171" t="s">
        <v>626</v>
      </c>
      <c r="H5" s="21">
        <v>3</v>
      </c>
      <c r="J5" s="50" t="s">
        <v>21</v>
      </c>
      <c r="K5" s="50"/>
      <c r="L5" s="50"/>
      <c r="M5" s="50"/>
    </row>
    <row r="6" spans="2:13" ht="30" x14ac:dyDescent="0.25">
      <c r="B6" s="168" t="s">
        <v>597</v>
      </c>
      <c r="D6" s="46" t="s">
        <v>576</v>
      </c>
      <c r="F6" s="21">
        <v>4</v>
      </c>
      <c r="G6" s="171" t="s">
        <v>830</v>
      </c>
      <c r="H6" s="21">
        <v>4</v>
      </c>
      <c r="J6" s="50" t="s">
        <v>650</v>
      </c>
      <c r="K6" s="50"/>
      <c r="L6" s="50"/>
      <c r="M6" s="50"/>
    </row>
    <row r="7" spans="2:13" ht="30" x14ac:dyDescent="0.25">
      <c r="B7" s="168" t="s">
        <v>598</v>
      </c>
      <c r="D7" s="46" t="s">
        <v>577</v>
      </c>
      <c r="F7" s="172">
        <v>5</v>
      </c>
      <c r="G7" s="173" t="s">
        <v>627</v>
      </c>
      <c r="H7" s="21">
        <v>5</v>
      </c>
    </row>
    <row r="8" spans="2:13" ht="30" x14ac:dyDescent="0.25">
      <c r="B8" s="168" t="s">
        <v>599</v>
      </c>
      <c r="D8" s="46" t="s">
        <v>578</v>
      </c>
      <c r="F8" s="172">
        <v>6</v>
      </c>
      <c r="G8" s="174" t="s">
        <v>628</v>
      </c>
      <c r="H8" s="172">
        <v>6</v>
      </c>
    </row>
    <row r="9" spans="2:13" x14ac:dyDescent="0.25">
      <c r="B9" s="168" t="s">
        <v>600</v>
      </c>
      <c r="D9" s="46" t="s">
        <v>579</v>
      </c>
    </row>
    <row r="10" spans="2:13" x14ac:dyDescent="0.25">
      <c r="D10" s="46" t="s">
        <v>212</v>
      </c>
    </row>
    <row r="11" spans="2:13" ht="14.45" x14ac:dyDescent="0.3">
      <c r="B11" s="169" t="s">
        <v>592</v>
      </c>
      <c r="D11" s="46" t="s">
        <v>580</v>
      </c>
    </row>
    <row r="12" spans="2:13" ht="30" x14ac:dyDescent="0.25">
      <c r="B12" s="168" t="s">
        <v>601</v>
      </c>
      <c r="D12" s="46" t="s">
        <v>581</v>
      </c>
    </row>
    <row r="13" spans="2:13" x14ac:dyDescent="0.25">
      <c r="B13" s="168" t="s">
        <v>602</v>
      </c>
      <c r="D13" s="46" t="s">
        <v>826</v>
      </c>
    </row>
    <row r="14" spans="2:13" ht="14.45" x14ac:dyDescent="0.3">
      <c r="B14" s="168" t="s">
        <v>593</v>
      </c>
      <c r="D14" s="46" t="s">
        <v>219</v>
      </c>
    </row>
    <row r="15" spans="2:13" ht="14.45" x14ac:dyDescent="0.3">
      <c r="B15" s="168" t="s">
        <v>594</v>
      </c>
      <c r="D15" s="46" t="s">
        <v>582</v>
      </c>
    </row>
    <row r="16" spans="2:13" x14ac:dyDescent="0.25">
      <c r="D16" s="46" t="s">
        <v>583</v>
      </c>
    </row>
    <row r="17" spans="2:4" x14ac:dyDescent="0.25">
      <c r="B17" s="169" t="s">
        <v>827</v>
      </c>
      <c r="D17" s="46" t="s">
        <v>585</v>
      </c>
    </row>
    <row r="18" spans="2:4" x14ac:dyDescent="0.25">
      <c r="B18" s="46" t="s">
        <v>714</v>
      </c>
      <c r="D18" s="46" t="s">
        <v>584</v>
      </c>
    </row>
    <row r="19" spans="2:4" x14ac:dyDescent="0.25">
      <c r="B19" s="46" t="s">
        <v>605</v>
      </c>
      <c r="D19" s="46" t="s">
        <v>217</v>
      </c>
    </row>
    <row r="20" spans="2:4" ht="30" x14ac:dyDescent="0.25">
      <c r="B20" s="46" t="s">
        <v>828</v>
      </c>
      <c r="D20" s="46" t="s">
        <v>586</v>
      </c>
    </row>
    <row r="21" spans="2:4" x14ac:dyDescent="0.25">
      <c r="B21" s="46" t="s">
        <v>606</v>
      </c>
      <c r="D21" s="46" t="s">
        <v>587</v>
      </c>
    </row>
    <row r="22" spans="2:4" ht="45" x14ac:dyDescent="0.25">
      <c r="D22" s="46" t="s">
        <v>588</v>
      </c>
    </row>
    <row r="23" spans="2:4" ht="30" x14ac:dyDescent="0.25">
      <c r="D23" s="46" t="s">
        <v>589</v>
      </c>
    </row>
    <row r="24" spans="2:4" x14ac:dyDescent="0.25">
      <c r="D24" s="46" t="s">
        <v>590</v>
      </c>
    </row>
    <row r="25" spans="2:4" ht="30" x14ac:dyDescent="0.25">
      <c r="D25" s="46" t="s">
        <v>198</v>
      </c>
    </row>
    <row r="26" spans="2:4" ht="45" x14ac:dyDescent="0.25">
      <c r="D26" s="46" t="s">
        <v>216</v>
      </c>
    </row>
    <row r="27" spans="2:4" x14ac:dyDescent="0.25">
      <c r="D27" s="46" t="s">
        <v>200</v>
      </c>
    </row>
    <row r="28" spans="2:4" x14ac:dyDescent="0.25">
      <c r="D28" s="46" t="s">
        <v>213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workbookViewId="0">
      <selection sqref="A1:XFD1048576"/>
    </sheetView>
  </sheetViews>
  <sheetFormatPr baseColWidth="10" defaultRowHeight="15" x14ac:dyDescent="0.25"/>
  <cols>
    <col min="1" max="1" width="18.42578125" style="237" customWidth="1"/>
    <col min="2" max="2" width="31.42578125" style="237" customWidth="1"/>
    <col min="3" max="3" width="21.5703125" style="237" customWidth="1"/>
    <col min="4" max="4" width="31.85546875" style="237" customWidth="1"/>
    <col min="5" max="5" width="55" style="237" customWidth="1"/>
    <col min="6" max="6" width="30" style="237" customWidth="1"/>
    <col min="7" max="7" width="20.42578125" style="237" customWidth="1"/>
    <col min="8" max="8" width="23.85546875" style="237" customWidth="1"/>
    <col min="9" max="16384" width="11.42578125" style="237"/>
  </cols>
  <sheetData>
    <row r="2" spans="1:5" ht="90" x14ac:dyDescent="0.25">
      <c r="A2" s="470" t="s">
        <v>689</v>
      </c>
      <c r="B2" s="467" t="s">
        <v>690</v>
      </c>
      <c r="C2" s="236" t="s">
        <v>691</v>
      </c>
      <c r="D2" s="46" t="s">
        <v>692</v>
      </c>
      <c r="E2" s="46" t="s">
        <v>693</v>
      </c>
    </row>
    <row r="3" spans="1:5" ht="90" x14ac:dyDescent="0.25">
      <c r="A3" s="471"/>
      <c r="B3" s="467"/>
      <c r="C3" s="236" t="s">
        <v>694</v>
      </c>
      <c r="D3" s="46" t="s">
        <v>695</v>
      </c>
      <c r="E3" s="46" t="s">
        <v>696</v>
      </c>
    </row>
    <row r="4" spans="1:5" ht="120" x14ac:dyDescent="0.25">
      <c r="A4" s="472"/>
      <c r="B4" s="467"/>
      <c r="C4" s="236" t="s">
        <v>697</v>
      </c>
      <c r="D4" s="46" t="s">
        <v>698</v>
      </c>
      <c r="E4" s="46" t="s">
        <v>699</v>
      </c>
    </row>
    <row r="7" spans="1:5" x14ac:dyDescent="0.25">
      <c r="A7" s="473" t="s">
        <v>700</v>
      </c>
      <c r="B7" s="238" t="s">
        <v>0</v>
      </c>
      <c r="C7" s="449" t="s">
        <v>701</v>
      </c>
      <c r="D7" s="449"/>
      <c r="E7" s="449"/>
    </row>
    <row r="8" spans="1:5" x14ac:dyDescent="0.25">
      <c r="A8" s="473"/>
      <c r="B8" s="238" t="s">
        <v>1</v>
      </c>
      <c r="C8" s="449" t="s">
        <v>702</v>
      </c>
      <c r="D8" s="449"/>
      <c r="E8" s="449"/>
    </row>
    <row r="9" spans="1:5" x14ac:dyDescent="0.25">
      <c r="A9" s="473"/>
      <c r="B9" s="238" t="s">
        <v>2</v>
      </c>
      <c r="C9" s="444" t="s">
        <v>703</v>
      </c>
      <c r="D9" s="445"/>
      <c r="E9" s="446"/>
    </row>
    <row r="10" spans="1:5" x14ac:dyDescent="0.25">
      <c r="A10" s="473"/>
      <c r="B10" s="238" t="s">
        <v>39</v>
      </c>
      <c r="C10" s="443" t="s">
        <v>704</v>
      </c>
      <c r="D10" s="449"/>
      <c r="E10" s="449"/>
    </row>
    <row r="11" spans="1:5" ht="45" x14ac:dyDescent="0.25">
      <c r="A11" s="473"/>
      <c r="B11" s="474" t="s">
        <v>257</v>
      </c>
      <c r="C11" s="477" t="s">
        <v>705</v>
      </c>
      <c r="D11" s="443" t="s">
        <v>706</v>
      </c>
      <c r="E11" s="239" t="s">
        <v>707</v>
      </c>
    </row>
    <row r="12" spans="1:5" ht="30" x14ac:dyDescent="0.25">
      <c r="A12" s="473"/>
      <c r="B12" s="475"/>
      <c r="C12" s="478"/>
      <c r="D12" s="449"/>
      <c r="E12" s="239" t="s">
        <v>708</v>
      </c>
    </row>
    <row r="13" spans="1:5" ht="30" x14ac:dyDescent="0.25">
      <c r="A13" s="473"/>
      <c r="B13" s="475"/>
      <c r="C13" s="478"/>
      <c r="D13" s="449"/>
      <c r="E13" s="239" t="s">
        <v>709</v>
      </c>
    </row>
    <row r="14" spans="1:5" ht="45" x14ac:dyDescent="0.25">
      <c r="A14" s="473"/>
      <c r="B14" s="476"/>
      <c r="C14" s="479"/>
      <c r="D14" s="449"/>
      <c r="E14" s="239" t="s">
        <v>710</v>
      </c>
    </row>
    <row r="15" spans="1:5" x14ac:dyDescent="0.25">
      <c r="A15" s="473"/>
      <c r="B15" s="474" t="s">
        <v>711</v>
      </c>
      <c r="C15" s="457" t="s">
        <v>712</v>
      </c>
      <c r="D15" s="457" t="s">
        <v>713</v>
      </c>
      <c r="E15" s="240" t="s">
        <v>714</v>
      </c>
    </row>
    <row r="16" spans="1:5" x14ac:dyDescent="0.25">
      <c r="A16" s="473"/>
      <c r="B16" s="475"/>
      <c r="C16" s="458"/>
      <c r="D16" s="480"/>
      <c r="E16" s="240" t="s">
        <v>605</v>
      </c>
    </row>
    <row r="17" spans="1:7" x14ac:dyDescent="0.25">
      <c r="A17" s="473"/>
      <c r="B17" s="475"/>
      <c r="C17" s="458"/>
      <c r="D17" s="480"/>
      <c r="E17" s="236" t="s">
        <v>715</v>
      </c>
    </row>
    <row r="18" spans="1:7" x14ac:dyDescent="0.25">
      <c r="A18" s="473"/>
      <c r="B18" s="476"/>
      <c r="C18" s="459"/>
      <c r="D18" s="481"/>
      <c r="E18" s="240" t="s">
        <v>606</v>
      </c>
    </row>
    <row r="19" spans="1:7" x14ac:dyDescent="0.25">
      <c r="A19" s="473"/>
      <c r="B19" s="238" t="s">
        <v>249</v>
      </c>
      <c r="C19" s="447" t="s">
        <v>716</v>
      </c>
      <c r="D19" s="445"/>
      <c r="E19" s="446"/>
    </row>
    <row r="20" spans="1:7" x14ac:dyDescent="0.25">
      <c r="A20" s="473"/>
      <c r="B20" s="482" t="s">
        <v>237</v>
      </c>
      <c r="C20" s="236" t="s">
        <v>238</v>
      </c>
      <c r="D20" s="443" t="s">
        <v>717</v>
      </c>
      <c r="E20" s="443"/>
    </row>
    <row r="21" spans="1:7" x14ac:dyDescent="0.25">
      <c r="A21" s="473"/>
      <c r="B21" s="482"/>
      <c r="C21" s="236" t="s">
        <v>239</v>
      </c>
      <c r="D21" s="443" t="s">
        <v>718</v>
      </c>
      <c r="E21" s="443"/>
    </row>
    <row r="22" spans="1:7" x14ac:dyDescent="0.25">
      <c r="A22" s="473"/>
      <c r="B22" s="482"/>
      <c r="C22" s="236" t="s">
        <v>719</v>
      </c>
      <c r="D22" s="443" t="s">
        <v>720</v>
      </c>
      <c r="E22" s="443"/>
    </row>
    <row r="23" spans="1:7" x14ac:dyDescent="0.25">
      <c r="A23" s="473"/>
      <c r="B23" s="482"/>
      <c r="C23" s="236" t="s">
        <v>721</v>
      </c>
      <c r="D23" s="443" t="s">
        <v>722</v>
      </c>
      <c r="E23" s="443"/>
    </row>
    <row r="24" spans="1:7" x14ac:dyDescent="0.25">
      <c r="A24" s="473"/>
      <c r="B24" s="482"/>
      <c r="C24" s="236" t="s">
        <v>242</v>
      </c>
      <c r="D24" s="443" t="s">
        <v>723</v>
      </c>
      <c r="E24" s="443"/>
    </row>
    <row r="25" spans="1:7" x14ac:dyDescent="0.25">
      <c r="A25" s="473"/>
      <c r="B25" s="482"/>
      <c r="C25" s="236" t="s">
        <v>243</v>
      </c>
      <c r="D25" s="443" t="s">
        <v>724</v>
      </c>
      <c r="E25" s="443"/>
    </row>
    <row r="26" spans="1:7" x14ac:dyDescent="0.25">
      <c r="A26" s="473"/>
      <c r="B26" s="482"/>
      <c r="C26" s="236" t="s">
        <v>725</v>
      </c>
      <c r="D26" s="443" t="s">
        <v>726</v>
      </c>
      <c r="E26" s="443"/>
    </row>
    <row r="27" spans="1:7" x14ac:dyDescent="0.25">
      <c r="A27" s="473"/>
      <c r="B27" s="482"/>
      <c r="C27" s="236" t="s">
        <v>245</v>
      </c>
      <c r="D27" s="443" t="s">
        <v>727</v>
      </c>
      <c r="E27" s="443"/>
    </row>
    <row r="28" spans="1:7" x14ac:dyDescent="0.25">
      <c r="A28" s="473"/>
      <c r="B28" s="482"/>
      <c r="C28" s="236" t="s">
        <v>593</v>
      </c>
      <c r="D28" s="443" t="s">
        <v>728</v>
      </c>
      <c r="E28" s="443"/>
    </row>
    <row r="29" spans="1:7" x14ac:dyDescent="0.25">
      <c r="A29" s="473"/>
      <c r="B29" s="238" t="s">
        <v>46</v>
      </c>
      <c r="C29" s="443" t="s">
        <v>729</v>
      </c>
      <c r="D29" s="443"/>
      <c r="E29" s="443"/>
    </row>
    <row r="30" spans="1:7" x14ac:dyDescent="0.25">
      <c r="A30" s="473"/>
      <c r="B30" s="238" t="s">
        <v>47</v>
      </c>
      <c r="C30" s="447" t="s">
        <v>730</v>
      </c>
      <c r="D30" s="445"/>
      <c r="E30" s="446"/>
    </row>
    <row r="31" spans="1:7" x14ac:dyDescent="0.25">
      <c r="A31" s="473"/>
      <c r="B31" s="464" t="s">
        <v>731</v>
      </c>
      <c r="C31" s="465" t="s">
        <v>732</v>
      </c>
      <c r="D31" s="241" t="s">
        <v>733</v>
      </c>
      <c r="E31" s="242" t="s">
        <v>734</v>
      </c>
      <c r="F31" s="242" t="s">
        <v>735</v>
      </c>
      <c r="G31" s="241" t="s">
        <v>736</v>
      </c>
    </row>
    <row r="32" spans="1:7" ht="45" x14ac:dyDescent="0.25">
      <c r="A32" s="473"/>
      <c r="B32" s="464"/>
      <c r="C32" s="466"/>
      <c r="D32" s="242">
        <v>5</v>
      </c>
      <c r="E32" s="241" t="s">
        <v>7</v>
      </c>
      <c r="F32" s="46" t="s">
        <v>737</v>
      </c>
      <c r="G32" s="170" t="s">
        <v>738</v>
      </c>
    </row>
    <row r="33" spans="1:7" ht="45" x14ac:dyDescent="0.25">
      <c r="A33" s="473"/>
      <c r="B33" s="464"/>
      <c r="C33" s="466"/>
      <c r="D33" s="242">
        <v>4</v>
      </c>
      <c r="E33" s="241" t="s">
        <v>8</v>
      </c>
      <c r="F33" s="46" t="s">
        <v>739</v>
      </c>
      <c r="G33" s="46" t="s">
        <v>740</v>
      </c>
    </row>
    <row r="34" spans="1:7" ht="30" x14ac:dyDescent="0.25">
      <c r="A34" s="473"/>
      <c r="B34" s="464"/>
      <c r="C34" s="466"/>
      <c r="D34" s="241">
        <v>3</v>
      </c>
      <c r="E34" s="241" t="s">
        <v>9</v>
      </c>
      <c r="F34" s="46" t="s">
        <v>741</v>
      </c>
      <c r="G34" s="46" t="s">
        <v>742</v>
      </c>
    </row>
    <row r="35" spans="1:7" ht="30" x14ac:dyDescent="0.25">
      <c r="A35" s="473"/>
      <c r="B35" s="464"/>
      <c r="C35" s="466"/>
      <c r="D35" s="241">
        <v>2</v>
      </c>
      <c r="E35" s="241" t="s">
        <v>10</v>
      </c>
      <c r="F35" s="46" t="s">
        <v>743</v>
      </c>
      <c r="G35" s="46" t="s">
        <v>744</v>
      </c>
    </row>
    <row r="36" spans="1:7" ht="45" x14ac:dyDescent="0.25">
      <c r="A36" s="473"/>
      <c r="B36" s="464"/>
      <c r="C36" s="466"/>
      <c r="D36" s="241">
        <v>1</v>
      </c>
      <c r="E36" s="241" t="s">
        <v>11</v>
      </c>
      <c r="F36" s="46" t="s">
        <v>745</v>
      </c>
      <c r="G36" s="46" t="s">
        <v>746</v>
      </c>
    </row>
    <row r="37" spans="1:7" ht="30" x14ac:dyDescent="0.25">
      <c r="A37" s="473"/>
      <c r="B37" s="464"/>
      <c r="C37" s="467" t="s">
        <v>747</v>
      </c>
      <c r="D37" s="241" t="s">
        <v>733</v>
      </c>
      <c r="E37" s="242" t="s">
        <v>748</v>
      </c>
      <c r="F37" s="468" t="s">
        <v>749</v>
      </c>
      <c r="G37" s="464"/>
    </row>
    <row r="38" spans="1:7" ht="165" x14ac:dyDescent="0.25">
      <c r="A38" s="473"/>
      <c r="B38" s="464"/>
      <c r="C38" s="467"/>
      <c r="D38" s="241" t="s">
        <v>13</v>
      </c>
      <c r="E38" s="46" t="s">
        <v>750</v>
      </c>
      <c r="F38" s="469" t="s">
        <v>751</v>
      </c>
      <c r="G38" s="469"/>
    </row>
    <row r="39" spans="1:7" ht="165" x14ac:dyDescent="0.25">
      <c r="A39" s="473"/>
      <c r="B39" s="464"/>
      <c r="C39" s="467"/>
      <c r="D39" s="241" t="s">
        <v>14</v>
      </c>
      <c r="E39" s="46" t="s">
        <v>752</v>
      </c>
      <c r="F39" s="443" t="s">
        <v>753</v>
      </c>
      <c r="G39" s="449"/>
    </row>
    <row r="40" spans="1:7" ht="165" x14ac:dyDescent="0.25">
      <c r="A40" s="473"/>
      <c r="B40" s="464"/>
      <c r="C40" s="467"/>
      <c r="D40" s="241" t="s">
        <v>15</v>
      </c>
      <c r="E40" s="46" t="s">
        <v>754</v>
      </c>
      <c r="F40" s="443" t="s">
        <v>755</v>
      </c>
      <c r="G40" s="449"/>
    </row>
    <row r="41" spans="1:7" ht="165" x14ac:dyDescent="0.25">
      <c r="A41" s="473"/>
      <c r="B41" s="464"/>
      <c r="C41" s="467"/>
      <c r="D41" s="241" t="s">
        <v>16</v>
      </c>
      <c r="E41" s="46" t="s">
        <v>756</v>
      </c>
      <c r="F41" s="443" t="s">
        <v>757</v>
      </c>
      <c r="G41" s="449"/>
    </row>
    <row r="42" spans="1:7" ht="165" x14ac:dyDescent="0.25">
      <c r="A42" s="473"/>
      <c r="B42" s="464"/>
      <c r="C42" s="467"/>
      <c r="D42" s="241" t="s">
        <v>17</v>
      </c>
      <c r="E42" s="46" t="s">
        <v>758</v>
      </c>
      <c r="F42" s="443" t="s">
        <v>759</v>
      </c>
      <c r="G42" s="449"/>
    </row>
    <row r="43" spans="1:7" ht="75" x14ac:dyDescent="0.25">
      <c r="A43" s="473"/>
      <c r="B43" s="243" t="s">
        <v>760</v>
      </c>
    </row>
    <row r="44" spans="1:7" x14ac:dyDescent="0.25">
      <c r="A44" s="473"/>
      <c r="B44" s="238"/>
      <c r="C44" s="443" t="s">
        <v>761</v>
      </c>
      <c r="D44" s="443"/>
      <c r="E44" s="443"/>
      <c r="F44" s="443"/>
    </row>
    <row r="45" spans="1:7" x14ac:dyDescent="0.25">
      <c r="A45" s="473"/>
      <c r="B45" s="243" t="s">
        <v>157</v>
      </c>
      <c r="C45" s="456" t="s">
        <v>762</v>
      </c>
      <c r="D45" s="456"/>
      <c r="E45" s="456"/>
      <c r="F45" s="244"/>
    </row>
    <row r="46" spans="1:7" ht="30" x14ac:dyDescent="0.25">
      <c r="A46" s="473"/>
      <c r="B46" s="243" t="s">
        <v>176</v>
      </c>
      <c r="C46" s="460" t="s">
        <v>762</v>
      </c>
      <c r="D46" s="460"/>
      <c r="E46" s="460"/>
      <c r="F46" s="239" t="s">
        <v>763</v>
      </c>
    </row>
    <row r="47" spans="1:7" ht="30" x14ac:dyDescent="0.25">
      <c r="A47" s="473"/>
      <c r="B47" s="243" t="s">
        <v>177</v>
      </c>
      <c r="C47" s="460" t="s">
        <v>764</v>
      </c>
      <c r="D47" s="460"/>
      <c r="E47" s="460"/>
      <c r="F47" s="239" t="s">
        <v>763</v>
      </c>
    </row>
    <row r="48" spans="1:7" ht="30" x14ac:dyDescent="0.25">
      <c r="A48" s="473"/>
      <c r="B48" s="243" t="s">
        <v>178</v>
      </c>
      <c r="C48" s="460" t="s">
        <v>765</v>
      </c>
      <c r="D48" s="460"/>
      <c r="E48" s="460"/>
      <c r="F48" s="239" t="s">
        <v>763</v>
      </c>
    </row>
    <row r="49" spans="1:7" ht="30" x14ac:dyDescent="0.25">
      <c r="A49" s="473"/>
      <c r="B49" s="243" t="s">
        <v>179</v>
      </c>
      <c r="C49" s="460" t="s">
        <v>766</v>
      </c>
      <c r="D49" s="460"/>
      <c r="E49" s="460"/>
      <c r="F49" s="239" t="s">
        <v>763</v>
      </c>
    </row>
    <row r="50" spans="1:7" ht="30" x14ac:dyDescent="0.25">
      <c r="A50" s="473"/>
      <c r="B50" s="243" t="s">
        <v>180</v>
      </c>
      <c r="C50" s="460" t="s">
        <v>767</v>
      </c>
      <c r="D50" s="460"/>
      <c r="E50" s="460"/>
      <c r="F50" s="239" t="s">
        <v>763</v>
      </c>
    </row>
    <row r="51" spans="1:7" ht="45" x14ac:dyDescent="0.25">
      <c r="A51" s="473"/>
      <c r="B51" s="243" t="s">
        <v>181</v>
      </c>
      <c r="C51" s="460" t="s">
        <v>768</v>
      </c>
      <c r="D51" s="460"/>
      <c r="E51" s="460"/>
      <c r="F51" s="239" t="s">
        <v>763</v>
      </c>
    </row>
    <row r="52" spans="1:7" ht="30" x14ac:dyDescent="0.25">
      <c r="A52" s="473"/>
      <c r="B52" s="243" t="s">
        <v>182</v>
      </c>
      <c r="C52" s="460" t="s">
        <v>769</v>
      </c>
      <c r="D52" s="460"/>
      <c r="E52" s="460"/>
      <c r="F52" s="239" t="s">
        <v>763</v>
      </c>
    </row>
    <row r="53" spans="1:7" x14ac:dyDescent="0.25">
      <c r="A53" s="473"/>
      <c r="B53" s="245" t="s">
        <v>183</v>
      </c>
      <c r="C53" s="447" t="s">
        <v>770</v>
      </c>
      <c r="D53" s="450"/>
      <c r="E53" s="450"/>
      <c r="F53" s="448"/>
    </row>
    <row r="54" spans="1:7" x14ac:dyDescent="0.25">
      <c r="A54" s="473"/>
      <c r="B54" s="461" t="s">
        <v>184</v>
      </c>
      <c r="C54" s="460" t="s">
        <v>771</v>
      </c>
      <c r="D54" s="460"/>
      <c r="E54" s="460"/>
      <c r="F54" s="239" t="s">
        <v>141</v>
      </c>
    </row>
    <row r="55" spans="1:7" x14ac:dyDescent="0.25">
      <c r="A55" s="473"/>
      <c r="B55" s="462"/>
      <c r="C55" s="460" t="s">
        <v>772</v>
      </c>
      <c r="D55" s="460"/>
      <c r="E55" s="460"/>
      <c r="F55" s="239" t="s">
        <v>15</v>
      </c>
    </row>
    <row r="56" spans="1:7" x14ac:dyDescent="0.25">
      <c r="A56" s="473"/>
      <c r="B56" s="463"/>
      <c r="C56" s="460" t="s">
        <v>773</v>
      </c>
      <c r="D56" s="460"/>
      <c r="E56" s="460"/>
      <c r="F56" s="239" t="s">
        <v>133</v>
      </c>
    </row>
    <row r="57" spans="1:7" x14ac:dyDescent="0.25">
      <c r="A57" s="473"/>
      <c r="B57" s="245" t="s">
        <v>185</v>
      </c>
      <c r="C57" s="447" t="s">
        <v>774</v>
      </c>
      <c r="D57" s="450"/>
      <c r="E57" s="450"/>
      <c r="F57" s="448"/>
    </row>
    <row r="58" spans="1:7" x14ac:dyDescent="0.25">
      <c r="A58" s="473"/>
      <c r="B58" s="245" t="s">
        <v>186</v>
      </c>
      <c r="C58" s="447" t="s">
        <v>775</v>
      </c>
      <c r="D58" s="450"/>
      <c r="E58" s="450"/>
      <c r="F58" s="448"/>
    </row>
    <row r="59" spans="1:7" ht="30" x14ac:dyDescent="0.25">
      <c r="A59" s="473"/>
      <c r="B59" s="243" t="s">
        <v>187</v>
      </c>
      <c r="C59" s="443" t="s">
        <v>776</v>
      </c>
      <c r="D59" s="443"/>
      <c r="E59" s="443"/>
      <c r="F59" s="239" t="s">
        <v>763</v>
      </c>
    </row>
    <row r="60" spans="1:7" ht="30" x14ac:dyDescent="0.25">
      <c r="A60" s="473"/>
      <c r="B60" s="243" t="s">
        <v>188</v>
      </c>
      <c r="C60" s="443" t="s">
        <v>777</v>
      </c>
      <c r="D60" s="443"/>
      <c r="E60" s="443"/>
      <c r="F60" s="239" t="s">
        <v>763</v>
      </c>
    </row>
    <row r="61" spans="1:7" ht="30" x14ac:dyDescent="0.25">
      <c r="A61" s="473"/>
      <c r="B61" s="243" t="s">
        <v>614</v>
      </c>
      <c r="C61" s="460" t="s">
        <v>778</v>
      </c>
      <c r="D61" s="460"/>
      <c r="E61" s="460"/>
      <c r="F61" s="246" t="s">
        <v>763</v>
      </c>
    </row>
    <row r="62" spans="1:7" ht="60" x14ac:dyDescent="0.25">
      <c r="A62" s="473"/>
      <c r="B62" s="457" t="s">
        <v>779</v>
      </c>
      <c r="C62" s="236" t="s">
        <v>780</v>
      </c>
      <c r="D62" s="236" t="s">
        <v>781</v>
      </c>
      <c r="E62" s="236" t="s">
        <v>188</v>
      </c>
      <c r="F62" s="236" t="s">
        <v>782</v>
      </c>
      <c r="G62" s="236" t="s">
        <v>783</v>
      </c>
    </row>
    <row r="63" spans="1:7" x14ac:dyDescent="0.25">
      <c r="A63" s="473"/>
      <c r="B63" s="458"/>
      <c r="C63" s="109" t="s">
        <v>141</v>
      </c>
      <c r="D63" s="46" t="s">
        <v>150</v>
      </c>
      <c r="E63" s="46" t="s">
        <v>150</v>
      </c>
      <c r="F63" s="50">
        <v>2</v>
      </c>
      <c r="G63" s="21">
        <v>2</v>
      </c>
    </row>
    <row r="64" spans="1:7" x14ac:dyDescent="0.25">
      <c r="A64" s="473"/>
      <c r="B64" s="458"/>
      <c r="C64" s="109" t="s">
        <v>141</v>
      </c>
      <c r="D64" s="46" t="s">
        <v>150</v>
      </c>
      <c r="E64" s="46" t="s">
        <v>151</v>
      </c>
      <c r="F64" s="50">
        <v>2</v>
      </c>
      <c r="G64" s="21">
        <v>1</v>
      </c>
    </row>
    <row r="65" spans="1:8" x14ac:dyDescent="0.25">
      <c r="A65" s="473"/>
      <c r="B65" s="458"/>
      <c r="C65" s="109" t="s">
        <v>141</v>
      </c>
      <c r="D65" s="46" t="s">
        <v>150</v>
      </c>
      <c r="E65" s="46" t="s">
        <v>784</v>
      </c>
      <c r="F65" s="50">
        <v>2</v>
      </c>
      <c r="G65" s="21">
        <v>0</v>
      </c>
    </row>
    <row r="66" spans="1:8" x14ac:dyDescent="0.25">
      <c r="A66" s="473"/>
      <c r="B66" s="458"/>
      <c r="C66" s="109" t="s">
        <v>141</v>
      </c>
      <c r="D66" s="46" t="s">
        <v>784</v>
      </c>
      <c r="E66" s="46" t="s">
        <v>150</v>
      </c>
      <c r="F66" s="50">
        <v>0</v>
      </c>
      <c r="G66" s="21">
        <v>2</v>
      </c>
    </row>
    <row r="67" spans="1:8" x14ac:dyDescent="0.25">
      <c r="A67" s="473"/>
      <c r="B67" s="458"/>
      <c r="C67" s="46" t="s">
        <v>15</v>
      </c>
      <c r="D67" s="46" t="s">
        <v>150</v>
      </c>
      <c r="E67" s="46" t="s">
        <v>150</v>
      </c>
      <c r="F67" s="50">
        <v>1</v>
      </c>
      <c r="G67" s="21">
        <v>1</v>
      </c>
    </row>
    <row r="68" spans="1:8" x14ac:dyDescent="0.25">
      <c r="A68" s="473"/>
      <c r="B68" s="458"/>
      <c r="C68" s="46" t="s">
        <v>15</v>
      </c>
      <c r="D68" s="46" t="s">
        <v>150</v>
      </c>
      <c r="E68" s="46" t="s">
        <v>151</v>
      </c>
      <c r="F68" s="50">
        <v>1</v>
      </c>
      <c r="G68" s="21">
        <v>0</v>
      </c>
    </row>
    <row r="69" spans="1:8" x14ac:dyDescent="0.25">
      <c r="A69" s="473"/>
      <c r="B69" s="458"/>
      <c r="C69" s="46" t="s">
        <v>15</v>
      </c>
      <c r="D69" s="46" t="s">
        <v>150</v>
      </c>
      <c r="E69" s="46" t="s">
        <v>784</v>
      </c>
      <c r="F69" s="50">
        <v>1</v>
      </c>
      <c r="G69" s="21">
        <v>0</v>
      </c>
    </row>
    <row r="70" spans="1:8" x14ac:dyDescent="0.25">
      <c r="A70" s="473"/>
      <c r="B70" s="459"/>
      <c r="C70" s="46" t="s">
        <v>15</v>
      </c>
      <c r="D70" s="46" t="s">
        <v>784</v>
      </c>
      <c r="E70" s="46" t="s">
        <v>150</v>
      </c>
      <c r="F70" s="50">
        <v>0</v>
      </c>
      <c r="G70" s="21">
        <v>1</v>
      </c>
    </row>
    <row r="71" spans="1:8" x14ac:dyDescent="0.25">
      <c r="A71" s="473"/>
      <c r="B71" s="451" t="s">
        <v>785</v>
      </c>
      <c r="C71" s="456" t="s">
        <v>155</v>
      </c>
      <c r="D71" s="456"/>
      <c r="E71" s="456" t="s">
        <v>786</v>
      </c>
      <c r="F71" s="456"/>
      <c r="G71" s="456"/>
    </row>
    <row r="72" spans="1:8" x14ac:dyDescent="0.25">
      <c r="A72" s="473"/>
      <c r="B72" s="451"/>
      <c r="C72" s="456" t="s">
        <v>229</v>
      </c>
      <c r="D72" s="456"/>
      <c r="E72" s="456" t="s">
        <v>787</v>
      </c>
      <c r="F72" s="456"/>
      <c r="G72" s="456"/>
    </row>
    <row r="73" spans="1:8" x14ac:dyDescent="0.25">
      <c r="A73" s="473"/>
      <c r="B73" s="451"/>
      <c r="C73" s="456" t="s">
        <v>226</v>
      </c>
      <c r="D73" s="456"/>
      <c r="E73" s="456" t="s">
        <v>788</v>
      </c>
      <c r="F73" s="456"/>
      <c r="G73" s="456"/>
    </row>
    <row r="74" spans="1:8" ht="101.25" customHeight="1" x14ac:dyDescent="0.25">
      <c r="A74" s="473"/>
      <c r="B74" s="236" t="s">
        <v>51</v>
      </c>
      <c r="C74" s="443" t="s">
        <v>789</v>
      </c>
      <c r="D74" s="449"/>
      <c r="E74" s="449"/>
      <c r="F74" s="449"/>
      <c r="G74" s="449"/>
    </row>
    <row r="75" spans="1:8" ht="32.25" customHeight="1" x14ac:dyDescent="0.25">
      <c r="A75" s="473"/>
      <c r="B75" s="236" t="s">
        <v>790</v>
      </c>
      <c r="C75" s="447" t="s">
        <v>791</v>
      </c>
      <c r="D75" s="450"/>
      <c r="E75" s="450"/>
      <c r="F75" s="450"/>
      <c r="G75" s="448"/>
    </row>
    <row r="76" spans="1:8" ht="98.25" customHeight="1" x14ac:dyDescent="0.25">
      <c r="A76" s="473"/>
      <c r="B76" s="451" t="s">
        <v>792</v>
      </c>
      <c r="C76" s="242" t="s">
        <v>656</v>
      </c>
      <c r="D76" s="242" t="s">
        <v>657</v>
      </c>
      <c r="E76" s="242" t="s">
        <v>644</v>
      </c>
      <c r="F76" s="242" t="s">
        <v>164</v>
      </c>
      <c r="G76" s="242" t="s">
        <v>32</v>
      </c>
      <c r="H76" s="242" t="s">
        <v>658</v>
      </c>
    </row>
    <row r="77" spans="1:8" ht="102.75" customHeight="1" x14ac:dyDescent="0.25">
      <c r="A77" s="473"/>
      <c r="B77" s="451"/>
      <c r="C77" s="46" t="s">
        <v>793</v>
      </c>
      <c r="D77" s="46" t="s">
        <v>794</v>
      </c>
      <c r="E77" s="46" t="s">
        <v>795</v>
      </c>
      <c r="F77" s="46" t="s">
        <v>796</v>
      </c>
      <c r="G77" s="46" t="s">
        <v>797</v>
      </c>
      <c r="H77" s="46" t="s">
        <v>798</v>
      </c>
    </row>
    <row r="80" spans="1:8" ht="15" customHeight="1" x14ac:dyDescent="0.25">
      <c r="A80" s="452" t="s">
        <v>677</v>
      </c>
      <c r="B80" s="46" t="s">
        <v>616</v>
      </c>
      <c r="C80" s="444" t="s">
        <v>799</v>
      </c>
      <c r="D80" s="445"/>
      <c r="E80" s="445"/>
      <c r="F80" s="446"/>
    </row>
    <row r="81" spans="1:6" ht="30" x14ac:dyDescent="0.25">
      <c r="A81" s="452"/>
      <c r="B81" s="46" t="s">
        <v>617</v>
      </c>
      <c r="C81" s="444" t="s">
        <v>800</v>
      </c>
      <c r="D81" s="445"/>
      <c r="E81" s="445"/>
      <c r="F81" s="446"/>
    </row>
    <row r="82" spans="1:6" x14ac:dyDescent="0.25">
      <c r="A82" s="452"/>
      <c r="B82" s="46" t="s">
        <v>618</v>
      </c>
      <c r="C82" s="444" t="s">
        <v>801</v>
      </c>
      <c r="D82" s="445"/>
      <c r="E82" s="445"/>
      <c r="F82" s="446"/>
    </row>
    <row r="83" spans="1:6" x14ac:dyDescent="0.25">
      <c r="A83" s="452"/>
      <c r="B83" s="46" t="s">
        <v>572</v>
      </c>
      <c r="C83" s="444" t="s">
        <v>802</v>
      </c>
      <c r="D83" s="445"/>
      <c r="E83" s="445"/>
      <c r="F83" s="446"/>
    </row>
    <row r="84" spans="1:6" x14ac:dyDescent="0.25">
      <c r="A84" s="452"/>
      <c r="B84" s="46" t="s">
        <v>571</v>
      </c>
      <c r="C84" s="444" t="s">
        <v>803</v>
      </c>
      <c r="D84" s="445"/>
      <c r="E84" s="445"/>
      <c r="F84" s="446"/>
    </row>
    <row r="85" spans="1:6" ht="30" x14ac:dyDescent="0.25">
      <c r="A85" s="452"/>
      <c r="B85" s="46" t="s">
        <v>619</v>
      </c>
      <c r="C85" s="444" t="s">
        <v>804</v>
      </c>
      <c r="D85" s="445"/>
      <c r="E85" s="445"/>
      <c r="F85" s="446"/>
    </row>
    <row r="86" spans="1:6" ht="45" x14ac:dyDescent="0.25">
      <c r="A86" s="452"/>
      <c r="B86" s="46" t="s">
        <v>805</v>
      </c>
      <c r="C86" s="444" t="s">
        <v>806</v>
      </c>
      <c r="D86" s="445"/>
      <c r="E86" s="445"/>
      <c r="F86" s="446"/>
    </row>
    <row r="87" spans="1:6" x14ac:dyDescent="0.25">
      <c r="A87" s="452"/>
      <c r="B87" s="182" t="s">
        <v>608</v>
      </c>
      <c r="C87" s="447" t="s">
        <v>807</v>
      </c>
      <c r="D87" s="445"/>
      <c r="E87" s="445"/>
      <c r="F87" s="446"/>
    </row>
    <row r="88" spans="1:6" x14ac:dyDescent="0.25">
      <c r="A88" s="452"/>
      <c r="B88" s="182" t="s">
        <v>609</v>
      </c>
      <c r="C88" s="444" t="s">
        <v>808</v>
      </c>
      <c r="D88" s="445"/>
      <c r="E88" s="445"/>
      <c r="F88" s="446"/>
    </row>
    <row r="89" spans="1:6" x14ac:dyDescent="0.25">
      <c r="A89" s="452"/>
      <c r="B89" s="182" t="s">
        <v>610</v>
      </c>
      <c r="C89" s="444" t="s">
        <v>809</v>
      </c>
      <c r="D89" s="445"/>
      <c r="E89" s="445"/>
      <c r="F89" s="446"/>
    </row>
    <row r="90" spans="1:6" x14ac:dyDescent="0.25">
      <c r="A90" s="452"/>
      <c r="B90" s="182" t="s">
        <v>611</v>
      </c>
      <c r="C90" s="444" t="s">
        <v>810</v>
      </c>
      <c r="D90" s="445"/>
      <c r="E90" s="445"/>
      <c r="F90" s="446"/>
    </row>
    <row r="91" spans="1:6" x14ac:dyDescent="0.25">
      <c r="A91" s="452"/>
      <c r="B91" s="182" t="s">
        <v>612</v>
      </c>
      <c r="C91" s="444" t="s">
        <v>811</v>
      </c>
      <c r="D91" s="445"/>
      <c r="E91" s="445"/>
      <c r="F91" s="446"/>
    </row>
    <row r="92" spans="1:6" x14ac:dyDescent="0.25">
      <c r="A92" s="452"/>
      <c r="B92" s="182" t="s">
        <v>812</v>
      </c>
      <c r="C92" s="444" t="s">
        <v>813</v>
      </c>
      <c r="D92" s="445"/>
      <c r="E92" s="445"/>
      <c r="F92" s="446"/>
    </row>
    <row r="93" spans="1:6" x14ac:dyDescent="0.25">
      <c r="A93" s="452"/>
      <c r="B93" s="182" t="s">
        <v>814</v>
      </c>
      <c r="C93" s="444" t="s">
        <v>815</v>
      </c>
      <c r="D93" s="445"/>
      <c r="E93" s="445"/>
      <c r="F93" s="446"/>
    </row>
    <row r="94" spans="1:6" x14ac:dyDescent="0.25">
      <c r="A94" s="452"/>
      <c r="B94" s="182" t="s">
        <v>604</v>
      </c>
      <c r="C94" s="444" t="s">
        <v>816</v>
      </c>
      <c r="D94" s="445"/>
      <c r="E94" s="445"/>
      <c r="F94" s="446"/>
    </row>
    <row r="95" spans="1:6" ht="45" x14ac:dyDescent="0.25">
      <c r="A95" s="452"/>
      <c r="B95" s="182" t="s">
        <v>817</v>
      </c>
      <c r="C95" s="447" t="s">
        <v>818</v>
      </c>
      <c r="D95" s="448"/>
      <c r="E95" s="182" t="s">
        <v>819</v>
      </c>
      <c r="F95" s="236" t="s">
        <v>820</v>
      </c>
    </row>
    <row r="96" spans="1:6" ht="45" x14ac:dyDescent="0.25">
      <c r="A96" s="452"/>
      <c r="B96" s="182" t="s">
        <v>615</v>
      </c>
      <c r="C96" s="443" t="s">
        <v>821</v>
      </c>
      <c r="D96" s="443"/>
      <c r="E96" s="182" t="s">
        <v>822</v>
      </c>
      <c r="F96" s="236" t="s">
        <v>823</v>
      </c>
    </row>
    <row r="97" spans="1:6" ht="25.5" x14ac:dyDescent="0.25">
      <c r="A97" s="452"/>
      <c r="B97" s="182" t="s">
        <v>824</v>
      </c>
      <c r="C97" s="453" t="s">
        <v>825</v>
      </c>
      <c r="D97" s="454"/>
      <c r="E97" s="454"/>
      <c r="F97" s="455"/>
    </row>
  </sheetData>
  <mergeCells count="84">
    <mergeCell ref="A2:A4"/>
    <mergeCell ref="B2:B4"/>
    <mergeCell ref="A7:A77"/>
    <mergeCell ref="C7:E7"/>
    <mergeCell ref="C8:E8"/>
    <mergeCell ref="C9:E9"/>
    <mergeCell ref="C10:E10"/>
    <mergeCell ref="B11:B14"/>
    <mergeCell ref="C11:C14"/>
    <mergeCell ref="D11:D14"/>
    <mergeCell ref="C30:E30"/>
    <mergeCell ref="B15:B18"/>
    <mergeCell ref="C15:C18"/>
    <mergeCell ref="D15:D18"/>
    <mergeCell ref="C19:E19"/>
    <mergeCell ref="B20:B28"/>
    <mergeCell ref="D20:E20"/>
    <mergeCell ref="D21:E21"/>
    <mergeCell ref="D22:E22"/>
    <mergeCell ref="D23:E23"/>
    <mergeCell ref="D24:E24"/>
    <mergeCell ref="D25:E25"/>
    <mergeCell ref="D26:E26"/>
    <mergeCell ref="D27:E27"/>
    <mergeCell ref="D28:E28"/>
    <mergeCell ref="C29:E29"/>
    <mergeCell ref="C49:E49"/>
    <mergeCell ref="B31:B42"/>
    <mergeCell ref="C31:C36"/>
    <mergeCell ref="C37:C42"/>
    <mergeCell ref="F37:G37"/>
    <mergeCell ref="F38:G38"/>
    <mergeCell ref="F39:G39"/>
    <mergeCell ref="F40:G40"/>
    <mergeCell ref="F41:G41"/>
    <mergeCell ref="F42:G42"/>
    <mergeCell ref="C44:F44"/>
    <mergeCell ref="C45:E45"/>
    <mergeCell ref="C46:E46"/>
    <mergeCell ref="C47:E47"/>
    <mergeCell ref="C48:E48"/>
    <mergeCell ref="B62:B70"/>
    <mergeCell ref="C50:E50"/>
    <mergeCell ref="C51:E51"/>
    <mergeCell ref="C52:E52"/>
    <mergeCell ref="C53:F53"/>
    <mergeCell ref="B54:B56"/>
    <mergeCell ref="C54:E54"/>
    <mergeCell ref="C55:E55"/>
    <mergeCell ref="C56:E56"/>
    <mergeCell ref="C57:F57"/>
    <mergeCell ref="C58:F58"/>
    <mergeCell ref="C59:E59"/>
    <mergeCell ref="C60:E60"/>
    <mergeCell ref="C61:E61"/>
    <mergeCell ref="B71:B73"/>
    <mergeCell ref="C71:D71"/>
    <mergeCell ref="E71:G71"/>
    <mergeCell ref="C72:D72"/>
    <mergeCell ref="E72:G72"/>
    <mergeCell ref="C73:D73"/>
    <mergeCell ref="E73:G73"/>
    <mergeCell ref="C74:G74"/>
    <mergeCell ref="C75:G75"/>
    <mergeCell ref="B76:B77"/>
    <mergeCell ref="A80:A97"/>
    <mergeCell ref="C80:F80"/>
    <mergeCell ref="C81:F81"/>
    <mergeCell ref="C82:F82"/>
    <mergeCell ref="C83:F83"/>
    <mergeCell ref="C84:F84"/>
    <mergeCell ref="C85:F85"/>
    <mergeCell ref="C97:F97"/>
    <mergeCell ref="C86:F86"/>
    <mergeCell ref="C87:F87"/>
    <mergeCell ref="C88:F88"/>
    <mergeCell ref="C89:F89"/>
    <mergeCell ref="C90:F90"/>
    <mergeCell ref="C96:D96"/>
    <mergeCell ref="C91:F91"/>
    <mergeCell ref="C92:F92"/>
    <mergeCell ref="C93:F93"/>
    <mergeCell ref="C94:F94"/>
    <mergeCell ref="C95:D9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Calific impacto riesgos corrupc</vt:lpstr>
      <vt:lpstr>Matriz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2020-11-06T01:23:55Z</dcterms:modified>
</cp:coreProperties>
</file>