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IESGOS\MATRICES A PUBLICAR\MATRIZ DE RIESGOS DE CORRUPCIÓN\"/>
    </mc:Choice>
  </mc:AlternateContent>
  <bookViews>
    <workbookView xWindow="240" yWindow="195" windowWidth="20115" windowHeight="7875"/>
  </bookViews>
  <sheets>
    <sheet name="MATRIZ PROYECCIÓN 2020" sheetId="1" r:id="rId1"/>
    <sheet name="DATOS" sheetId="2" r:id="rId2"/>
    <sheet name="Validacion" sheetId="3" r:id="rId3"/>
  </sheets>
  <externalReferences>
    <externalReference r:id="rId4"/>
    <externalReference r:id="rId5"/>
    <externalReference r:id="rId6"/>
    <externalReference r:id="rId7"/>
    <externalReference r:id="rId8"/>
  </externalReferences>
  <definedNames>
    <definedName name="a">#REF!*#REF!&lt;10</definedName>
    <definedName name="ACEPTABLE">#REF!*#REF!&lt;10</definedName>
    <definedName name="AGENTE">'[1]LISTA PARA VALIDACION'!#REF!</definedName>
    <definedName name="Asumir_Riesgo">#REF!</definedName>
    <definedName name="CLASES">#REF!</definedName>
    <definedName name="CLASIFICACIONRIESGOS">'[1]LISTA PARA VALIDACION'!$A$381:$A$387</definedName>
    <definedName name="CONTROL">#REF!</definedName>
    <definedName name="D">'[2]LISTA PARA VALIDACION'!$A$521:$A$525</definedName>
    <definedName name="DD">'[2]LISTA PARA VALIDACION'!$A$8:$A$51</definedName>
    <definedName name="DEPENDENCIA1">'[1]LISTA PARA VALIDACION'!$A$7:$A$51</definedName>
    <definedName name="DEPENDENCIAS">'[1]LISTA PARA VALIDACION'!$A$8:$A$51</definedName>
    <definedName name="DIRECCIONES1">'[1]LISTA PARA VALIDACION'!#REF!</definedName>
    <definedName name="direcciones2">'[1]LISTA PARA VALIDACION'!#REF!</definedName>
    <definedName name="efectos1">'[1]LISTA PARA VALIDACION'!$A$362:$A$366</definedName>
    <definedName name="ESTADOS">[3]Hoja1!$B$200:$B$203</definedName>
    <definedName name="FACTOR">#REF!</definedName>
    <definedName name="FUENTE">'[1]LISTA PARA VALIDACION'!#REF!</definedName>
    <definedName name="GERENCIA">'[1]LISTA PARA VALIDACION'!#REF!</definedName>
    <definedName name="GERENCIA1">'[1]LISTA PARA VALIDACION'!#REF!</definedName>
    <definedName name="GERENCIAS">#REF!</definedName>
    <definedName name="macroproceso1">'[1]LISTA PARA VALIDACION'!$A$73:$A$120</definedName>
    <definedName name="MARCA1">'[1]LISTA PARA VALIDACION'!$B$396:$B$397</definedName>
    <definedName name="MEDIDAS">'[1]LISTA PARA VALIDACION'!$A$402:$A$410</definedName>
    <definedName name="NCONTROL">#REF!</definedName>
    <definedName name="NIVEL0">'[1]LISTA PARA VALIDACION'!#REF!</definedName>
    <definedName name="Nivel1">#REF!</definedName>
    <definedName name="nivel2">#REF!</definedName>
    <definedName name="Nivel3">#REF!</definedName>
    <definedName name="Nivel4">#REF!</definedName>
    <definedName name="nIVEL5">#REF!</definedName>
    <definedName name="Nivel6">#REF!</definedName>
    <definedName name="NOMBRE">#REF!</definedName>
    <definedName name="NUMERO">#REF!</definedName>
    <definedName name="OBJETIVOS">'[1]LISTA PARA VALIDACION'!$A$54:$A$60</definedName>
    <definedName name="PESO">#REF!</definedName>
    <definedName name="Peso2">#REF!</definedName>
    <definedName name="PESOS">#REF!</definedName>
    <definedName name="PROCEDIMIENTOS">'[1]LISTA PARA VALIDACION'!$A$133:$A$270</definedName>
    <definedName name="PROCESO">#REF!</definedName>
    <definedName name="RESPONSABILIDAD1">'[1]LISTA PARA VALIDACION'!$A$521:$A$525</definedName>
    <definedName name="rS">#REF!</definedName>
    <definedName name="tipo_riesgo">[4]Hoja3!$A$2:$A$9</definedName>
    <definedName name="tratamiento">#REF!</definedName>
    <definedName name="Valor1">#REF!</definedName>
    <definedName name="valor2">#REF!</definedName>
  </definedNames>
  <calcPr calcId="152511"/>
</workbook>
</file>

<file path=xl/calcChain.xml><?xml version="1.0" encoding="utf-8"?>
<calcChain xmlns="http://schemas.openxmlformats.org/spreadsheetml/2006/main">
  <c r="DF57" i="1" l="1"/>
  <c r="CZ57" i="1"/>
  <c r="DD57" i="1"/>
  <c r="CY57" i="1"/>
  <c r="P57" i="1" s="1"/>
  <c r="DF54" i="1"/>
  <c r="CZ54" i="1"/>
  <c r="DD54" i="1"/>
  <c r="CY54" i="1"/>
  <c r="P54" i="1" s="1"/>
  <c r="DF52" i="1"/>
  <c r="CZ52" i="1"/>
  <c r="DD52" i="1"/>
  <c r="CY52" i="1"/>
  <c r="P52" i="1" s="1"/>
  <c r="DF49" i="1"/>
  <c r="CZ49" i="1"/>
  <c r="DD49" i="1"/>
  <c r="CY49" i="1"/>
  <c r="P49" i="1" s="1"/>
  <c r="DF45" i="1"/>
  <c r="CZ45" i="1"/>
  <c r="DD45" i="1"/>
  <c r="CY45" i="1"/>
  <c r="P45" i="1" s="1"/>
  <c r="DF44" i="1"/>
  <c r="CZ44" i="1"/>
  <c r="DD44" i="1"/>
  <c r="CY44" i="1"/>
  <c r="P44" i="1" s="1"/>
  <c r="DF42" i="1" l="1"/>
  <c r="DD42" i="1"/>
  <c r="CZ42" i="1"/>
  <c r="CY42" i="1"/>
  <c r="P42" i="1" s="1"/>
  <c r="DF38" i="1"/>
  <c r="DD38" i="1"/>
  <c r="CZ38" i="1"/>
  <c r="CY38" i="1"/>
  <c r="P38" i="1" s="1"/>
  <c r="DF36" i="1" l="1"/>
  <c r="DD36" i="1"/>
  <c r="CZ36" i="1"/>
  <c r="CY36" i="1"/>
  <c r="Z57" i="1"/>
  <c r="AA57" i="1" s="1"/>
  <c r="AC57" i="1" s="1"/>
  <c r="Z58" i="1"/>
  <c r="AA58" i="1" s="1"/>
  <c r="AC58" i="1" s="1"/>
  <c r="Z59" i="1"/>
  <c r="AA59" i="1" s="1"/>
  <c r="P36" i="1" l="1"/>
  <c r="AC59" i="1"/>
  <c r="AD59" i="1" s="1"/>
  <c r="AD58" i="1"/>
  <c r="AD57" i="1"/>
  <c r="AE57" i="1" l="1"/>
  <c r="AF57" i="1" s="1"/>
  <c r="Z54" i="1"/>
  <c r="AA54" i="1" s="1"/>
  <c r="Z55" i="1"/>
  <c r="AA55" i="1" s="1"/>
  <c r="Z56" i="1"/>
  <c r="AA56" i="1" s="1"/>
  <c r="Z52" i="1"/>
  <c r="AA52" i="1" s="1"/>
  <c r="Z53" i="1"/>
  <c r="AA53" i="1" s="1"/>
  <c r="DG57" i="1" l="1"/>
  <c r="AJ57" i="1" s="1"/>
  <c r="DE57" i="1"/>
  <c r="AC53" i="1"/>
  <c r="AD53" i="1" s="1"/>
  <c r="AC52" i="1"/>
  <c r="AD52" i="1" s="1"/>
  <c r="AE52" i="1" s="1"/>
  <c r="AF52" i="1" s="1"/>
  <c r="AC56" i="1"/>
  <c r="AD56" i="1" s="1"/>
  <c r="AC55" i="1"/>
  <c r="AD55" i="1"/>
  <c r="AC54" i="1"/>
  <c r="AD54" i="1" s="1"/>
  <c r="Z49" i="1"/>
  <c r="AA49" i="1" s="1"/>
  <c r="Z50" i="1"/>
  <c r="AA50" i="1" s="1"/>
  <c r="Z51" i="1"/>
  <c r="AA51" i="1" s="1"/>
  <c r="DG52" i="1" l="1"/>
  <c r="AJ52" i="1" s="1"/>
  <c r="DE52" i="1"/>
  <c r="AK57" i="1"/>
  <c r="AI57" i="1"/>
  <c r="AE54" i="1"/>
  <c r="AF54" i="1" s="1"/>
  <c r="AC51" i="1"/>
  <c r="AD51" i="1" s="1"/>
  <c r="AC50" i="1"/>
  <c r="AD50" i="1" s="1"/>
  <c r="AC49" i="1"/>
  <c r="AD49" i="1" s="1"/>
  <c r="AE49" i="1" s="1"/>
  <c r="AF49" i="1" s="1"/>
  <c r="DE49" i="1" l="1"/>
  <c r="DG49" i="1"/>
  <c r="AJ49" i="1" s="1"/>
  <c r="AK52" i="1"/>
  <c r="AI52" i="1"/>
  <c r="DG54" i="1"/>
  <c r="AJ54" i="1" s="1"/>
  <c r="DE54" i="1"/>
  <c r="Z46" i="1"/>
  <c r="AA46" i="1" s="1"/>
  <c r="Z47" i="1"/>
  <c r="AA47" i="1" s="1"/>
  <c r="AC47" i="1" s="1"/>
  <c r="AD47" i="1" s="1"/>
  <c r="Z48" i="1"/>
  <c r="AA48" i="1" s="1"/>
  <c r="Z44" i="1"/>
  <c r="AA44" i="1" s="1"/>
  <c r="AC44" i="1" s="1"/>
  <c r="Z45" i="1"/>
  <c r="AA45" i="1" s="1"/>
  <c r="AC45" i="1" s="1"/>
  <c r="AK54" i="1" l="1"/>
  <c r="AI54" i="1"/>
  <c r="AI49" i="1"/>
  <c r="AK49" i="1"/>
  <c r="AC48" i="1"/>
  <c r="AD48" i="1" s="1"/>
  <c r="AC46" i="1"/>
  <c r="AD46" i="1" s="1"/>
  <c r="AD45" i="1"/>
  <c r="AD44" i="1"/>
  <c r="AE44" i="1" s="1"/>
  <c r="AF44" i="1" s="1"/>
  <c r="Z42" i="1"/>
  <c r="AA42" i="1" s="1"/>
  <c r="Z43" i="1"/>
  <c r="AA43" i="1" s="1"/>
  <c r="DG44" i="1" l="1"/>
  <c r="AJ44" i="1" s="1"/>
  <c r="DE44" i="1"/>
  <c r="AE45" i="1"/>
  <c r="AF45" i="1" s="1"/>
  <c r="AC43" i="1"/>
  <c r="AD43" i="1" s="1"/>
  <c r="AC42" i="1"/>
  <c r="AD42" i="1" s="1"/>
  <c r="AE42" i="1" s="1"/>
  <c r="AF42" i="1" s="1"/>
  <c r="DG42" i="1" l="1"/>
  <c r="AJ42" i="1" s="1"/>
  <c r="DE42" i="1"/>
  <c r="DG45" i="1"/>
  <c r="AJ45" i="1" s="1"/>
  <c r="DE45" i="1"/>
  <c r="AK44" i="1"/>
  <c r="AI44" i="1"/>
  <c r="Z38" i="1"/>
  <c r="AA38" i="1" s="1"/>
  <c r="AC38" i="1" s="1"/>
  <c r="Z39" i="1"/>
  <c r="AA39" i="1" s="1"/>
  <c r="AC39" i="1" s="1"/>
  <c r="Z40" i="1"/>
  <c r="AA40" i="1" s="1"/>
  <c r="AC40" i="1" s="1"/>
  <c r="Z41" i="1"/>
  <c r="AA41" i="1"/>
  <c r="AC41" i="1" s="1"/>
  <c r="AK42" i="1" l="1"/>
  <c r="AI42" i="1"/>
  <c r="AI45" i="1"/>
  <c r="AK45" i="1"/>
  <c r="AD41" i="1"/>
  <c r="AD40" i="1"/>
  <c r="AD39" i="1"/>
  <c r="AD38" i="1"/>
  <c r="AE38" i="1" s="1"/>
  <c r="AF38" i="1" s="1"/>
  <c r="DG38" i="1" l="1"/>
  <c r="AJ38" i="1" s="1"/>
  <c r="DE38" i="1"/>
  <c r="Z36" i="1"/>
  <c r="AA36" i="1" s="1"/>
  <c r="Z37" i="1"/>
  <c r="AA37" i="1" s="1"/>
  <c r="AI38" i="1" l="1"/>
  <c r="AK38" i="1"/>
  <c r="AC37" i="1"/>
  <c r="AD37" i="1" s="1"/>
  <c r="AC36" i="1"/>
  <c r="AD36" i="1" s="1"/>
  <c r="AE36" i="1" s="1"/>
  <c r="AF36" i="1" s="1"/>
  <c r="DG36" i="1" l="1"/>
  <c r="AJ36" i="1" s="1"/>
  <c r="DE36" i="1"/>
  <c r="Z33" i="1"/>
  <c r="AA33" i="1" s="1"/>
  <c r="Z34" i="1"/>
  <c r="AA34" i="1" s="1"/>
  <c r="Z35" i="1"/>
  <c r="AA35" i="1" s="1"/>
  <c r="Z32" i="1"/>
  <c r="AA32" i="1" s="1"/>
  <c r="DF34" i="1"/>
  <c r="DD34" i="1"/>
  <c r="CZ34" i="1"/>
  <c r="CY34" i="1"/>
  <c r="P34" i="1" s="1"/>
  <c r="DF32" i="1"/>
  <c r="DD32" i="1"/>
  <c r="CZ32" i="1"/>
  <c r="CY32" i="1"/>
  <c r="P32" i="1" s="1"/>
  <c r="AI36" i="1" l="1"/>
  <c r="AK36" i="1"/>
  <c r="AC32" i="1"/>
  <c r="AD32" i="1" s="1"/>
  <c r="AC35" i="1"/>
  <c r="AD35" i="1" s="1"/>
  <c r="AC34" i="1"/>
  <c r="AD34" i="1" s="1"/>
  <c r="AC33" i="1"/>
  <c r="AD33" i="1" s="1"/>
  <c r="DF27" i="1"/>
  <c r="DD27" i="1"/>
  <c r="CZ27" i="1"/>
  <c r="CY27" i="1"/>
  <c r="P27" i="1" s="1"/>
  <c r="AE34" i="1" l="1"/>
  <c r="AF34" i="1" s="1"/>
  <c r="DG34" i="1" s="1"/>
  <c r="AJ34" i="1" s="1"/>
  <c r="AE32" i="1"/>
  <c r="AF32" i="1" s="1"/>
  <c r="DE32" i="1" s="1"/>
  <c r="DE34" i="1"/>
  <c r="DG32" i="1"/>
  <c r="AJ32" i="1" s="1"/>
  <c r="DF25" i="1"/>
  <c r="DD25" i="1"/>
  <c r="CZ25" i="1"/>
  <c r="CY25" i="1"/>
  <c r="DF24" i="1"/>
  <c r="DD24" i="1"/>
  <c r="CZ24" i="1"/>
  <c r="CY24" i="1"/>
  <c r="DF21" i="1"/>
  <c r="DD21" i="1"/>
  <c r="CZ21" i="1"/>
  <c r="CY21" i="1"/>
  <c r="DF18" i="1"/>
  <c r="DD18" i="1"/>
  <c r="CZ18" i="1"/>
  <c r="CY18" i="1"/>
  <c r="P18" i="1" l="1"/>
  <c r="P21" i="1"/>
  <c r="P24" i="1"/>
  <c r="P25" i="1"/>
  <c r="AK32" i="1"/>
  <c r="AI32" i="1"/>
  <c r="AK34" i="1"/>
  <c r="AI34" i="1"/>
  <c r="DF17" i="1"/>
  <c r="DD17" i="1"/>
  <c r="CZ17" i="1"/>
  <c r="CY17" i="1"/>
  <c r="P17" i="1" s="1"/>
  <c r="CY14" i="1"/>
  <c r="CZ14" i="1"/>
  <c r="DF14" i="1"/>
  <c r="DD14" i="1"/>
  <c r="DF11" i="1"/>
  <c r="DD11" i="1"/>
  <c r="CZ11" i="1"/>
  <c r="CY11" i="1"/>
  <c r="P11" i="1" s="1"/>
  <c r="DF10" i="1"/>
  <c r="DD10" i="1"/>
  <c r="CZ10" i="1"/>
  <c r="CY10" i="1"/>
  <c r="P10" i="1" s="1"/>
  <c r="P14" i="1" l="1"/>
  <c r="Z11" i="1"/>
  <c r="AA11" i="1" s="1"/>
  <c r="Z12" i="1"/>
  <c r="AA12" i="1" s="1"/>
  <c r="Z13" i="1"/>
  <c r="AA13" i="1" s="1"/>
  <c r="Z14" i="1"/>
  <c r="AA14" i="1" s="1"/>
  <c r="Z15" i="1"/>
  <c r="AA15" i="1" s="1"/>
  <c r="Z16" i="1"/>
  <c r="AA16" i="1" s="1"/>
  <c r="Z17" i="1"/>
  <c r="AA17" i="1" s="1"/>
  <c r="Z18" i="1"/>
  <c r="AA18" i="1" s="1"/>
  <c r="Z19" i="1"/>
  <c r="AA19" i="1" s="1"/>
  <c r="Z20" i="1"/>
  <c r="AA20" i="1" s="1"/>
  <c r="Z21" i="1"/>
  <c r="AA21" i="1" s="1"/>
  <c r="Z22" i="1"/>
  <c r="AA22" i="1" s="1"/>
  <c r="Z23" i="1"/>
  <c r="AA23" i="1" s="1"/>
  <c r="Z24" i="1"/>
  <c r="AA24" i="1" s="1"/>
  <c r="Z25" i="1"/>
  <c r="AA25" i="1" s="1"/>
  <c r="Z26" i="1"/>
  <c r="AA26" i="1" s="1"/>
  <c r="Z27" i="1"/>
  <c r="AA27" i="1" s="1"/>
  <c r="Z28" i="1"/>
  <c r="AA28" i="1" s="1"/>
  <c r="Z29" i="1"/>
  <c r="AA29" i="1" s="1"/>
  <c r="Z30" i="1"/>
  <c r="AA30" i="1" s="1"/>
  <c r="Z31" i="1"/>
  <c r="AA31" i="1" s="1"/>
  <c r="Z10" i="1"/>
  <c r="AA10" i="1" s="1"/>
  <c r="AC10" i="1" l="1"/>
  <c r="AD10" i="1" s="1"/>
  <c r="AE10" i="1" s="1"/>
  <c r="AF10" i="1" s="1"/>
  <c r="AC31" i="1"/>
  <c r="AD31" i="1" s="1"/>
  <c r="AC30" i="1"/>
  <c r="AD30" i="1" s="1"/>
  <c r="AC29" i="1"/>
  <c r="AD29" i="1" s="1"/>
  <c r="AC28" i="1"/>
  <c r="AD28" i="1" s="1"/>
  <c r="AC27" i="1"/>
  <c r="AD27" i="1" s="1"/>
  <c r="AC26" i="1"/>
  <c r="AD26" i="1"/>
  <c r="AC25" i="1"/>
  <c r="AD25" i="1" s="1"/>
  <c r="AC24" i="1"/>
  <c r="AD24" i="1" s="1"/>
  <c r="AE24" i="1" s="1"/>
  <c r="AF24" i="1" s="1"/>
  <c r="AC23" i="1"/>
  <c r="AD23" i="1" s="1"/>
  <c r="AC22" i="1"/>
  <c r="AD22" i="1" s="1"/>
  <c r="AC21" i="1"/>
  <c r="AD21" i="1" s="1"/>
  <c r="AC20" i="1"/>
  <c r="AD20" i="1" s="1"/>
  <c r="AC19" i="1"/>
  <c r="AD19" i="1" s="1"/>
  <c r="AC18" i="1"/>
  <c r="AD18" i="1" s="1"/>
  <c r="AC17" i="1"/>
  <c r="AD17" i="1" s="1"/>
  <c r="AE17" i="1" s="1"/>
  <c r="AF17" i="1" s="1"/>
  <c r="AC16" i="1"/>
  <c r="AD16" i="1" s="1"/>
  <c r="AC15" i="1"/>
  <c r="AD15" i="1" s="1"/>
  <c r="AC14" i="1"/>
  <c r="AD14" i="1" s="1"/>
  <c r="AC13" i="1"/>
  <c r="AD13" i="1" s="1"/>
  <c r="AC12" i="1"/>
  <c r="AD12" i="1" s="1"/>
  <c r="AC11" i="1"/>
  <c r="AD11" i="1" s="1"/>
  <c r="AE21" i="1" l="1"/>
  <c r="AF21" i="1" s="1"/>
  <c r="AE25" i="1"/>
  <c r="AF25" i="1" s="1"/>
  <c r="DG10" i="1"/>
  <c r="AJ10" i="1" s="1"/>
  <c r="DE10" i="1"/>
  <c r="AE27" i="1"/>
  <c r="AF27" i="1" s="1"/>
  <c r="DG21" i="1"/>
  <c r="AJ21" i="1" s="1"/>
  <c r="DE21" i="1"/>
  <c r="DE25" i="1"/>
  <c r="DG25" i="1"/>
  <c r="AJ25" i="1" s="1"/>
  <c r="AE14" i="1"/>
  <c r="AF14" i="1" s="1"/>
  <c r="AE18" i="1"/>
  <c r="AF18" i="1" s="1"/>
  <c r="DE24" i="1"/>
  <c r="DG24" i="1"/>
  <c r="AJ24" i="1" s="1"/>
  <c r="DE17" i="1"/>
  <c r="DG17" i="1"/>
  <c r="AJ17" i="1" s="1"/>
  <c r="AE11" i="1"/>
  <c r="AF11" i="1" s="1"/>
  <c r="DE14" i="1" l="1"/>
  <c r="DG14" i="1"/>
  <c r="AJ14" i="1" s="1"/>
  <c r="DG27" i="1"/>
  <c r="AJ27" i="1" s="1"/>
  <c r="DE27" i="1"/>
  <c r="AI17" i="1"/>
  <c r="AK17" i="1"/>
  <c r="DE11" i="1"/>
  <c r="DG11" i="1"/>
  <c r="AJ11" i="1" s="1"/>
  <c r="AI24" i="1"/>
  <c r="AK24" i="1"/>
  <c r="AI25" i="1"/>
  <c r="AK25" i="1"/>
  <c r="AK10" i="1"/>
  <c r="AI10" i="1"/>
  <c r="DE18" i="1"/>
  <c r="DG18" i="1"/>
  <c r="AJ18" i="1" s="1"/>
  <c r="AI21" i="1"/>
  <c r="AK21" i="1"/>
  <c r="AI18" i="1" l="1"/>
  <c r="AK18" i="1"/>
  <c r="AK11" i="1"/>
  <c r="AI11" i="1"/>
  <c r="AI27" i="1"/>
  <c r="AK27" i="1"/>
  <c r="AI14" i="1"/>
  <c r="AK14" i="1"/>
</calcChain>
</file>

<file path=xl/comments1.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<sst xmlns="http://schemas.openxmlformats.org/spreadsheetml/2006/main" count="1405" uniqueCount="549">
  <si>
    <t>DATOS DEL PROCESO</t>
  </si>
  <si>
    <t>IDENTIFICACIÓN Y VALORACIÓN DEL RIESGO</t>
  </si>
  <si>
    <t>PLAN DE TRATAMIENTO</t>
  </si>
  <si>
    <t>PRIMERA LINEA DE DEFENSA</t>
  </si>
  <si>
    <t>Moderado</t>
  </si>
  <si>
    <t>Directamente</t>
  </si>
  <si>
    <t xml:space="preserve">SEGUIMIENTO </t>
  </si>
  <si>
    <t>No Disminuye</t>
  </si>
  <si>
    <t>DEPENDENCIA</t>
  </si>
  <si>
    <t>TIPO DE PROCESO</t>
  </si>
  <si>
    <t xml:space="preserve">TIPOLOGIA DE RIESGO </t>
  </si>
  <si>
    <t>PROCESO</t>
  </si>
  <si>
    <t>OBJETIVO</t>
  </si>
  <si>
    <t>RIESGO</t>
  </si>
  <si>
    <t>ACCION U OMISIÓN</t>
  </si>
  <si>
    <t xml:space="preserve">USO DEL PODER </t>
  </si>
  <si>
    <t xml:space="preserve">DESVIAR LA GESTIÓN DE LO PÚBLICO </t>
  </si>
  <si>
    <t xml:space="preserve">BENEFICIO PRIVADO </t>
  </si>
  <si>
    <t>DESCRIPCIÓN DEL RIESGO</t>
  </si>
  <si>
    <t>CAUSAS</t>
  </si>
  <si>
    <t>CONSECUENCIAS</t>
  </si>
  <si>
    <t>RIESGO INHERENTE
(Antes de controles)</t>
  </si>
  <si>
    <t>CONTROL</t>
  </si>
  <si>
    <t>TIPO DE CONTROL</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</si>
  <si>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</si>
  <si>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</si>
  <si>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</si>
  <si>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</si>
  <si>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</si>
  <si>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</si>
  <si>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</si>
  <si>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TOTAL</t>
  </si>
  <si>
    <t>DISEÑO DE CONTROL</t>
  </si>
  <si>
    <t>EJECUCIÓN DE CONTROL</t>
  </si>
  <si>
    <t>SOLIDEZ INDIVIDUAL</t>
  </si>
  <si>
    <t>SOLIDEZ DE CONJUNTO</t>
  </si>
  <si>
    <t>CONTROLES AYUDAN A DISMINUIR PROBABILIDAD</t>
  </si>
  <si>
    <t>CONTROLES AYUDAN A DISMINUIR IMPACTO</t>
  </si>
  <si>
    <t>RIESGO RESIDUAL
(Después de controles)</t>
  </si>
  <si>
    <t>Opciones de manejo</t>
  </si>
  <si>
    <t xml:space="preserve">ACCIÓN </t>
  </si>
  <si>
    <t>SOPORTE</t>
  </si>
  <si>
    <t xml:space="preserve">RESPONSABLE </t>
  </si>
  <si>
    <t>FECHA DE INICIO</t>
  </si>
  <si>
    <t>FECHA DE TERMINACIÓN</t>
  </si>
  <si>
    <t xml:space="preserve">INDICADOR </t>
  </si>
  <si>
    <t>EFECTIVIDAD DE LOS CONTROLES</t>
  </si>
  <si>
    <t>PLAN DE MANEJO</t>
  </si>
  <si>
    <t>MATERIALIZACIÓN DEL RIESGO</t>
  </si>
  <si>
    <t xml:space="preserve">EVIDENCIA </t>
  </si>
  <si>
    <t>AVANCE RESULTADO INDICADOR</t>
  </si>
  <si>
    <t>Residual</t>
  </si>
  <si>
    <t>Probabilidad</t>
  </si>
  <si>
    <t xml:space="preserve">Impacto </t>
  </si>
  <si>
    <t>Zona de riesgo</t>
  </si>
  <si>
    <t>¿El responsable tiene la autoridad y adecuada segregación  de funciones en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</si>
  <si>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</si>
  <si>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</si>
  <si>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</si>
  <si>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</si>
  <si>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</si>
  <si>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 xml:space="preserve">EFECTIVIDAD </t>
  </si>
  <si>
    <t>EVIDENCIA</t>
  </si>
  <si>
    <t>DESCRIPCIÓN DEL AVANCE</t>
  </si>
  <si>
    <t>REGISTROS O EVIDENCIAS</t>
  </si>
  <si>
    <t>RESULTADO DEL INDICADOR</t>
  </si>
  <si>
    <t>FECHA DEL SEGUIMIENTO</t>
  </si>
  <si>
    <t>SE PRESENTÓ EL EVENTO?</t>
  </si>
  <si>
    <t>DESCRIPCIÓN DEL EVENTO</t>
  </si>
  <si>
    <t>ACCIÓN DE CONTINGENCIA APLICADA</t>
  </si>
  <si>
    <t>VALOR PROBABILIDAD</t>
  </si>
  <si>
    <t>VALOR IMPACTO</t>
  </si>
  <si>
    <t>Debil</t>
  </si>
  <si>
    <t>No Aplica</t>
  </si>
  <si>
    <t>Casi seguro</t>
  </si>
  <si>
    <t xml:space="preserve">Raro </t>
  </si>
  <si>
    <t>Probable</t>
  </si>
  <si>
    <t xml:space="preserve">Improbable </t>
  </si>
  <si>
    <t>Posible</t>
  </si>
  <si>
    <t xml:space="preserve">Posible </t>
  </si>
  <si>
    <t>Improbable</t>
  </si>
  <si>
    <t xml:space="preserve">Probable </t>
  </si>
  <si>
    <t>Rara vez</t>
  </si>
  <si>
    <t xml:space="preserve">Casi seguro </t>
  </si>
  <si>
    <t>Impacto</t>
  </si>
  <si>
    <t>Catastrófico</t>
  </si>
  <si>
    <t>Mayor</t>
  </si>
  <si>
    <t>Menor</t>
  </si>
  <si>
    <t>Insignificante</t>
  </si>
  <si>
    <t>Extrema</t>
  </si>
  <si>
    <t>Alta</t>
  </si>
  <si>
    <t>Moderada</t>
  </si>
  <si>
    <t>Baja</t>
  </si>
  <si>
    <t>Opciones de tratamiento</t>
  </si>
  <si>
    <t>Tipo de control</t>
  </si>
  <si>
    <t>Ejecución del control</t>
  </si>
  <si>
    <t>Aceptar el riesgo</t>
  </si>
  <si>
    <t>Preventivo</t>
  </si>
  <si>
    <t>Fuerte</t>
  </si>
  <si>
    <t>Aceptar o reducir el riesgo</t>
  </si>
  <si>
    <t>Detectivo</t>
  </si>
  <si>
    <t>Reducir, evitar o compartir el riesgo</t>
  </si>
  <si>
    <t>Débil</t>
  </si>
  <si>
    <t>PROCESOS</t>
  </si>
  <si>
    <t>TIPO DE RIESGO</t>
  </si>
  <si>
    <t>Subdirección de Diseño y Análisis Estratégico</t>
  </si>
  <si>
    <t>Estratégico</t>
  </si>
  <si>
    <t>Planeación Estratégica y Táctica</t>
  </si>
  <si>
    <t>Estratégicos</t>
  </si>
  <si>
    <t>Subdirección de Gestión, Redes Sociales e Informalidad</t>
  </si>
  <si>
    <t>Misional</t>
  </si>
  <si>
    <t>Planeación Estratégica y Táctica - Riesgos Ambientales</t>
  </si>
  <si>
    <t>Gerenciales</t>
  </si>
  <si>
    <t>Subdirección de Emprendimiento, Servicios Empresariales y Comercialización</t>
  </si>
  <si>
    <t>Apoyo</t>
  </si>
  <si>
    <t>Gestión de Seguridad de la Información y Recursos Tecnológicos</t>
  </si>
  <si>
    <t xml:space="preserve">Operativos </t>
  </si>
  <si>
    <t>Subdirección de Formación y Empleabilidad</t>
  </si>
  <si>
    <t>Evaluación</t>
  </si>
  <si>
    <t>Fortalecimiento de la Economía Popular - Alternativas Comerciales</t>
  </si>
  <si>
    <t xml:space="preserve">Financieros </t>
  </si>
  <si>
    <t>Subdirección Jurídica y de Contratación</t>
  </si>
  <si>
    <t>Fortalecimiento de la Economía Popular - Emprendimiento y Emprendimiento Social</t>
  </si>
  <si>
    <t>Tecnológicos</t>
  </si>
  <si>
    <t>Subdirección Administrativa y Financiera</t>
  </si>
  <si>
    <t>Gestión para la Soberanía, Seguridad Alimentaria y Nutricional</t>
  </si>
  <si>
    <t>Cumplimiento</t>
  </si>
  <si>
    <t>Oficina Asesora de Comunicaciones</t>
  </si>
  <si>
    <t>Identificación, Caracterización y Registro de Población Sujeto de Atención</t>
  </si>
  <si>
    <t>Imagen o reputacional</t>
  </si>
  <si>
    <t>Asesoría de Control Interno</t>
  </si>
  <si>
    <t xml:space="preserve">Gestión para la Formación y Empleabilidad </t>
  </si>
  <si>
    <t xml:space="preserve">Corrupción </t>
  </si>
  <si>
    <t xml:space="preserve">Gestión Contractual </t>
  </si>
  <si>
    <t xml:space="preserve">Seguridad digital </t>
  </si>
  <si>
    <t xml:space="preserve">Gestión Jurídica </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</si>
  <si>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</si>
  <si>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</si>
  <si>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</si>
  <si>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</si>
  <si>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</si>
  <si>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</si>
  <si>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</si>
  <si>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</si>
  <si>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</si>
  <si>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</si>
  <si>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Control Interno Disciplinario</t>
  </si>
  <si>
    <t>Gestión Documental</t>
  </si>
  <si>
    <t>Servicio al Usuario</t>
  </si>
  <si>
    <t>Gestión de Comunicaciones</t>
  </si>
  <si>
    <t>Evaluación Integral</t>
  </si>
  <si>
    <t>PRIMER CUATRIMESTRE
(31 DE MAYO DE 2020)</t>
  </si>
  <si>
    <t>SEGUNDO  CUATRIMESTRE
(31 DE AGOSTO DE 2020)</t>
  </si>
  <si>
    <t>TERCER  CUATRIMESTRE
(31 DE DICIEMBRE DE 2020)</t>
  </si>
  <si>
    <t>ASIGNACIÓN DE RESPONSABLE</t>
  </si>
  <si>
    <t>Asignado</t>
  </si>
  <si>
    <t>No asignado</t>
  </si>
  <si>
    <t>Adecuado</t>
  </si>
  <si>
    <t>Inadecuado</t>
  </si>
  <si>
    <t>PERIOCIDAD</t>
  </si>
  <si>
    <t>Oportuna</t>
  </si>
  <si>
    <t>Inoportua</t>
  </si>
  <si>
    <t>PROPOSITO</t>
  </si>
  <si>
    <t>Prevenir</t>
  </si>
  <si>
    <t>Detectar</t>
  </si>
  <si>
    <t>No es un control</t>
  </si>
  <si>
    <t>Confiable</t>
  </si>
  <si>
    <t>No confiable</t>
  </si>
  <si>
    <t>Se Investigan y resuelven oportunamente</t>
  </si>
  <si>
    <t>No se Investigan y resuelven oportunamente</t>
  </si>
  <si>
    <t>Completa</t>
  </si>
  <si>
    <t>Incompleta</t>
  </si>
  <si>
    <t>No existe</t>
  </si>
  <si>
    <t>EJECUCIÓN DEL CONTROL</t>
  </si>
  <si>
    <t>Indirectamente</t>
  </si>
  <si>
    <t>No disminuye</t>
  </si>
  <si>
    <t>No aplica</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</si>
  <si>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</si>
  <si>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</si>
  <si>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El desconocimiento  de los criterios de focalización para acceder a los servicios de Formación y Orientación para el Empleo o presiones indebidas ejercidas por agentes internos o externos a la entidad, pueden generar la 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</si>
  <si>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</si>
  <si>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</si>
  <si>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</si>
  <si>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</si>
  <si>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Listas de asistencia, presentaciones en power point y registro fotográfico</t>
  </si>
  <si>
    <t>(# de capacitaciones realizadas / # de capacitaciones programadas) x 100
(3 capacitaciones al año)</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</si>
  <si>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</si>
  <si>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</si>
  <si>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El desconocimiento del procedimiento de asignación de alternativas comerciales, como la falta de control en la aplicación de criterios de focalización en el proceso de asignación de las alternativas comerciales y la presencia de errores en el ingreso de la información que alteran el índice de vulnerabilidad para la priorización en la asignación de alternativas comerciales,pueden generar la posibilidad de recibir o solicitar cualquier dadiva o beneficio a nombre propio o de terceros con el fin de que las alternativas comerciales otorgadas por la SGRSI favorezcan a personas que no pertenecen a la población sujeto de atención del IPES.</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</si>
  <si>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</si>
  <si>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</si>
  <si>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</si>
  <si>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Realizar socializaciones del Procedimiento para la asignación de alternativas comerciales a los grupos misionales de esta subdirección.</t>
  </si>
  <si>
    <t>Elaborar e implementar el formato de Check List para verificar la aplicación de los criterios de focalización para los contratos nuevos a partir de la aprobación de este formato.</t>
  </si>
  <si>
    <t xml:space="preserve">Realizar socializaciones a los grupos misionales de esta subdirección del Procedimiento de Identificación, Caracterización y Registro de la Población Sujeto de Atención y el documento estrategico DE - 034 Metodologia para Medir el Indice de Vulnerabilidad del Vendedor informal 
Realizar capacitacion en  la herramienta misional -HEMI </t>
  </si>
  <si>
    <t>Actas de socializaciones y/o planillas de asistencia.</t>
  </si>
  <si>
    <t>Formato de Check List formalizado en la documentación del SIG.</t>
  </si>
  <si>
    <t>Profesionales del grupo de Planeación de la Subdireccción de Gestión, Redes Sociales e Informalidad.</t>
  </si>
  <si>
    <t>Profesionales del grupo de Atención Integral de la Subdireccción de Gestión, Redes Sociales e Informalidad.</t>
  </si>
  <si>
    <t xml:space="preserve">
(# de socializaciones realizadas / # de socializaciones programadas) X 100</t>
  </si>
  <si>
    <t>(# de formatos elaborados / # formatos planeados) * 100
(# de contratos con el Check List aplicado / # de contratos elaborados) X 100</t>
  </si>
  <si>
    <t>(# de socializaciones realizadas / # de socializaciones programadas) X 100</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</si>
  <si>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</si>
  <si>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</si>
  <si>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Posibilidad de recibir o solicitar cualquier dadiva o beneficio a nombre propio o de terceros con el fin ingresar ciudadanos a las alternativas de emprendimiento sin el cumplimiento de los criterios de entrada.</t>
  </si>
  <si>
    <t>Destinación de recursos con fines diferentes  a los establecidos en las alternativas y actividades de emprendimiento promovidas por la entidad.</t>
  </si>
  <si>
    <t>El desconocimiento  o falta de aplicación de los criterios de ingreso a las alternativas de emprendimiento, como las presiones indebidas ejercidas por agentes internos o externos a la entidad  para beneficiar a cierta población o personas y la falta de conocimiento y/o experiencia del personal que gestiona las alternativas al interior del área, contemplan la posibilidad de recibir o solicitar cualquier dadiva o beneficio a nombre propio o de terceros con el fin ingresar ciudadanos a las alternativas de emprendimiento sin el cumplimiento de los criterios de entrada.</t>
  </si>
  <si>
    <t>La Falta de cumplimiento de controles contemplados en el procedimiento de contratación.
como las presiones indebidas, pueden generar una destinación de recursos con fines diferentes  a los establecidos en las alternativas y actividades de emprendimiento promovidas por la entidad.</t>
  </si>
  <si>
    <t>Los profesionales de SESEC responsables de realizar el seguimiento de las personas que ingresan a las alternativas de emprendimiento, cada vez que se realice una solicitud a una alternativa de emprendimiento, verifican que la información suministrada por el ciudadano corresponda con los criterios de ingreso establecidos en el documento estratégico DE-017 Criterios de Focalización, a través de FO-799 Verificación de criterios de focalización e índice de vulnerabilidad. En el caso de que se establezca que el usuario no  cumple con el perfil emprendedor, se procede a referenciarlos a otros programas del IPES o  la entidad competente de acuerdo a su necesidad. Como evidencia la verificación de criterios FO-799 y FO -068  cartas enviadas a los solicitantes.</t>
  </si>
  <si>
    <t>1. Desconocimiento  o falta de aplicación de los criterios de ingreso a las alternativas de emprendimiento.
2. Presiones indebidas ejercidas por agentes internos o externos a la entidad  para beneficiar a cierta población o personas.
3. Falta de conocimiento y/o experiencia del personal que gestiona las alternativas al interior del área.</t>
  </si>
  <si>
    <t xml:space="preserve">
1. Falta de cumplimiento de controles contemplados en el procedimiento de contratación.
2. Presiones indebidas.</t>
  </si>
  <si>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</si>
  <si>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</si>
  <si>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</si>
  <si>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</si>
  <si>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</si>
  <si>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Realizar el seguimiento de las personas que ingresan a las alternativas de emprendimiento, verificando el cumplimiento de los criterios que se tienen establecidos para el ingreso a las alternativas comerciales.</t>
  </si>
  <si>
    <t>Realizar seguimiento periódico de la información publicada en la página web de la entidad y los folletos informativos de la alternativa de emprendimiento social.</t>
  </si>
  <si>
    <t>Realizar seguimiento a la gestión a través de comités de autoevaluación con el equipo SESEC.</t>
  </si>
  <si>
    <t>Revisión de los informes financieros y técnicos enviados por los operadores contratados por el IPES.</t>
  </si>
  <si>
    <t>Verificación de criterios de ingreso y las cartas enviadas a los solicitantes</t>
  </si>
  <si>
    <t>Pagina web actualizada y folletos informativos</t>
  </si>
  <si>
    <t>Actas de comités de autoevaluación</t>
  </si>
  <si>
    <t>Informes, actas, productos, listados de asistencia</t>
  </si>
  <si>
    <t>Subdirección Emprendimiento, Servicios Empresariales y Comercialización</t>
  </si>
  <si>
    <t>(# de validaciones de criterios de entrada revisadas/ # de solicitudes de ingreso) x 100</t>
  </si>
  <si>
    <t>(# de revisiones de actualización página web realizadas / # de revisiones de actualización página web programadas) x 100</t>
  </si>
  <si>
    <t>(# de comités de autoevaluación realizados / # de comités de autoevaluación programados) x 100</t>
  </si>
  <si>
    <t>(#  de informes revisados / #  de  informes programados) x 100</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</si>
  <si>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</si>
  <si>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</si>
  <si>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</si>
  <si>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Aspectos como que la Entidad no cuenta con un área de facturación y un sistema de soporte tecnológico que permita realizar un seguimiento a los cambios y / o novedades  en la facturación, al igual que presiones indebidas ejercidas por agentes internos o externos a la entidad, pueden generar la posibilidad de recibir o solicitar cualquier dadiva o beneficio a nombre propio o de terceros con el fin de reportar una información  inadecuada o eliminar datos de  los comerciantes del listado que se entrega al Área de cartera para emitir la facturación respectiva.</t>
  </si>
  <si>
    <t>Factores com la entrega de información no confiable o falsa por parte de los ciudadanos para ingresar a las plazas de mercado, la falta de soporte que evidencie la consulta del estado de cartera de un posible candidato y la presencia de presiones indebidas ejercidas por agentes internos o externos a la entidad  para beneficiar a cierta población o personas. púeden generar la posibilidad de recibir o solicitar cualquier dadiva o beneficio a nombre propio o de terceros con el fin de ingresar comerciantes a las plazas de mercado sin el cumplimiento de los criterios de entrada.</t>
  </si>
  <si>
    <t>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t>
  </si>
  <si>
    <t>1. La Entidad no cuenta con un área de facturación y un sistema de soporte tecnológico que permita realizar un seguimiento a los cambios y / o novedades  en la facturación.
2. Presiones indebidas ejercidas por agentes internos o externos a la entidad.</t>
  </si>
  <si>
    <t>1.  Pérdida de imagen y de credibilidad institucional.
2. Investigaciones penales, disciplinarias y fiscales.
3. Detrimento patrimonial.</t>
  </si>
  <si>
    <t>1. Detrimento patrimonial, pérdida de recursos económicos o aumento de la cartera.
2. Pérdida de imagen y de credibilidad institucional.
3. Investigaciones penales, fiscales y disciplinarias.</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</si>
  <si>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</si>
  <si>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</si>
  <si>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</si>
  <si>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</si>
  <si>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</si>
  <si>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Crear el Comité de Asignaciones de locales, puestos o bodegas  en Plazas Distritales de Mercado con Secretaría Técnica del Profesional Especializado de SESEC</t>
  </si>
  <si>
    <t>Resolución de creación del Comité
Actas del Comité</t>
  </si>
  <si>
    <t>Actas realizadas/Sesiones convocadas</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</si>
  <si>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</si>
  <si>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</si>
  <si>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Factores asociados a la entrega de Información no confiable o extemporánea por las áreas, igualmente la generación de presiones indebidas por parte de terceros, pueden conllevar la posibilildad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</si>
  <si>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</si>
  <si>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</si>
  <si>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</si>
  <si>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</si>
  <si>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</si>
  <si>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</si>
  <si>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Extracción, manipulación o adulteración de información confidencial o reservada almacenada en los sistemas de información institucionales, para fines de beneficio personal o de terceros agenos a la misión institucional</t>
  </si>
  <si>
    <t>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vigenteros agenos a la misión institucional</t>
  </si>
  <si>
    <t>El acceso a la data almacenada en los activos de información, sistemas y servicios informáticos institucionales (HEMI, Goobi, Correo, Directorio activo, file server, bases de datos,documentos u otros), puede generar escenarios en los cuales los usuarios de acuerdo a su perfil pudiesen identificar posibles beneficios  particulares que conduzcan a generar conductas no autorizadas o legales frente a la manipulación, alteración, sustracción de la información digital institucional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</si>
  <si>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</si>
  <si>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</si>
  <si>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Los profesionales del área de sistemas informan a los usuarios sobre las responsabilidades en el uso de los activos de información, desde el momento de la asignación de acceso a la plataforma tecnológica institucional. asi como paralalemente desde el proceso de Gestión de Seguridad de la información y Recursos Tecnologicos se realizan jornadas de sensibilización a usuarios.</t>
  </si>
  <si>
    <t>La entidad cuenta con Politicas de Seguridad de la Información, asi mismo y a traves de la SJC y SAF establece acuerdos de confidencialidad en la etapa de vinculación laboral o contractual de personas naturales y juridicas, y adicionalmente el proceso de Gestión de Seguridad de la información y Recursos Tecnologicos cuenta con una metodologia de gestión de incidentes de seguridad informatica.</t>
  </si>
  <si>
    <t>Establecer el plan de capacitación y sensibilización de la entidad en donde se continue incluyendo y desarrollando las campañas sobre el uso adecuado de los activos de información institucional</t>
  </si>
  <si>
    <t>Revisar las políticas operacionales relacionadas con seguridad y privacidad de la información y realizar su actualización de acuerdo al resultado de análisis y necesidad de ajuste de las mismas, de tal forma que permita según su medida fortalecer los controles sobre confidencialidad de la información institucional digital.</t>
  </si>
  <si>
    <t>Plan de capacitación y sensibilización  vigencia año 2020
y registros de capacitación y/o sensibilización</t>
  </si>
  <si>
    <t>Actas de revision
Politicas actualizadas</t>
  </si>
  <si>
    <t>Subdirección de Diseño y Análisis Estratégico - Sistemas</t>
  </si>
  <si>
    <t>(# de campañas de sensibilización realizadas / # de campañas programadas) x 100</t>
  </si>
  <si>
    <t>(# Politicas revisados o actualizados / Politicas del SGSI)</t>
  </si>
  <si>
    <t>Puntaje a Disminuir en Impacto</t>
  </si>
  <si>
    <t>Puntaje a Disminuir en Probabilidad</t>
  </si>
  <si>
    <t>Controles Disminuyen Impacto…</t>
  </si>
  <si>
    <t>Controles Disminuyen Probabilidad…</t>
  </si>
  <si>
    <t>Solidez del Conjunto de Controles</t>
  </si>
  <si>
    <t>Si se trata de un Riesgo de Corrupción, valorar según la tabla a continuación:</t>
  </si>
  <si>
    <t>Para determinar el puntaje a disminuir en probabilidad e impacto tener en cuenta la siguiente tabla:</t>
  </si>
  <si>
    <t xml:space="preserve">FUERTE </t>
  </si>
  <si>
    <t xml:space="preserve"> Reducir el riesgo, evitar, compartir, transferir </t>
  </si>
  <si>
    <t>Extremo</t>
  </si>
  <si>
    <t xml:space="preserve">MODERADO </t>
  </si>
  <si>
    <t xml:space="preserve">Reducir el riesgo, evitar, compartir,  transferir </t>
  </si>
  <si>
    <t>Alto</t>
  </si>
  <si>
    <t xml:space="preserve"> Asumir el riesgo, reducir el riesgo </t>
  </si>
  <si>
    <t xml:space="preserve">NO </t>
  </si>
  <si>
    <t xml:space="preserve">SI </t>
  </si>
  <si>
    <t>SI</t>
  </si>
  <si>
    <t xml:space="preserve">Asumir el Riesgo </t>
  </si>
  <si>
    <t>Bajo</t>
  </si>
  <si>
    <t xml:space="preserve">EL CONJUNTO DE CONTROLES DISMINUYE EL IMPACTO </t>
  </si>
  <si>
    <t xml:space="preserve">EL CONJUNTO DE CONTROLES DISMINUYE PROBABILIDAD </t>
  </si>
  <si>
    <t xml:space="preserve">SOLIDEZ </t>
  </si>
  <si>
    <t xml:space="preserve">Accion de Tratamiento </t>
  </si>
  <si>
    <t xml:space="preserve">Zona de Riesgo </t>
  </si>
  <si>
    <t xml:space="preserve">RIESGO RESIDUAL </t>
  </si>
  <si>
    <t xml:space="preserve">No </t>
  </si>
  <si>
    <t xml:space="preserve">Si el hecho llegara a presentarse, tendría desastrosas consecuencias o efectos  o efecto sobre la entidad </t>
  </si>
  <si>
    <t xml:space="preserve">Si </t>
  </si>
  <si>
    <t xml:space="preserve">Si el hecho llegara a presentarse, tendría altas consecuencias o efectos  o efecto sobre la entidad </t>
  </si>
  <si>
    <t xml:space="preserve">IMPACTO </t>
  </si>
  <si>
    <t xml:space="preserve">PROBABILIDAD </t>
  </si>
  <si>
    <t xml:space="preserve">Si el hecho llegara a presentarse, tendría medianas consecuencias o efectos  o efecto sobre la entidad </t>
  </si>
  <si>
    <t xml:space="preserve">Si el hecho llegara a presentarse, tendría bajo impacto o efecto sobre la entidad </t>
  </si>
  <si>
    <t xml:space="preserve">Si el hecho llegara a presentarse, tendría consecuencias o efectos minimos sobre la entidad </t>
  </si>
  <si>
    <t xml:space="preserve"> E: Zona de riesgo extrema: Reducir el riesgo, evitar, compartir o transferir</t>
  </si>
  <si>
    <t xml:space="preserve">Descripción </t>
  </si>
  <si>
    <t xml:space="preserve"> Descriptor </t>
  </si>
  <si>
    <t xml:space="preserve">Nivel </t>
  </si>
  <si>
    <t>A: Zona de riesgo Alta: Reducir el riesgo, evitar, compartir o transferir</t>
  </si>
  <si>
    <t xml:space="preserve">TABLA DE IMPACTO </t>
  </si>
  <si>
    <t xml:space="preserve">M: Zona de riesgo moderada: Asumir el riesgo, reducir el riesgo </t>
  </si>
  <si>
    <t xml:space="preserve">B: Zona de riesgo baja: Asumir el riesgo </t>
  </si>
  <si>
    <t xml:space="preserve">Mas de una vez al año </t>
  </si>
  <si>
    <t xml:space="preserve">Se espera que el evento ocurra en la mayoria de las circunstancias </t>
  </si>
  <si>
    <t>5 (Casi seguro)</t>
  </si>
  <si>
    <t xml:space="preserve">Al menos de una vez en el último año </t>
  </si>
  <si>
    <t xml:space="preserve">El evento probablemente ocurrira en la mayoría de las circunstancias </t>
  </si>
  <si>
    <t>4 (Probable)</t>
  </si>
  <si>
    <t xml:space="preserve">Al menos de una vez en los 2 últimos años </t>
  </si>
  <si>
    <t xml:space="preserve">El evento puede ocurrir en algún momento  </t>
  </si>
  <si>
    <t xml:space="preserve">3 (Posible) </t>
  </si>
  <si>
    <t xml:space="preserve">Al menos de una vez en los ultimos 5 años </t>
  </si>
  <si>
    <t>2 (Improbable)</t>
  </si>
  <si>
    <t xml:space="preserve">No se ha presentado en los últimos 5 años </t>
  </si>
  <si>
    <t xml:space="preserve">El evento solo puede ocurrir solo en circunstancias excepcionales </t>
  </si>
  <si>
    <t>Rara Vez</t>
  </si>
  <si>
    <t xml:space="preserve">(Raro) 1 </t>
  </si>
  <si>
    <t xml:space="preserve">Frecuencia </t>
  </si>
  <si>
    <t>(Catastrófico )</t>
  </si>
  <si>
    <t>(Mayor)</t>
  </si>
  <si>
    <t>(Moderado)</t>
  </si>
  <si>
    <t>(Menor)</t>
  </si>
  <si>
    <t xml:space="preserve">(Insignificante) </t>
  </si>
  <si>
    <t xml:space="preserve">TABLA DE PROBABILIDAD </t>
  </si>
  <si>
    <t>Consecuencia / Impacto</t>
  </si>
  <si>
    <t>No es un Control</t>
  </si>
  <si>
    <t>No se investigan y resuelven oportunamente</t>
  </si>
  <si>
    <t>No Confiable</t>
  </si>
  <si>
    <t>Inoportuna</t>
  </si>
  <si>
    <t>No Asignado</t>
  </si>
  <si>
    <t>Evidencia de la ejecución  del control.</t>
  </si>
  <si>
    <t xml:space="preserve">Qué pasa con las  observaciones o  desviaciones
</t>
  </si>
  <si>
    <t xml:space="preserve">Cómo se realiza la actividad  de control.
</t>
  </si>
  <si>
    <t>Proposito</t>
  </si>
  <si>
    <t>Periodicidad</t>
  </si>
  <si>
    <t xml:space="preserve">Segregación y autoridad  del responsable.
</t>
  </si>
  <si>
    <t>Asignación del responsable</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</si>
  <si>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</si>
  <si>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</si>
  <si>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Aspectos como la falta de seguimiento a la implementación de políticas de seguridad de la información como de socialización de la normativa vigente, al igual que la deficiencia en los controles para el manejo de la información de planes y proyectos institucionales, además de la falta de conciencia de los funcionarios en la aplicación de los principios institucionales, pueden generar la 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</si>
  <si>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</si>
  <si>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</si>
  <si>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</si>
  <si>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</si>
  <si>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</si>
  <si>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</si>
  <si>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</si>
  <si>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</si>
  <si>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</si>
  <si>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</si>
  <si>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</si>
  <si>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</si>
  <si>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</si>
  <si>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</si>
  <si>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</si>
  <si>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</si>
  <si>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</si>
  <si>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Atender las auditorias de la Asesoría de Control Interno en el marco del proceso de Planeación Estratégica y Táctica.</t>
  </si>
  <si>
    <t>Informes de auditorías</t>
  </si>
  <si>
    <t># de auditorias según Plan de Auditoria de Control Interno</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</si>
  <si>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</si>
  <si>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</si>
  <si>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</si>
  <si>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</si>
  <si>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</si>
  <si>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Factores asociados a debilidades en la etapa de planeación, que faciliten la inclusión en los estudios y documentos previos requisitos orientados a favorecer un proponente, como presiones indebidas, contemplan la 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</si>
  <si>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</si>
  <si>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</si>
  <si>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</si>
  <si>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</si>
  <si>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Realizar capacitaciones a funcionarios y contratistas en la elaboración de estudios y documentos previos, supervisión y liquidación de contratos.</t>
  </si>
  <si>
    <t>Actas de capacitación, Circulares recordando cumplimiento funciones supervisores.</t>
  </si>
  <si>
    <t>(# de capacitaciones realizadas / # de capacitaciones programadas) x 100</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</si>
  <si>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</si>
  <si>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</si>
  <si>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</si>
  <si>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</si>
  <si>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</si>
  <si>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Las debilidades en la gestión misional y de apoyo. Res. No.202 de 2018. Debilidades en la defensa judicial y conceptualización técnica, com de las presiones indebidas, establecen la 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</si>
  <si>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</si>
  <si>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</si>
  <si>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</si>
  <si>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</si>
  <si>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seguimiento a la gestión de los abogados de defensa judicial.</t>
  </si>
  <si>
    <t>Formato de seguimiento de indicador diligenciado</t>
  </si>
  <si>
    <t>Índice de seguimiento a los tiempos de radicación de procesos y gestiones de subsanación</t>
  </si>
  <si>
    <t>Realizar vigilancia semanal a los procesos judiciales.</t>
  </si>
  <si>
    <t>FO-588 diligenciado</t>
  </si>
  <si>
    <t>Número de procesos judiciales con seguimiento jurídico</t>
  </si>
  <si>
    <t xml:space="preserve">MAPA DE RIESGOS DE CORRUPCIÓN 2020
INSTITUTO PARA LA ECONOMÍA SOCIAL - IPES </t>
  </si>
  <si>
    <t>MONITOREO Y SEGUIMIENTO PRIMER TRIMESTRE DE 2020</t>
  </si>
  <si>
    <t>MONITOREO Y SEGUIMIENTO SEGUNDO TRIMESTRE DE 2020</t>
  </si>
  <si>
    <t>MONITOREO Y SEGUIMIENTO TERCER TRIMESTRE DE 2020</t>
  </si>
  <si>
    <t>MONITOREO Y SEGUIMIENTO CUARTO TRIMESTRE DE 2020</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</si>
  <si>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</si>
  <si>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Posibilidad de recibir o solicitar cualquier dadiva o beneficio a nombre propio o de terceros con el fin de adulterar, manipular o duplicar soportes y requisitos contables de la entidad.</t>
  </si>
  <si>
    <t>Factores relacionados con el registro de transacciones no reales y sin los soportes idóneos, al igual que presiones indebidas a servidores por parte de terceros, establecen la 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</si>
  <si>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</si>
  <si>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</si>
  <si>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</si>
  <si>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</si>
  <si>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Conciliar la información reportada por las áreas frente a los registros contables</t>
  </si>
  <si>
    <t>Conciliaciones realizadas</t>
  </si>
  <si>
    <t>Subdirección Administrativa y Financiera - Contabilidad</t>
  </si>
  <si>
    <t>(# de conciliaciones revisadas/  # conciliaciones totales recibidas) x 100</t>
  </si>
  <si>
    <t>Realizar comités de sostenibilidad contable.</t>
  </si>
  <si>
    <t>Actas de comités</t>
  </si>
  <si>
    <t>(# de comités realizados/ # de comités programados) x 100</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</si>
  <si>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</si>
  <si>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</si>
  <si>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La manipulación de registros en el PAC, como la falta  de soportes documentales o requisitos para realizar los pagos al igual que la falta de controles en el manejo de efectivo, como el tráfico de influencias. (Desconocimiento o falta de pericia, presiones jerárquicas), pueden generar la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</si>
  <si>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</si>
  <si>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t>1. Detrimento o pérdida de recursos de la entidad por multas y sanciones.
2. Pérdida de imagen institucional
3. Perdida de recursos de la entidad por apropiación de terceros.
4. Investigaciones penales, fiscales y disciplinarias.</t>
  </si>
  <si>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</si>
  <si>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</si>
  <si>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</si>
  <si>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Elaboración del PAC bimensual.</t>
  </si>
  <si>
    <t>PAC</t>
  </si>
  <si>
    <t>Subdirección Administrativa y Financiera - Tesorería</t>
  </si>
  <si>
    <t>PAC elaborado</t>
  </si>
  <si>
    <t>Emitir y  socializar circular donde se establecen las fechas de recibo de cuentas de proveedores y contratistas.</t>
  </si>
  <si>
    <t xml:space="preserve">Circular </t>
  </si>
  <si>
    <t>Circular emitida y socializada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</si>
  <si>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</si>
  <si>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</si>
  <si>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</si>
  <si>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</si>
  <si>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Aspectos asociados a la falta de controles en el registro y seguimiento a los inventarios de la entidad y presiones indebidas a servidores por parte de terceros, pueden generar la posibilidad de recibir o solicitar cualquier dadiva o beneficio a nombre propio o de terceros con el fin de generar pérdida de bienes o recursos físicos de la entidad.</t>
  </si>
  <si>
    <t xml:space="preserve">1. Falta de controles en el registro y seguimiento a los inventarios de la entidad.
2. Presiones indebidas a servidores por parte de terceros.  </t>
  </si>
  <si>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</si>
  <si>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Identificar los bienes de la entidad  para dar de baja por obsolecencia, daño y perdida para ser aprobado previamente por el comite de inventarios que es de apoyo interno del Almacén General IPES y posteriormente se remite los casos al comité de sostenibilidad contable para su aprobación y elaboración del acto administrativo de la Dirección General,</t>
  </si>
  <si>
    <t>Realizar inventarios de los bienes en forma periódica.</t>
  </si>
  <si>
    <t>Inventario periódico</t>
  </si>
  <si>
    <t>Subdirección Administrativa y Financiera - Almacén e Inventarios</t>
  </si>
  <si>
    <t>(# de inventarios realizados / # de inventarios programados) x 100</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</si>
  <si>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</si>
  <si>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</si>
  <si>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La Falta de controles en materia archivística por parte de los funcionarios para  la organización, conservación, almacenamiento, consulta y  préstamo de los documentos de la entidad,  pueden generar situaciones de recepción  o solicitud de  cualquier dadiva o beneficio a nombre propio o de terceros con el fin de sustraer, manipular o modificar documentos de la entidad para uso indebido de la información o eliminación de la misma</t>
  </si>
  <si>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</si>
  <si>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</si>
  <si>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</si>
  <si>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</si>
  <si>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31/12/20020</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</si>
  <si>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</si>
  <si>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</si>
  <si>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Factores relacionados con el desconocimiento y falta de apropiación de los funcionarios del código de ética, como del portafolio de servicios de la entidad por parte de los funcionarios y de los  trámites de la entidad pueden generar situaciones donde se reciba o solicite cualquier dadiva o beneficio a nombre propio o de terceros con el fin de extraer, manipular, adulterar o realizar uso indebido de la información confidencial o reservada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</si>
  <si>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</si>
  <si>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</si>
  <si>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</si>
  <si>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</si>
  <si>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</si>
  <si>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</si>
  <si>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</si>
  <si>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</si>
  <si>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</si>
  <si>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</si>
  <si>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Realizar  y publicar el informe mensual de la estadística del digiturno.</t>
  </si>
  <si>
    <t xml:space="preserve">Informes </t>
  </si>
  <si>
    <t>(# de informes realizados / # de informes programados) x 100</t>
  </si>
  <si>
    <t>Actualizar la Guía Distrital de Trámites y Servicios acorde con los cambios establecidos por las áreas.</t>
  </si>
  <si>
    <t>Guía Distrital de Trámites y Servicios</t>
  </si>
  <si>
    <t># actualizaciones de la Guía de Trámites y Servicios realizadas</t>
  </si>
  <si>
    <t>Realizar el reporte de las denuncias de la plataforma Bogotá Escucha - SDQS en el informe mensual para Veeduría Distrital.</t>
  </si>
  <si>
    <t>Informes</t>
  </si>
  <si>
    <t>(# de reportes realizados / # de reportes programados) x 100</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</si>
  <si>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</si>
  <si>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</si>
  <si>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El Incumplimiento de los procedimientos establecidos para la vinculación del personal, la presentación de documentos falsos e incumplimiento de los procedimientos establecidos para la vinculación de terceros, pueden generar situaciones en las cuales se reciba o solicite cualquier dadiva o beneficio a nombre propio o de terceros con el fin de vinculación de personas naturales o jurídicas que no cumple con los requisitos para el desempeño de las funciones u obligaciones establecidas..</t>
  </si>
  <si>
    <t>1. Incumplimiento de los procedimientos establecidos para la vinculación del personal.
2. Presentación de documentos falsos.
3. Incumplimiento de los procedimientos establecidos para la vinculación de terceros.</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</si>
  <si>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</si>
  <si>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</si>
  <si>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</si>
  <si>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</si>
  <si>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Verificación de cumplimiento de requisitos y verificación de experiencia  por la el profesional de talento humano</t>
  </si>
  <si>
    <t>FO 099 Verificación requisitos. Análisis Hoja de Vida
FO 700 Certificado de Cumplimiento de Requisitos
FO 705 Certificado de Cumplimiento de Perfil Manual de Funciones</t>
  </si>
  <si>
    <t>Subdirección Administrativa y Financiera - Talento Humano</t>
  </si>
  <si>
    <t>(# de formatos elaborados / # de formatos requeridos) x 100</t>
  </si>
  <si>
    <t>Realizar la verificación posterior a la vinculación de la veracidad de los documentos aportados en cuanto a formación académica.</t>
  </si>
  <si>
    <t>Hojas de vida verificadas</t>
  </si>
  <si>
    <t>(# de hojas de vida revisadas / # de hojas de vida a verificar) x 100</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</si>
  <si>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</si>
  <si>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</si>
  <si>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</si>
  <si>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</si>
  <si>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</si>
  <si>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Aspectos como la falta de seguimiento permanente a las denuncias o procesos disciplinario y las presiones indebidas por parte de terceros, pueden establecer situaciones donde se reciban o solicite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</si>
  <si>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</si>
  <si>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t>1. Vencimiento de términos, permitiendo que la  conducta disciplinaria quede impune.
2. Pérdida de imagen institucional.
3. Investigaciones disciplinarias a los operadores disciplinarios de la entidad.</t>
  </si>
  <si>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</si>
  <si>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</si>
  <si>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</si>
  <si>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</si>
  <si>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</si>
  <si>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</si>
  <si>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Verificar información de los procesos disciplinarios.</t>
  </si>
  <si>
    <t>Correos electrónicos</t>
  </si>
  <si>
    <t># correos electrónicos remitidos</t>
  </si>
  <si>
    <t>Posibilidad de recibir o solicitar cualquier dadiva o beneficio a nombre propio o de terceros con el fin de modificar los estados de deuda de cartera.</t>
  </si>
  <si>
    <t>La captación ilegal por parte de servidores del IPES en contacto con los vendedores informales y comerciantes de plaza, como las presiones indebidas por parte de terceros.
y la alteración de información de cartera, pueden generar 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</si>
  <si>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</si>
  <si>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</si>
  <si>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</si>
  <si>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</si>
  <si>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</si>
  <si>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</si>
  <si>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</si>
  <si>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</si>
  <si>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</si>
  <si>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Advertir a los beneficiarios que los puntos de recaudo son los bancos autorizados, la ventanilla del IPES y las jornadas de recaudo autorizadas.</t>
  </si>
  <si>
    <t>Evidencias de socialización de convenios</t>
  </si>
  <si>
    <t>(# de socializaciones realizadas / # de socializaciones programadas) x 100</t>
  </si>
  <si>
    <t>Restringir el acceso a la información a usuarios específicos con actividades de cartera.</t>
  </si>
  <si>
    <t>Permisos de acceso</t>
  </si>
  <si>
    <t xml:space="preserve"> 7 usuarios con permiso de accesos a  base de ACCES 
Fuente de informacion Carera </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</si>
  <si>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</si>
  <si>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</si>
  <si>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Aspectos como deficiencias en la definición del alcance de auditoria, en la identificación y en la aplicación de criterios de auditoría, como la falta de seguimiento en etapa de planeación y ejecución de la auditoria, pueden generar presiones indebidas por parte de terceros en el desarrollo de las auditorias.</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</si>
  <si>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</si>
  <si>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</si>
  <si>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</si>
  <si>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</si>
  <si>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</si>
  <si>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Asistir a capacitaciones o sensibilizaciones relacionadas con control interno y gestión de riesgos.</t>
  </si>
  <si>
    <t>Actas de capacitaciones</t>
  </si>
  <si>
    <t># de capacitaciones asistidas / # de capacitaciones programadas</t>
  </si>
  <si>
    <t>Socializar los resultados de las auditorías y seguimientos realizados por el equipo de control interno.</t>
  </si>
  <si>
    <t>Actas de socializaciones</t>
  </si>
  <si>
    <t># de socializaciones realizadas</t>
  </si>
  <si>
    <t>Reportar casos al Comité de Coordinación de Control Interno e instancias disciplinarias y de Transparencia.</t>
  </si>
  <si>
    <t>Actas de reunión y comunicaciones remitidas</t>
  </si>
  <si>
    <t>Índice de los casos presentados = # de casos reportados.</t>
  </si>
  <si>
    <t>1. Falta de controles en materia archivística por parte de los funcionarios para  la organización, conservación, almacenamiento, consulta y  préstamo de los documentos de la entidad.</t>
  </si>
  <si>
    <t>1. Afectación de la información con reserva legal, contable y administrativa.
2. Daño parcial o total de documentos.
3. Pérdida de imagen institucional.
4. Investigaciones penales, fiscales y disciplinarias.</t>
  </si>
  <si>
    <t>Posibilidad de recibir o solicitar cualquier dadiva o beneficio a nombre propio o de terceros con el fin de generar pérdida de bienes o recursos físicos de la entidad</t>
  </si>
  <si>
    <t>CONTROL DE CAMBIOS</t>
  </si>
  <si>
    <t>VERSIÓN No.</t>
  </si>
  <si>
    <t>DESCRIPCIÓN DEL CAMBIO</t>
  </si>
  <si>
    <t>FECHA</t>
  </si>
  <si>
    <t>Elaboración del documento</t>
  </si>
  <si>
    <t>27 de Enero de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</si>
</sst>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25"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b/>
      <sz val="13"/>
      <color theme="1"/>
      <name val="Arial"/>
      <family val="2"/>
    </font>
    <font>
      <b/>
      <sz val="20"/>
      <color theme="1"/>
      <name val="Arial"/>
      <family val="2"/>
    </font>
    <font>
      <u/>
      <sz val="11"/>
      <color theme="10"/>
      <name val="Calibri"/>
      <family val="2"/>
    </font>
    <font>
      <sz val="9"/>
      <color theme="1"/>
      <name val="Arial Narrow"/>
      <family val="2"/>
    </font>
    <font>
      <b/>
      <sz val="11"/>
      <name val="Calibri"/>
      <family val="2"/>
      <scheme val="minor"/>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2"/>
      <name val="Arial"/>
      <family val="2"/>
    </font>
    <font>
      <b/>
      <sz val="11"/>
      <color theme="1"/>
      <name val="Calibri"/>
      <family val="2"/>
      <scheme val="minor"/>
    </font>
    <font>
      <b/>
      <sz val="10"/>
      <color theme="1"/>
      <name val="Calibri"/>
      <family val="2"/>
      <scheme val="minor"/>
    </font>
    <font>
      <sz val="10"/>
      <color theme="1"/>
      <name val="Calibri"/>
      <family val="2"/>
      <scheme val="minor"/>
    </font>
    <font>
      <sz val="10"/>
      <color theme="1"/>
      <name val="Arial Narrow"/>
      <family val="2"/>
    </font>
    <font>
      <b/>
      <sz val="9"/>
      <color indexed="81"/>
      <name val="Tahoma"/>
      <family val="2"/>
    </font>
    <font>
      <sz val="9"/>
      <color indexed="81"/>
      <name val="Tahoma"/>
      <family val="2"/>
    </font>
    <font>
      <sz val="11"/>
      <name val="Arial"/>
      <family val="2"/>
    </font>
  </fonts>
  <fills count="33">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rgb="FF00B0F0"/>
        <bgColor indexed="64"/>
      </patternFill>
    </fill>
    <fill>
      <patternFill patternType="solid">
        <fgColor theme="4" tint="0.79998168889431442"/>
        <bgColor indexed="64"/>
      </patternFill>
    </fill>
    <fill>
      <patternFill patternType="solid">
        <fgColor theme="0"/>
        <bgColor indexed="64"/>
      </patternFill>
    </fill>
    <fill>
      <patternFill patternType="solid">
        <fgColor theme="4"/>
        <bgColor indexed="64"/>
      </patternFill>
    </fill>
    <fill>
      <patternFill patternType="solid">
        <fgColor rgb="FF5B9BD5"/>
        <bgColor indexed="64"/>
      </patternFill>
    </fill>
    <fill>
      <patternFill patternType="solid">
        <fgColor rgb="FFDDDDDD"/>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rgb="FFE0E0E0"/>
        <bgColor indexed="64"/>
      </patternFill>
    </fill>
    <fill>
      <patternFill patternType="solid">
        <fgColor rgb="FF0000FF"/>
        <bgColor indexed="64"/>
      </patternFill>
    </fill>
    <fill>
      <patternFill patternType="solid">
        <fgColor rgb="FF339966"/>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0"/>
        <bgColor theme="0"/>
      </patternFill>
    </fill>
    <fill>
      <patternFill patternType="solid">
        <fgColor theme="6"/>
        <bgColor indexed="64"/>
      </patternFill>
    </fill>
    <fill>
      <patternFill patternType="solid">
        <fgColor rgb="FF7030A0"/>
        <bgColor indexed="64"/>
      </patternFill>
    </fill>
    <fill>
      <patternFill patternType="solid">
        <fgColor theme="6" tint="0.79998168889431442"/>
        <bgColor indexed="64"/>
      </patternFill>
    </fill>
    <fill>
      <patternFill patternType="solid">
        <fgColor rgb="FF0070C0"/>
        <bgColor indexed="64"/>
      </patternFill>
    </fill>
    <fill>
      <patternFill patternType="solid">
        <fgColor theme="5" tint="-0.249977111117893"/>
        <bgColor indexed="64"/>
      </patternFill>
    </fill>
    <fill>
      <patternFill patternType="solid">
        <fgColor theme="2" tint="-0.499984740745262"/>
        <bgColor indexed="64"/>
      </patternFill>
    </fill>
    <fill>
      <patternFill patternType="solid">
        <fgColor theme="4" tint="0.399975585192419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hair">
        <color theme="3"/>
      </left>
      <right style="hair">
        <color theme="3"/>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
    <xf numFmtId="0" fontId="0" fillId="0" borderId="0"/>
    <xf numFmtId="0" fontId="5" fillId="0" borderId="0"/>
    <xf numFmtId="0" fontId="1" fillId="0" borderId="0"/>
    <xf numFmtId="0" fontId="9" fillId="0" borderId="0" applyNumberFormat="0" applyFill="0" applyBorder="0" applyAlignment="0" applyProtection="0">
      <alignment vertical="top"/>
      <protection locked="0"/>
    </xf>
    <xf numFmtId="0" fontId="5" fillId="0" borderId="0"/>
  </cellStyleXfs>
  <cellXfs count="316">
    <xf numFmtId="0" fontId="0" fillId="0" borderId="0" xfId="0"/>
    <xf numFmtId="0" fontId="0" fillId="0" borderId="0" xfId="0"/>
    <xf numFmtId="0" fontId="14" fillId="0" borderId="1" xfId="0" applyFont="1" applyFill="1" applyBorder="1" applyAlignment="1" applyProtection="1">
      <alignment horizontal="justify" vertical="center" wrapText="1"/>
    </xf>
    <xf numFmtId="0" fontId="14" fillId="0" borderId="2" xfId="0" applyFont="1" applyFill="1" applyBorder="1" applyAlignment="1" applyProtection="1">
      <alignment horizontal="justify" vertical="center" wrapText="1"/>
    </xf>
    <xf numFmtId="0" fontId="15" fillId="0" borderId="0" xfId="0" applyFont="1" applyAlignment="1">
      <alignment horizontal="left" vertical="center"/>
    </xf>
    <xf numFmtId="0" fontId="8" fillId="11" borderId="9" xfId="0" applyFont="1" applyFill="1" applyBorder="1" applyAlignment="1">
      <alignment horizontal="justify" vertical="center" wrapText="1"/>
    </xf>
    <xf numFmtId="0" fontId="8" fillId="11" borderId="9" xfId="0" applyFont="1" applyFill="1" applyBorder="1" applyAlignment="1">
      <alignment horizontal="center" vertical="center" wrapText="1"/>
    </xf>
    <xf numFmtId="0" fontId="8" fillId="11" borderId="0" xfId="0" applyFont="1" applyFill="1" applyBorder="1" applyAlignment="1">
      <alignment horizontal="center" vertical="center" wrapText="1"/>
    </xf>
    <xf numFmtId="0" fontId="8" fillId="11" borderId="0" xfId="0" applyFont="1" applyFill="1" applyBorder="1" applyAlignment="1">
      <alignment horizontal="justify" vertical="center" wrapText="1"/>
    </xf>
    <xf numFmtId="0" fontId="4" fillId="11" borderId="0" xfId="0" applyFont="1" applyFill="1" applyAlignment="1">
      <alignment horizontal="justify" vertical="center" wrapText="1"/>
    </xf>
    <xf numFmtId="0" fontId="4" fillId="11" borderId="0" xfId="0" applyFont="1" applyFill="1" applyAlignment="1">
      <alignment vertical="center" wrapText="1"/>
    </xf>
    <xf numFmtId="0" fontId="6" fillId="10" borderId="4" xfId="0" applyFont="1" applyFill="1" applyBorder="1" applyAlignment="1" applyProtection="1">
      <alignment horizontal="center" vertical="center" wrapText="1"/>
    </xf>
    <xf numFmtId="0" fontId="6" fillId="10" borderId="4"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3" fillId="0" borderId="1" xfId="0" applyFont="1" applyBorder="1"/>
    <xf numFmtId="0" fontId="0" fillId="0" borderId="0" xfId="0"/>
    <xf numFmtId="0" fontId="4" fillId="2" borderId="1" xfId="0" applyFont="1" applyFill="1" applyBorder="1" applyAlignment="1">
      <alignment vertical="center" wrapText="1"/>
    </xf>
    <xf numFmtId="0" fontId="4" fillId="3" borderId="1" xfId="0" applyFont="1" applyFill="1" applyBorder="1" applyAlignment="1">
      <alignment vertical="center" wrapText="1"/>
    </xf>
    <xf numFmtId="0" fontId="4" fillId="4" borderId="1" xfId="0" applyFont="1" applyFill="1" applyBorder="1" applyAlignment="1">
      <alignment vertical="center" wrapText="1"/>
    </xf>
    <xf numFmtId="0" fontId="2" fillId="0" borderId="1" xfId="0" applyFont="1" applyBorder="1"/>
    <xf numFmtId="0" fontId="4" fillId="5" borderId="1" xfId="0" applyFont="1" applyFill="1" applyBorder="1" applyAlignment="1">
      <alignment vertical="center" wrapText="1"/>
    </xf>
    <xf numFmtId="0" fontId="4" fillId="6" borderId="1" xfId="0" applyFont="1" applyFill="1" applyBorder="1" applyAlignment="1">
      <alignment vertical="center" wrapText="1"/>
    </xf>
    <xf numFmtId="0" fontId="10" fillId="0" borderId="10" xfId="0" applyFont="1" applyFill="1" applyBorder="1" applyAlignment="1">
      <alignment horizontal="center" vertical="center" wrapText="1"/>
    </xf>
    <xf numFmtId="0" fontId="10" fillId="0" borderId="11" xfId="0" applyFont="1" applyBorder="1" applyAlignment="1">
      <alignment horizontal="center" vertical="center" wrapText="1"/>
    </xf>
    <xf numFmtId="0" fontId="3" fillId="14" borderId="0" xfId="0" applyFont="1" applyFill="1" applyBorder="1" applyAlignment="1" applyProtection="1">
      <alignment horizontal="center" vertical="center" wrapText="1"/>
    </xf>
    <xf numFmtId="0" fontId="4" fillId="0" borderId="1"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2" fillId="0" borderId="0" xfId="0" applyFont="1" applyBorder="1"/>
    <xf numFmtId="0" fontId="3" fillId="0" borderId="0" xfId="0" applyFont="1" applyBorder="1" applyAlignment="1"/>
    <xf numFmtId="0" fontId="3" fillId="0" borderId="1" xfId="0" applyFont="1" applyBorder="1" applyAlignment="1"/>
    <xf numFmtId="0" fontId="4" fillId="0" borderId="1"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18" fillId="0" borderId="1" xfId="0" applyFont="1" applyBorder="1" applyAlignment="1">
      <alignment horizontal="center"/>
    </xf>
    <xf numFmtId="0" fontId="0" fillId="0" borderId="1" xfId="0" applyBorder="1" applyAlignment="1">
      <alignment horizontal="center"/>
    </xf>
    <xf numFmtId="0" fontId="19" fillId="0" borderId="1" xfId="0" applyFont="1" applyBorder="1" applyAlignment="1">
      <alignment horizontal="center" vertical="center" wrapText="1"/>
    </xf>
    <xf numFmtId="0" fontId="0" fillId="0" borderId="1" xfId="0" applyBorder="1" applyAlignment="1">
      <alignment horizontal="center" vertical="center"/>
    </xf>
    <xf numFmtId="0" fontId="18" fillId="0" borderId="1" xfId="0" applyFont="1" applyBorder="1" applyAlignment="1">
      <alignment horizontal="center" vertical="center"/>
    </xf>
    <xf numFmtId="0" fontId="20"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xf numFmtId="14" fontId="0" fillId="0" borderId="1" xfId="0" applyNumberFormat="1" applyBorder="1" applyAlignment="1">
      <alignment horizontal="center"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1" xfId="0" applyFill="1" applyBorder="1" applyAlignment="1">
      <alignment vertical="center"/>
    </xf>
    <xf numFmtId="0" fontId="0" fillId="0" borderId="0" xfId="0" applyAlignment="1">
      <alignment vertical="center"/>
    </xf>
    <xf numFmtId="0" fontId="0" fillId="4" borderId="1" xfId="0" applyFill="1" applyBorder="1" applyAlignment="1">
      <alignment vertical="center"/>
    </xf>
    <xf numFmtId="0" fontId="0" fillId="0" borderId="1" xfId="0" applyFill="1" applyBorder="1" applyAlignment="1">
      <alignment vertical="center" wrapText="1"/>
    </xf>
    <xf numFmtId="0" fontId="20" fillId="0" borderId="0" xfId="0" applyFont="1" applyAlignment="1">
      <alignment wrapText="1"/>
    </xf>
    <xf numFmtId="0" fontId="14" fillId="0" borderId="1" xfId="0" applyFont="1" applyBorder="1" applyAlignment="1" applyProtection="1">
      <alignment horizontal="justify" vertical="center" wrapText="1"/>
    </xf>
    <xf numFmtId="0" fontId="0" fillId="0" borderId="0" xfId="0" applyAlignment="1" applyProtection="1"/>
    <xf numFmtId="0" fontId="0" fillId="0" borderId="0" xfId="0" applyAlignment="1">
      <alignment vertical="center" wrapText="1"/>
    </xf>
    <xf numFmtId="0" fontId="20" fillId="0" borderId="0" xfId="0" applyFont="1" applyAlignment="1">
      <alignment vertical="center" wrapText="1"/>
    </xf>
    <xf numFmtId="0" fontId="0" fillId="0" borderId="5" xfId="0" applyBorder="1" applyAlignment="1">
      <alignment vertical="center" wrapText="1"/>
    </xf>
    <xf numFmtId="0" fontId="20" fillId="0" borderId="1" xfId="0" applyFont="1" applyFill="1" applyBorder="1" applyAlignment="1">
      <alignment vertical="center" wrapText="1"/>
    </xf>
    <xf numFmtId="0" fontId="20" fillId="0" borderId="1" xfId="0" applyFont="1" applyBorder="1" applyAlignment="1">
      <alignment vertical="center" wrapText="1"/>
    </xf>
    <xf numFmtId="0" fontId="0" fillId="0" borderId="0" xfId="0" applyFill="1" applyBorder="1" applyAlignment="1">
      <alignment vertical="center" wrapText="1"/>
    </xf>
    <xf numFmtId="0" fontId="20" fillId="17" borderId="1" xfId="0" applyFont="1" applyFill="1" applyBorder="1" applyAlignment="1">
      <alignment horizontal="center" vertical="center" wrapText="1"/>
    </xf>
    <xf numFmtId="0" fontId="0" fillId="17" borderId="1" xfId="0" applyFill="1" applyBorder="1" applyAlignment="1">
      <alignment horizontal="center" vertical="center" wrapText="1"/>
    </xf>
    <xf numFmtId="0" fontId="0" fillId="0" borderId="0" xfId="0" applyBorder="1" applyAlignment="1">
      <alignment vertical="center" wrapText="1"/>
    </xf>
    <xf numFmtId="0" fontId="20" fillId="0" borderId="0" xfId="0" applyFont="1" applyBorder="1" applyAlignment="1">
      <alignment vertical="center" wrapText="1"/>
    </xf>
    <xf numFmtId="0" fontId="20" fillId="0" borderId="11" xfId="0" applyFont="1" applyBorder="1" applyAlignment="1">
      <alignment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10" fillId="11" borderId="0" xfId="0" applyFont="1" applyFill="1" applyBorder="1" applyAlignment="1">
      <alignment horizontal="center" vertical="center" wrapText="1"/>
    </xf>
    <xf numFmtId="0" fontId="21" fillId="18" borderId="11" xfId="0" applyFont="1" applyFill="1" applyBorder="1" applyAlignment="1">
      <alignment horizontal="center" vertical="center" wrapText="1"/>
    </xf>
    <xf numFmtId="0" fontId="10" fillId="18" borderId="11" xfId="0" applyFont="1" applyFill="1" applyBorder="1" applyAlignment="1">
      <alignment horizontal="center" vertical="center" wrapText="1"/>
    </xf>
    <xf numFmtId="0" fontId="10" fillId="18" borderId="1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11" xfId="0" applyFont="1" applyFill="1" applyBorder="1" applyAlignment="1">
      <alignment vertical="center" wrapText="1"/>
    </xf>
    <xf numFmtId="0" fontId="21" fillId="0" borderId="11" xfId="0" applyFont="1" applyBorder="1" applyAlignment="1">
      <alignment vertical="center" wrapText="1"/>
    </xf>
    <xf numFmtId="0" fontId="10" fillId="2" borderId="18" xfId="0" applyFont="1" applyFill="1" applyBorder="1" applyAlignment="1">
      <alignment vertical="center" wrapText="1"/>
    </xf>
    <xf numFmtId="0" fontId="10" fillId="4" borderId="19" xfId="0" applyFont="1" applyFill="1" applyBorder="1" applyAlignment="1">
      <alignment horizontal="center" vertical="center" wrapText="1"/>
    </xf>
    <xf numFmtId="0" fontId="10" fillId="18" borderId="20" xfId="0" applyFont="1" applyFill="1" applyBorder="1" applyAlignment="1">
      <alignment horizontal="justify" vertical="center" wrapText="1"/>
    </xf>
    <xf numFmtId="0" fontId="21" fillId="0" borderId="11" xfId="0" applyFont="1" applyFill="1" applyBorder="1" applyAlignment="1">
      <alignment vertical="center" wrapText="1"/>
    </xf>
    <xf numFmtId="0" fontId="10" fillId="19" borderId="19" xfId="0" applyFont="1" applyFill="1" applyBorder="1" applyAlignment="1">
      <alignment horizontal="center" vertical="center" wrapText="1"/>
    </xf>
    <xf numFmtId="0" fontId="10" fillId="18" borderId="18" xfId="0" applyFont="1" applyFill="1" applyBorder="1" applyAlignment="1">
      <alignment horizontal="justify" vertical="center" wrapText="1"/>
    </xf>
    <xf numFmtId="0" fontId="10" fillId="0" borderId="11" xfId="0" applyFont="1" applyBorder="1" applyAlignment="1">
      <alignment vertical="center" wrapText="1"/>
    </xf>
    <xf numFmtId="0" fontId="10" fillId="20" borderId="19"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0" fillId="18" borderId="19" xfId="0" applyFont="1" applyFill="1" applyBorder="1" applyAlignment="1">
      <alignment horizontal="justify" vertical="center" wrapText="1"/>
    </xf>
    <xf numFmtId="0" fontId="10" fillId="18" borderId="19" xfId="0" applyFont="1" applyFill="1" applyBorder="1" applyAlignment="1">
      <alignment horizontal="center" vertical="center" wrapText="1"/>
    </xf>
    <xf numFmtId="0" fontId="10" fillId="18" borderId="18" xfId="0" applyFont="1" applyFill="1" applyBorder="1" applyAlignment="1">
      <alignment horizontal="center" vertical="center" wrapText="1"/>
    </xf>
    <xf numFmtId="0" fontId="18" fillId="0" borderId="0" xfId="0" applyFont="1" applyAlignment="1">
      <alignment vertical="center" wrapText="1"/>
    </xf>
    <xf numFmtId="0" fontId="0" fillId="0" borderId="0" xfId="0" applyAlignment="1">
      <alignment wrapText="1"/>
    </xf>
    <xf numFmtId="0" fontId="11" fillId="5" borderId="25" xfId="0" applyFont="1" applyFill="1" applyBorder="1" applyAlignment="1" applyProtection="1">
      <alignment horizontal="center" vertical="center" wrapText="1"/>
      <protection hidden="1"/>
    </xf>
    <xf numFmtId="0" fontId="0" fillId="0" borderId="26" xfId="0" applyBorder="1" applyAlignment="1">
      <alignment horizontal="center" vertical="center"/>
    </xf>
    <xf numFmtId="0" fontId="0" fillId="0" borderId="27" xfId="0" applyBorder="1" applyAlignment="1">
      <alignment horizontal="center" vertical="center"/>
    </xf>
    <xf numFmtId="0" fontId="2" fillId="0" borderId="28" xfId="0" applyFont="1" applyBorder="1" applyAlignment="1">
      <alignment horizontal="center" vertical="center" wrapText="1"/>
    </xf>
    <xf numFmtId="0" fontId="0" fillId="0" borderId="28" xfId="0" applyBorder="1" applyAlignment="1">
      <alignment horizontal="center" vertical="center"/>
    </xf>
    <xf numFmtId="0" fontId="4" fillId="0" borderId="27" xfId="0" applyFont="1" applyBorder="1" applyAlignment="1">
      <alignment horizontal="center" vertical="center" wrapText="1"/>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43" xfId="0" applyBorder="1" applyAlignment="1">
      <alignment horizontal="center" vertical="center"/>
    </xf>
    <xf numFmtId="0" fontId="4" fillId="0" borderId="38" xfId="0" applyFont="1" applyBorder="1" applyAlignment="1">
      <alignment horizontal="center"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2" fillId="0" borderId="36" xfId="0" applyFont="1" applyBorder="1" applyAlignment="1">
      <alignment horizontal="center" vertical="center"/>
    </xf>
    <xf numFmtId="0" fontId="0" fillId="0" borderId="36" xfId="0" applyBorder="1" applyAlignment="1">
      <alignment horizontal="center" vertical="center"/>
    </xf>
    <xf numFmtId="0" fontId="4" fillId="0" borderId="34" xfId="0" applyFont="1" applyBorder="1" applyAlignment="1">
      <alignment horizontal="center" vertical="center" wrapText="1"/>
    </xf>
    <xf numFmtId="0" fontId="2" fillId="0" borderId="43" xfId="0" applyFont="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4" xfId="0" applyBorder="1" applyAlignment="1">
      <alignment horizontal="center" vertical="center" wrapText="1"/>
    </xf>
    <xf numFmtId="0" fontId="0" fillId="0" borderId="1" xfId="0" applyBorder="1" applyAlignment="1">
      <alignment horizontal="left" vertical="center"/>
    </xf>
    <xf numFmtId="0" fontId="0" fillId="0" borderId="1" xfId="0"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Border="1" applyAlignment="1">
      <alignment horizontal="justify" vertical="center" wrapText="1"/>
    </xf>
    <xf numFmtId="164" fontId="24" fillId="0" borderId="1" xfId="0" applyNumberFormat="1" applyFont="1" applyBorder="1" applyAlignment="1" applyProtection="1">
      <alignment horizontal="center" vertical="center" wrapText="1"/>
      <protection locked="0"/>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wrapText="1"/>
    </xf>
    <xf numFmtId="0" fontId="0" fillId="21" borderId="1" xfId="0" applyFill="1" applyBorder="1" applyAlignment="1">
      <alignment horizontal="center" vertical="center" wrapText="1"/>
    </xf>
    <xf numFmtId="0" fontId="0" fillId="0" borderId="4" xfId="0" applyBorder="1" applyAlignment="1">
      <alignment vertical="center" wrapText="1"/>
    </xf>
    <xf numFmtId="0" fontId="0" fillId="0" borderId="4" xfId="0" applyBorder="1"/>
    <xf numFmtId="0" fontId="2" fillId="0" borderId="4" xfId="0" applyFont="1" applyFill="1" applyBorder="1" applyAlignment="1">
      <alignment horizontal="justify" vertical="center" wrapText="1"/>
    </xf>
    <xf numFmtId="0" fontId="2" fillId="0" borderId="4" xfId="0" applyFont="1" applyBorder="1" applyAlignment="1">
      <alignment horizontal="justify" vertical="center" wrapText="1"/>
    </xf>
    <xf numFmtId="164" fontId="24" fillId="0" borderId="4" xfId="0" applyNumberFormat="1" applyFont="1" applyBorder="1" applyAlignment="1" applyProtection="1">
      <alignment horizontal="center" vertical="center" wrapText="1"/>
      <protection locked="0"/>
    </xf>
    <xf numFmtId="0" fontId="0" fillId="0" borderId="0" xfId="0" applyBorder="1" applyAlignment="1">
      <alignment vertical="center"/>
    </xf>
    <xf numFmtId="0" fontId="0" fillId="0" borderId="0" xfId="0" applyBorder="1"/>
    <xf numFmtId="0" fontId="0" fillId="0" borderId="0" xfId="0" applyBorder="1" applyAlignment="1">
      <alignment horizontal="left" vertical="center"/>
    </xf>
    <xf numFmtId="0" fontId="0" fillId="0" borderId="4"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4" xfId="0" applyBorder="1" applyAlignment="1">
      <alignment horizontal="center" vertical="center"/>
    </xf>
    <xf numFmtId="0" fontId="0" fillId="0" borderId="4" xfId="0" applyFill="1" applyBorder="1" applyAlignment="1">
      <alignment horizontal="center" vertical="center"/>
    </xf>
    <xf numFmtId="0" fontId="0" fillId="0" borderId="4" xfId="0" applyBorder="1" applyAlignment="1">
      <alignment horizontal="center" vertical="center" wrapText="1"/>
    </xf>
    <xf numFmtId="0" fontId="0" fillId="0" borderId="0" xfId="0" applyBorder="1" applyAlignment="1">
      <alignment horizontal="center" vertical="center"/>
    </xf>
    <xf numFmtId="0" fontId="2" fillId="0" borderId="1" xfId="0" applyFont="1" applyBorder="1" applyAlignment="1">
      <alignment horizontal="left" vertical="center" wrapText="1"/>
    </xf>
    <xf numFmtId="0" fontId="0" fillId="0" borderId="1" xfId="0" applyFont="1" applyBorder="1" applyAlignment="1">
      <alignment horizontal="left" vertical="center" wrapText="1"/>
    </xf>
    <xf numFmtId="14" fontId="0" fillId="0" borderId="1" xfId="0" applyNumberFormat="1" applyFont="1" applyBorder="1" applyAlignment="1">
      <alignment horizontal="center" vertical="center" wrapText="1"/>
    </xf>
    <xf numFmtId="0" fontId="0" fillId="25" borderId="1" xfId="0" applyFont="1" applyFill="1" applyBorder="1" applyAlignment="1">
      <alignment vertical="center" wrapText="1"/>
    </xf>
    <xf numFmtId="0" fontId="2" fillId="11" borderId="1" xfId="0" applyFont="1" applyFill="1" applyBorder="1" applyAlignment="1">
      <alignment vertical="center" wrapText="1"/>
    </xf>
    <xf numFmtId="0" fontId="24" fillId="0" borderId="1" xfId="0" applyFont="1" applyBorder="1" applyAlignment="1">
      <alignment horizontal="justify" vertical="center" wrapText="1"/>
    </xf>
    <xf numFmtId="0" fontId="2" fillId="0" borderId="1" xfId="0" applyFont="1" applyBorder="1" applyAlignment="1">
      <alignment vertical="center" wrapText="1"/>
    </xf>
    <xf numFmtId="0" fontId="0" fillId="0" borderId="4" xfId="0" applyBorder="1" applyAlignment="1">
      <alignment vertical="center"/>
    </xf>
    <xf numFmtId="0" fontId="24" fillId="0" borderId="4" xfId="0" applyFont="1" applyBorder="1" applyAlignment="1">
      <alignment horizontal="justify" vertical="center" wrapText="1"/>
    </xf>
    <xf numFmtId="0" fontId="2" fillId="11" borderId="4" xfId="0" applyFont="1" applyFill="1" applyBorder="1" applyAlignment="1">
      <alignment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1" xfId="0" applyFill="1" applyBorder="1" applyAlignment="1">
      <alignment horizontal="center" vertical="center"/>
    </xf>
    <xf numFmtId="0" fontId="0" fillId="0" borderId="4" xfId="0" applyFill="1" applyBorder="1" applyAlignment="1">
      <alignment horizontal="center" vertical="center"/>
    </xf>
    <xf numFmtId="0" fontId="0" fillId="0" borderId="4" xfId="0" applyFill="1" applyBorder="1" applyAlignment="1">
      <alignment horizontal="center" vertical="center" wrapText="1"/>
    </xf>
    <xf numFmtId="0" fontId="0" fillId="0" borderId="1" xfId="0" applyBorder="1" applyAlignment="1">
      <alignment horizontal="left" vertical="center"/>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2" xfId="0" applyFill="1" applyBorder="1" applyAlignment="1">
      <alignment horizontal="center" vertical="center"/>
    </xf>
    <xf numFmtId="0" fontId="0" fillId="0" borderId="4" xfId="0" applyBorder="1" applyAlignment="1">
      <alignment horizontal="left" vertical="center" wrapText="1"/>
    </xf>
    <xf numFmtId="0" fontId="0" fillId="0" borderId="4" xfId="0" applyBorder="1" applyAlignment="1">
      <alignment horizontal="left" vertical="center"/>
    </xf>
    <xf numFmtId="0" fontId="0" fillId="0" borderId="3" xfId="0" applyFill="1"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4" fillId="0" borderId="38" xfId="0" applyFont="1" applyBorder="1" applyAlignment="1">
      <alignment horizontal="center" vertical="center" wrapText="1"/>
    </xf>
    <xf numFmtId="0" fontId="4" fillId="0" borderId="42" xfId="0" applyFont="1" applyBorder="1" applyAlignment="1">
      <alignment horizontal="center" vertical="center" wrapText="1"/>
    </xf>
    <xf numFmtId="0" fontId="0" fillId="0" borderId="37" xfId="0" applyBorder="1" applyAlignment="1">
      <alignment horizontal="center" vertical="center"/>
    </xf>
    <xf numFmtId="0" fontId="0" fillId="0" borderId="41" xfId="0" applyBorder="1" applyAlignment="1">
      <alignment horizontal="center" vertical="center"/>
    </xf>
    <xf numFmtId="0" fontId="0" fillId="0" borderId="38" xfId="0" applyBorder="1" applyAlignment="1">
      <alignment horizontal="center" vertical="center"/>
    </xf>
    <xf numFmtId="0" fontId="0" fillId="0" borderId="42" xfId="0" applyBorder="1" applyAlignment="1">
      <alignment horizontal="center" vertical="center"/>
    </xf>
    <xf numFmtId="0" fontId="2" fillId="0" borderId="43" xfId="0" applyFont="1" applyBorder="1" applyAlignment="1">
      <alignment horizontal="center" vertical="center" wrapText="1"/>
    </xf>
    <xf numFmtId="0" fontId="2" fillId="0" borderId="44" xfId="0" applyFont="1" applyBorder="1" applyAlignment="1">
      <alignment horizontal="center" vertical="center" wrapText="1"/>
    </xf>
    <xf numFmtId="0" fontId="0" fillId="0" borderId="39" xfId="0" applyBorder="1" applyAlignment="1">
      <alignment horizontal="center" vertical="center"/>
    </xf>
    <xf numFmtId="0" fontId="0" fillId="0" borderId="40" xfId="0" applyBorder="1" applyAlignment="1">
      <alignment horizontal="center" vertical="center"/>
    </xf>
    <xf numFmtId="0" fontId="2" fillId="0" borderId="43" xfId="0" applyFont="1" applyBorder="1" applyAlignment="1">
      <alignment horizontal="center" vertical="center"/>
    </xf>
    <xf numFmtId="0" fontId="2" fillId="0" borderId="2" xfId="0" applyFont="1" applyBorder="1" applyAlignment="1">
      <alignment horizontal="center" vertical="center"/>
    </xf>
    <xf numFmtId="0" fontId="2" fillId="0" borderId="44" xfId="0" applyFont="1" applyBorder="1" applyAlignment="1">
      <alignment horizontal="center" vertical="center"/>
    </xf>
    <xf numFmtId="0" fontId="4" fillId="0" borderId="40" xfId="0" applyFont="1" applyBorder="1" applyAlignment="1">
      <alignment horizontal="center" vertical="center" wrapText="1"/>
    </xf>
    <xf numFmtId="0" fontId="0" fillId="0" borderId="29" xfId="0" applyBorder="1" applyAlignment="1">
      <alignment horizontal="center" vertical="center"/>
    </xf>
    <xf numFmtId="0" fontId="0" fillId="0" borderId="45" xfId="0" applyBorder="1" applyAlignment="1">
      <alignment horizontal="center" vertical="center"/>
    </xf>
    <xf numFmtId="0" fontId="0" fillId="0" borderId="30" xfId="0" applyBorder="1" applyAlignment="1">
      <alignment horizontal="center" vertical="center"/>
    </xf>
    <xf numFmtId="0" fontId="0" fillId="0" borderId="46" xfId="0" applyBorder="1" applyAlignment="1">
      <alignment horizontal="center" vertical="center"/>
    </xf>
    <xf numFmtId="0" fontId="2" fillId="0" borderId="35" xfId="0" applyFont="1" applyBorder="1" applyAlignment="1">
      <alignment horizontal="center" vertical="center" wrapText="1"/>
    </xf>
    <xf numFmtId="0" fontId="2" fillId="0" borderId="4" xfId="0" applyFont="1" applyBorder="1" applyAlignment="1">
      <alignment horizontal="center" vertical="center" wrapText="1"/>
    </xf>
    <xf numFmtId="0" fontId="0" fillId="0" borderId="35" xfId="0" applyBorder="1" applyAlignment="1">
      <alignment horizontal="center" vertical="center"/>
    </xf>
    <xf numFmtId="0" fontId="4" fillId="0" borderId="30" xfId="0" applyFont="1" applyBorder="1" applyAlignment="1">
      <alignment horizontal="center" vertical="center" wrapText="1"/>
    </xf>
    <xf numFmtId="0" fontId="4" fillId="0" borderId="46" xfId="0" applyFont="1" applyBorder="1" applyAlignment="1">
      <alignment horizontal="center" vertical="center" wrapText="1"/>
    </xf>
    <xf numFmtId="0" fontId="0" fillId="0" borderId="31" xfId="0" applyBorder="1" applyAlignment="1">
      <alignment horizontal="center" vertical="center"/>
    </xf>
    <xf numFmtId="0" fontId="0" fillId="0" borderId="32" xfId="0" applyBorder="1" applyAlignment="1">
      <alignment horizontal="center" vertical="center"/>
    </xf>
    <xf numFmtId="0" fontId="2" fillId="0" borderId="1" xfId="0" applyFont="1" applyBorder="1" applyAlignment="1">
      <alignment horizontal="center" vertical="center" wrapText="1"/>
    </xf>
    <xf numFmtId="0" fontId="4" fillId="0" borderId="32" xfId="0" applyFont="1" applyBorder="1" applyAlignment="1">
      <alignment horizontal="center" vertical="center" wrapText="1"/>
    </xf>
    <xf numFmtId="0" fontId="2" fillId="0" borderId="35" xfId="0" applyFont="1" applyBorder="1" applyAlignment="1">
      <alignment horizontal="center" vertical="center"/>
    </xf>
    <xf numFmtId="0" fontId="2" fillId="0" borderId="1" xfId="0" applyFont="1" applyBorder="1" applyAlignment="1">
      <alignment horizontal="center" vertical="center"/>
    </xf>
    <xf numFmtId="0" fontId="3" fillId="10" borderId="1"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7" fillId="0" borderId="12"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7" fillId="7" borderId="12"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16"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8" borderId="17"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14"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13" fillId="13" borderId="2" xfId="0" applyFont="1" applyFill="1" applyBorder="1" applyAlignment="1" applyProtection="1">
      <alignment horizontal="center" vertical="center" wrapText="1"/>
    </xf>
    <xf numFmtId="0" fontId="13" fillId="13" borderId="3" xfId="0" applyFont="1" applyFill="1" applyBorder="1" applyAlignment="1" applyProtection="1">
      <alignment horizontal="center" vertical="center" wrapText="1"/>
    </xf>
    <xf numFmtId="0" fontId="7" fillId="15" borderId="5" xfId="0" applyFont="1" applyFill="1" applyBorder="1" applyAlignment="1">
      <alignment horizontal="center" vertical="center" wrapText="1"/>
    </xf>
    <xf numFmtId="0" fontId="7" fillId="15" borderId="7" xfId="0" applyFont="1" applyFill="1" applyBorder="1" applyAlignment="1">
      <alignment horizontal="center" vertical="center" wrapText="1"/>
    </xf>
    <xf numFmtId="0" fontId="7" fillId="15" borderId="6"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6" fillId="10" borderId="5" xfId="0" applyFont="1" applyFill="1" applyBorder="1" applyAlignment="1" applyProtection="1">
      <alignment horizontal="center" vertical="center" wrapText="1"/>
    </xf>
    <xf numFmtId="0" fontId="6" fillId="10" borderId="7" xfId="0" applyFont="1" applyFill="1" applyBorder="1" applyAlignment="1" applyProtection="1">
      <alignment horizontal="center" vertical="center" wrapText="1"/>
    </xf>
    <xf numFmtId="0" fontId="6" fillId="10" borderId="6" xfId="0" applyFont="1" applyFill="1" applyBorder="1" applyAlignment="1" applyProtection="1">
      <alignment horizontal="center" vertical="center" wrapText="1"/>
    </xf>
    <xf numFmtId="0" fontId="4" fillId="0" borderId="0" xfId="0" applyFont="1" applyAlignment="1">
      <alignment horizontal="center" vertical="center" wrapText="1"/>
    </xf>
    <xf numFmtId="0" fontId="3" fillId="10" borderId="2" xfId="0" applyFont="1" applyFill="1" applyBorder="1" applyAlignment="1">
      <alignment horizontal="center" vertical="center" wrapText="1"/>
    </xf>
    <xf numFmtId="0" fontId="0" fillId="22" borderId="1" xfId="0" applyFill="1" applyBorder="1" applyAlignment="1">
      <alignment horizontal="center" vertical="center" wrapText="1"/>
    </xf>
    <xf numFmtId="0" fontId="7" fillId="9" borderId="5"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7" fillId="9" borderId="6" xfId="0" applyFont="1" applyFill="1" applyBorder="1" applyAlignment="1">
      <alignment horizontal="center" vertical="center" wrapText="1"/>
    </xf>
    <xf numFmtId="0" fontId="12" fillId="12" borderId="0" xfId="0" applyFont="1" applyFill="1" applyAlignment="1" applyProtection="1">
      <alignment horizontal="center" vertical="center" wrapText="1"/>
    </xf>
    <xf numFmtId="0" fontId="7" fillId="15" borderId="12" xfId="0" applyFont="1" applyFill="1" applyBorder="1" applyAlignment="1">
      <alignment horizontal="center" vertical="center" wrapText="1"/>
    </xf>
    <xf numFmtId="0" fontId="7" fillId="15" borderId="9" xfId="0" applyFont="1" applyFill="1" applyBorder="1" applyAlignment="1">
      <alignment horizontal="center" vertical="center" wrapText="1"/>
    </xf>
    <xf numFmtId="0" fontId="7" fillId="15" borderId="13" xfId="0" applyFont="1" applyFill="1" applyBorder="1" applyAlignment="1">
      <alignment horizontal="center" vertical="center" wrapText="1"/>
    </xf>
    <xf numFmtId="0" fontId="7" fillId="15" borderId="15" xfId="0" applyFont="1" applyFill="1" applyBorder="1" applyAlignment="1">
      <alignment horizontal="center" vertical="center" wrapText="1"/>
    </xf>
    <xf numFmtId="0" fontId="7" fillId="15" borderId="16" xfId="0" applyFont="1" applyFill="1" applyBorder="1" applyAlignment="1">
      <alignment horizontal="center" vertical="center" wrapText="1"/>
    </xf>
    <xf numFmtId="0" fontId="7" fillId="15" borderId="17"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23" borderId="1" xfId="0" applyFill="1" applyBorder="1" applyAlignment="1">
      <alignment horizontal="center" vertical="center" wrapText="1"/>
    </xf>
    <xf numFmtId="0" fontId="0" fillId="24"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applyAlignment="1">
      <alignment horizontal="left" vertical="center"/>
    </xf>
    <xf numFmtId="0" fontId="3" fillId="0" borderId="1" xfId="0" applyFont="1" applyBorder="1" applyAlignment="1">
      <alignment horizontal="center"/>
    </xf>
    <xf numFmtId="0" fontId="10" fillId="18" borderId="18" xfId="0" applyFont="1" applyFill="1" applyBorder="1" applyAlignment="1">
      <alignment horizontal="center" vertical="center" wrapText="1"/>
    </xf>
    <xf numFmtId="0" fontId="10" fillId="18" borderId="21" xfId="0" applyFont="1" applyFill="1" applyBorder="1" applyAlignment="1">
      <alignment horizontal="center" vertical="center" wrapText="1"/>
    </xf>
    <xf numFmtId="0" fontId="10" fillId="18" borderId="19" xfId="0" applyFont="1" applyFill="1" applyBorder="1" applyAlignment="1">
      <alignment horizontal="center" vertical="center" wrapText="1"/>
    </xf>
    <xf numFmtId="0" fontId="10" fillId="18" borderId="24" xfId="0" applyFont="1" applyFill="1" applyBorder="1" applyAlignment="1">
      <alignment vertical="center" wrapText="1"/>
    </xf>
    <xf numFmtId="0" fontId="10" fillId="18" borderId="23" xfId="0" applyFont="1" applyFill="1" applyBorder="1" applyAlignment="1">
      <alignment vertical="center" wrapText="1"/>
    </xf>
    <xf numFmtId="0" fontId="10" fillId="18" borderId="22" xfId="0" applyFont="1" applyFill="1" applyBorder="1" applyAlignment="1">
      <alignment vertical="center" wrapText="1"/>
    </xf>
    <xf numFmtId="0" fontId="13" fillId="13" borderId="1" xfId="0" applyFont="1" applyFill="1" applyBorder="1" applyAlignment="1" applyProtection="1">
      <alignment horizontal="center" vertical="center" wrapText="1"/>
    </xf>
    <xf numFmtId="0" fontId="12" fillId="16" borderId="0" xfId="0" applyFont="1" applyFill="1" applyAlignment="1" applyProtection="1">
      <alignment horizontal="center" vertical="center" wrapText="1"/>
    </xf>
    <xf numFmtId="0" fontId="2" fillId="0" borderId="2" xfId="0" applyFont="1" applyBorder="1" applyAlignment="1">
      <alignment horizontal="center"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26" borderId="4" xfId="0" applyFill="1" applyBorder="1" applyAlignment="1">
      <alignment horizontal="center" vertical="center" wrapText="1"/>
    </xf>
    <xf numFmtId="0" fontId="0" fillId="26" borderId="2" xfId="0" applyFill="1" applyBorder="1" applyAlignment="1">
      <alignment horizontal="center" vertical="center" wrapText="1"/>
    </xf>
    <xf numFmtId="0" fontId="0" fillId="9" borderId="1" xfId="0" applyFill="1" applyBorder="1" applyAlignment="1">
      <alignment horizontal="left" vertical="center" wrapText="1"/>
    </xf>
    <xf numFmtId="0" fontId="0" fillId="3" borderId="1" xfId="0" applyFill="1" applyBorder="1" applyAlignment="1">
      <alignment horizontal="center" vertical="center" wrapText="1"/>
    </xf>
    <xf numFmtId="0" fontId="0" fillId="27" borderId="1" xfId="0" applyFill="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28" borderId="1" xfId="0" applyFill="1" applyBorder="1" applyAlignment="1">
      <alignment horizontal="center" vertical="center" wrapText="1"/>
    </xf>
    <xf numFmtId="0" fontId="0" fillId="29" borderId="1" xfId="0" applyFill="1" applyBorder="1" applyAlignment="1">
      <alignment horizontal="center" vertical="center" wrapText="1"/>
    </xf>
    <xf numFmtId="0" fontId="0" fillId="17" borderId="1" xfId="0" applyFill="1" applyBorder="1" applyAlignment="1">
      <alignment horizontal="center" vertical="center" wrapText="1"/>
    </xf>
    <xf numFmtId="0" fontId="0" fillId="30" borderId="4" xfId="0" applyFill="1" applyBorder="1" applyAlignment="1">
      <alignment horizontal="center" vertical="center" wrapText="1"/>
    </xf>
    <xf numFmtId="0" fontId="0" fillId="30" borderId="2" xfId="0" applyFill="1" applyBorder="1" applyAlignment="1">
      <alignment horizontal="center" vertical="center" wrapText="1"/>
    </xf>
    <xf numFmtId="0" fontId="0" fillId="31" borderId="1" xfId="0" applyFill="1" applyBorder="1" applyAlignment="1">
      <alignment horizontal="center" vertical="center" wrapText="1"/>
    </xf>
    <xf numFmtId="0" fontId="18" fillId="9" borderId="1" xfId="0" applyFont="1" applyFill="1" applyBorder="1" applyAlignment="1">
      <alignment horizontal="center" vertical="center"/>
    </xf>
    <xf numFmtId="0" fontId="18" fillId="32" borderId="1" xfId="0" applyFont="1" applyFill="1" applyBorder="1" applyAlignment="1">
      <alignment horizontal="center" vertical="center"/>
    </xf>
  </cellXfs>
  <cellStyles count="5">
    <cellStyle name="Hipervínculo 2" xfId="3"/>
    <cellStyle name="Normal" xfId="0" builtinId="0"/>
    <cellStyle name="Normal 2" xfId="4"/>
    <cellStyle name="Normal 3" xfId="1"/>
    <cellStyle name="Normal 3 2" xfId="2"/>
  </cellStyles>
  <dxfs count="44">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276226</xdr:colOff>
      <xdr:row>0</xdr:row>
      <xdr:rowOff>114300</xdr:rowOff>
    </xdr:from>
    <xdr:to>
      <xdr:col>0</xdr:col>
      <xdr:colOff>1266826</xdr:colOff>
      <xdr:row>2</xdr:row>
      <xdr:rowOff>211939</xdr:rowOff>
    </xdr:to>
    <xdr:pic>
      <xdr:nvPicPr>
        <xdr:cNvPr id="2" name="Picture 237">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6" y="114300"/>
          <a:ext cx="990600" cy="7072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ebuelvash\Downloads\Yira\DOCUMENTOS%20DE%20RIESGOS\Copia%20de%20Formato%20Matriz%20de%20Riesgos%20FONCEP%20(PROPUESTA)%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PA%20DE%20RIESGOS%20ITN/MAPA%20DE%20RIESGOS/PARA%20AJUSTAR/SOL/MAPA%20DE%20RIESGOS%20SOPORTE%20LEG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a_mu\Downloads\Mapa%20de%20Riesgo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mmerae\Documents\IPES%202019\RIESGO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65"/>
  <sheetViews>
    <sheetView tabSelected="1" topLeftCell="AQ8" zoomScale="50" zoomScaleNormal="50" workbookViewId="0">
      <pane ySplit="2" topLeftCell="A59" activePane="bottomLeft" state="frozen"/>
      <selection activeCell="A8" sqref="A8"/>
      <selection pane="bottomLeft" activeCell="CC63" sqref="CC63"/>
    </sheetView>
  </sheetViews>
  <sheetFormatPr baseColWidth="10" defaultRowHeight="15" x14ac:dyDescent="0.25"/>
  <cols>
    <col min="1" max="1" width="28.140625" customWidth="1"/>
    <col min="2" max="3" width="22.5703125" customWidth="1"/>
    <col min="4" max="4" width="34" customWidth="1"/>
    <col min="5" max="5" width="68.140625" customWidth="1"/>
    <col min="6" max="6" width="50.7109375" customWidth="1"/>
    <col min="7" max="7" width="26.85546875" hidden="1" customWidth="1"/>
    <col min="8" max="8" width="27.5703125" hidden="1" customWidth="1"/>
    <col min="9" max="9" width="18.42578125" hidden="1" customWidth="1"/>
    <col min="10" max="10" width="2.28515625" hidden="1" customWidth="1"/>
    <col min="11" max="11" width="61.85546875" customWidth="1"/>
    <col min="12" max="13" width="40.28515625" customWidth="1"/>
    <col min="14" max="14" width="14" customWidth="1"/>
    <col min="17" max="17" width="102" customWidth="1"/>
    <col min="18" max="23" width="15.5703125" customWidth="1"/>
    <col min="24" max="24" width="19.140625" customWidth="1"/>
    <col min="25" max="28" width="15.5703125" customWidth="1"/>
    <col min="29" max="29" width="5.140625" customWidth="1"/>
    <col min="30" max="30" width="15.42578125" customWidth="1"/>
    <col min="31" max="32" width="15.5703125" customWidth="1"/>
    <col min="33" max="33" width="18.28515625" customWidth="1"/>
    <col min="34" max="34" width="15.5703125" customWidth="1"/>
    <col min="35" max="37" width="15.28515625" customWidth="1"/>
    <col min="38" max="38" width="15.5703125" customWidth="1"/>
    <col min="39" max="39" width="47.140625" customWidth="1"/>
    <col min="40" max="41" width="24" customWidth="1"/>
    <col min="42" max="43" width="19" customWidth="1"/>
    <col min="44" max="44" width="28.5703125" customWidth="1"/>
    <col min="45" max="79" width="11.42578125" hidden="1" customWidth="1"/>
    <col min="80" max="80" width="19" hidden="1" customWidth="1"/>
    <col min="81" max="81" width="41.28515625" customWidth="1"/>
    <col min="82" max="82" width="23" customWidth="1"/>
    <col min="83" max="83" width="16.85546875" customWidth="1"/>
    <col min="84" max="84" width="41.28515625" customWidth="1"/>
    <col min="85" max="85" width="23" customWidth="1"/>
    <col min="86" max="86" width="16.85546875" customWidth="1"/>
    <col min="87" max="87" width="41.28515625" customWidth="1"/>
    <col min="88" max="88" width="23" customWidth="1"/>
    <col min="89" max="89" width="16.85546875" customWidth="1"/>
  </cols>
  <sheetData>
    <row r="1" spans="1:129" ht="24" customHeight="1" x14ac:dyDescent="0.25">
      <c r="A1" s="208"/>
      <c r="B1" s="211" t="s">
        <v>398</v>
      </c>
      <c r="C1" s="212"/>
      <c r="D1" s="212"/>
      <c r="E1" s="212"/>
      <c r="F1" s="212"/>
      <c r="G1" s="212"/>
      <c r="H1" s="212"/>
      <c r="I1" s="212"/>
      <c r="J1" s="212"/>
      <c r="K1" s="212"/>
      <c r="L1" s="212"/>
      <c r="M1" s="212"/>
      <c r="N1" s="212"/>
      <c r="O1" s="212"/>
      <c r="P1" s="212"/>
      <c r="Q1" s="212"/>
      <c r="R1" s="212"/>
      <c r="S1" s="217" t="s">
        <v>398</v>
      </c>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8"/>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row>
    <row r="2" spans="1:129" ht="24" customHeight="1" x14ac:dyDescent="0.25">
      <c r="A2" s="209"/>
      <c r="B2" s="213"/>
      <c r="C2" s="214"/>
      <c r="D2" s="214"/>
      <c r="E2" s="214"/>
      <c r="F2" s="214"/>
      <c r="G2" s="214"/>
      <c r="H2" s="214"/>
      <c r="I2" s="214"/>
      <c r="J2" s="214"/>
      <c r="K2" s="214"/>
      <c r="L2" s="214"/>
      <c r="M2" s="214"/>
      <c r="N2" s="214"/>
      <c r="O2" s="214"/>
      <c r="P2" s="214"/>
      <c r="Q2" s="214"/>
      <c r="R2" s="214"/>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2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row>
    <row r="3" spans="1:129" ht="24" customHeight="1" x14ac:dyDescent="0.25">
      <c r="A3" s="210"/>
      <c r="B3" s="215"/>
      <c r="C3" s="216"/>
      <c r="D3" s="216"/>
      <c r="E3" s="216"/>
      <c r="F3" s="216"/>
      <c r="G3" s="216"/>
      <c r="H3" s="216"/>
      <c r="I3" s="216"/>
      <c r="J3" s="216"/>
      <c r="K3" s="216"/>
      <c r="L3" s="216"/>
      <c r="M3" s="216"/>
      <c r="N3" s="216"/>
      <c r="O3" s="216"/>
      <c r="P3" s="216"/>
      <c r="Q3" s="216"/>
      <c r="R3" s="216"/>
      <c r="S3" s="221"/>
      <c r="T3" s="221"/>
      <c r="U3" s="221"/>
      <c r="V3" s="221"/>
      <c r="W3" s="221"/>
      <c r="X3" s="221"/>
      <c r="Y3" s="221"/>
      <c r="Z3" s="221"/>
      <c r="AA3" s="221"/>
      <c r="AB3" s="221"/>
      <c r="AC3" s="221"/>
      <c r="AD3" s="221"/>
      <c r="AE3" s="221"/>
      <c r="AF3" s="221"/>
      <c r="AG3" s="221"/>
      <c r="AH3" s="221"/>
      <c r="AI3" s="221"/>
      <c r="AJ3" s="221"/>
      <c r="AK3" s="221"/>
      <c r="AL3" s="221"/>
      <c r="AM3" s="221"/>
      <c r="AN3" s="221"/>
      <c r="AO3" s="221"/>
      <c r="AP3" s="221"/>
      <c r="AQ3" s="221"/>
      <c r="AR3" s="222"/>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266"/>
      <c r="DT3" s="266"/>
      <c r="DU3" s="250"/>
      <c r="DV3" s="250"/>
      <c r="DW3" s="250"/>
      <c r="DX3" s="250"/>
      <c r="DY3" s="250"/>
    </row>
    <row r="4" spans="1:129" ht="6" customHeight="1" x14ac:dyDescent="0.25">
      <c r="A4" s="9"/>
      <c r="B4" s="9"/>
      <c r="C4" s="9"/>
      <c r="D4" s="9"/>
      <c r="E4" s="9"/>
      <c r="F4" s="5"/>
      <c r="G4" s="5"/>
      <c r="H4" s="5"/>
      <c r="I4" s="5"/>
      <c r="J4" s="5"/>
      <c r="K4" s="5"/>
      <c r="L4" s="5"/>
      <c r="M4" s="5"/>
      <c r="N4" s="6"/>
      <c r="O4" s="6"/>
      <c r="P4" s="6"/>
      <c r="Q4" s="7"/>
      <c r="R4" s="7"/>
      <c r="S4" s="7"/>
      <c r="T4" s="7"/>
      <c r="U4" s="7"/>
      <c r="V4" s="7"/>
      <c r="W4" s="7"/>
      <c r="X4" s="7"/>
      <c r="Y4" s="7"/>
      <c r="Z4" s="7"/>
      <c r="AA4" s="7"/>
      <c r="AB4" s="7"/>
      <c r="AC4" s="7"/>
      <c r="AD4" s="7"/>
      <c r="AE4" s="7"/>
      <c r="AF4" s="7"/>
      <c r="AG4" s="7"/>
      <c r="AH4" s="7"/>
      <c r="AI4" s="7"/>
      <c r="AJ4" s="7"/>
      <c r="AK4" s="7"/>
      <c r="AL4" s="7"/>
      <c r="AM4" s="7"/>
      <c r="AN4" s="7"/>
      <c r="AO4" s="8"/>
      <c r="AP4" s="7"/>
      <c r="AQ4" s="7"/>
      <c r="AR4" s="7"/>
      <c r="AS4" s="8"/>
      <c r="AT4" s="8"/>
      <c r="AU4" s="7"/>
      <c r="AV4" s="7"/>
      <c r="AW4" s="7"/>
      <c r="AX4" s="7"/>
      <c r="AY4" s="7"/>
      <c r="AZ4" s="7"/>
      <c r="BA4" s="7"/>
      <c r="BB4" s="9"/>
      <c r="BC4" s="9"/>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266"/>
      <c r="DT4" s="266"/>
      <c r="DU4" s="251"/>
      <c r="DV4" s="251"/>
      <c r="DW4" s="251"/>
      <c r="DX4" s="251"/>
      <c r="DY4" s="251"/>
    </row>
    <row r="5" spans="1:129" ht="30" x14ac:dyDescent="0.25">
      <c r="A5" s="223" t="s">
        <v>0</v>
      </c>
      <c r="B5" s="224"/>
      <c r="C5" s="224"/>
      <c r="D5" s="224"/>
      <c r="E5" s="225"/>
      <c r="F5" s="232" t="s">
        <v>1</v>
      </c>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4"/>
      <c r="AL5" s="241" t="s">
        <v>2</v>
      </c>
      <c r="AM5" s="242"/>
      <c r="AN5" s="242"/>
      <c r="AO5" s="242"/>
      <c r="AP5" s="242"/>
      <c r="AQ5" s="242"/>
      <c r="AR5" s="243"/>
      <c r="AS5" s="9"/>
      <c r="AT5" s="9"/>
      <c r="AU5" s="10"/>
      <c r="AV5" s="10"/>
      <c r="AW5" s="10"/>
      <c r="AX5" s="10"/>
      <c r="AY5" s="10"/>
      <c r="AZ5" s="10"/>
      <c r="BA5" s="10"/>
      <c r="BB5" s="9"/>
      <c r="BC5" s="9"/>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252" t="s">
        <v>3</v>
      </c>
      <c r="CD5" s="253"/>
      <c r="CE5" s="253"/>
      <c r="CF5" s="253"/>
      <c r="CG5" s="253"/>
      <c r="CH5" s="253"/>
      <c r="CI5" s="253"/>
      <c r="CJ5" s="253"/>
      <c r="CK5" s="254"/>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266"/>
      <c r="DT5" s="266"/>
      <c r="DU5" s="2" t="s">
        <v>4</v>
      </c>
      <c r="DV5" s="2" t="s">
        <v>5</v>
      </c>
      <c r="DW5" s="2" t="s">
        <v>5</v>
      </c>
      <c r="DX5" s="2">
        <v>1</v>
      </c>
      <c r="DY5" s="2">
        <v>1</v>
      </c>
    </row>
    <row r="6" spans="1:129" ht="30" x14ac:dyDescent="0.25">
      <c r="A6" s="226"/>
      <c r="B6" s="227"/>
      <c r="C6" s="227"/>
      <c r="D6" s="227"/>
      <c r="E6" s="228"/>
      <c r="F6" s="235"/>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c r="AH6" s="236"/>
      <c r="AI6" s="236"/>
      <c r="AJ6" s="236"/>
      <c r="AK6" s="237"/>
      <c r="AL6" s="244"/>
      <c r="AM6" s="245"/>
      <c r="AN6" s="245"/>
      <c r="AO6" s="245"/>
      <c r="AP6" s="245"/>
      <c r="AQ6" s="245"/>
      <c r="AR6" s="246"/>
      <c r="AS6" s="265" t="s">
        <v>399</v>
      </c>
      <c r="AT6" s="273"/>
      <c r="AU6" s="273"/>
      <c r="AV6" s="273"/>
      <c r="AW6" s="273"/>
      <c r="AX6" s="273"/>
      <c r="AY6" s="273"/>
      <c r="AZ6" s="273"/>
      <c r="BA6" s="273"/>
      <c r="BB6" s="263" t="s">
        <v>400</v>
      </c>
      <c r="BC6" s="264"/>
      <c r="BD6" s="264"/>
      <c r="BE6" s="264"/>
      <c r="BF6" s="264"/>
      <c r="BG6" s="264"/>
      <c r="BH6" s="264"/>
      <c r="BI6" s="264"/>
      <c r="BJ6" s="265"/>
      <c r="BK6" s="263" t="s">
        <v>401</v>
      </c>
      <c r="BL6" s="264"/>
      <c r="BM6" s="264"/>
      <c r="BN6" s="264"/>
      <c r="BO6" s="264"/>
      <c r="BP6" s="264"/>
      <c r="BQ6" s="264"/>
      <c r="BR6" s="264"/>
      <c r="BS6" s="265"/>
      <c r="BT6" s="263" t="s">
        <v>402</v>
      </c>
      <c r="BU6" s="264"/>
      <c r="BV6" s="264"/>
      <c r="BW6" s="264"/>
      <c r="BX6" s="264"/>
      <c r="BY6" s="264"/>
      <c r="BZ6" s="264"/>
      <c r="CA6" s="264"/>
      <c r="CB6" s="265"/>
      <c r="CC6" s="267" t="s">
        <v>6</v>
      </c>
      <c r="CD6" s="268"/>
      <c r="CE6" s="268"/>
      <c r="CF6" s="268"/>
      <c r="CG6" s="268"/>
      <c r="CH6" s="268"/>
      <c r="CI6" s="268"/>
      <c r="CJ6" s="268"/>
      <c r="CK6" s="269"/>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266"/>
      <c r="DT6" s="266"/>
      <c r="DU6" s="2" t="s">
        <v>4</v>
      </c>
      <c r="DV6" s="2" t="s">
        <v>7</v>
      </c>
      <c r="DW6" s="2" t="s">
        <v>5</v>
      </c>
      <c r="DX6" s="2">
        <v>0</v>
      </c>
      <c r="DY6" s="2">
        <v>1</v>
      </c>
    </row>
    <row r="7" spans="1:129" ht="16.5" x14ac:dyDescent="0.25">
      <c r="A7" s="229"/>
      <c r="B7" s="230"/>
      <c r="C7" s="230"/>
      <c r="D7" s="230"/>
      <c r="E7" s="231"/>
      <c r="F7" s="238"/>
      <c r="G7" s="239"/>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c r="AG7" s="239"/>
      <c r="AH7" s="239"/>
      <c r="AI7" s="239"/>
      <c r="AJ7" s="239"/>
      <c r="AK7" s="240"/>
      <c r="AL7" s="247"/>
      <c r="AM7" s="248"/>
      <c r="AN7" s="248"/>
      <c r="AO7" s="248"/>
      <c r="AP7" s="248"/>
      <c r="AQ7" s="248"/>
      <c r="AR7" s="249"/>
      <c r="AS7" s="15"/>
      <c r="AT7" s="16"/>
      <c r="AU7" s="14"/>
      <c r="AV7" s="15"/>
      <c r="AW7" s="15"/>
      <c r="AX7" s="16"/>
      <c r="AY7" s="14"/>
      <c r="AZ7" s="15"/>
      <c r="BA7" s="16"/>
      <c r="BB7" s="14"/>
      <c r="BC7" s="15"/>
      <c r="BD7" s="15"/>
      <c r="BE7" s="15"/>
      <c r="BF7" s="15"/>
      <c r="BG7" s="15"/>
      <c r="BH7" s="15"/>
      <c r="BI7" s="15"/>
      <c r="BJ7" s="16"/>
      <c r="BK7" s="14"/>
      <c r="BL7" s="15"/>
      <c r="BM7" s="15"/>
      <c r="BN7" s="15"/>
      <c r="BO7" s="15"/>
      <c r="BP7" s="15"/>
      <c r="BQ7" s="15"/>
      <c r="BR7" s="15"/>
      <c r="BS7" s="16"/>
      <c r="BT7" s="14"/>
      <c r="BU7" s="15"/>
      <c r="BV7" s="15"/>
      <c r="BW7" s="15"/>
      <c r="BX7" s="15"/>
      <c r="BY7" s="15"/>
      <c r="BZ7" s="15"/>
      <c r="CA7" s="15"/>
      <c r="CB7" s="16"/>
      <c r="CC7" s="270"/>
      <c r="CD7" s="271"/>
      <c r="CE7" s="271"/>
      <c r="CF7" s="271"/>
      <c r="CG7" s="271"/>
      <c r="CH7" s="271"/>
      <c r="CI7" s="271"/>
      <c r="CJ7" s="271"/>
      <c r="CK7" s="272"/>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266"/>
      <c r="DT7" s="266"/>
      <c r="DU7" s="2"/>
      <c r="DV7" s="2"/>
      <c r="DW7" s="2"/>
      <c r="DX7" s="2"/>
      <c r="DY7" s="2"/>
    </row>
    <row r="8" spans="1:129" ht="30" x14ac:dyDescent="0.25">
      <c r="A8" s="204" t="s">
        <v>8</v>
      </c>
      <c r="B8" s="204" t="s">
        <v>9</v>
      </c>
      <c r="C8" s="204" t="s">
        <v>10</v>
      </c>
      <c r="D8" s="204" t="s">
        <v>11</v>
      </c>
      <c r="E8" s="204" t="s">
        <v>12</v>
      </c>
      <c r="F8" s="204" t="s">
        <v>13</v>
      </c>
      <c r="G8" s="204" t="s">
        <v>14</v>
      </c>
      <c r="H8" s="204" t="s">
        <v>15</v>
      </c>
      <c r="I8" s="204" t="s">
        <v>16</v>
      </c>
      <c r="J8" s="204" t="s">
        <v>17</v>
      </c>
      <c r="K8" s="204" t="s">
        <v>18</v>
      </c>
      <c r="L8" s="204" t="s">
        <v>19</v>
      </c>
      <c r="M8" s="204" t="s">
        <v>20</v>
      </c>
      <c r="N8" s="204" t="s">
        <v>21</v>
      </c>
      <c r="O8" s="204"/>
      <c r="P8" s="204"/>
      <c r="Q8" s="204" t="s">
        <v>22</v>
      </c>
      <c r="R8" s="206" t="s">
        <v>23</v>
      </c>
      <c r="S8" s="206" t="s">
        <v>24</v>
      </c>
      <c r="T8" s="206" t="s">
        <v>25</v>
      </c>
      <c r="U8" s="206" t="s">
        <v>26</v>
      </c>
      <c r="V8" s="206" t="s">
        <v>27</v>
      </c>
      <c r="W8" s="206" t="s">
        <v>28</v>
      </c>
      <c r="X8" s="206" t="s">
        <v>29</v>
      </c>
      <c r="Y8" s="206" t="s">
        <v>30</v>
      </c>
      <c r="Z8" s="206" t="s">
        <v>31</v>
      </c>
      <c r="AA8" s="206" t="s">
        <v>32</v>
      </c>
      <c r="AB8" s="206" t="s">
        <v>33</v>
      </c>
      <c r="AC8" s="13"/>
      <c r="AD8" s="204" t="s">
        <v>34</v>
      </c>
      <c r="AE8" s="13"/>
      <c r="AF8" s="204" t="s">
        <v>35</v>
      </c>
      <c r="AG8" s="204" t="s">
        <v>36</v>
      </c>
      <c r="AH8" s="204" t="s">
        <v>37</v>
      </c>
      <c r="AI8" s="204" t="s">
        <v>38</v>
      </c>
      <c r="AJ8" s="204"/>
      <c r="AK8" s="204"/>
      <c r="AL8" s="204" t="s">
        <v>39</v>
      </c>
      <c r="AM8" s="204" t="s">
        <v>40</v>
      </c>
      <c r="AN8" s="204" t="s">
        <v>41</v>
      </c>
      <c r="AO8" s="204" t="s">
        <v>42</v>
      </c>
      <c r="AP8" s="204" t="s">
        <v>43</v>
      </c>
      <c r="AQ8" s="204" t="s">
        <v>44</v>
      </c>
      <c r="AR8" s="204" t="s">
        <v>45</v>
      </c>
      <c r="AS8" s="255" t="s">
        <v>46</v>
      </c>
      <c r="AT8" s="256"/>
      <c r="AU8" s="257" t="s">
        <v>47</v>
      </c>
      <c r="AV8" s="258"/>
      <c r="AW8" s="258"/>
      <c r="AX8" s="259"/>
      <c r="AY8" s="257" t="s">
        <v>48</v>
      </c>
      <c r="AZ8" s="258"/>
      <c r="BA8" s="259"/>
      <c r="BB8" s="255" t="s">
        <v>46</v>
      </c>
      <c r="BC8" s="256"/>
      <c r="BD8" s="257" t="s">
        <v>47</v>
      </c>
      <c r="BE8" s="258"/>
      <c r="BF8" s="258"/>
      <c r="BG8" s="259"/>
      <c r="BH8" s="257" t="s">
        <v>48</v>
      </c>
      <c r="BI8" s="258"/>
      <c r="BJ8" s="259"/>
      <c r="BK8" s="255" t="s">
        <v>46</v>
      </c>
      <c r="BL8" s="256"/>
      <c r="BM8" s="257" t="s">
        <v>47</v>
      </c>
      <c r="BN8" s="258"/>
      <c r="BO8" s="258"/>
      <c r="BP8" s="259"/>
      <c r="BQ8" s="257" t="s">
        <v>48</v>
      </c>
      <c r="BR8" s="258"/>
      <c r="BS8" s="259"/>
      <c r="BT8" s="255" t="s">
        <v>46</v>
      </c>
      <c r="BU8" s="256"/>
      <c r="BV8" s="257" t="s">
        <v>47</v>
      </c>
      <c r="BW8" s="258"/>
      <c r="BX8" s="258"/>
      <c r="BY8" s="259"/>
      <c r="BZ8" s="257" t="s">
        <v>48</v>
      </c>
      <c r="CA8" s="258"/>
      <c r="CB8" s="259"/>
      <c r="CC8" s="204" t="s">
        <v>151</v>
      </c>
      <c r="CD8" s="205" t="s">
        <v>49</v>
      </c>
      <c r="CE8" s="204" t="s">
        <v>50</v>
      </c>
      <c r="CF8" s="204" t="s">
        <v>152</v>
      </c>
      <c r="CG8" s="205" t="s">
        <v>49</v>
      </c>
      <c r="CH8" s="204" t="s">
        <v>50</v>
      </c>
      <c r="CI8" s="204" t="s">
        <v>153</v>
      </c>
      <c r="CJ8" s="205" t="s">
        <v>49</v>
      </c>
      <c r="CK8" s="204" t="s">
        <v>50</v>
      </c>
      <c r="CL8" s="1"/>
      <c r="CM8" s="1"/>
      <c r="CN8" s="1"/>
      <c r="CO8" s="1"/>
      <c r="CP8" s="1"/>
      <c r="CQ8" s="1"/>
      <c r="CR8" s="1"/>
      <c r="CS8" s="1"/>
      <c r="CT8" s="1"/>
      <c r="CU8" s="1"/>
      <c r="CV8" s="1"/>
      <c r="CW8" s="1"/>
      <c r="CX8" s="1"/>
      <c r="CY8" s="1"/>
      <c r="CZ8" s="1"/>
      <c r="DA8" s="1"/>
      <c r="DB8" s="1"/>
      <c r="DC8" s="1"/>
      <c r="DD8" s="1"/>
      <c r="DE8" s="260" t="s">
        <v>51</v>
      </c>
      <c r="DF8" s="260"/>
      <c r="DG8" s="260"/>
      <c r="DH8" s="1"/>
      <c r="DI8" s="1"/>
      <c r="DJ8" s="1"/>
      <c r="DK8" s="1"/>
      <c r="DL8" s="1"/>
      <c r="DM8" s="1"/>
      <c r="DN8" s="1"/>
      <c r="DO8" s="1"/>
      <c r="DP8" s="1"/>
      <c r="DQ8" s="1"/>
      <c r="DR8" s="1"/>
      <c r="DS8" s="266"/>
      <c r="DT8" s="266"/>
      <c r="DU8" s="2" t="s">
        <v>4</v>
      </c>
      <c r="DV8" s="2" t="s">
        <v>5</v>
      </c>
      <c r="DW8" s="2" t="s">
        <v>7</v>
      </c>
      <c r="DX8" s="2">
        <v>1</v>
      </c>
      <c r="DY8" s="2">
        <v>0</v>
      </c>
    </row>
    <row r="9" spans="1:129" ht="65.25" customHeight="1" thickBot="1" x14ac:dyDescent="0.3">
      <c r="A9" s="205"/>
      <c r="B9" s="205"/>
      <c r="C9" s="205"/>
      <c r="D9" s="205"/>
      <c r="E9" s="205"/>
      <c r="F9" s="205"/>
      <c r="G9" s="205"/>
      <c r="H9" s="205"/>
      <c r="I9" s="205"/>
      <c r="J9" s="205"/>
      <c r="K9" s="205"/>
      <c r="L9" s="205"/>
      <c r="M9" s="205"/>
      <c r="N9" s="45" t="s">
        <v>52</v>
      </c>
      <c r="O9" s="45" t="s">
        <v>53</v>
      </c>
      <c r="P9" s="45" t="s">
        <v>54</v>
      </c>
      <c r="Q9" s="205"/>
      <c r="R9" s="207"/>
      <c r="S9" s="207"/>
      <c r="T9" s="207" t="s">
        <v>55</v>
      </c>
      <c r="U9" s="207" t="s">
        <v>56</v>
      </c>
      <c r="V9" s="207" t="s">
        <v>57</v>
      </c>
      <c r="W9" s="207" t="s">
        <v>58</v>
      </c>
      <c r="X9" s="207" t="s">
        <v>59</v>
      </c>
      <c r="Y9" s="207" t="s">
        <v>60</v>
      </c>
      <c r="Z9" s="207"/>
      <c r="AA9" s="207"/>
      <c r="AB9" s="207"/>
      <c r="AC9" s="45"/>
      <c r="AD9" s="205"/>
      <c r="AE9" s="34"/>
      <c r="AF9" s="205"/>
      <c r="AG9" s="205"/>
      <c r="AH9" s="205"/>
      <c r="AI9" s="45" t="s">
        <v>52</v>
      </c>
      <c r="AJ9" s="45" t="s">
        <v>53</v>
      </c>
      <c r="AK9" s="45" t="s">
        <v>54</v>
      </c>
      <c r="AL9" s="205"/>
      <c r="AM9" s="205"/>
      <c r="AN9" s="205"/>
      <c r="AO9" s="205"/>
      <c r="AP9" s="205"/>
      <c r="AQ9" s="205"/>
      <c r="AR9" s="205"/>
      <c r="AS9" s="12" t="s">
        <v>61</v>
      </c>
      <c r="AT9" s="12" t="s">
        <v>62</v>
      </c>
      <c r="AU9" s="11" t="s">
        <v>63</v>
      </c>
      <c r="AV9" s="11" t="s">
        <v>64</v>
      </c>
      <c r="AW9" s="11" t="s">
        <v>65</v>
      </c>
      <c r="AX9" s="11" t="s">
        <v>66</v>
      </c>
      <c r="AY9" s="11" t="s">
        <v>67</v>
      </c>
      <c r="AZ9" s="11" t="s">
        <v>68</v>
      </c>
      <c r="BA9" s="11" t="s">
        <v>69</v>
      </c>
      <c r="BB9" s="12" t="s">
        <v>61</v>
      </c>
      <c r="BC9" s="12" t="s">
        <v>62</v>
      </c>
      <c r="BD9" s="11" t="s">
        <v>63</v>
      </c>
      <c r="BE9" s="11" t="s">
        <v>64</v>
      </c>
      <c r="BF9" s="11" t="s">
        <v>65</v>
      </c>
      <c r="BG9" s="11" t="s">
        <v>66</v>
      </c>
      <c r="BH9" s="11" t="s">
        <v>67</v>
      </c>
      <c r="BI9" s="11" t="s">
        <v>68</v>
      </c>
      <c r="BJ9" s="11" t="s">
        <v>69</v>
      </c>
      <c r="BK9" s="12" t="s">
        <v>61</v>
      </c>
      <c r="BL9" s="12" t="s">
        <v>62</v>
      </c>
      <c r="BM9" s="11" t="s">
        <v>63</v>
      </c>
      <c r="BN9" s="11" t="s">
        <v>64</v>
      </c>
      <c r="BO9" s="11" t="s">
        <v>65</v>
      </c>
      <c r="BP9" s="11" t="s">
        <v>66</v>
      </c>
      <c r="BQ9" s="11" t="s">
        <v>67</v>
      </c>
      <c r="BR9" s="11" t="s">
        <v>68</v>
      </c>
      <c r="BS9" s="11" t="s">
        <v>69</v>
      </c>
      <c r="BT9" s="12" t="s">
        <v>61</v>
      </c>
      <c r="BU9" s="12" t="s">
        <v>62</v>
      </c>
      <c r="BV9" s="11" t="s">
        <v>63</v>
      </c>
      <c r="BW9" s="11" t="s">
        <v>64</v>
      </c>
      <c r="BX9" s="11" t="s">
        <v>65</v>
      </c>
      <c r="BY9" s="11" t="s">
        <v>66</v>
      </c>
      <c r="BZ9" s="11" t="s">
        <v>67</v>
      </c>
      <c r="CA9" s="11" t="s">
        <v>68</v>
      </c>
      <c r="CB9" s="11" t="s">
        <v>69</v>
      </c>
      <c r="CC9" s="205"/>
      <c r="CD9" s="261"/>
      <c r="CE9" s="205"/>
      <c r="CF9" s="205"/>
      <c r="CG9" s="261"/>
      <c r="CH9" s="205"/>
      <c r="CI9" s="205"/>
      <c r="CJ9" s="261"/>
      <c r="CK9" s="205"/>
      <c r="CL9" s="1"/>
      <c r="CM9" s="1"/>
      <c r="CN9" s="1"/>
      <c r="CO9" s="1"/>
      <c r="CP9" s="1"/>
      <c r="CQ9" s="1"/>
      <c r="CR9" s="1"/>
      <c r="CS9" s="1"/>
      <c r="CT9" s="1"/>
      <c r="CU9" s="1"/>
      <c r="CV9" s="1"/>
      <c r="CW9" s="1"/>
      <c r="CX9" s="1"/>
      <c r="CY9" s="99" t="s">
        <v>70</v>
      </c>
      <c r="CZ9" s="99" t="s">
        <v>71</v>
      </c>
      <c r="DA9" s="1"/>
      <c r="DB9" s="1"/>
      <c r="DC9" s="1"/>
      <c r="DD9" s="99" t="s">
        <v>70</v>
      </c>
      <c r="DE9" s="99" t="s">
        <v>70</v>
      </c>
      <c r="DF9" s="99" t="s">
        <v>71</v>
      </c>
      <c r="DG9" s="99" t="s">
        <v>71</v>
      </c>
      <c r="DH9" s="1"/>
      <c r="DI9" s="1"/>
      <c r="DJ9" s="1"/>
      <c r="DK9" s="1"/>
      <c r="DL9" s="1"/>
      <c r="DM9" s="1"/>
      <c r="DN9" s="1"/>
      <c r="DO9" s="1"/>
      <c r="DP9" s="1"/>
      <c r="DQ9" s="1"/>
      <c r="DR9" s="1"/>
      <c r="DS9" s="1"/>
      <c r="DT9" s="1"/>
      <c r="DU9" s="3" t="s">
        <v>72</v>
      </c>
      <c r="DV9" s="3" t="s">
        <v>73</v>
      </c>
      <c r="DW9" s="3" t="s">
        <v>73</v>
      </c>
      <c r="DX9" s="1"/>
      <c r="DY9" s="1"/>
    </row>
    <row r="10" spans="1:129" ht="193.5" customHeight="1" thickBot="1" x14ac:dyDescent="0.3">
      <c r="A10" s="48" t="s">
        <v>117</v>
      </c>
      <c r="B10" s="38" t="s">
        <v>110</v>
      </c>
      <c r="C10" s="42" t="s">
        <v>108</v>
      </c>
      <c r="D10" s="128" t="s">
        <v>131</v>
      </c>
      <c r="E10" s="49" t="s">
        <v>177</v>
      </c>
      <c r="F10" s="49" t="s">
        <v>178</v>
      </c>
      <c r="G10" s="38"/>
      <c r="H10" s="38"/>
      <c r="I10" s="38"/>
      <c r="J10" s="38"/>
      <c r="K10" s="49" t="s">
        <v>179</v>
      </c>
      <c r="L10" s="49" t="s">
        <v>180</v>
      </c>
      <c r="M10" s="49" t="s">
        <v>181</v>
      </c>
      <c r="N10" s="38" t="s">
        <v>80</v>
      </c>
      <c r="O10" s="38" t="s">
        <v>86</v>
      </c>
      <c r="P10" s="42" t="str">
        <f>INDEX(Validacion!$C$15:$G$19,'MATRIZ PROYECCIÓN 2020'!CY10,'MATRIZ PROYECCIÓN 2020'!CZ10)</f>
        <v>Alta</v>
      </c>
      <c r="Q10" s="49" t="s">
        <v>182</v>
      </c>
      <c r="R10" s="115" t="s">
        <v>97</v>
      </c>
      <c r="S10" s="115" t="s">
        <v>155</v>
      </c>
      <c r="T10" s="115" t="s">
        <v>157</v>
      </c>
      <c r="U10" s="115" t="s">
        <v>160</v>
      </c>
      <c r="V10" s="115" t="s">
        <v>163</v>
      </c>
      <c r="W10" s="115" t="s">
        <v>166</v>
      </c>
      <c r="X10" s="117" t="s">
        <v>168</v>
      </c>
      <c r="Y10" s="115" t="s">
        <v>170</v>
      </c>
      <c r="Z10" s="115">
        <f>IF(S10="Asignado",15,0)+IF(T10="Adecuado",15,0)+IF(U10="Oportuna",15,0)+IF(V10="Prevenir",15,IF(V10="Detectar",10,0))+IF(W10="Confiable",15,0)+IF(X10="Se investigan y resuelven oportunamente",15,0)+IF(Y10="Completa",10,IF(Y10="Incompleta",5,0))</f>
        <v>100</v>
      </c>
      <c r="AA10" s="115" t="str">
        <f>IF(Z10&gt;=96,"Fuerte",IF(OR(Z10=95,Z10&gt;=86),"Moderado","Débil"))</f>
        <v>Fuerte</v>
      </c>
      <c r="AB10" s="125" t="s">
        <v>98</v>
      </c>
      <c r="AC10" s="115">
        <f>IF(AA10="Fuerte",100,IF(AA10="Moderado",50,0))+IF(AB10="Fuerte",100,IF(AB10="Moderado",50,0))</f>
        <v>200</v>
      </c>
      <c r="AD10" s="115" t="str">
        <f>IF(AND(AA10="Moderado",AB10="Moderado",AC10=100),"Moderado",IF(AC10=200,"Fuerte",IF(OR(AC10=150,),"Moderado","Débil")))</f>
        <v>Fuerte</v>
      </c>
      <c r="AE10" s="117">
        <f>(IF(AD10="Fuerte",100,IF(AD10="Moderado",50,0))/1)</f>
        <v>100</v>
      </c>
      <c r="AF10" s="115" t="str">
        <f>IF(AE10=100,"Fuerte",IF(OR(AE10=99,AE10&gt;=50),"Moderado","Débil"))</f>
        <v>Fuerte</v>
      </c>
      <c r="AG10" s="125" t="s">
        <v>5</v>
      </c>
      <c r="AH10" s="125" t="s">
        <v>175</v>
      </c>
      <c r="AI10" s="125" t="str">
        <f>VLOOKUP(IF(DE10=0,DE10+1,IF(DE10&lt;0,DE10+2,DE10)),Validacion!$J$15:$K$19,2,FALSE)</f>
        <v>Rara Vez</v>
      </c>
      <c r="AJ10" s="125" t="str">
        <f>VLOOKUP(IF(DG10=0,DG10+1,DG10),Validacion!$J$23:$K$27,2,FALSE)</f>
        <v>Mayor</v>
      </c>
      <c r="AK10" s="125" t="str">
        <f>INDEX(Validacion!$C$15:$G$19,IF(DE10=0,DE10+1,IF(DE10&lt;0,DE10+2,DE10)),IF(DG10=0,DG10+1,DG10))</f>
        <v>Alta</v>
      </c>
      <c r="AL10" s="121" t="s">
        <v>101</v>
      </c>
      <c r="AM10" s="126" t="s">
        <v>183</v>
      </c>
      <c r="AN10" s="49" t="s">
        <v>184</v>
      </c>
      <c r="AO10" s="49" t="s">
        <v>117</v>
      </c>
      <c r="AP10" s="50">
        <v>43832</v>
      </c>
      <c r="AQ10" s="50">
        <v>44196</v>
      </c>
      <c r="AR10" s="48" t="s">
        <v>185</v>
      </c>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Y10" s="100">
        <f>VLOOKUP(N10,Validacion!$I$15:$J$19,2,FALSE)</f>
        <v>2</v>
      </c>
      <c r="CZ10" s="101">
        <f>VLOOKUP(O10,Validacion!$I$23:$J$27,2,FALSE)</f>
        <v>4</v>
      </c>
      <c r="DA10" s="58"/>
      <c r="DB10" s="58"/>
      <c r="DC10" s="58"/>
      <c r="DD10" s="100">
        <f>VLOOKUP(N10,Validacion!$I$15:$J$19,2,FALSE)</f>
        <v>2</v>
      </c>
      <c r="DE10" s="102">
        <f>IF(AF10="Fuerte",DD10-2,IF(AND(AF10="Moderado",AG10="Directamente",AH10="Directamente"),DD10-1,IF(AND(AF10="Moderado",AG10="No Disminuye",AH10="Directamente"),DD10,IF(AND(AF10="Moderado",AG10="Directamente",AH10="No Disminuye"),DD10-1,DD10))))</f>
        <v>0</v>
      </c>
      <c r="DF10" s="103">
        <f>VLOOKUP(O10,Validacion!$I$23:$J$27,2,FALSE)</f>
        <v>4</v>
      </c>
      <c r="DG10" s="104">
        <f>IF(AF10="Fuerte",DF10,IF(AND(AF10="Moderado",AG10="Directamente",AH10="Directamente"),DF10-1,IF(AND(AF10="Moderado",AG10="No Disminuye",AH10="Directamente"),DF10-1,IF(AND(AF10="Moderado",AG10="Directamente",AH10="No Disminuye"),DF10,DF10))))</f>
        <v>4</v>
      </c>
    </row>
    <row r="11" spans="1:129" ht="110.25" customHeight="1" x14ac:dyDescent="0.25">
      <c r="A11" s="157" t="s">
        <v>109</v>
      </c>
      <c r="B11" s="160" t="s">
        <v>110</v>
      </c>
      <c r="C11" s="162" t="s">
        <v>108</v>
      </c>
      <c r="D11" s="262" t="s">
        <v>119</v>
      </c>
      <c r="E11" s="159" t="s">
        <v>186</v>
      </c>
      <c r="F11" s="159" t="s">
        <v>187</v>
      </c>
      <c r="G11" s="160"/>
      <c r="H11" s="160"/>
      <c r="I11" s="160"/>
      <c r="J11" s="160"/>
      <c r="K11" s="159" t="s">
        <v>188</v>
      </c>
      <c r="L11" s="166" t="s">
        <v>202</v>
      </c>
      <c r="M11" s="166" t="s">
        <v>203</v>
      </c>
      <c r="N11" s="161" t="s">
        <v>78</v>
      </c>
      <c r="O11" s="161" t="s">
        <v>86</v>
      </c>
      <c r="P11" s="163" t="str">
        <f>INDEX(Validacion!$C$15:$G$19,'MATRIZ PROYECCIÓN 2020'!CY11:CY13,'MATRIZ PROYECCIÓN 2020'!CZ11:CZ13)</f>
        <v>Extrema</v>
      </c>
      <c r="Q11" s="49" t="s">
        <v>189</v>
      </c>
      <c r="R11" s="115" t="s">
        <v>97</v>
      </c>
      <c r="S11" s="115" t="s">
        <v>155</v>
      </c>
      <c r="T11" s="115" t="s">
        <v>157</v>
      </c>
      <c r="U11" s="115" t="s">
        <v>160</v>
      </c>
      <c r="V11" s="115" t="s">
        <v>163</v>
      </c>
      <c r="W11" s="115" t="s">
        <v>166</v>
      </c>
      <c r="X11" s="117" t="s">
        <v>168</v>
      </c>
      <c r="Y11" s="115" t="s">
        <v>170</v>
      </c>
      <c r="Z11" s="115">
        <f t="shared" ref="Z11:Z35" si="0">IF(S11="Asignado",15,0)+IF(T11="Adecuado",15,0)+IF(U11="Oportuna",15,0)+IF(V11="Prevenir",15,IF(V11="Detectar",10,0))+IF(W11="Confiable",15,0)+IF(X11="Se investigan y resuelven oportunamente",15,0)+IF(Y11="Completa",10,IF(Y11="Incompleta",5,0))</f>
        <v>100</v>
      </c>
      <c r="AA11" s="115" t="str">
        <f t="shared" ref="AA11:AA35" si="1">IF(Z11&gt;=96,"Fuerte",IF(OR(Z11=95,Z11&gt;=86),"Moderado","Débil"))</f>
        <v>Fuerte</v>
      </c>
      <c r="AB11" s="125" t="s">
        <v>98</v>
      </c>
      <c r="AC11" s="115">
        <f t="shared" ref="AC11:AC35" si="2">IF(AA11="Fuerte",100,IF(AA11="Moderado",50,0))+IF(AB11="Fuerte",100,IF(AB11="Moderado",50,0))</f>
        <v>200</v>
      </c>
      <c r="AD11" s="115" t="str">
        <f t="shared" ref="AD11:AD35" si="3">IF(AND(AA11="Moderado",AB11="Moderado",AC11=100),"Moderado",IF(AC11=200,"Fuerte",IF(OR(AC11=150,),"Moderado","Débil")))</f>
        <v>Fuerte</v>
      </c>
      <c r="AE11" s="166">
        <f>(IF(AD11="Fuerte",100,IF(AD11="Moderado",50,0))+IF(AD12="Fuerte",100,IF(AD12="Moderado",50,0))+IF(AD13="Fuerte",100,IF(AD13="Moderado",50,0)))/3</f>
        <v>100</v>
      </c>
      <c r="AF11" s="161" t="str">
        <f t="shared" ref="AF11:AF24" si="4">IF(AE11=100,"Fuerte",IF(OR(AE11=99,AE11&gt;=50),"Moderado","Débil"))</f>
        <v>Fuerte</v>
      </c>
      <c r="AG11" s="163" t="s">
        <v>5</v>
      </c>
      <c r="AH11" s="163" t="s">
        <v>175</v>
      </c>
      <c r="AI11" s="163" t="str">
        <f>VLOOKUP(IF(DE11=0,DE11+1,IF(DE11&lt;0,DE11+2,DE11)),Validacion!$J$15:$K$19,2,FALSE)</f>
        <v>Rara Vez</v>
      </c>
      <c r="AJ11" s="163" t="str">
        <f>VLOOKUP(IF(DG11=0,DG11+1,DG11),Validacion!$J$23:$K$27,2,FALSE)</f>
        <v>Mayor</v>
      </c>
      <c r="AK11" s="163" t="str">
        <f>INDEX(Validacion!$C$15:$G$19,IF(DE11=0,DE11+1,IF(DE11&lt;0,DE11+2,DE11)),IF(DG11=0,DG11+1,DG11))</f>
        <v>Alta</v>
      </c>
      <c r="AL11" s="158" t="s">
        <v>101</v>
      </c>
      <c r="AM11" s="126" t="s">
        <v>192</v>
      </c>
      <c r="AN11" s="49" t="s">
        <v>195</v>
      </c>
      <c r="AO11" s="49" t="s">
        <v>197</v>
      </c>
      <c r="AP11" s="54">
        <v>43831</v>
      </c>
      <c r="AQ11" s="54">
        <v>44196</v>
      </c>
      <c r="AR11" s="48" t="s">
        <v>199</v>
      </c>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Y11" s="189">
        <f>VLOOKUP(N11,Validacion!$I$15:$J$19,2,FALSE)</f>
        <v>3</v>
      </c>
      <c r="CZ11" s="191">
        <f>VLOOKUP(O11,Validacion!$I$23:$J$27,2,FALSE)</f>
        <v>4</v>
      </c>
      <c r="DA11" s="58"/>
      <c r="DB11" s="58"/>
      <c r="DC11" s="58"/>
      <c r="DD11" s="189">
        <f>VLOOKUP(N11,Validacion!$I$15:$J$19,2,FALSE)</f>
        <v>3</v>
      </c>
      <c r="DE11" s="193">
        <f>IF(AF11="Fuerte",DD11-2,IF(AND(AF11="Moderado",AG11="Directamente",AH11="Directamente"),DD11-1,IF(AND(AF11="Moderado",AG11="No Disminuye",AH11="Directamente"),DD11,IF(AND(AF11="Moderado",AG11="Directamente",AH11="No Disminuye"),DD11-1,DD11))))</f>
        <v>1</v>
      </c>
      <c r="DF11" s="195">
        <f>VLOOKUP(O11,Validacion!$I$23:$J$27,2,FALSE)</f>
        <v>4</v>
      </c>
      <c r="DG11" s="196">
        <f>IF(AF11="Fuerte",DF11,IF(AND(AF11="Moderado",AG11="Directamente",AH11="Directamente"),DF11-1,IF(AND(AF11="Moderado",AG11="No Disminuye",AH11="Directamente"),DF11-1,IF(AND(AF11="Moderado",AG11="Directamente",AH11="No Disminuye"),DF11,DF11))))</f>
        <v>4</v>
      </c>
    </row>
    <row r="12" spans="1:129" ht="110.25" customHeight="1" x14ac:dyDescent="0.25">
      <c r="A12" s="157"/>
      <c r="B12" s="160"/>
      <c r="C12" s="162"/>
      <c r="D12" s="262"/>
      <c r="E12" s="159"/>
      <c r="F12" s="159"/>
      <c r="G12" s="160"/>
      <c r="H12" s="160"/>
      <c r="I12" s="160"/>
      <c r="J12" s="160"/>
      <c r="K12" s="159"/>
      <c r="L12" s="168"/>
      <c r="M12" s="168"/>
      <c r="N12" s="168"/>
      <c r="O12" s="168"/>
      <c r="P12" s="169"/>
      <c r="Q12" s="49" t="s">
        <v>190</v>
      </c>
      <c r="R12" s="115" t="s">
        <v>97</v>
      </c>
      <c r="S12" s="115" t="s">
        <v>155</v>
      </c>
      <c r="T12" s="115" t="s">
        <v>157</v>
      </c>
      <c r="U12" s="115" t="s">
        <v>160</v>
      </c>
      <c r="V12" s="115" t="s">
        <v>163</v>
      </c>
      <c r="W12" s="115" t="s">
        <v>166</v>
      </c>
      <c r="X12" s="117" t="s">
        <v>168</v>
      </c>
      <c r="Y12" s="115" t="s">
        <v>170</v>
      </c>
      <c r="Z12" s="115">
        <f t="shared" si="0"/>
        <v>100</v>
      </c>
      <c r="AA12" s="115" t="str">
        <f t="shared" si="1"/>
        <v>Fuerte</v>
      </c>
      <c r="AB12" s="125" t="s">
        <v>98</v>
      </c>
      <c r="AC12" s="115">
        <f t="shared" si="2"/>
        <v>200</v>
      </c>
      <c r="AD12" s="115" t="str">
        <f t="shared" si="3"/>
        <v>Fuerte</v>
      </c>
      <c r="AE12" s="167"/>
      <c r="AF12" s="168"/>
      <c r="AG12" s="169"/>
      <c r="AH12" s="169"/>
      <c r="AI12" s="169"/>
      <c r="AJ12" s="169"/>
      <c r="AK12" s="169"/>
      <c r="AL12" s="158"/>
      <c r="AM12" s="126" t="s">
        <v>193</v>
      </c>
      <c r="AN12" s="49" t="s">
        <v>196</v>
      </c>
      <c r="AO12" s="49" t="s">
        <v>198</v>
      </c>
      <c r="AP12" s="54">
        <v>43831</v>
      </c>
      <c r="AQ12" s="54">
        <v>44196</v>
      </c>
      <c r="AR12" s="48" t="s">
        <v>200</v>
      </c>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Y12" s="198"/>
      <c r="CZ12" s="199"/>
      <c r="DA12" s="58"/>
      <c r="DB12" s="58"/>
      <c r="DC12" s="58"/>
      <c r="DD12" s="198"/>
      <c r="DE12" s="200"/>
      <c r="DF12" s="160"/>
      <c r="DG12" s="201"/>
    </row>
    <row r="13" spans="1:129" ht="152.25" customHeight="1" thickBot="1" x14ac:dyDescent="0.3">
      <c r="A13" s="157"/>
      <c r="B13" s="160"/>
      <c r="C13" s="162"/>
      <c r="D13" s="262"/>
      <c r="E13" s="159"/>
      <c r="F13" s="159"/>
      <c r="G13" s="160"/>
      <c r="H13" s="160"/>
      <c r="I13" s="160"/>
      <c r="J13" s="160"/>
      <c r="K13" s="159"/>
      <c r="L13" s="274"/>
      <c r="M13" s="274"/>
      <c r="N13" s="274"/>
      <c r="O13" s="274"/>
      <c r="P13" s="172"/>
      <c r="Q13" s="49" t="s">
        <v>191</v>
      </c>
      <c r="R13" s="115" t="s">
        <v>97</v>
      </c>
      <c r="S13" s="115" t="s">
        <v>155</v>
      </c>
      <c r="T13" s="115" t="s">
        <v>157</v>
      </c>
      <c r="U13" s="115" t="s">
        <v>160</v>
      </c>
      <c r="V13" s="115" t="s">
        <v>163</v>
      </c>
      <c r="W13" s="115" t="s">
        <v>166</v>
      </c>
      <c r="X13" s="117" t="s">
        <v>168</v>
      </c>
      <c r="Y13" s="115" t="s">
        <v>170</v>
      </c>
      <c r="Z13" s="115">
        <f t="shared" si="0"/>
        <v>100</v>
      </c>
      <c r="AA13" s="115" t="str">
        <f t="shared" si="1"/>
        <v>Fuerte</v>
      </c>
      <c r="AB13" s="125" t="s">
        <v>98</v>
      </c>
      <c r="AC13" s="115">
        <f t="shared" si="2"/>
        <v>200</v>
      </c>
      <c r="AD13" s="115" t="str">
        <f t="shared" si="3"/>
        <v>Fuerte</v>
      </c>
      <c r="AE13" s="275"/>
      <c r="AF13" s="274"/>
      <c r="AG13" s="172"/>
      <c r="AH13" s="172"/>
      <c r="AI13" s="172"/>
      <c r="AJ13" s="172"/>
      <c r="AK13" s="172"/>
      <c r="AL13" s="158"/>
      <c r="AM13" s="126" t="s">
        <v>194</v>
      </c>
      <c r="AN13" s="49" t="s">
        <v>195</v>
      </c>
      <c r="AO13" s="49" t="s">
        <v>198</v>
      </c>
      <c r="AP13" s="54">
        <v>43831</v>
      </c>
      <c r="AQ13" s="54">
        <v>44196</v>
      </c>
      <c r="AR13" s="48" t="s">
        <v>201</v>
      </c>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Y13" s="190"/>
      <c r="CZ13" s="192"/>
      <c r="DA13" s="58"/>
      <c r="DB13" s="58"/>
      <c r="DC13" s="58"/>
      <c r="DD13" s="190"/>
      <c r="DE13" s="194"/>
      <c r="DF13" s="161"/>
      <c r="DG13" s="197"/>
    </row>
    <row r="14" spans="1:129" s="58" customFormat="1" ht="130.5" customHeight="1" x14ac:dyDescent="0.25">
      <c r="A14" s="157" t="s">
        <v>113</v>
      </c>
      <c r="B14" s="160" t="s">
        <v>110</v>
      </c>
      <c r="C14" s="162" t="s">
        <v>108</v>
      </c>
      <c r="D14" s="262" t="s">
        <v>122</v>
      </c>
      <c r="E14" s="159" t="s">
        <v>186</v>
      </c>
      <c r="F14" s="159" t="s">
        <v>204</v>
      </c>
      <c r="G14" s="55"/>
      <c r="H14" s="55"/>
      <c r="I14" s="55"/>
      <c r="J14" s="55"/>
      <c r="K14" s="159" t="s">
        <v>206</v>
      </c>
      <c r="L14" s="159" t="s">
        <v>209</v>
      </c>
      <c r="M14" s="159" t="s">
        <v>211</v>
      </c>
      <c r="N14" s="160" t="s">
        <v>78</v>
      </c>
      <c r="O14" s="160" t="s">
        <v>86</v>
      </c>
      <c r="P14" s="162" t="str">
        <f>INDEX(Validacion!$C$15:$G$19,'MATRIZ PROYECCIÓN 2020'!CY14:CY16,'MATRIZ PROYECCIÓN 2020'!CZ14:CZ16)</f>
        <v>Extrema</v>
      </c>
      <c r="Q14" s="49" t="s">
        <v>208</v>
      </c>
      <c r="R14" s="115" t="s">
        <v>97</v>
      </c>
      <c r="S14" s="115" t="s">
        <v>155</v>
      </c>
      <c r="T14" s="115" t="s">
        <v>157</v>
      </c>
      <c r="U14" s="115" t="s">
        <v>160</v>
      </c>
      <c r="V14" s="115" t="s">
        <v>163</v>
      </c>
      <c r="W14" s="115" t="s">
        <v>166</v>
      </c>
      <c r="X14" s="117" t="s">
        <v>168</v>
      </c>
      <c r="Y14" s="115" t="s">
        <v>170</v>
      </c>
      <c r="Z14" s="115">
        <f t="shared" si="0"/>
        <v>100</v>
      </c>
      <c r="AA14" s="115" t="str">
        <f t="shared" si="1"/>
        <v>Fuerte</v>
      </c>
      <c r="AB14" s="125" t="s">
        <v>98</v>
      </c>
      <c r="AC14" s="115">
        <f t="shared" si="2"/>
        <v>200</v>
      </c>
      <c r="AD14" s="115" t="str">
        <f t="shared" si="3"/>
        <v>Fuerte</v>
      </c>
      <c r="AE14" s="157">
        <f>(IF(AD14="Fuerte",100,IF(AD14="Moderado",50,0))+IF(AD15="Fuerte",100,IF(AD15="Moderado",50,0))+IF(AD16="Fuerte",100,IF(AD16="Moderado",50,0)))/3</f>
        <v>100</v>
      </c>
      <c r="AF14" s="160" t="str">
        <f>IF(AE14=100,"Fuerte",IF(OR(AE14=99,AE14&gt;=50),"Moderado","Débil"))</f>
        <v>Fuerte</v>
      </c>
      <c r="AG14" s="162" t="s">
        <v>5</v>
      </c>
      <c r="AH14" s="162" t="s">
        <v>175</v>
      </c>
      <c r="AI14" s="163" t="str">
        <f>VLOOKUP(IF(DE14=0,DE14+1,IF(DE14&lt;0,DE14+2,DE14)),Validacion!$J$15:$K$19,2,FALSE)</f>
        <v>Rara Vez</v>
      </c>
      <c r="AJ14" s="163" t="str">
        <f>VLOOKUP(IF(DG14=0,DG14+1,DG14),Validacion!$J$23:$K$27,2,FALSE)</f>
        <v>Mayor</v>
      </c>
      <c r="AK14" s="163" t="str">
        <f>INDEX(Validacion!$C$15:$G$19,IF(DE14=0,DE14+1,IF(DE14&lt;0,DE14+2,DE14)),IF(DG14=0,DG14+1,DG14))</f>
        <v>Alta</v>
      </c>
      <c r="AL14" s="158" t="s">
        <v>101</v>
      </c>
      <c r="AM14" s="60" t="s">
        <v>216</v>
      </c>
      <c r="AN14" s="49" t="s">
        <v>220</v>
      </c>
      <c r="AO14" s="56" t="s">
        <v>224</v>
      </c>
      <c r="AP14" s="50">
        <v>43838</v>
      </c>
      <c r="AQ14" s="50">
        <v>44196</v>
      </c>
      <c r="AR14" s="48" t="s">
        <v>225</v>
      </c>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Y14" s="189">
        <f>VLOOKUP(N14,Validacion!$I$15:$J$19,2,FALSE)</f>
        <v>3</v>
      </c>
      <c r="CZ14" s="191">
        <f>VLOOKUP(O14,Validacion!$I$23:$J$27,2,FALSE)</f>
        <v>4</v>
      </c>
      <c r="DD14" s="189">
        <f>VLOOKUP(N14,Validacion!$I$15:$J$19,2,FALSE)</f>
        <v>3</v>
      </c>
      <c r="DE14" s="202">
        <f>IF(AF14="Fuerte",DD14-2,IF(AND(AF14="Moderado",AG14="Directamente",AH14="Directamente"),DD14-1,IF(AND(AF14="Moderado",AG14="No Disminuye",AH14="Directamente"),DD14,IF(AND(AF14="Moderado",AG14="Directamente",AH14="No Disminuye"),DD14-1,DD14))))</f>
        <v>1</v>
      </c>
      <c r="DF14" s="195">
        <f>VLOOKUP(O14,Validacion!$I$23:$J$27,2,FALSE)</f>
        <v>4</v>
      </c>
      <c r="DG14" s="196">
        <f>IF(AF14="Fuerte",DF14,IF(AND(AF14="Moderado",AG14="Directamente",AH14="Directamente"),DF14-1,IF(AND(AF14="Moderado",AG14="No Disminuye",AH14="Directamente"),DF14-1,IF(AND(AF14="Moderado",AG14="Directamente",AH14="No Disminuye"),DF14,DF14))))</f>
        <v>4</v>
      </c>
    </row>
    <row r="15" spans="1:129" s="58" customFormat="1" ht="105.75" customHeight="1" x14ac:dyDescent="0.25">
      <c r="A15" s="157"/>
      <c r="B15" s="160"/>
      <c r="C15" s="162"/>
      <c r="D15" s="262"/>
      <c r="E15" s="159"/>
      <c r="F15" s="159"/>
      <c r="G15" s="55"/>
      <c r="H15" s="55"/>
      <c r="I15" s="55"/>
      <c r="J15" s="55"/>
      <c r="K15" s="165"/>
      <c r="L15" s="165"/>
      <c r="M15" s="165"/>
      <c r="N15" s="160"/>
      <c r="O15" s="160"/>
      <c r="P15" s="162"/>
      <c r="Q15" s="49" t="s">
        <v>213</v>
      </c>
      <c r="R15" s="115" t="s">
        <v>97</v>
      </c>
      <c r="S15" s="115" t="s">
        <v>155</v>
      </c>
      <c r="T15" s="115" t="s">
        <v>157</v>
      </c>
      <c r="U15" s="115" t="s">
        <v>160</v>
      </c>
      <c r="V15" s="115" t="s">
        <v>163</v>
      </c>
      <c r="W15" s="115" t="s">
        <v>166</v>
      </c>
      <c r="X15" s="117" t="s">
        <v>168</v>
      </c>
      <c r="Y15" s="115" t="s">
        <v>170</v>
      </c>
      <c r="Z15" s="115">
        <f t="shared" si="0"/>
        <v>100</v>
      </c>
      <c r="AA15" s="115" t="str">
        <f t="shared" si="1"/>
        <v>Fuerte</v>
      </c>
      <c r="AB15" s="125" t="s">
        <v>98</v>
      </c>
      <c r="AC15" s="115">
        <f t="shared" si="2"/>
        <v>200</v>
      </c>
      <c r="AD15" s="115" t="str">
        <f t="shared" si="3"/>
        <v>Fuerte</v>
      </c>
      <c r="AE15" s="157"/>
      <c r="AF15" s="160"/>
      <c r="AG15" s="162"/>
      <c r="AH15" s="162"/>
      <c r="AI15" s="169"/>
      <c r="AJ15" s="169"/>
      <c r="AK15" s="169"/>
      <c r="AL15" s="158"/>
      <c r="AM15" s="60" t="s">
        <v>217</v>
      </c>
      <c r="AN15" s="49" t="s">
        <v>221</v>
      </c>
      <c r="AO15" s="56" t="s">
        <v>224</v>
      </c>
      <c r="AP15" s="50">
        <v>43838</v>
      </c>
      <c r="AQ15" s="50">
        <v>44196</v>
      </c>
      <c r="AR15" s="48" t="s">
        <v>226</v>
      </c>
      <c r="AS15" s="55"/>
      <c r="AT15" s="55"/>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c r="CC15" s="55"/>
      <c r="CD15" s="55"/>
      <c r="CE15" s="55"/>
      <c r="CF15" s="55"/>
      <c r="CG15" s="55"/>
      <c r="CH15" s="55"/>
      <c r="CI15" s="55"/>
      <c r="CJ15" s="55"/>
      <c r="CK15" s="55"/>
      <c r="CY15" s="198"/>
      <c r="CZ15" s="199"/>
      <c r="DD15" s="198"/>
      <c r="DE15" s="203"/>
      <c r="DF15" s="160"/>
      <c r="DG15" s="201"/>
    </row>
    <row r="16" spans="1:129" s="58" customFormat="1" ht="105.75" customHeight="1" x14ac:dyDescent="0.25">
      <c r="A16" s="157"/>
      <c r="B16" s="160"/>
      <c r="C16" s="162"/>
      <c r="D16" s="262"/>
      <c r="E16" s="159"/>
      <c r="F16" s="159"/>
      <c r="G16" s="55"/>
      <c r="H16" s="55"/>
      <c r="I16" s="55"/>
      <c r="J16" s="55"/>
      <c r="K16" s="165"/>
      <c r="L16" s="165"/>
      <c r="M16" s="165"/>
      <c r="N16" s="160"/>
      <c r="O16" s="160"/>
      <c r="P16" s="162"/>
      <c r="Q16" s="49" t="s">
        <v>214</v>
      </c>
      <c r="R16" s="115" t="s">
        <v>97</v>
      </c>
      <c r="S16" s="115" t="s">
        <v>155</v>
      </c>
      <c r="T16" s="115" t="s">
        <v>157</v>
      </c>
      <c r="U16" s="115" t="s">
        <v>160</v>
      </c>
      <c r="V16" s="115" t="s">
        <v>163</v>
      </c>
      <c r="W16" s="115" t="s">
        <v>166</v>
      </c>
      <c r="X16" s="117" t="s">
        <v>168</v>
      </c>
      <c r="Y16" s="115" t="s">
        <v>170</v>
      </c>
      <c r="Z16" s="115">
        <f t="shared" si="0"/>
        <v>100</v>
      </c>
      <c r="AA16" s="115" t="str">
        <f t="shared" si="1"/>
        <v>Fuerte</v>
      </c>
      <c r="AB16" s="125" t="s">
        <v>98</v>
      </c>
      <c r="AC16" s="115">
        <f t="shared" si="2"/>
        <v>200</v>
      </c>
      <c r="AD16" s="115" t="str">
        <f t="shared" si="3"/>
        <v>Fuerte</v>
      </c>
      <c r="AE16" s="157"/>
      <c r="AF16" s="160"/>
      <c r="AG16" s="162"/>
      <c r="AH16" s="162"/>
      <c r="AI16" s="172"/>
      <c r="AJ16" s="172"/>
      <c r="AK16" s="172"/>
      <c r="AL16" s="158"/>
      <c r="AM16" s="60" t="s">
        <v>218</v>
      </c>
      <c r="AN16" s="49" t="s">
        <v>222</v>
      </c>
      <c r="AO16" s="56" t="s">
        <v>224</v>
      </c>
      <c r="AP16" s="50">
        <v>43838</v>
      </c>
      <c r="AQ16" s="50">
        <v>44196</v>
      </c>
      <c r="AR16" s="48" t="s">
        <v>227</v>
      </c>
      <c r="AS16" s="55"/>
      <c r="AT16" s="55"/>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c r="CC16" s="55"/>
      <c r="CD16" s="55"/>
      <c r="CE16" s="55"/>
      <c r="CF16" s="55"/>
      <c r="CG16" s="55"/>
      <c r="CH16" s="55"/>
      <c r="CI16" s="55"/>
      <c r="CJ16" s="55"/>
      <c r="CK16" s="55"/>
      <c r="CY16" s="198"/>
      <c r="CZ16" s="199"/>
      <c r="DD16" s="198"/>
      <c r="DE16" s="203"/>
      <c r="DF16" s="160"/>
      <c r="DG16" s="201"/>
    </row>
    <row r="17" spans="1:111" s="58" customFormat="1" ht="165" customHeight="1" thickBot="1" x14ac:dyDescent="0.3">
      <c r="A17" s="157"/>
      <c r="B17" s="160"/>
      <c r="C17" s="162"/>
      <c r="D17" s="262"/>
      <c r="E17" s="159"/>
      <c r="F17" s="56" t="s">
        <v>205</v>
      </c>
      <c r="G17" s="55"/>
      <c r="H17" s="55"/>
      <c r="I17" s="55"/>
      <c r="J17" s="55"/>
      <c r="K17" s="56" t="s">
        <v>207</v>
      </c>
      <c r="L17" s="49" t="s">
        <v>210</v>
      </c>
      <c r="M17" s="56" t="s">
        <v>212</v>
      </c>
      <c r="N17" s="52" t="s">
        <v>78</v>
      </c>
      <c r="O17" s="52" t="s">
        <v>86</v>
      </c>
      <c r="P17" s="42" t="str">
        <f>INDEX(Validacion!$C$15:$G$19,'MATRIZ PROYECCIÓN 2020'!CY17,'MATRIZ PROYECCIÓN 2020'!CZ17)</f>
        <v>Extrema</v>
      </c>
      <c r="Q17" s="49" t="s">
        <v>215</v>
      </c>
      <c r="R17" s="115" t="s">
        <v>97</v>
      </c>
      <c r="S17" s="115" t="s">
        <v>155</v>
      </c>
      <c r="T17" s="115" t="s">
        <v>157</v>
      </c>
      <c r="U17" s="115" t="s">
        <v>160</v>
      </c>
      <c r="V17" s="115" t="s">
        <v>163</v>
      </c>
      <c r="W17" s="115" t="s">
        <v>166</v>
      </c>
      <c r="X17" s="117" t="s">
        <v>168</v>
      </c>
      <c r="Y17" s="115" t="s">
        <v>170</v>
      </c>
      <c r="Z17" s="115">
        <f t="shared" si="0"/>
        <v>100</v>
      </c>
      <c r="AA17" s="115" t="str">
        <f t="shared" si="1"/>
        <v>Fuerte</v>
      </c>
      <c r="AB17" s="125" t="s">
        <v>98</v>
      </c>
      <c r="AC17" s="115">
        <f t="shared" si="2"/>
        <v>200</v>
      </c>
      <c r="AD17" s="115" t="str">
        <f t="shared" si="3"/>
        <v>Fuerte</v>
      </c>
      <c r="AE17" s="117">
        <f t="shared" ref="AE17:AE24" si="5">(IF(AD17="Fuerte",100,IF(AD17="Moderado",50,0))/1)</f>
        <v>100</v>
      </c>
      <c r="AF17" s="115" t="str">
        <f t="shared" si="4"/>
        <v>Fuerte</v>
      </c>
      <c r="AG17" s="125" t="s">
        <v>5</v>
      </c>
      <c r="AH17" s="125" t="s">
        <v>175</v>
      </c>
      <c r="AI17" s="125" t="str">
        <f>VLOOKUP(IF(DE17=0,DE17+1,IF(DE17&lt;0,DE17+2,DE17)),Validacion!$J$15:$K$19,2,FALSE)</f>
        <v>Rara Vez</v>
      </c>
      <c r="AJ17" s="125" t="str">
        <f>VLOOKUP(IF(DG17=0,DG17+1,DG17),Validacion!$J$23:$K$27,2,FALSE)</f>
        <v>Mayor</v>
      </c>
      <c r="AK17" s="125" t="str">
        <f>INDEX(Validacion!$C$15:$G$19,IF(DE17=0,DE17+1,IF(DE17&lt;0,DE17+2,DE17)),IF(DG17=0,DG17+1,DG17))</f>
        <v>Alta</v>
      </c>
      <c r="AL17" s="121" t="s">
        <v>101</v>
      </c>
      <c r="AM17" s="60" t="s">
        <v>219</v>
      </c>
      <c r="AN17" s="56" t="s">
        <v>223</v>
      </c>
      <c r="AO17" s="56" t="s">
        <v>224</v>
      </c>
      <c r="AP17" s="50">
        <v>43838</v>
      </c>
      <c r="AQ17" s="50">
        <v>44196</v>
      </c>
      <c r="AR17" s="48" t="s">
        <v>228</v>
      </c>
      <c r="AS17" s="55"/>
      <c r="AT17" s="55"/>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c r="CC17" s="55"/>
      <c r="CD17" s="55"/>
      <c r="CE17" s="55"/>
      <c r="CF17" s="55"/>
      <c r="CG17" s="55"/>
      <c r="CH17" s="55"/>
      <c r="CI17" s="55"/>
      <c r="CJ17" s="55"/>
      <c r="CK17" s="55"/>
      <c r="CY17" s="109">
        <f>VLOOKUP(N17,Validacion!$I$15:$J$19,2,FALSE)</f>
        <v>3</v>
      </c>
      <c r="CZ17" s="110">
        <f>VLOOKUP(O17,Validacion!$I$23:$J$27,2,FALSE)</f>
        <v>4</v>
      </c>
      <c r="DA17" s="47"/>
      <c r="DB17" s="47"/>
      <c r="DC17" s="47"/>
      <c r="DD17" s="109">
        <f>VLOOKUP(N17,Validacion!$I$15:$J$19,2,FALSE)</f>
        <v>3</v>
      </c>
      <c r="DE17" s="111">
        <f>IF(AF17="Fuerte",DD17-2,IF(AND(AF17="Moderado",AG17="Directamente",AH17="Directamente"),DD17-1,IF(AND(AF17="Moderado",AG17="No Disminuye",AH17="Directamente"),DD17,IF(AND(AF17="Moderado",AG17="Directamente",AH17="No Disminuye"),DD17-1,DD17))))</f>
        <v>1</v>
      </c>
      <c r="DF17" s="112">
        <f>VLOOKUP(O17,Validacion!$I$23:$J$27,2,FALSE)</f>
        <v>4</v>
      </c>
      <c r="DG17" s="113">
        <f>IF(AF17="Fuerte",DF17,IF(AND(AF17="Moderado",AG17="Directamente",AH17="Directamente"),DF17-1,IF(AND(AF17="Moderado",AG17="No Disminuye",AH17="Directamente"),DF17-1,IF(AND(AF17="Moderado",AG17="Directamente",AH17="No Disminuye"),DF17,DF17))))</f>
        <v>4</v>
      </c>
    </row>
    <row r="18" spans="1:111" s="58" customFormat="1" ht="120.75" customHeight="1" x14ac:dyDescent="0.25">
      <c r="A18" s="157" t="s">
        <v>113</v>
      </c>
      <c r="B18" s="160" t="s">
        <v>110</v>
      </c>
      <c r="C18" s="162" t="s">
        <v>108</v>
      </c>
      <c r="D18" s="276" t="s">
        <v>125</v>
      </c>
      <c r="E18" s="159" t="s">
        <v>229</v>
      </c>
      <c r="F18" s="159" t="s">
        <v>230</v>
      </c>
      <c r="G18" s="55"/>
      <c r="H18" s="55"/>
      <c r="I18" s="55"/>
      <c r="J18" s="55"/>
      <c r="K18" s="159" t="s">
        <v>233</v>
      </c>
      <c r="L18" s="157" t="s">
        <v>234</v>
      </c>
      <c r="M18" s="157" t="s">
        <v>236</v>
      </c>
      <c r="N18" s="160" t="s">
        <v>78</v>
      </c>
      <c r="O18" s="160" t="s">
        <v>86</v>
      </c>
      <c r="P18" s="162" t="str">
        <f>INDEX(Validacion!$C$15:$G$19,'MATRIZ PROYECCIÓN 2020'!CY18:CY20,'MATRIZ PROYECCIÓN 2020'!CZ18:CZ20)</f>
        <v>Extrema</v>
      </c>
      <c r="Q18" s="56" t="s">
        <v>238</v>
      </c>
      <c r="R18" s="115" t="s">
        <v>97</v>
      </c>
      <c r="S18" s="115" t="s">
        <v>155</v>
      </c>
      <c r="T18" s="115" t="s">
        <v>157</v>
      </c>
      <c r="U18" s="115" t="s">
        <v>160</v>
      </c>
      <c r="V18" s="115" t="s">
        <v>163</v>
      </c>
      <c r="W18" s="115" t="s">
        <v>166</v>
      </c>
      <c r="X18" s="117" t="s">
        <v>168</v>
      </c>
      <c r="Y18" s="115" t="s">
        <v>170</v>
      </c>
      <c r="Z18" s="115">
        <f t="shared" si="0"/>
        <v>100</v>
      </c>
      <c r="AA18" s="115" t="str">
        <f t="shared" si="1"/>
        <v>Fuerte</v>
      </c>
      <c r="AB18" s="125" t="s">
        <v>98</v>
      </c>
      <c r="AC18" s="115">
        <f t="shared" si="2"/>
        <v>200</v>
      </c>
      <c r="AD18" s="115" t="str">
        <f t="shared" si="3"/>
        <v>Fuerte</v>
      </c>
      <c r="AE18" s="157">
        <f>(IF(AD18="Fuerte",100,IF(AD18="Moderado",50,0))+IF(AD19="Fuerte",100,IF(AD19="Moderado",50,0))+IF(AD20="Fuerte",100,IF(AD20="Moderado",50,0)))/3</f>
        <v>100</v>
      </c>
      <c r="AF18" s="160" t="str">
        <f>IF(AE18=100,"Fuerte",IF(OR(AE18=99,AE18&gt;=50),"Moderado","Débil"))</f>
        <v>Fuerte</v>
      </c>
      <c r="AG18" s="162" t="s">
        <v>5</v>
      </c>
      <c r="AH18" s="162" t="s">
        <v>175</v>
      </c>
      <c r="AI18" s="163" t="str">
        <f>VLOOKUP(IF(DE18=0,DE18+1,IF(DE18&lt;0,DE18+2,DE18)),Validacion!$J$15:$K$19,2,FALSE)</f>
        <v>Rara Vez</v>
      </c>
      <c r="AJ18" s="163" t="str">
        <f>VLOOKUP(IF(DG18=0,DG18+1,DG18),Validacion!$J$23:$K$27,2,FALSE)</f>
        <v>Mayor</v>
      </c>
      <c r="AK18" s="163" t="str">
        <f>INDEX(Validacion!$C$15:$G$19,IF(DE18=0,DE18+1,IF(DE18&lt;0,DE18+2,DE18)),IF(DG18=0,DG18+1,DG18))</f>
        <v>Alta</v>
      </c>
      <c r="AL18" s="158" t="s">
        <v>101</v>
      </c>
      <c r="AM18" s="158" t="s">
        <v>243</v>
      </c>
      <c r="AN18" s="157" t="s">
        <v>244</v>
      </c>
      <c r="AO18" s="56" t="s">
        <v>224</v>
      </c>
      <c r="AP18" s="55"/>
      <c r="AQ18" s="55"/>
      <c r="AR18" s="157" t="s">
        <v>245</v>
      </c>
      <c r="AS18" s="55"/>
      <c r="AT18" s="55"/>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c r="CC18" s="55"/>
      <c r="CD18" s="55"/>
      <c r="CE18" s="55"/>
      <c r="CF18" s="55"/>
      <c r="CG18" s="55"/>
      <c r="CH18" s="55"/>
      <c r="CI18" s="55"/>
      <c r="CJ18" s="55"/>
      <c r="CK18" s="55"/>
      <c r="CY18" s="183">
        <f>VLOOKUP(N18,Validacion!$I$15:$J$19,2,FALSE)</f>
        <v>3</v>
      </c>
      <c r="CZ18" s="184">
        <f>VLOOKUP(O18,Validacion!$I$23:$J$27,2,FALSE)</f>
        <v>4</v>
      </c>
      <c r="DA18" s="47"/>
      <c r="DB18" s="47"/>
      <c r="DC18" s="47"/>
      <c r="DD18" s="183">
        <f>VLOOKUP(N18,Validacion!$I$15:$J$19,2,FALSE)</f>
        <v>3</v>
      </c>
      <c r="DE18" s="186">
        <f>IF(AF18="Fuerte",DD18-2,IF(AND(AF18="Moderado",AG18="Directamente",AH18="Directamente"),DD18-1,IF(AND(AF18="Moderado",AG18="No Disminuye",AH18="Directamente"),DD18,IF(AND(AF18="Moderado",AG18="Directamente",AH18="No Disminuye"),DD18-1,DD18))))</f>
        <v>1</v>
      </c>
      <c r="DF18" s="168">
        <f>VLOOKUP(O18,Validacion!$I$23:$J$27,2,FALSE)</f>
        <v>4</v>
      </c>
      <c r="DG18" s="188">
        <f>IF(AF18="Fuerte",DF18,IF(AND(AF18="Moderado",AG18="Directamente",AH18="Directamente"),DF18-1,IF(AND(AF18="Moderado",AG18="No Disminuye",AH18="Directamente"),DF18-1,IF(AND(AF18="Moderado",AG18="Directamente",AH18="No Disminuye"),DF18,DF18))))</f>
        <v>4</v>
      </c>
    </row>
    <row r="19" spans="1:111" s="58" customFormat="1" ht="120.75" customHeight="1" x14ac:dyDescent="0.25">
      <c r="A19" s="157"/>
      <c r="B19" s="160"/>
      <c r="C19" s="162"/>
      <c r="D19" s="276"/>
      <c r="E19" s="159"/>
      <c r="F19" s="159"/>
      <c r="G19" s="55"/>
      <c r="H19" s="55"/>
      <c r="I19" s="55"/>
      <c r="J19" s="55"/>
      <c r="K19" s="165"/>
      <c r="L19" s="160"/>
      <c r="M19" s="160"/>
      <c r="N19" s="160"/>
      <c r="O19" s="160"/>
      <c r="P19" s="162"/>
      <c r="Q19" s="56" t="s">
        <v>239</v>
      </c>
      <c r="R19" s="115" t="s">
        <v>97</v>
      </c>
      <c r="S19" s="115" t="s">
        <v>155</v>
      </c>
      <c r="T19" s="115" t="s">
        <v>157</v>
      </c>
      <c r="U19" s="115" t="s">
        <v>160</v>
      </c>
      <c r="V19" s="115" t="s">
        <v>163</v>
      </c>
      <c r="W19" s="115" t="s">
        <v>166</v>
      </c>
      <c r="X19" s="117" t="s">
        <v>168</v>
      </c>
      <c r="Y19" s="115" t="s">
        <v>170</v>
      </c>
      <c r="Z19" s="115">
        <f t="shared" si="0"/>
        <v>100</v>
      </c>
      <c r="AA19" s="115" t="str">
        <f t="shared" si="1"/>
        <v>Fuerte</v>
      </c>
      <c r="AB19" s="125" t="s">
        <v>98</v>
      </c>
      <c r="AC19" s="115">
        <f t="shared" si="2"/>
        <v>200</v>
      </c>
      <c r="AD19" s="115" t="str">
        <f t="shared" si="3"/>
        <v>Fuerte</v>
      </c>
      <c r="AE19" s="157"/>
      <c r="AF19" s="160"/>
      <c r="AG19" s="162"/>
      <c r="AH19" s="162"/>
      <c r="AI19" s="169"/>
      <c r="AJ19" s="169"/>
      <c r="AK19" s="169"/>
      <c r="AL19" s="158"/>
      <c r="AM19" s="158"/>
      <c r="AN19" s="160"/>
      <c r="AO19" s="56" t="s">
        <v>224</v>
      </c>
      <c r="AP19" s="55"/>
      <c r="AQ19" s="55"/>
      <c r="AR19" s="157"/>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Y19" s="183"/>
      <c r="CZ19" s="184"/>
      <c r="DD19" s="183"/>
      <c r="DE19" s="186"/>
      <c r="DF19" s="168"/>
      <c r="DG19" s="188"/>
    </row>
    <row r="20" spans="1:111" s="58" customFormat="1" ht="120.75" customHeight="1" thickBot="1" x14ac:dyDescent="0.3">
      <c r="A20" s="157"/>
      <c r="B20" s="160"/>
      <c r="C20" s="162"/>
      <c r="D20" s="276"/>
      <c r="E20" s="159"/>
      <c r="F20" s="159"/>
      <c r="G20" s="55"/>
      <c r="H20" s="55"/>
      <c r="I20" s="55"/>
      <c r="J20" s="55"/>
      <c r="K20" s="165"/>
      <c r="L20" s="160"/>
      <c r="M20" s="160"/>
      <c r="N20" s="160"/>
      <c r="O20" s="160"/>
      <c r="P20" s="162"/>
      <c r="Q20" s="56" t="s">
        <v>240</v>
      </c>
      <c r="R20" s="115" t="s">
        <v>97</v>
      </c>
      <c r="S20" s="115" t="s">
        <v>155</v>
      </c>
      <c r="T20" s="115" t="s">
        <v>157</v>
      </c>
      <c r="U20" s="115" t="s">
        <v>160</v>
      </c>
      <c r="V20" s="115" t="s">
        <v>163</v>
      </c>
      <c r="W20" s="115" t="s">
        <v>166</v>
      </c>
      <c r="X20" s="117" t="s">
        <v>168</v>
      </c>
      <c r="Y20" s="115" t="s">
        <v>170</v>
      </c>
      <c r="Z20" s="115">
        <f t="shared" si="0"/>
        <v>100</v>
      </c>
      <c r="AA20" s="115" t="str">
        <f t="shared" si="1"/>
        <v>Fuerte</v>
      </c>
      <c r="AB20" s="125" t="s">
        <v>98</v>
      </c>
      <c r="AC20" s="115">
        <f t="shared" si="2"/>
        <v>200</v>
      </c>
      <c r="AD20" s="115" t="str">
        <f t="shared" si="3"/>
        <v>Fuerte</v>
      </c>
      <c r="AE20" s="157"/>
      <c r="AF20" s="160"/>
      <c r="AG20" s="162"/>
      <c r="AH20" s="162"/>
      <c r="AI20" s="172"/>
      <c r="AJ20" s="172"/>
      <c r="AK20" s="172"/>
      <c r="AL20" s="158"/>
      <c r="AM20" s="158"/>
      <c r="AN20" s="160"/>
      <c r="AO20" s="56" t="s">
        <v>224</v>
      </c>
      <c r="AP20" s="55"/>
      <c r="AQ20" s="55"/>
      <c r="AR20" s="157"/>
      <c r="AS20" s="55"/>
      <c r="AT20" s="55"/>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c r="CC20" s="55"/>
      <c r="CD20" s="55"/>
      <c r="CE20" s="55"/>
      <c r="CF20" s="55"/>
      <c r="CG20" s="55"/>
      <c r="CH20" s="55"/>
      <c r="CI20" s="55"/>
      <c r="CJ20" s="55"/>
      <c r="CK20" s="55"/>
      <c r="CY20" s="178"/>
      <c r="CZ20" s="180"/>
      <c r="DD20" s="178"/>
      <c r="DE20" s="187"/>
      <c r="DF20" s="174"/>
      <c r="DG20" s="176"/>
    </row>
    <row r="21" spans="1:111" s="58" customFormat="1" ht="120.75" customHeight="1" x14ac:dyDescent="0.25">
      <c r="A21" s="157"/>
      <c r="B21" s="160"/>
      <c r="C21" s="162"/>
      <c r="D21" s="276"/>
      <c r="E21" s="159"/>
      <c r="F21" s="159" t="s">
        <v>231</v>
      </c>
      <c r="G21" s="55"/>
      <c r="H21" s="55"/>
      <c r="I21" s="55"/>
      <c r="J21" s="55"/>
      <c r="K21" s="159" t="s">
        <v>232</v>
      </c>
      <c r="L21" s="157" t="s">
        <v>235</v>
      </c>
      <c r="M21" s="157" t="s">
        <v>237</v>
      </c>
      <c r="N21" s="160" t="s">
        <v>78</v>
      </c>
      <c r="O21" s="160" t="s">
        <v>86</v>
      </c>
      <c r="P21" s="162" t="str">
        <f>INDEX(Validacion!$C$15:$G$19,'MATRIZ PROYECCIÓN 2020'!CY21:CY23,'MATRIZ PROYECCIÓN 2020'!CZ21:CZ23)</f>
        <v>Extrema</v>
      </c>
      <c r="Q21" s="56" t="s">
        <v>241</v>
      </c>
      <c r="R21" s="115" t="s">
        <v>97</v>
      </c>
      <c r="S21" s="115" t="s">
        <v>155</v>
      </c>
      <c r="T21" s="115" t="s">
        <v>157</v>
      </c>
      <c r="U21" s="115" t="s">
        <v>160</v>
      </c>
      <c r="V21" s="115" t="s">
        <v>163</v>
      </c>
      <c r="W21" s="115" t="s">
        <v>166</v>
      </c>
      <c r="X21" s="117" t="s">
        <v>168</v>
      </c>
      <c r="Y21" s="115" t="s">
        <v>170</v>
      </c>
      <c r="Z21" s="115">
        <f t="shared" si="0"/>
        <v>100</v>
      </c>
      <c r="AA21" s="115" t="str">
        <f t="shared" si="1"/>
        <v>Fuerte</v>
      </c>
      <c r="AB21" s="125" t="s">
        <v>98</v>
      </c>
      <c r="AC21" s="115">
        <f t="shared" si="2"/>
        <v>200</v>
      </c>
      <c r="AD21" s="115" t="str">
        <f t="shared" si="3"/>
        <v>Fuerte</v>
      </c>
      <c r="AE21" s="157">
        <f>(IF(AD21="Fuerte",100,IF(AD21="Moderado",50,0))+IF(AD22="Fuerte",100,IF(AD22="Moderado",50,0))+IF(AD23="Fuerte",100,IF(AD23="Moderado",50,0)))/3</f>
        <v>100</v>
      </c>
      <c r="AF21" s="160" t="str">
        <f>IF(AE21=100,"Fuerte",IF(OR(AE21=99,AE21&gt;=50),"Moderado","Débil"))</f>
        <v>Fuerte</v>
      </c>
      <c r="AG21" s="162" t="s">
        <v>5</v>
      </c>
      <c r="AH21" s="162" t="s">
        <v>175</v>
      </c>
      <c r="AI21" s="163" t="str">
        <f>VLOOKUP(IF(DE21=0,DE21+1,IF(DE21&lt;0,DE21+2,DE21)),Validacion!$J$15:$K$19,2,FALSE)</f>
        <v>Rara Vez</v>
      </c>
      <c r="AJ21" s="163" t="str">
        <f>VLOOKUP(IF(DG21=0,DG21+1,DG21),Validacion!$J$23:$K$27,2,FALSE)</f>
        <v>Mayor</v>
      </c>
      <c r="AK21" s="163" t="str">
        <f>INDEX(Validacion!$C$15:$G$19,IF(DE21=0,DE21+1,IF(DE21&lt;0,DE21+2,DE21)),IF(DG21=0,DG21+1,DG21))</f>
        <v>Alta</v>
      </c>
      <c r="AL21" s="158" t="s">
        <v>101</v>
      </c>
      <c r="AM21" s="158" t="s">
        <v>243</v>
      </c>
      <c r="AN21" s="157" t="s">
        <v>244</v>
      </c>
      <c r="AO21" s="56" t="s">
        <v>224</v>
      </c>
      <c r="AP21" s="55"/>
      <c r="AQ21" s="55"/>
      <c r="AR21" s="157" t="s">
        <v>245</v>
      </c>
      <c r="AS21" s="55"/>
      <c r="AT21" s="55"/>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Y21" s="177">
        <f>VLOOKUP(N21,Validacion!$I$15:$J$19,2,FALSE)</f>
        <v>3</v>
      </c>
      <c r="CZ21" s="179">
        <f>VLOOKUP(O21,Validacion!$I$23:$J$27,2,FALSE)</f>
        <v>4</v>
      </c>
      <c r="DA21" s="47"/>
      <c r="DB21" s="47"/>
      <c r="DC21" s="47"/>
      <c r="DD21" s="177">
        <f>VLOOKUP(N21,Validacion!$I$15:$J$19,2,FALSE)</f>
        <v>3</v>
      </c>
      <c r="DE21" s="185">
        <f>IF(AF21="Fuerte",DD21-2,IF(AND(AF21="Moderado",AG21="Directamente",AH21="Directamente"),DD21-1,IF(AND(AF21="Moderado",AG21="No Disminuye",AH21="Directamente"),DD21,IF(AND(AF21="Moderado",AG21="Directamente",AH21="No Disminuye"),DD21-1,DD21))))</f>
        <v>1</v>
      </c>
      <c r="DF21" s="173">
        <f>VLOOKUP(O21,Validacion!$I$23:$J$27,2,FALSE)</f>
        <v>4</v>
      </c>
      <c r="DG21" s="175">
        <f>IF(AF21="Fuerte",DF21,IF(AND(AF21="Moderado",AG21="Directamente",AH21="Directamente"),DF21-1,IF(AND(AF21="Moderado",AG21="No Disminuye",AH21="Directamente"),DF21-1,IF(AND(AF21="Moderado",AG21="Directamente",AH21="No Disminuye"),DF21,DF21))))</f>
        <v>4</v>
      </c>
    </row>
    <row r="22" spans="1:111" s="58" customFormat="1" ht="120.75" customHeight="1" x14ac:dyDescent="0.25">
      <c r="A22" s="157"/>
      <c r="B22" s="160"/>
      <c r="C22" s="162"/>
      <c r="D22" s="276"/>
      <c r="E22" s="159"/>
      <c r="F22" s="159"/>
      <c r="G22" s="55"/>
      <c r="H22" s="55"/>
      <c r="I22" s="55"/>
      <c r="J22" s="55"/>
      <c r="K22" s="159"/>
      <c r="L22" s="160"/>
      <c r="M22" s="160"/>
      <c r="N22" s="160"/>
      <c r="O22" s="160"/>
      <c r="P22" s="162"/>
      <c r="Q22" s="56" t="s">
        <v>242</v>
      </c>
      <c r="R22" s="115" t="s">
        <v>97</v>
      </c>
      <c r="S22" s="115" t="s">
        <v>155</v>
      </c>
      <c r="T22" s="115" t="s">
        <v>157</v>
      </c>
      <c r="U22" s="115" t="s">
        <v>160</v>
      </c>
      <c r="V22" s="115" t="s">
        <v>163</v>
      </c>
      <c r="W22" s="115" t="s">
        <v>166</v>
      </c>
      <c r="X22" s="117" t="s">
        <v>168</v>
      </c>
      <c r="Y22" s="115" t="s">
        <v>170</v>
      </c>
      <c r="Z22" s="115">
        <f t="shared" si="0"/>
        <v>100</v>
      </c>
      <c r="AA22" s="115" t="str">
        <f t="shared" si="1"/>
        <v>Fuerte</v>
      </c>
      <c r="AB22" s="125" t="s">
        <v>98</v>
      </c>
      <c r="AC22" s="115">
        <f t="shared" si="2"/>
        <v>200</v>
      </c>
      <c r="AD22" s="115" t="str">
        <f t="shared" si="3"/>
        <v>Fuerte</v>
      </c>
      <c r="AE22" s="157"/>
      <c r="AF22" s="160"/>
      <c r="AG22" s="162"/>
      <c r="AH22" s="162"/>
      <c r="AI22" s="169"/>
      <c r="AJ22" s="169"/>
      <c r="AK22" s="169"/>
      <c r="AL22" s="158"/>
      <c r="AM22" s="158"/>
      <c r="AN22" s="160"/>
      <c r="AO22" s="56" t="s">
        <v>224</v>
      </c>
      <c r="AP22" s="55"/>
      <c r="AQ22" s="55"/>
      <c r="AR22" s="157"/>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Y22" s="183"/>
      <c r="CZ22" s="184"/>
      <c r="DD22" s="183"/>
      <c r="DE22" s="186"/>
      <c r="DF22" s="168"/>
      <c r="DG22" s="188"/>
    </row>
    <row r="23" spans="1:111" s="58" customFormat="1" ht="120.75" customHeight="1" thickBot="1" x14ac:dyDescent="0.3">
      <c r="A23" s="157"/>
      <c r="B23" s="160"/>
      <c r="C23" s="162"/>
      <c r="D23" s="276"/>
      <c r="E23" s="159"/>
      <c r="F23" s="159"/>
      <c r="G23" s="55"/>
      <c r="H23" s="55"/>
      <c r="I23" s="55"/>
      <c r="J23" s="55"/>
      <c r="K23" s="159"/>
      <c r="L23" s="160"/>
      <c r="M23" s="160"/>
      <c r="N23" s="160"/>
      <c r="O23" s="160"/>
      <c r="P23" s="162"/>
      <c r="Q23" s="56" t="s">
        <v>240</v>
      </c>
      <c r="R23" s="115" t="s">
        <v>97</v>
      </c>
      <c r="S23" s="115" t="s">
        <v>155</v>
      </c>
      <c r="T23" s="115" t="s">
        <v>157</v>
      </c>
      <c r="U23" s="115" t="s">
        <v>160</v>
      </c>
      <c r="V23" s="115" t="s">
        <v>163</v>
      </c>
      <c r="W23" s="115" t="s">
        <v>166</v>
      </c>
      <c r="X23" s="117" t="s">
        <v>168</v>
      </c>
      <c r="Y23" s="115" t="s">
        <v>170</v>
      </c>
      <c r="Z23" s="115">
        <f t="shared" si="0"/>
        <v>100</v>
      </c>
      <c r="AA23" s="115" t="str">
        <f t="shared" si="1"/>
        <v>Fuerte</v>
      </c>
      <c r="AB23" s="125" t="s">
        <v>98</v>
      </c>
      <c r="AC23" s="115">
        <f t="shared" si="2"/>
        <v>200</v>
      </c>
      <c r="AD23" s="115" t="str">
        <f t="shared" si="3"/>
        <v>Fuerte</v>
      </c>
      <c r="AE23" s="157"/>
      <c r="AF23" s="160"/>
      <c r="AG23" s="162"/>
      <c r="AH23" s="162"/>
      <c r="AI23" s="172"/>
      <c r="AJ23" s="172"/>
      <c r="AK23" s="172"/>
      <c r="AL23" s="158"/>
      <c r="AM23" s="158"/>
      <c r="AN23" s="160"/>
      <c r="AO23" s="56" t="s">
        <v>224</v>
      </c>
      <c r="AP23" s="55"/>
      <c r="AQ23" s="55"/>
      <c r="AR23" s="157"/>
      <c r="AS23" s="55"/>
      <c r="AT23" s="55"/>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c r="CC23" s="55"/>
      <c r="CD23" s="55"/>
      <c r="CE23" s="55"/>
      <c r="CF23" s="55"/>
      <c r="CG23" s="55"/>
      <c r="CH23" s="55"/>
      <c r="CI23" s="55"/>
      <c r="CJ23" s="55"/>
      <c r="CK23" s="55"/>
      <c r="CY23" s="178"/>
      <c r="CZ23" s="180"/>
      <c r="DD23" s="178"/>
      <c r="DE23" s="187"/>
      <c r="DF23" s="174"/>
      <c r="DG23" s="176"/>
    </row>
    <row r="24" spans="1:111" s="58" customFormat="1" ht="105.75" thickBot="1" x14ac:dyDescent="0.3">
      <c r="A24" s="56" t="s">
        <v>127</v>
      </c>
      <c r="B24" s="55" t="s">
        <v>106</v>
      </c>
      <c r="C24" s="57" t="s">
        <v>108</v>
      </c>
      <c r="D24" s="59" t="s">
        <v>149</v>
      </c>
      <c r="E24" s="56" t="s">
        <v>246</v>
      </c>
      <c r="F24" s="56" t="s">
        <v>247</v>
      </c>
      <c r="G24" s="55"/>
      <c r="H24" s="55"/>
      <c r="I24" s="55"/>
      <c r="J24" s="55"/>
      <c r="K24" s="56" t="s">
        <v>248</v>
      </c>
      <c r="L24" s="56" t="s">
        <v>249</v>
      </c>
      <c r="M24" s="56" t="s">
        <v>250</v>
      </c>
      <c r="N24" s="52" t="s">
        <v>80</v>
      </c>
      <c r="O24" s="52" t="s">
        <v>86</v>
      </c>
      <c r="P24" s="42" t="str">
        <f>INDEX(Validacion!$C$15:$G$19,'MATRIZ PROYECCIÓN 2020'!CY24,'MATRIZ PROYECCIÓN 2020'!CZ24)</f>
        <v>Alta</v>
      </c>
      <c r="Q24" s="56" t="s">
        <v>251</v>
      </c>
      <c r="R24" s="115" t="s">
        <v>97</v>
      </c>
      <c r="S24" s="115" t="s">
        <v>155</v>
      </c>
      <c r="T24" s="115" t="s">
        <v>157</v>
      </c>
      <c r="U24" s="115" t="s">
        <v>160</v>
      </c>
      <c r="V24" s="115" t="s">
        <v>163</v>
      </c>
      <c r="W24" s="115" t="s">
        <v>166</v>
      </c>
      <c r="X24" s="117" t="s">
        <v>168</v>
      </c>
      <c r="Y24" s="115" t="s">
        <v>170</v>
      </c>
      <c r="Z24" s="115">
        <f t="shared" si="0"/>
        <v>100</v>
      </c>
      <c r="AA24" s="115" t="str">
        <f t="shared" si="1"/>
        <v>Fuerte</v>
      </c>
      <c r="AB24" s="125" t="s">
        <v>98</v>
      </c>
      <c r="AC24" s="115">
        <f t="shared" si="2"/>
        <v>200</v>
      </c>
      <c r="AD24" s="115" t="str">
        <f t="shared" si="3"/>
        <v>Fuerte</v>
      </c>
      <c r="AE24" s="117">
        <f t="shared" si="5"/>
        <v>100</v>
      </c>
      <c r="AF24" s="115" t="str">
        <f t="shared" si="4"/>
        <v>Fuerte</v>
      </c>
      <c r="AG24" s="125" t="s">
        <v>5</v>
      </c>
      <c r="AH24" s="125" t="s">
        <v>175</v>
      </c>
      <c r="AI24" s="125" t="str">
        <f>VLOOKUP(IF(DE24=0,DE24+1,IF(DE24&lt;0,DE24+2,DE24)),Validacion!$J$15:$K$19,2,FALSE)</f>
        <v>Rara Vez</v>
      </c>
      <c r="AJ24" s="125" t="str">
        <f>VLOOKUP(IF(DG24=0,DG24+1,DG24),Validacion!$J$23:$K$27,2,FALSE)</f>
        <v>Mayor</v>
      </c>
      <c r="AK24" s="125" t="str">
        <f>INDEX(Validacion!$C$15:$G$19,IF(DE24=0,DE24+1,IF(DE24&lt;0,DE24+2,DE24)),IF(DG24=0,DG24+1,DG24))</f>
        <v>Alta</v>
      </c>
      <c r="AL24" s="121" t="s">
        <v>101</v>
      </c>
      <c r="AM24" s="60" t="s">
        <v>252</v>
      </c>
      <c r="AN24" s="56" t="s">
        <v>253</v>
      </c>
      <c r="AO24" s="56" t="s">
        <v>127</v>
      </c>
      <c r="AP24" s="50">
        <v>43831</v>
      </c>
      <c r="AQ24" s="50">
        <v>44196</v>
      </c>
      <c r="AR24" s="48" t="s">
        <v>254</v>
      </c>
      <c r="AS24" s="55"/>
      <c r="AT24" s="55"/>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c r="CC24" s="55"/>
      <c r="CD24" s="55"/>
      <c r="CE24" s="55"/>
      <c r="CF24" s="55"/>
      <c r="CG24" s="55"/>
      <c r="CH24" s="55"/>
      <c r="CI24" s="55"/>
      <c r="CJ24" s="55"/>
      <c r="CK24" s="55"/>
      <c r="CY24" s="105">
        <f>VLOOKUP(N24,Validacion!$I$15:$J$19,2,FALSE)</f>
        <v>2</v>
      </c>
      <c r="CZ24" s="106">
        <f>VLOOKUP(O24,Validacion!$I$23:$J$27,2,FALSE)</f>
        <v>4</v>
      </c>
      <c r="DD24" s="105">
        <f>VLOOKUP(N24,Validacion!$I$15:$J$19,2,FALSE)</f>
        <v>2</v>
      </c>
      <c r="DE24" s="114">
        <f>IF(AF24="Fuerte",DD24-2,IF(AND(AF24="Moderado",AG24="Directamente",AH24="Directamente"),DD24-1,IF(AND(AF24="Moderado",AG24="No Disminuye",AH24="Directamente"),DD24,IF(AND(AF24="Moderado",AG24="Directamente",AH24="No Disminuye"),DD24-1,DD24))))</f>
        <v>0</v>
      </c>
      <c r="DF24" s="107">
        <f>VLOOKUP(O24,Validacion!$I$23:$J$27,2,FALSE)</f>
        <v>4</v>
      </c>
      <c r="DG24" s="108">
        <f>IF(AF24="Fuerte",DF24,IF(AND(AF24="Moderado",AG24="Directamente",AH24="Directamente"),DF24-1,IF(AND(AF24="Moderado",AG24="No Disminuye",AH24="Directamente"),DF24-1,IF(AND(AF24="Moderado",AG24="Directamente",AH24="No Disminuye"),DF24,DF24))))</f>
        <v>4</v>
      </c>
    </row>
    <row r="25" spans="1:111" s="58" customFormat="1" ht="60" customHeight="1" x14ac:dyDescent="0.25">
      <c r="A25" s="157" t="s">
        <v>105</v>
      </c>
      <c r="B25" s="160" t="s">
        <v>114</v>
      </c>
      <c r="C25" s="162" t="s">
        <v>108</v>
      </c>
      <c r="D25" s="277" t="s">
        <v>115</v>
      </c>
      <c r="E25" s="159" t="s">
        <v>256</v>
      </c>
      <c r="F25" s="159" t="s">
        <v>255</v>
      </c>
      <c r="G25" s="55"/>
      <c r="H25" s="55"/>
      <c r="I25" s="55"/>
      <c r="J25" s="55"/>
      <c r="K25" s="159" t="s">
        <v>257</v>
      </c>
      <c r="L25" s="159" t="s">
        <v>258</v>
      </c>
      <c r="M25" s="159" t="s">
        <v>259</v>
      </c>
      <c r="N25" s="160" t="s">
        <v>78</v>
      </c>
      <c r="O25" s="160" t="s">
        <v>86</v>
      </c>
      <c r="P25" s="162" t="str">
        <f>INDEX(Validacion!$C$15:$G$19,'MATRIZ PROYECCIÓN 2020'!CY25:CY26,'MATRIZ PROYECCIÓN 2020'!CZ25:CZ26)</f>
        <v>Extrema</v>
      </c>
      <c r="Q25" s="56" t="s">
        <v>260</v>
      </c>
      <c r="R25" s="115" t="s">
        <v>97</v>
      </c>
      <c r="S25" s="115" t="s">
        <v>155</v>
      </c>
      <c r="T25" s="115" t="s">
        <v>157</v>
      </c>
      <c r="U25" s="115" t="s">
        <v>160</v>
      </c>
      <c r="V25" s="115" t="s">
        <v>163</v>
      </c>
      <c r="W25" s="115" t="s">
        <v>166</v>
      </c>
      <c r="X25" s="117" t="s">
        <v>168</v>
      </c>
      <c r="Y25" s="115" t="s">
        <v>170</v>
      </c>
      <c r="Z25" s="115">
        <f t="shared" si="0"/>
        <v>100</v>
      </c>
      <c r="AA25" s="115" t="str">
        <f t="shared" si="1"/>
        <v>Fuerte</v>
      </c>
      <c r="AB25" s="125" t="s">
        <v>98</v>
      </c>
      <c r="AC25" s="115">
        <f t="shared" si="2"/>
        <v>200</v>
      </c>
      <c r="AD25" s="115" t="str">
        <f t="shared" si="3"/>
        <v>Fuerte</v>
      </c>
      <c r="AE25" s="157">
        <f>(IF(AD25="Fuerte",100,IF(AD25="Moderado",50,0))+IF(AD26="Fuerte",100,IF(AD26="Moderado",50,0)))/2</f>
        <v>100</v>
      </c>
      <c r="AF25" s="160" t="str">
        <f>IF(AE25=100,"Fuerte",IF(OR(AE25=99,AE25&gt;=50),"Moderado","Débil"))</f>
        <v>Fuerte</v>
      </c>
      <c r="AG25" s="162" t="s">
        <v>5</v>
      </c>
      <c r="AH25" s="162" t="s">
        <v>175</v>
      </c>
      <c r="AI25" s="163" t="str">
        <f>VLOOKUP(IF(DE25=0,DE25+1,IF(DE25&lt;0,DE25+2,DE25)),Validacion!$J$15:$K$19,2,FALSE)</f>
        <v>Rara Vez</v>
      </c>
      <c r="AJ25" s="163" t="str">
        <f>VLOOKUP(IF(DG25=0,DG25+1,DG25),Validacion!$J$23:$K$27,2,FALSE)</f>
        <v>Mayor</v>
      </c>
      <c r="AK25" s="163" t="str">
        <f>INDEX(Validacion!$C$15:$G$19,IF(DE25=0,DE25+1,IF(DE25&lt;0,DE25+2,DE25)),IF(DG25=0,DG25+1,DG25))</f>
        <v>Alta</v>
      </c>
      <c r="AL25" s="158" t="s">
        <v>101</v>
      </c>
      <c r="AM25" s="60" t="s">
        <v>262</v>
      </c>
      <c r="AN25" s="56" t="s">
        <v>264</v>
      </c>
      <c r="AO25" s="56" t="s">
        <v>266</v>
      </c>
      <c r="AP25" s="50">
        <v>43845</v>
      </c>
      <c r="AQ25" s="50">
        <v>44196</v>
      </c>
      <c r="AR25" s="48" t="s">
        <v>267</v>
      </c>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Y25" s="189">
        <f>VLOOKUP(N25,Validacion!$I$15:$J$19,2,FALSE)</f>
        <v>3</v>
      </c>
      <c r="CZ25" s="191">
        <f>VLOOKUP(O25,Validacion!$I$23:$J$27,2,FALSE)</f>
        <v>4</v>
      </c>
      <c r="DD25" s="189">
        <f>VLOOKUP(N25,Validacion!$I$15:$J$19,2,FALSE)</f>
        <v>3</v>
      </c>
      <c r="DE25" s="193">
        <f>IF(AF25="Fuerte",DD25-2,IF(AND(AF25="Moderado",AG25="Directamente",AH25="Directamente"),DD25-1,IF(AND(AF25="Moderado",AG25="No Disminuye",AH25="Directamente"),DD25,IF(AND(AF25="Moderado",AG25="Directamente",AH25="No Disminuye"),DD25-1,DD25))))</f>
        <v>1</v>
      </c>
      <c r="DF25" s="195">
        <f>VLOOKUP(O25,Validacion!$I$23:$J$27,2,FALSE)</f>
        <v>4</v>
      </c>
      <c r="DG25" s="196">
        <f>IF(AF25="Fuerte",DF25,IF(AND(AF25="Moderado",AG25="Directamente",AH25="Directamente"),DF25-1,IF(AND(AF25="Moderado",AG25="No Disminuye",AH25="Directamente"),DF25-1,IF(AND(AF25="Moderado",AG25="Directamente",AH25="No Disminuye"),DF25,DF25))))</f>
        <v>4</v>
      </c>
    </row>
    <row r="26" spans="1:111" ht="105.75" thickBot="1" x14ac:dyDescent="0.3">
      <c r="A26" s="157"/>
      <c r="B26" s="160"/>
      <c r="C26" s="162"/>
      <c r="D26" s="277"/>
      <c r="E26" s="159"/>
      <c r="F26" s="165"/>
      <c r="G26" s="53"/>
      <c r="H26" s="53"/>
      <c r="I26" s="53"/>
      <c r="J26" s="53"/>
      <c r="K26" s="159"/>
      <c r="L26" s="165"/>
      <c r="M26" s="165"/>
      <c r="N26" s="160"/>
      <c r="O26" s="160"/>
      <c r="P26" s="162"/>
      <c r="Q26" s="60" t="s">
        <v>261</v>
      </c>
      <c r="R26" s="115" t="s">
        <v>97</v>
      </c>
      <c r="S26" s="115" t="s">
        <v>155</v>
      </c>
      <c r="T26" s="115" t="s">
        <v>157</v>
      </c>
      <c r="U26" s="115" t="s">
        <v>160</v>
      </c>
      <c r="V26" s="115" t="s">
        <v>163</v>
      </c>
      <c r="W26" s="115" t="s">
        <v>166</v>
      </c>
      <c r="X26" s="117" t="s">
        <v>168</v>
      </c>
      <c r="Y26" s="115" t="s">
        <v>170</v>
      </c>
      <c r="Z26" s="115">
        <f t="shared" si="0"/>
        <v>100</v>
      </c>
      <c r="AA26" s="115" t="str">
        <f t="shared" si="1"/>
        <v>Fuerte</v>
      </c>
      <c r="AB26" s="125" t="s">
        <v>98</v>
      </c>
      <c r="AC26" s="115">
        <f t="shared" si="2"/>
        <v>200</v>
      </c>
      <c r="AD26" s="115" t="str">
        <f t="shared" si="3"/>
        <v>Fuerte</v>
      </c>
      <c r="AE26" s="157"/>
      <c r="AF26" s="160"/>
      <c r="AG26" s="162"/>
      <c r="AH26" s="162"/>
      <c r="AI26" s="172"/>
      <c r="AJ26" s="172"/>
      <c r="AK26" s="172"/>
      <c r="AL26" s="158"/>
      <c r="AM26" s="127" t="s">
        <v>263</v>
      </c>
      <c r="AN26" s="56" t="s">
        <v>265</v>
      </c>
      <c r="AO26" s="60" t="s">
        <v>266</v>
      </c>
      <c r="AP26" s="50">
        <v>43863</v>
      </c>
      <c r="AQ26" s="50">
        <v>44196</v>
      </c>
      <c r="AR26" s="48" t="s">
        <v>268</v>
      </c>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Y26" s="190"/>
      <c r="CZ26" s="192"/>
      <c r="DD26" s="190"/>
      <c r="DE26" s="194"/>
      <c r="DF26" s="161"/>
      <c r="DG26" s="197"/>
    </row>
    <row r="27" spans="1:111" s="58" customFormat="1" ht="102" customHeight="1" x14ac:dyDescent="0.25">
      <c r="A27" s="166" t="s">
        <v>105</v>
      </c>
      <c r="B27" s="160" t="s">
        <v>106</v>
      </c>
      <c r="C27" s="162" t="s">
        <v>108</v>
      </c>
      <c r="D27" s="301" t="s">
        <v>107</v>
      </c>
      <c r="E27" s="159" t="s">
        <v>346</v>
      </c>
      <c r="F27" s="159" t="s">
        <v>347</v>
      </c>
      <c r="G27" s="55"/>
      <c r="H27" s="55"/>
      <c r="I27" s="55"/>
      <c r="J27" s="55"/>
      <c r="K27" s="159" t="s">
        <v>348</v>
      </c>
      <c r="L27" s="159" t="s">
        <v>349</v>
      </c>
      <c r="M27" s="159" t="s">
        <v>350</v>
      </c>
      <c r="N27" s="161" t="s">
        <v>82</v>
      </c>
      <c r="O27" s="160" t="s">
        <v>86</v>
      </c>
      <c r="P27" s="163" t="str">
        <f>INDEX(Validacion!$C$15:$G$19,'MATRIZ PROYECCIÓN 2020'!CY27:CY31,'MATRIZ PROYECCIÓN 2020'!CZ27:CZ31)</f>
        <v>Alta</v>
      </c>
      <c r="Q27" s="56" t="s">
        <v>351</v>
      </c>
      <c r="R27" s="115" t="s">
        <v>97</v>
      </c>
      <c r="S27" s="115" t="s">
        <v>155</v>
      </c>
      <c r="T27" s="115" t="s">
        <v>157</v>
      </c>
      <c r="U27" s="115" t="s">
        <v>160</v>
      </c>
      <c r="V27" s="115" t="s">
        <v>163</v>
      </c>
      <c r="W27" s="115" t="s">
        <v>166</v>
      </c>
      <c r="X27" s="117" t="s">
        <v>168</v>
      </c>
      <c r="Y27" s="115" t="s">
        <v>170</v>
      </c>
      <c r="Z27" s="115">
        <f t="shared" si="0"/>
        <v>100</v>
      </c>
      <c r="AA27" s="115" t="str">
        <f t="shared" si="1"/>
        <v>Fuerte</v>
      </c>
      <c r="AB27" s="125" t="s">
        <v>98</v>
      </c>
      <c r="AC27" s="115">
        <f t="shared" si="2"/>
        <v>200</v>
      </c>
      <c r="AD27" s="115" t="str">
        <f t="shared" si="3"/>
        <v>Fuerte</v>
      </c>
      <c r="AE27" s="157">
        <f>(IF(AD27="Fuerte",100,IF(AD27="Moderado",50,0))+IF(AD28="Fuerte",100,IF(AD28="Moderado",50,0))+IF(AD29="Fuerte",100,IF(AD29="Moderado",50,0))+IF(AD30="Fuerte",100,IF(AD30="Moderado",50,0))+IF(AD31="Fuerte",100,IF(AD31="Moderado",50,0)))/5</f>
        <v>100</v>
      </c>
      <c r="AF27" s="160" t="str">
        <f>IF(AE27&gt;=100,"Fuerte",IF(OR(AE27=99,AE27&gt;=50),"Moderado","Débil"))</f>
        <v>Fuerte</v>
      </c>
      <c r="AG27" s="162" t="s">
        <v>5</v>
      </c>
      <c r="AH27" s="162" t="s">
        <v>175</v>
      </c>
      <c r="AI27" s="163" t="str">
        <f>VLOOKUP(IF(DE27=0,DE27+1,IF(DE27&lt;0,DE27+2,DE27)),Validacion!$J$15:$K$19,2,FALSE)</f>
        <v>Rara Vez</v>
      </c>
      <c r="AJ27" s="163" t="str">
        <f>VLOOKUP(IF(DG27=0,DG27+1,DG27),Validacion!$J$23:$K$27,2,FALSE)</f>
        <v>Mayor</v>
      </c>
      <c r="AK27" s="163" t="str">
        <f>INDEX(Validacion!$C$15:$G$19,IF(DE27=0,DE27+1,IF(DE27&lt;0,DE27+2,DE27)),IF(DG27=0,DG27+1,DG27))</f>
        <v>Alta</v>
      </c>
      <c r="AL27" s="164" t="s">
        <v>101</v>
      </c>
      <c r="AM27" s="122" t="s">
        <v>356</v>
      </c>
      <c r="AN27" s="122" t="s">
        <v>357</v>
      </c>
      <c r="AO27" s="123" t="s">
        <v>358</v>
      </c>
      <c r="AP27" s="124">
        <v>43832</v>
      </c>
      <c r="AQ27" s="124">
        <v>44196</v>
      </c>
      <c r="AR27" s="123" t="s">
        <v>359</v>
      </c>
      <c r="AS27" s="55"/>
      <c r="AT27" s="55"/>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c r="CC27" s="55"/>
      <c r="CD27" s="55"/>
      <c r="CE27" s="55"/>
      <c r="CF27" s="55"/>
      <c r="CG27" s="55"/>
      <c r="CH27" s="55"/>
      <c r="CI27" s="55"/>
      <c r="CJ27" s="55"/>
      <c r="CK27" s="55"/>
      <c r="CY27" s="189">
        <f>VLOOKUP(N27,Validacion!$I$15:$J$19,2,FALSE)</f>
        <v>1</v>
      </c>
      <c r="CZ27" s="191">
        <f>VLOOKUP(O27,Validacion!$I$23:$J$27,2,FALSE)</f>
        <v>4</v>
      </c>
      <c r="DD27" s="189">
        <f>VLOOKUP(N27,Validacion!$I$15:$J$19,2,FALSE)</f>
        <v>1</v>
      </c>
      <c r="DE27" s="193">
        <f>IF(AF27="Fuerte",DD27-2,IF(AND(AF27="Moderado",AG27="Directamente",AH27="Directamente"),DD27-1,IF(AND(AF27="Moderado",AG27="No Disminuye",AH27="Directamente"),DD27,IF(AND(AF27="Moderado",AG27="Directamente",AH27="No Disminuye"),DD27-1,DD27))))</f>
        <v>-1</v>
      </c>
      <c r="DF27" s="195">
        <f>VLOOKUP(O27,Validacion!$I$23:$J$27,2,FALSE)</f>
        <v>4</v>
      </c>
      <c r="DG27" s="196">
        <f>IF(AF27="Fuerte",DF27,IF(AND(AF27="Moderado",AG27="Directamente",AH27="Directamente"),DF27-1,IF(AND(AF27="Moderado",AG27="No Disminuye",AH27="Directamente"),DF27-1,IF(AND(AF27="Moderado",AG27="Directamente",AH27="No Disminuye"),DF27,DF27))))</f>
        <v>4</v>
      </c>
    </row>
    <row r="28" spans="1:111" ht="102" customHeight="1" x14ac:dyDescent="0.25">
      <c r="A28" s="167"/>
      <c r="B28" s="160"/>
      <c r="C28" s="162"/>
      <c r="D28" s="302"/>
      <c r="E28" s="159"/>
      <c r="F28" s="159"/>
      <c r="G28" s="53"/>
      <c r="H28" s="53"/>
      <c r="I28" s="53"/>
      <c r="J28" s="53"/>
      <c r="K28" s="159"/>
      <c r="L28" s="165"/>
      <c r="M28" s="165"/>
      <c r="N28" s="168"/>
      <c r="O28" s="160"/>
      <c r="P28" s="169"/>
      <c r="Q28" s="56" t="s">
        <v>352</v>
      </c>
      <c r="R28" s="115" t="s">
        <v>97</v>
      </c>
      <c r="S28" s="115" t="s">
        <v>155</v>
      </c>
      <c r="T28" s="115" t="s">
        <v>157</v>
      </c>
      <c r="U28" s="115" t="s">
        <v>160</v>
      </c>
      <c r="V28" s="115" t="s">
        <v>163</v>
      </c>
      <c r="W28" s="115" t="s">
        <v>166</v>
      </c>
      <c r="X28" s="117" t="s">
        <v>168</v>
      </c>
      <c r="Y28" s="115" t="s">
        <v>170</v>
      </c>
      <c r="Z28" s="115">
        <f t="shared" si="0"/>
        <v>100</v>
      </c>
      <c r="AA28" s="115" t="str">
        <f t="shared" si="1"/>
        <v>Fuerte</v>
      </c>
      <c r="AB28" s="125" t="s">
        <v>98</v>
      </c>
      <c r="AC28" s="115">
        <f t="shared" si="2"/>
        <v>200</v>
      </c>
      <c r="AD28" s="115" t="str">
        <f t="shared" si="3"/>
        <v>Fuerte</v>
      </c>
      <c r="AE28" s="157"/>
      <c r="AF28" s="160"/>
      <c r="AG28" s="162"/>
      <c r="AH28" s="162"/>
      <c r="AI28" s="169"/>
      <c r="AJ28" s="169"/>
      <c r="AK28" s="169"/>
      <c r="AL28" s="278"/>
      <c r="AM28" s="122" t="s">
        <v>360</v>
      </c>
      <c r="AN28" s="122" t="s">
        <v>361</v>
      </c>
      <c r="AO28" s="123" t="s">
        <v>358</v>
      </c>
      <c r="AP28" s="124">
        <v>43832</v>
      </c>
      <c r="AQ28" s="124">
        <v>44196</v>
      </c>
      <c r="AR28" s="123" t="s">
        <v>362</v>
      </c>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Y28" s="198"/>
      <c r="CZ28" s="199"/>
      <c r="DA28" s="18"/>
      <c r="DB28" s="18"/>
      <c r="DC28" s="18"/>
      <c r="DD28" s="198"/>
      <c r="DE28" s="200"/>
      <c r="DF28" s="160"/>
      <c r="DG28" s="201"/>
    </row>
    <row r="29" spans="1:111" ht="102" customHeight="1" x14ac:dyDescent="0.25">
      <c r="A29" s="167"/>
      <c r="B29" s="160"/>
      <c r="C29" s="162"/>
      <c r="D29" s="302"/>
      <c r="E29" s="159"/>
      <c r="F29" s="159"/>
      <c r="G29" s="53"/>
      <c r="H29" s="53"/>
      <c r="I29" s="53"/>
      <c r="J29" s="53"/>
      <c r="K29" s="159"/>
      <c r="L29" s="165"/>
      <c r="M29" s="165"/>
      <c r="N29" s="168"/>
      <c r="O29" s="160"/>
      <c r="P29" s="169"/>
      <c r="Q29" s="56" t="s">
        <v>353</v>
      </c>
      <c r="R29" s="115" t="s">
        <v>97</v>
      </c>
      <c r="S29" s="115" t="s">
        <v>155</v>
      </c>
      <c r="T29" s="115" t="s">
        <v>157</v>
      </c>
      <c r="U29" s="115" t="s">
        <v>160</v>
      </c>
      <c r="V29" s="115" t="s">
        <v>163</v>
      </c>
      <c r="W29" s="115" t="s">
        <v>166</v>
      </c>
      <c r="X29" s="117" t="s">
        <v>168</v>
      </c>
      <c r="Y29" s="115" t="s">
        <v>170</v>
      </c>
      <c r="Z29" s="115">
        <f t="shared" si="0"/>
        <v>100</v>
      </c>
      <c r="AA29" s="115" t="str">
        <f t="shared" si="1"/>
        <v>Fuerte</v>
      </c>
      <c r="AB29" s="125" t="s">
        <v>98</v>
      </c>
      <c r="AC29" s="115">
        <f t="shared" si="2"/>
        <v>200</v>
      </c>
      <c r="AD29" s="115" t="str">
        <f t="shared" si="3"/>
        <v>Fuerte</v>
      </c>
      <c r="AE29" s="157"/>
      <c r="AF29" s="160"/>
      <c r="AG29" s="162"/>
      <c r="AH29" s="162"/>
      <c r="AI29" s="169"/>
      <c r="AJ29" s="169"/>
      <c r="AK29" s="169"/>
      <c r="AL29" s="278"/>
      <c r="AM29" s="122" t="s">
        <v>363</v>
      </c>
      <c r="AN29" s="122" t="s">
        <v>364</v>
      </c>
      <c r="AO29" s="123" t="s">
        <v>358</v>
      </c>
      <c r="AP29" s="124">
        <v>43832</v>
      </c>
      <c r="AQ29" s="124">
        <v>44196</v>
      </c>
      <c r="AR29" s="123" t="s">
        <v>365</v>
      </c>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Y29" s="198"/>
      <c r="CZ29" s="199"/>
      <c r="DD29" s="198"/>
      <c r="DE29" s="200"/>
      <c r="DF29" s="160"/>
      <c r="DG29" s="201"/>
    </row>
    <row r="30" spans="1:111" ht="102" customHeight="1" x14ac:dyDescent="0.25">
      <c r="A30" s="167"/>
      <c r="B30" s="160"/>
      <c r="C30" s="162"/>
      <c r="D30" s="302"/>
      <c r="E30" s="159"/>
      <c r="F30" s="159"/>
      <c r="G30" s="53"/>
      <c r="H30" s="53"/>
      <c r="I30" s="53"/>
      <c r="J30" s="53"/>
      <c r="K30" s="159"/>
      <c r="L30" s="165"/>
      <c r="M30" s="165"/>
      <c r="N30" s="168"/>
      <c r="O30" s="160"/>
      <c r="P30" s="169"/>
      <c r="Q30" s="56" t="s">
        <v>354</v>
      </c>
      <c r="R30" s="115" t="s">
        <v>97</v>
      </c>
      <c r="S30" s="115" t="s">
        <v>155</v>
      </c>
      <c r="T30" s="115" t="s">
        <v>157</v>
      </c>
      <c r="U30" s="115" t="s">
        <v>160</v>
      </c>
      <c r="V30" s="115" t="s">
        <v>163</v>
      </c>
      <c r="W30" s="115" t="s">
        <v>166</v>
      </c>
      <c r="X30" s="117" t="s">
        <v>168</v>
      </c>
      <c r="Y30" s="115" t="s">
        <v>170</v>
      </c>
      <c r="Z30" s="115">
        <f t="shared" si="0"/>
        <v>100</v>
      </c>
      <c r="AA30" s="115" t="str">
        <f t="shared" si="1"/>
        <v>Fuerte</v>
      </c>
      <c r="AB30" s="125" t="s">
        <v>98</v>
      </c>
      <c r="AC30" s="115">
        <f t="shared" si="2"/>
        <v>200</v>
      </c>
      <c r="AD30" s="115" t="str">
        <f t="shared" si="3"/>
        <v>Fuerte</v>
      </c>
      <c r="AE30" s="157"/>
      <c r="AF30" s="160"/>
      <c r="AG30" s="162"/>
      <c r="AH30" s="162"/>
      <c r="AI30" s="169"/>
      <c r="AJ30" s="169"/>
      <c r="AK30" s="169"/>
      <c r="AL30" s="278"/>
      <c r="AM30" s="122" t="s">
        <v>366</v>
      </c>
      <c r="AN30" s="122" t="s">
        <v>367</v>
      </c>
      <c r="AO30" s="123" t="s">
        <v>358</v>
      </c>
      <c r="AP30" s="124">
        <v>43832</v>
      </c>
      <c r="AQ30" s="124">
        <v>44196</v>
      </c>
      <c r="AR30" s="123" t="s">
        <v>368</v>
      </c>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Y30" s="198"/>
      <c r="CZ30" s="199"/>
      <c r="DD30" s="198"/>
      <c r="DE30" s="200"/>
      <c r="DF30" s="160"/>
      <c r="DG30" s="201"/>
    </row>
    <row r="31" spans="1:111" ht="102" customHeight="1" thickBot="1" x14ac:dyDescent="0.3">
      <c r="A31" s="167"/>
      <c r="B31" s="161"/>
      <c r="C31" s="163"/>
      <c r="D31" s="302"/>
      <c r="E31" s="170"/>
      <c r="F31" s="170"/>
      <c r="G31" s="130"/>
      <c r="H31" s="130"/>
      <c r="I31" s="130"/>
      <c r="J31" s="130"/>
      <c r="K31" s="170"/>
      <c r="L31" s="171"/>
      <c r="M31" s="171"/>
      <c r="N31" s="168"/>
      <c r="O31" s="161"/>
      <c r="P31" s="169"/>
      <c r="Q31" s="129" t="s">
        <v>355</v>
      </c>
      <c r="R31" s="116" t="s">
        <v>97</v>
      </c>
      <c r="S31" s="116" t="s">
        <v>155</v>
      </c>
      <c r="T31" s="116" t="s">
        <v>157</v>
      </c>
      <c r="U31" s="116" t="s">
        <v>160</v>
      </c>
      <c r="V31" s="116" t="s">
        <v>163</v>
      </c>
      <c r="W31" s="116" t="s">
        <v>166</v>
      </c>
      <c r="X31" s="119" t="s">
        <v>168</v>
      </c>
      <c r="Y31" s="116" t="s">
        <v>170</v>
      </c>
      <c r="Z31" s="116">
        <f t="shared" si="0"/>
        <v>100</v>
      </c>
      <c r="AA31" s="116" t="str">
        <f t="shared" si="1"/>
        <v>Fuerte</v>
      </c>
      <c r="AB31" s="137" t="s">
        <v>98</v>
      </c>
      <c r="AC31" s="116">
        <f t="shared" si="2"/>
        <v>200</v>
      </c>
      <c r="AD31" s="116" t="str">
        <f t="shared" si="3"/>
        <v>Fuerte</v>
      </c>
      <c r="AE31" s="166"/>
      <c r="AF31" s="161"/>
      <c r="AG31" s="163"/>
      <c r="AH31" s="163"/>
      <c r="AI31" s="169"/>
      <c r="AJ31" s="169"/>
      <c r="AK31" s="169"/>
      <c r="AL31" s="278"/>
      <c r="AM31" s="131" t="s">
        <v>369</v>
      </c>
      <c r="AN31" s="131" t="s">
        <v>370</v>
      </c>
      <c r="AO31" s="132" t="s">
        <v>358</v>
      </c>
      <c r="AP31" s="133">
        <v>43832</v>
      </c>
      <c r="AQ31" s="133">
        <v>44196</v>
      </c>
      <c r="AR31" s="132" t="s">
        <v>371</v>
      </c>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c r="BT31" s="130"/>
      <c r="BU31" s="130"/>
      <c r="BV31" s="130"/>
      <c r="BW31" s="130"/>
      <c r="BX31" s="130"/>
      <c r="BY31" s="130"/>
      <c r="BZ31" s="130"/>
      <c r="CA31" s="130"/>
      <c r="CB31" s="130"/>
      <c r="CC31" s="130"/>
      <c r="CD31" s="130"/>
      <c r="CE31" s="130"/>
      <c r="CF31" s="130"/>
      <c r="CG31" s="130"/>
      <c r="CH31" s="130"/>
      <c r="CI31" s="130"/>
      <c r="CJ31" s="130"/>
      <c r="CK31" s="130"/>
      <c r="CY31" s="190"/>
      <c r="CZ31" s="192"/>
      <c r="DD31" s="190"/>
      <c r="DE31" s="194"/>
      <c r="DF31" s="161"/>
      <c r="DG31" s="197"/>
    </row>
    <row r="32" spans="1:111" s="136" customFormat="1" ht="111" customHeight="1" x14ac:dyDescent="0.25">
      <c r="A32" s="159" t="s">
        <v>121</v>
      </c>
      <c r="B32" s="165" t="s">
        <v>114</v>
      </c>
      <c r="C32" s="279" t="s">
        <v>108</v>
      </c>
      <c r="D32" s="303" t="s">
        <v>133</v>
      </c>
      <c r="E32" s="159" t="s">
        <v>372</v>
      </c>
      <c r="F32" s="159" t="s">
        <v>373</v>
      </c>
      <c r="G32" s="120"/>
      <c r="H32" s="120"/>
      <c r="I32" s="120"/>
      <c r="J32" s="120"/>
      <c r="K32" s="159" t="s">
        <v>374</v>
      </c>
      <c r="L32" s="159" t="s">
        <v>375</v>
      </c>
      <c r="M32" s="159" t="s">
        <v>376</v>
      </c>
      <c r="N32" s="165" t="s">
        <v>80</v>
      </c>
      <c r="O32" s="165" t="s">
        <v>86</v>
      </c>
      <c r="P32" s="160" t="str">
        <f>INDEX(Validacion!$C$15:$G$19,'MATRIZ PROYECCIÓN 2020'!CY32:CY33,'MATRIZ PROYECCIÓN 2020'!CZ32:CZ33)</f>
        <v>Alta</v>
      </c>
      <c r="Q32" s="118" t="s">
        <v>377</v>
      </c>
      <c r="R32" s="115" t="s">
        <v>97</v>
      </c>
      <c r="S32" s="115" t="s">
        <v>155</v>
      </c>
      <c r="T32" s="115" t="s">
        <v>157</v>
      </c>
      <c r="U32" s="115" t="s">
        <v>160</v>
      </c>
      <c r="V32" s="115" t="s">
        <v>163</v>
      </c>
      <c r="W32" s="115" t="s">
        <v>166</v>
      </c>
      <c r="X32" s="117" t="s">
        <v>168</v>
      </c>
      <c r="Y32" s="115" t="s">
        <v>170</v>
      </c>
      <c r="Z32" s="115">
        <f t="shared" si="0"/>
        <v>100</v>
      </c>
      <c r="AA32" s="115" t="str">
        <f t="shared" si="1"/>
        <v>Fuerte</v>
      </c>
      <c r="AB32" s="125" t="s">
        <v>98</v>
      </c>
      <c r="AC32" s="115">
        <f t="shared" si="2"/>
        <v>200</v>
      </c>
      <c r="AD32" s="115" t="str">
        <f t="shared" si="3"/>
        <v>Fuerte</v>
      </c>
      <c r="AE32" s="160">
        <f>(IF(AD32="Fuerte",100,IF(AD32="Moderado",50,0))+IF(AD33="Fuerte",100,IF(AD33="Moderado",50,0)))/2</f>
        <v>100</v>
      </c>
      <c r="AF32" s="160" t="str">
        <f>IF(AE32&gt;=100,"Fuerte",IF(OR(AE32=99,AE32&gt;=50),"Moderado","Débil"))</f>
        <v>Fuerte</v>
      </c>
      <c r="AG32" s="162" t="s">
        <v>5</v>
      </c>
      <c r="AH32" s="162" t="s">
        <v>175</v>
      </c>
      <c r="AI32" s="160" t="str">
        <f>VLOOKUP(IF(DE32=0,DE32+1,IF(DE32&lt;0,DE32+2,DE32)),Validacion!$J$15:$K$19,2,FALSE)</f>
        <v>Rara Vez</v>
      </c>
      <c r="AJ32" s="160" t="str">
        <f>VLOOKUP(IF(DG32=0,DG32+1,DG32),Validacion!$J$23:$K$27,2,FALSE)</f>
        <v>Mayor</v>
      </c>
      <c r="AK32" s="160" t="str">
        <f>INDEX(Validacion!$C$15:$G$19,IF(DE32=0,DE32+1,IF(DE32&lt;0,DE32+2,DE32)),IF(DG32=0,DG32+1,DG32))</f>
        <v>Alta</v>
      </c>
      <c r="AL32" s="158" t="s">
        <v>101</v>
      </c>
      <c r="AM32" s="123" t="s">
        <v>379</v>
      </c>
      <c r="AN32" s="123" t="s">
        <v>380</v>
      </c>
      <c r="AO32" s="123" t="s">
        <v>121</v>
      </c>
      <c r="AP32" s="124">
        <v>43832</v>
      </c>
      <c r="AQ32" s="124">
        <v>44196</v>
      </c>
      <c r="AR32" s="123" t="s">
        <v>381</v>
      </c>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0"/>
      <c r="BQ32" s="120"/>
      <c r="BR32" s="120"/>
      <c r="BS32" s="120"/>
      <c r="BT32" s="120"/>
      <c r="BU32" s="120"/>
      <c r="BV32" s="120"/>
      <c r="BW32" s="120"/>
      <c r="BX32" s="120"/>
      <c r="BY32" s="120"/>
      <c r="BZ32" s="120"/>
      <c r="CA32" s="120"/>
      <c r="CB32" s="120"/>
      <c r="CC32" s="120"/>
      <c r="CD32" s="120"/>
      <c r="CE32" s="120"/>
      <c r="CF32" s="120"/>
      <c r="CG32" s="120"/>
      <c r="CH32" s="120"/>
      <c r="CI32" s="120"/>
      <c r="CJ32" s="120"/>
      <c r="CK32" s="120"/>
      <c r="CY32" s="177">
        <f>VLOOKUP(N32,Validacion!$I$15:$J$19,2,FALSE)</f>
        <v>2</v>
      </c>
      <c r="CZ32" s="179">
        <f>VLOOKUP(O32,Validacion!$I$23:$J$27,2,FALSE)</f>
        <v>4</v>
      </c>
      <c r="DA32" s="58"/>
      <c r="DB32" s="58"/>
      <c r="DC32" s="58"/>
      <c r="DD32" s="177">
        <f>VLOOKUP(N32,Validacion!$I$15:$J$19,2,FALSE)</f>
        <v>2</v>
      </c>
      <c r="DE32" s="181">
        <f>IF(AF32="Fuerte",DD32-2,IF(AND(AF32="Moderado",AG32="Directamente",AH32="Directamente"),DD32-1,IF(AND(AF32="Moderado",AG32="No Disminuye",AH32="Directamente"),DD32,IF(AND(AF32="Moderado",AG32="Directamente",AH32="No Disminuye"),DD32-1,DD32))))</f>
        <v>0</v>
      </c>
      <c r="DF32" s="173">
        <f>VLOOKUP(O32,Validacion!$I$23:$J$27,2,FALSE)</f>
        <v>4</v>
      </c>
      <c r="DG32" s="175">
        <f>IF(AF32="Fuerte",DF32,IF(AND(AF32="Moderado",AG32="Directamente",AH32="Directamente"),DF32-1,IF(AND(AF32="Moderado",AG32="No Disminuye",AH32="Directamente"),DF32-1,IF(AND(AF32="Moderado",AG32="Directamente",AH32="No Disminuye"),DF32,DF32))))</f>
        <v>4</v>
      </c>
    </row>
    <row r="33" spans="1:111" s="136" customFormat="1" ht="111" customHeight="1" thickBot="1" x14ac:dyDescent="0.3">
      <c r="A33" s="159"/>
      <c r="B33" s="165"/>
      <c r="C33" s="279"/>
      <c r="D33" s="303"/>
      <c r="E33" s="159"/>
      <c r="F33" s="159"/>
      <c r="G33" s="120"/>
      <c r="H33" s="120"/>
      <c r="I33" s="120"/>
      <c r="J33" s="120"/>
      <c r="K33" s="159"/>
      <c r="L33" s="165"/>
      <c r="M33" s="165"/>
      <c r="N33" s="165"/>
      <c r="O33" s="165"/>
      <c r="P33" s="160"/>
      <c r="Q33" s="118" t="s">
        <v>378</v>
      </c>
      <c r="R33" s="115" t="s">
        <v>97</v>
      </c>
      <c r="S33" s="115" t="s">
        <v>155</v>
      </c>
      <c r="T33" s="115" t="s">
        <v>157</v>
      </c>
      <c r="U33" s="115" t="s">
        <v>160</v>
      </c>
      <c r="V33" s="115" t="s">
        <v>163</v>
      </c>
      <c r="W33" s="115" t="s">
        <v>166</v>
      </c>
      <c r="X33" s="117" t="s">
        <v>168</v>
      </c>
      <c r="Y33" s="115" t="s">
        <v>170</v>
      </c>
      <c r="Z33" s="115">
        <f t="shared" si="0"/>
        <v>100</v>
      </c>
      <c r="AA33" s="115" t="str">
        <f t="shared" si="1"/>
        <v>Fuerte</v>
      </c>
      <c r="AB33" s="125" t="s">
        <v>98</v>
      </c>
      <c r="AC33" s="115">
        <f t="shared" si="2"/>
        <v>200</v>
      </c>
      <c r="AD33" s="115" t="str">
        <f t="shared" si="3"/>
        <v>Fuerte</v>
      </c>
      <c r="AE33" s="160"/>
      <c r="AF33" s="160"/>
      <c r="AG33" s="162"/>
      <c r="AH33" s="162"/>
      <c r="AI33" s="160"/>
      <c r="AJ33" s="160"/>
      <c r="AK33" s="160"/>
      <c r="AL33" s="158"/>
      <c r="AM33" s="123" t="s">
        <v>382</v>
      </c>
      <c r="AN33" s="123" t="s">
        <v>383</v>
      </c>
      <c r="AO33" s="123" t="s">
        <v>121</v>
      </c>
      <c r="AP33" s="124">
        <v>43832</v>
      </c>
      <c r="AQ33" s="124">
        <v>44196</v>
      </c>
      <c r="AR33" s="123" t="s">
        <v>384</v>
      </c>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c r="BT33" s="120"/>
      <c r="BU33" s="120"/>
      <c r="BV33" s="120"/>
      <c r="BW33" s="120"/>
      <c r="BX33" s="120"/>
      <c r="BY33" s="120"/>
      <c r="BZ33" s="120"/>
      <c r="CA33" s="120"/>
      <c r="CB33" s="120"/>
      <c r="CC33" s="120"/>
      <c r="CD33" s="120"/>
      <c r="CE33" s="120"/>
      <c r="CF33" s="120"/>
      <c r="CG33" s="120"/>
      <c r="CH33" s="120"/>
      <c r="CI33" s="120"/>
      <c r="CJ33" s="120"/>
      <c r="CK33" s="120"/>
      <c r="CY33" s="178"/>
      <c r="CZ33" s="180"/>
      <c r="DD33" s="178"/>
      <c r="DE33" s="182"/>
      <c r="DF33" s="174"/>
      <c r="DG33" s="176"/>
    </row>
    <row r="34" spans="1:111" s="134" customFormat="1" ht="146.25" customHeight="1" x14ac:dyDescent="0.25">
      <c r="A34" s="157" t="s">
        <v>121</v>
      </c>
      <c r="B34" s="160" t="s">
        <v>114</v>
      </c>
      <c r="C34" s="162" t="s">
        <v>108</v>
      </c>
      <c r="D34" s="304" t="s">
        <v>135</v>
      </c>
      <c r="E34" s="159" t="s">
        <v>385</v>
      </c>
      <c r="F34" s="159" t="s">
        <v>386</v>
      </c>
      <c r="G34" s="55"/>
      <c r="H34" s="55"/>
      <c r="I34" s="55"/>
      <c r="J34" s="55"/>
      <c r="K34" s="159" t="s">
        <v>387</v>
      </c>
      <c r="L34" s="159" t="s">
        <v>388</v>
      </c>
      <c r="M34" s="159" t="s">
        <v>389</v>
      </c>
      <c r="N34" s="160" t="s">
        <v>80</v>
      </c>
      <c r="O34" s="160" t="s">
        <v>86</v>
      </c>
      <c r="P34" s="160" t="str">
        <f>INDEX(Validacion!$C$15:$G$19,'MATRIZ PROYECCIÓN 2020'!CY34:CY35,'MATRIZ PROYECCIÓN 2020'!CZ34:CZ35)</f>
        <v>Alta</v>
      </c>
      <c r="Q34" s="118" t="s">
        <v>390</v>
      </c>
      <c r="R34" s="115" t="s">
        <v>97</v>
      </c>
      <c r="S34" s="115" t="s">
        <v>155</v>
      </c>
      <c r="T34" s="115" t="s">
        <v>157</v>
      </c>
      <c r="U34" s="115" t="s">
        <v>160</v>
      </c>
      <c r="V34" s="115" t="s">
        <v>163</v>
      </c>
      <c r="W34" s="115" t="s">
        <v>166</v>
      </c>
      <c r="X34" s="117" t="s">
        <v>168</v>
      </c>
      <c r="Y34" s="115" t="s">
        <v>170</v>
      </c>
      <c r="Z34" s="115">
        <f t="shared" si="0"/>
        <v>100</v>
      </c>
      <c r="AA34" s="115" t="str">
        <f t="shared" si="1"/>
        <v>Fuerte</v>
      </c>
      <c r="AB34" s="125" t="s">
        <v>98</v>
      </c>
      <c r="AC34" s="115">
        <f t="shared" si="2"/>
        <v>200</v>
      </c>
      <c r="AD34" s="115" t="str">
        <f t="shared" si="3"/>
        <v>Fuerte</v>
      </c>
      <c r="AE34" s="160">
        <f>(IF(AD34="Fuerte",100,IF(AD34="Moderado",50,0))+IF(AD35="Fuerte",100,IF(AD35="Moderado",50,0)))/2</f>
        <v>100</v>
      </c>
      <c r="AF34" s="160" t="str">
        <f>IF(AE34&gt;=100,"Fuerte",IF(OR(AE34=99,AE34&gt;=50),"Moderado","Débil"))</f>
        <v>Fuerte</v>
      </c>
      <c r="AG34" s="162" t="s">
        <v>5</v>
      </c>
      <c r="AH34" s="162" t="s">
        <v>175</v>
      </c>
      <c r="AI34" s="160" t="str">
        <f>VLOOKUP(IF(DE34=0,DE34+1,IF(DE34&lt;0,DE34+2,DE34)),Validacion!$J$15:$K$19,2,FALSE)</f>
        <v>Rara Vez</v>
      </c>
      <c r="AJ34" s="160" t="str">
        <f>VLOOKUP(IF(DG34=0,DG34+1,DG34),Validacion!$J$23:$K$27,2,FALSE)</f>
        <v>Mayor</v>
      </c>
      <c r="AK34" s="160" t="str">
        <f>INDEX(Validacion!$C$15:$G$19,IF(DE34=0,DE34+1,IF(DE34&lt;0,DE34+2,DE34)),IF(DG34=0,DG34+1,DG34))</f>
        <v>Alta</v>
      </c>
      <c r="AL34" s="158" t="s">
        <v>101</v>
      </c>
      <c r="AM34" s="123" t="s">
        <v>392</v>
      </c>
      <c r="AN34" s="123" t="s">
        <v>393</v>
      </c>
      <c r="AO34" s="123" t="s">
        <v>121</v>
      </c>
      <c r="AP34" s="124">
        <v>43832</v>
      </c>
      <c r="AQ34" s="124">
        <v>44196</v>
      </c>
      <c r="AR34" s="123" t="s">
        <v>394</v>
      </c>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Y34" s="177">
        <f>VLOOKUP(N34,Validacion!$I$15:$J$19,2,FALSE)</f>
        <v>2</v>
      </c>
      <c r="CZ34" s="179">
        <f>VLOOKUP(O34,Validacion!$I$23:$J$27,2,FALSE)</f>
        <v>4</v>
      </c>
      <c r="DA34" s="58"/>
      <c r="DB34" s="58"/>
      <c r="DC34" s="58"/>
      <c r="DD34" s="177">
        <f>VLOOKUP(N34,Validacion!$I$15:$J$19,2,FALSE)</f>
        <v>2</v>
      </c>
      <c r="DE34" s="181">
        <f>IF(AF34="Fuerte",DD34-2,IF(AND(AF34="Moderado",AG34="Directamente",AH34="Directamente"),DD34-1,IF(AND(AF34="Moderado",AG34="No Disminuye",AH34="Directamente"),DD34,IF(AND(AF34="Moderado",AG34="Directamente",AH34="No Disminuye"),DD34-1,DD34))))</f>
        <v>0</v>
      </c>
      <c r="DF34" s="173">
        <f>VLOOKUP(O34,Validacion!$I$23:$J$27,2,FALSE)</f>
        <v>4</v>
      </c>
      <c r="DG34" s="175">
        <f>IF(AF34="Fuerte",DF34,IF(AND(AF34="Moderado",AG34="Directamente",AH34="Directamente"),DF34-1,IF(AND(AF34="Moderado",AG34="No Disminuye",AH34="Directamente"),DF34-1,IF(AND(AF34="Moderado",AG34="Directamente",AH34="No Disminuye"),DF34,DF34))))</f>
        <v>4</v>
      </c>
    </row>
    <row r="35" spans="1:111" s="134" customFormat="1" ht="146.25" customHeight="1" thickBot="1" x14ac:dyDescent="0.3">
      <c r="A35" s="157"/>
      <c r="B35" s="160"/>
      <c r="C35" s="162"/>
      <c r="D35" s="304"/>
      <c r="E35" s="159"/>
      <c r="F35" s="159"/>
      <c r="G35" s="55"/>
      <c r="H35" s="55"/>
      <c r="I35" s="55"/>
      <c r="J35" s="55"/>
      <c r="K35" s="159"/>
      <c r="L35" s="159"/>
      <c r="M35" s="159"/>
      <c r="N35" s="160"/>
      <c r="O35" s="160"/>
      <c r="P35" s="160"/>
      <c r="Q35" s="118" t="s">
        <v>391</v>
      </c>
      <c r="R35" s="115" t="s">
        <v>97</v>
      </c>
      <c r="S35" s="115" t="s">
        <v>155</v>
      </c>
      <c r="T35" s="115" t="s">
        <v>157</v>
      </c>
      <c r="U35" s="115" t="s">
        <v>160</v>
      </c>
      <c r="V35" s="115" t="s">
        <v>163</v>
      </c>
      <c r="W35" s="115" t="s">
        <v>166</v>
      </c>
      <c r="X35" s="117" t="s">
        <v>168</v>
      </c>
      <c r="Y35" s="115" t="s">
        <v>170</v>
      </c>
      <c r="Z35" s="115">
        <f t="shared" si="0"/>
        <v>100</v>
      </c>
      <c r="AA35" s="115" t="str">
        <f t="shared" si="1"/>
        <v>Fuerte</v>
      </c>
      <c r="AB35" s="125" t="s">
        <v>98</v>
      </c>
      <c r="AC35" s="115">
        <f t="shared" si="2"/>
        <v>200</v>
      </c>
      <c r="AD35" s="115" t="str">
        <f t="shared" si="3"/>
        <v>Fuerte</v>
      </c>
      <c r="AE35" s="160"/>
      <c r="AF35" s="160"/>
      <c r="AG35" s="162"/>
      <c r="AH35" s="162"/>
      <c r="AI35" s="160"/>
      <c r="AJ35" s="160"/>
      <c r="AK35" s="160"/>
      <c r="AL35" s="158"/>
      <c r="AM35" s="123" t="s">
        <v>395</v>
      </c>
      <c r="AN35" s="123" t="s">
        <v>396</v>
      </c>
      <c r="AO35" s="123" t="s">
        <v>121</v>
      </c>
      <c r="AP35" s="124">
        <v>43832</v>
      </c>
      <c r="AQ35" s="124">
        <v>44196</v>
      </c>
      <c r="AR35" s="123" t="s">
        <v>397</v>
      </c>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Y35" s="183"/>
      <c r="CZ35" s="184"/>
      <c r="DD35" s="183"/>
      <c r="DE35" s="289"/>
      <c r="DF35" s="168"/>
      <c r="DG35" s="188"/>
    </row>
    <row r="36" spans="1:111" s="134" customFormat="1" ht="109.5" customHeight="1" x14ac:dyDescent="0.25">
      <c r="A36" s="157" t="s">
        <v>124</v>
      </c>
      <c r="B36" s="160" t="s">
        <v>114</v>
      </c>
      <c r="C36" s="162" t="s">
        <v>108</v>
      </c>
      <c r="D36" s="305" t="s">
        <v>138</v>
      </c>
      <c r="E36" s="159" t="s">
        <v>403</v>
      </c>
      <c r="F36" s="159" t="s">
        <v>404</v>
      </c>
      <c r="G36" s="55"/>
      <c r="H36" s="55"/>
      <c r="I36" s="55"/>
      <c r="J36" s="55"/>
      <c r="K36" s="159" t="s">
        <v>405</v>
      </c>
      <c r="L36" s="159" t="s">
        <v>406</v>
      </c>
      <c r="M36" s="159" t="s">
        <v>407</v>
      </c>
      <c r="N36" s="160" t="s">
        <v>82</v>
      </c>
      <c r="O36" s="160" t="s">
        <v>86</v>
      </c>
      <c r="P36" s="161" t="str">
        <f>INDEX(Validacion!$C$15:$G$19,'MATRIZ PROYECCIÓN 2020'!CY36:CY37,'MATRIZ PROYECCIÓN 2020'!CZ36:CZ37)</f>
        <v>Alta</v>
      </c>
      <c r="Q36" s="147" t="s">
        <v>408</v>
      </c>
      <c r="R36" s="138" t="s">
        <v>97</v>
      </c>
      <c r="S36" s="138" t="s">
        <v>155</v>
      </c>
      <c r="T36" s="138" t="s">
        <v>157</v>
      </c>
      <c r="U36" s="138" t="s">
        <v>160</v>
      </c>
      <c r="V36" s="138" t="s">
        <v>163</v>
      </c>
      <c r="W36" s="138" t="s">
        <v>166</v>
      </c>
      <c r="X36" s="141" t="s">
        <v>168</v>
      </c>
      <c r="Y36" s="138" t="s">
        <v>170</v>
      </c>
      <c r="Z36" s="138">
        <f t="shared" ref="Z36:Z37" si="6">IF(S36="Asignado",15,0)+IF(T36="Adecuado",15,0)+IF(U36="Oportuna",15,0)+IF(V36="Prevenir",15,IF(V36="Detectar",10,0))+IF(W36="Confiable",15,0)+IF(X36="Se investigan y resuelven oportunamente",15,0)+IF(Y36="Completa",10,IF(Y36="Incompleta",5,0))</f>
        <v>100</v>
      </c>
      <c r="AA36" s="138" t="str">
        <f t="shared" ref="AA36:AA37" si="7">IF(Z36&gt;=96,"Fuerte",IF(OR(Z36=95,Z36&gt;=86),"Moderado","Débil"))</f>
        <v>Fuerte</v>
      </c>
      <c r="AB36" s="139" t="s">
        <v>98</v>
      </c>
      <c r="AC36" s="138">
        <f t="shared" ref="AC36:AC37" si="8">IF(AA36="Fuerte",100,IF(AA36="Moderado",50,0))+IF(AB36="Fuerte",100,IF(AB36="Moderado",50,0))</f>
        <v>200</v>
      </c>
      <c r="AD36" s="138" t="str">
        <f t="shared" ref="AD36:AD37" si="9">IF(AND(AA36="Moderado",AB36="Moderado",AC36=100),"Moderado",IF(AC36=200,"Fuerte",IF(OR(AC36=150,),"Moderado","Débil")))</f>
        <v>Fuerte</v>
      </c>
      <c r="AE36" s="160">
        <f>(IF(AD36="Fuerte",100,IF(AD36="Moderado",50,0))+IF(AD37="Fuerte",100,IF(AD37="Moderado",50,0)))/2</f>
        <v>100</v>
      </c>
      <c r="AF36" s="160" t="str">
        <f>IF(AE36&gt;=100,"Fuerte",IF(OR(AE36=99,AE36&gt;=50),"Moderado","Débil"))</f>
        <v>Fuerte</v>
      </c>
      <c r="AG36" s="163" t="s">
        <v>5</v>
      </c>
      <c r="AH36" s="163" t="s">
        <v>175</v>
      </c>
      <c r="AI36" s="161" t="str">
        <f>VLOOKUP(IF(DE36=0,DE36+1,IF(DE36&lt;0,DE36+2,DE36)),Validacion!$J$15:$K$19,2,FALSE)</f>
        <v>Rara Vez</v>
      </c>
      <c r="AJ36" s="161" t="str">
        <f>VLOOKUP(IF(DG36=0,DG36+1,DG36),Validacion!$J$23:$K$27,2,FALSE)</f>
        <v>Mayor</v>
      </c>
      <c r="AK36" s="161" t="str">
        <f>INDEX(Validacion!$C$15:$G$19,IF(DE36=0,DE36+1,IF(DE36&lt;0,DE36+2,DE36)),IF(DG36=0,DG36+1,DG36))</f>
        <v>Alta</v>
      </c>
      <c r="AL36" s="158" t="s">
        <v>101</v>
      </c>
      <c r="AM36" s="142" t="s">
        <v>410</v>
      </c>
      <c r="AN36" s="148" t="s">
        <v>411</v>
      </c>
      <c r="AO36" s="148" t="s">
        <v>412</v>
      </c>
      <c r="AP36" s="149">
        <v>43831</v>
      </c>
      <c r="AQ36" s="149">
        <v>44196</v>
      </c>
      <c r="AR36" s="148" t="s">
        <v>413</v>
      </c>
      <c r="AS36" s="55"/>
      <c r="AT36" s="55"/>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c r="CC36" s="55"/>
      <c r="CD36" s="55"/>
      <c r="CE36" s="55"/>
      <c r="CF36" s="55"/>
      <c r="CG36" s="55"/>
      <c r="CH36" s="55"/>
      <c r="CI36" s="55"/>
      <c r="CJ36" s="55"/>
      <c r="CK36" s="55"/>
      <c r="CY36" s="189">
        <f>VLOOKUP(N36,Validacion!$I$15:$J$19,2,FALSE)</f>
        <v>1</v>
      </c>
      <c r="CZ36" s="191">
        <f>VLOOKUP(O36,Validacion!$I$23:$J$27,2,FALSE)</f>
        <v>4</v>
      </c>
      <c r="DD36" s="189">
        <f>VLOOKUP(N36,Validacion!$I$15:$J$19,2,FALSE)</f>
        <v>1</v>
      </c>
      <c r="DE36" s="195">
        <f>IF(AF36="Fuerte",DD36-2,IF(AND(AF36="Moderado",AG36="Directamente",AH36="Directamente"),DD36-1,IF(AND(AF36="Moderado",AG36="No Disminuye",AH36="Directamente"),DD36,IF(AND(AF36="Moderado",AG36="Directamente",AH36="No Disminuye"),DD36-1,DD36))))</f>
        <v>-1</v>
      </c>
      <c r="DF36" s="195">
        <f>VLOOKUP(O36,Validacion!$I$23:$J$27,2,FALSE)</f>
        <v>4</v>
      </c>
      <c r="DG36" s="191">
        <f>IF(AF36="Fuerte",DF36,IF(AND(AF36="Moderado",AG36="Directamente",AH36="Directamente"),DF36-1,IF(AND(AF36="Moderado",AG36="No Disminuye",AH36="Directamente"),DF36-1,IF(AND(AF36="Moderado",AG36="Directamente",AH36="No Disminuye"),DF36,DF36))))</f>
        <v>4</v>
      </c>
    </row>
    <row r="37" spans="1:111" s="135" customFormat="1" ht="109.5" customHeight="1" thickBot="1" x14ac:dyDescent="0.3">
      <c r="A37" s="157"/>
      <c r="B37" s="160"/>
      <c r="C37" s="162"/>
      <c r="D37" s="305"/>
      <c r="E37" s="159"/>
      <c r="F37" s="159"/>
      <c r="G37" s="53"/>
      <c r="H37" s="53"/>
      <c r="I37" s="53"/>
      <c r="J37" s="53"/>
      <c r="K37" s="159"/>
      <c r="L37" s="159"/>
      <c r="M37" s="159"/>
      <c r="N37" s="160"/>
      <c r="O37" s="160"/>
      <c r="P37" s="274"/>
      <c r="Q37" s="148" t="s">
        <v>409</v>
      </c>
      <c r="R37" s="138" t="s">
        <v>97</v>
      </c>
      <c r="S37" s="138" t="s">
        <v>155</v>
      </c>
      <c r="T37" s="138" t="s">
        <v>157</v>
      </c>
      <c r="U37" s="138" t="s">
        <v>160</v>
      </c>
      <c r="V37" s="138" t="s">
        <v>163</v>
      </c>
      <c r="W37" s="138" t="s">
        <v>166</v>
      </c>
      <c r="X37" s="141" t="s">
        <v>168</v>
      </c>
      <c r="Y37" s="138" t="s">
        <v>170</v>
      </c>
      <c r="Z37" s="138">
        <f t="shared" si="6"/>
        <v>100</v>
      </c>
      <c r="AA37" s="138" t="str">
        <f t="shared" si="7"/>
        <v>Fuerte</v>
      </c>
      <c r="AB37" s="139" t="s">
        <v>98</v>
      </c>
      <c r="AC37" s="138">
        <f t="shared" si="8"/>
        <v>200</v>
      </c>
      <c r="AD37" s="138" t="str">
        <f t="shared" si="9"/>
        <v>Fuerte</v>
      </c>
      <c r="AE37" s="160"/>
      <c r="AF37" s="160"/>
      <c r="AG37" s="172"/>
      <c r="AH37" s="172"/>
      <c r="AI37" s="274"/>
      <c r="AJ37" s="274"/>
      <c r="AK37" s="274"/>
      <c r="AL37" s="158"/>
      <c r="AM37" s="150" t="s">
        <v>414</v>
      </c>
      <c r="AN37" s="148" t="s">
        <v>415</v>
      </c>
      <c r="AO37" s="148" t="s">
        <v>412</v>
      </c>
      <c r="AP37" s="149">
        <v>43831</v>
      </c>
      <c r="AQ37" s="149">
        <v>44196</v>
      </c>
      <c r="AR37" s="148" t="s">
        <v>416</v>
      </c>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Y37" s="290"/>
      <c r="CZ37" s="291"/>
      <c r="DD37" s="290"/>
      <c r="DE37" s="292"/>
      <c r="DF37" s="292"/>
      <c r="DG37" s="291"/>
    </row>
    <row r="38" spans="1:111" s="134" customFormat="1" ht="97.5" customHeight="1" x14ac:dyDescent="0.25">
      <c r="A38" s="157" t="s">
        <v>124</v>
      </c>
      <c r="B38" s="160" t="s">
        <v>114</v>
      </c>
      <c r="C38" s="162" t="s">
        <v>108</v>
      </c>
      <c r="D38" s="305" t="s">
        <v>136</v>
      </c>
      <c r="E38" s="159" t="s">
        <v>417</v>
      </c>
      <c r="F38" s="159" t="s">
        <v>418</v>
      </c>
      <c r="G38" s="55"/>
      <c r="H38" s="55"/>
      <c r="I38" s="55"/>
      <c r="J38" s="55"/>
      <c r="K38" s="159" t="s">
        <v>419</v>
      </c>
      <c r="L38" s="159" t="s">
        <v>420</v>
      </c>
      <c r="M38" s="159" t="s">
        <v>421</v>
      </c>
      <c r="N38" s="160" t="s">
        <v>80</v>
      </c>
      <c r="O38" s="160" t="s">
        <v>86</v>
      </c>
      <c r="P38" s="161" t="str">
        <f>INDEX(Validacion!$C$15:$G$19,'MATRIZ PROYECCIÓN 2020'!CY38:CY41,'MATRIZ PROYECCIÓN 2020'!CZ38:CZ41)</f>
        <v>Alta</v>
      </c>
      <c r="Q38" s="123" t="s">
        <v>422</v>
      </c>
      <c r="R38" s="138" t="s">
        <v>97</v>
      </c>
      <c r="S38" s="138" t="s">
        <v>155</v>
      </c>
      <c r="T38" s="138" t="s">
        <v>157</v>
      </c>
      <c r="U38" s="138" t="s">
        <v>160</v>
      </c>
      <c r="V38" s="138" t="s">
        <v>163</v>
      </c>
      <c r="W38" s="138" t="s">
        <v>166</v>
      </c>
      <c r="X38" s="141" t="s">
        <v>168</v>
      </c>
      <c r="Y38" s="138" t="s">
        <v>170</v>
      </c>
      <c r="Z38" s="138">
        <f t="shared" ref="Z38:Z41" si="10">IF(S38="Asignado",15,0)+IF(T38="Adecuado",15,0)+IF(U38="Oportuna",15,0)+IF(V38="Prevenir",15,IF(V38="Detectar",10,0))+IF(W38="Confiable",15,0)+IF(X38="Se investigan y resuelven oportunamente",15,0)+IF(Y38="Completa",10,IF(Y38="Incompleta",5,0))</f>
        <v>100</v>
      </c>
      <c r="AA38" s="138" t="str">
        <f t="shared" ref="AA38:AA41" si="11">IF(Z38&gt;=96,"Fuerte",IF(OR(Z38=95,Z38&gt;=86),"Moderado","Débil"))</f>
        <v>Fuerte</v>
      </c>
      <c r="AB38" s="139" t="s">
        <v>98</v>
      </c>
      <c r="AC38" s="138">
        <f t="shared" ref="AC38:AC41" si="12">IF(AA38="Fuerte",100,IF(AA38="Moderado",50,0))+IF(AB38="Fuerte",100,IF(AB38="Moderado",50,0))</f>
        <v>200</v>
      </c>
      <c r="AD38" s="138" t="str">
        <f t="shared" ref="AD38:AD41" si="13">IF(AND(AA38="Moderado",AB38="Moderado",AC38=100),"Moderado",IF(AC38=200,"Fuerte",IF(OR(AC38=150,),"Moderado","Débil")))</f>
        <v>Fuerte</v>
      </c>
      <c r="AE38" s="160">
        <f>(IF(AD38="Fuerte",100,IF(AD38="Moderado",50,0))+IF(AD39="Fuerte",100,IF(AD39="Moderado",50,0))+IF(AD40="Fuerte",100,IF(AD40="Moderado",50,0))+IF(AD41="Fuerte",100,IF(AD41="Moderado",50,0)))/4</f>
        <v>100</v>
      </c>
      <c r="AF38" s="160" t="str">
        <f>IF(AE38&gt;=100,"Fuerte",IF(OR(AE38=99,AE38&gt;=50),"Moderado","Débil"))</f>
        <v>Fuerte</v>
      </c>
      <c r="AG38" s="162" t="s">
        <v>5</v>
      </c>
      <c r="AH38" s="162" t="s">
        <v>175</v>
      </c>
      <c r="AI38" s="161" t="str">
        <f>VLOOKUP(IF(DE38=0,DE38+1,IF(DE38&lt;0,DE38+2,DE38)),Validacion!$J$15:$K$19,2,FALSE)</f>
        <v>Rara Vez</v>
      </c>
      <c r="AJ38" s="161" t="str">
        <f>VLOOKUP(IF(DG38=0,DG38+1,DG38),Validacion!$J$23:$K$27,2,FALSE)</f>
        <v>Mayor</v>
      </c>
      <c r="AK38" s="161" t="str">
        <f>INDEX(Validacion!$C$15:$G$19,IF(DE38=0,DE38+1,IF(DE38&lt;0,DE38+2,DE38)),IF(DG38=0,DG38+1,DG38))</f>
        <v>Alta</v>
      </c>
      <c r="AL38" s="158" t="s">
        <v>101</v>
      </c>
      <c r="AM38" s="123" t="s">
        <v>425</v>
      </c>
      <c r="AN38" s="123" t="s">
        <v>426</v>
      </c>
      <c r="AO38" s="123" t="s">
        <v>427</v>
      </c>
      <c r="AP38" s="124">
        <v>43831</v>
      </c>
      <c r="AQ38" s="124">
        <v>44196</v>
      </c>
      <c r="AR38" s="123" t="s">
        <v>428</v>
      </c>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5"/>
      <c r="CE38" s="55"/>
      <c r="CF38" s="55"/>
      <c r="CG38" s="55"/>
      <c r="CH38" s="55"/>
      <c r="CI38" s="55"/>
      <c r="CJ38" s="55"/>
      <c r="CK38" s="55"/>
      <c r="CY38" s="189">
        <f>VLOOKUP(N38,Validacion!$I$15:$J$19,2,FALSE)</f>
        <v>2</v>
      </c>
      <c r="CZ38" s="191">
        <f>VLOOKUP(O38,Validacion!$I$23:$J$27,2,FALSE)</f>
        <v>4</v>
      </c>
      <c r="DD38" s="189">
        <f>VLOOKUP(N38,Validacion!$I$15:$J$19,2,FALSE)</f>
        <v>2</v>
      </c>
      <c r="DE38" s="195">
        <f>IF(AF38="Fuerte",DD38-2,IF(AND(AF38="Moderado",AG38="Directamente",AH38="Directamente"),DD38-1,IF(AND(AF38="Moderado",AG38="No Disminuye",AH38="Directamente"),DD38,IF(AND(AF38="Moderado",AG38="Directamente",AH38="No Disminuye"),DD38-1,DD38))))</f>
        <v>0</v>
      </c>
      <c r="DF38" s="195">
        <f>VLOOKUP(O38,Validacion!$I$23:$J$27,2,FALSE)</f>
        <v>4</v>
      </c>
      <c r="DG38" s="191">
        <f>IF(AF38="Fuerte",DF38,IF(AND(AF38="Moderado",AG38="Directamente",AH38="Directamente"),DF38-1,IF(AND(AF38="Moderado",AG38="No Disminuye",AH38="Directamente"),DF38-1,IF(AND(AF38="Moderado",AG38="Directamente",AH38="No Disminuye"),DF38,DF38))))</f>
        <v>4</v>
      </c>
    </row>
    <row r="39" spans="1:111" s="134" customFormat="1" ht="97.5" customHeight="1" x14ac:dyDescent="0.25">
      <c r="A39" s="157"/>
      <c r="B39" s="160"/>
      <c r="C39" s="162"/>
      <c r="D39" s="305"/>
      <c r="E39" s="159"/>
      <c r="F39" s="159"/>
      <c r="G39" s="55"/>
      <c r="H39" s="55"/>
      <c r="I39" s="55"/>
      <c r="J39" s="55"/>
      <c r="K39" s="159"/>
      <c r="L39" s="165"/>
      <c r="M39" s="165"/>
      <c r="N39" s="160"/>
      <c r="O39" s="160"/>
      <c r="P39" s="168"/>
      <c r="Q39" s="123" t="s">
        <v>423</v>
      </c>
      <c r="R39" s="138" t="s">
        <v>97</v>
      </c>
      <c r="S39" s="138" t="s">
        <v>155</v>
      </c>
      <c r="T39" s="138" t="s">
        <v>157</v>
      </c>
      <c r="U39" s="138" t="s">
        <v>160</v>
      </c>
      <c r="V39" s="138" t="s">
        <v>163</v>
      </c>
      <c r="W39" s="138" t="s">
        <v>166</v>
      </c>
      <c r="X39" s="141" t="s">
        <v>168</v>
      </c>
      <c r="Y39" s="138" t="s">
        <v>170</v>
      </c>
      <c r="Z39" s="138">
        <f t="shared" si="10"/>
        <v>100</v>
      </c>
      <c r="AA39" s="138" t="str">
        <f t="shared" si="11"/>
        <v>Fuerte</v>
      </c>
      <c r="AB39" s="139" t="s">
        <v>98</v>
      </c>
      <c r="AC39" s="138">
        <f t="shared" si="12"/>
        <v>200</v>
      </c>
      <c r="AD39" s="138" t="str">
        <f t="shared" si="13"/>
        <v>Fuerte</v>
      </c>
      <c r="AE39" s="160"/>
      <c r="AF39" s="160"/>
      <c r="AG39" s="162"/>
      <c r="AH39" s="162"/>
      <c r="AI39" s="168"/>
      <c r="AJ39" s="168"/>
      <c r="AK39" s="168"/>
      <c r="AL39" s="158"/>
      <c r="AM39" s="123" t="s">
        <v>429</v>
      </c>
      <c r="AN39" s="123" t="s">
        <v>430</v>
      </c>
      <c r="AO39" s="123" t="s">
        <v>427</v>
      </c>
      <c r="AP39" s="124">
        <v>43831</v>
      </c>
      <c r="AQ39" s="124">
        <v>44196</v>
      </c>
      <c r="AR39" s="123" t="s">
        <v>431</v>
      </c>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5"/>
      <c r="CG39" s="55"/>
      <c r="CH39" s="55"/>
      <c r="CI39" s="55"/>
      <c r="CJ39" s="55"/>
      <c r="CK39" s="55"/>
      <c r="CY39" s="198"/>
      <c r="CZ39" s="199"/>
      <c r="DD39" s="198"/>
      <c r="DE39" s="160"/>
      <c r="DF39" s="160"/>
      <c r="DG39" s="199"/>
    </row>
    <row r="40" spans="1:111" s="134" customFormat="1" ht="97.5" customHeight="1" x14ac:dyDescent="0.25">
      <c r="A40" s="157"/>
      <c r="B40" s="160"/>
      <c r="C40" s="162"/>
      <c r="D40" s="305"/>
      <c r="E40" s="159"/>
      <c r="F40" s="159"/>
      <c r="G40" s="55"/>
      <c r="H40" s="55"/>
      <c r="I40" s="55"/>
      <c r="J40" s="55"/>
      <c r="K40" s="159"/>
      <c r="L40" s="165"/>
      <c r="M40" s="165"/>
      <c r="N40" s="160"/>
      <c r="O40" s="160"/>
      <c r="P40" s="168"/>
      <c r="Q40" s="123" t="s">
        <v>424</v>
      </c>
      <c r="R40" s="138" t="s">
        <v>97</v>
      </c>
      <c r="S40" s="138" t="s">
        <v>155</v>
      </c>
      <c r="T40" s="138" t="s">
        <v>157</v>
      </c>
      <c r="U40" s="138" t="s">
        <v>160</v>
      </c>
      <c r="V40" s="138" t="s">
        <v>163</v>
      </c>
      <c r="W40" s="138" t="s">
        <v>166</v>
      </c>
      <c r="X40" s="141" t="s">
        <v>168</v>
      </c>
      <c r="Y40" s="138" t="s">
        <v>170</v>
      </c>
      <c r="Z40" s="138">
        <f t="shared" si="10"/>
        <v>100</v>
      </c>
      <c r="AA40" s="138" t="str">
        <f t="shared" si="11"/>
        <v>Fuerte</v>
      </c>
      <c r="AB40" s="139" t="s">
        <v>98</v>
      </c>
      <c r="AC40" s="138">
        <f t="shared" si="12"/>
        <v>200</v>
      </c>
      <c r="AD40" s="138" t="str">
        <f t="shared" si="13"/>
        <v>Fuerte</v>
      </c>
      <c r="AE40" s="160"/>
      <c r="AF40" s="160"/>
      <c r="AG40" s="162"/>
      <c r="AH40" s="162"/>
      <c r="AI40" s="168"/>
      <c r="AJ40" s="168"/>
      <c r="AK40" s="168"/>
      <c r="AL40" s="158"/>
      <c r="AM40" s="123" t="s">
        <v>432</v>
      </c>
      <c r="AN40" s="123" t="s">
        <v>433</v>
      </c>
      <c r="AO40" s="123" t="s">
        <v>427</v>
      </c>
      <c r="AP40" s="124">
        <v>43831</v>
      </c>
      <c r="AQ40" s="124">
        <v>44196</v>
      </c>
      <c r="AR40" s="123" t="s">
        <v>434</v>
      </c>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c r="CC40" s="55"/>
      <c r="CD40" s="55"/>
      <c r="CE40" s="55"/>
      <c r="CF40" s="55"/>
      <c r="CG40" s="55"/>
      <c r="CH40" s="55"/>
      <c r="CI40" s="55"/>
      <c r="CJ40" s="55"/>
      <c r="CK40" s="55"/>
      <c r="CY40" s="198"/>
      <c r="CZ40" s="199"/>
      <c r="DD40" s="198"/>
      <c r="DE40" s="160"/>
      <c r="DF40" s="160"/>
      <c r="DG40" s="199"/>
    </row>
    <row r="41" spans="1:111" s="134" customFormat="1" ht="97.5" customHeight="1" thickBot="1" x14ac:dyDescent="0.3">
      <c r="A41" s="157"/>
      <c r="B41" s="160"/>
      <c r="C41" s="162"/>
      <c r="D41" s="305"/>
      <c r="E41" s="159"/>
      <c r="F41" s="159"/>
      <c r="G41" s="55"/>
      <c r="H41" s="55"/>
      <c r="I41" s="55"/>
      <c r="J41" s="55"/>
      <c r="K41" s="159"/>
      <c r="L41" s="165"/>
      <c r="M41" s="165"/>
      <c r="N41" s="160"/>
      <c r="O41" s="160"/>
      <c r="P41" s="274"/>
      <c r="Q41" s="123" t="s">
        <v>409</v>
      </c>
      <c r="R41" s="138" t="s">
        <v>97</v>
      </c>
      <c r="S41" s="138" t="s">
        <v>155</v>
      </c>
      <c r="T41" s="138" t="s">
        <v>157</v>
      </c>
      <c r="U41" s="138" t="s">
        <v>160</v>
      </c>
      <c r="V41" s="138" t="s">
        <v>163</v>
      </c>
      <c r="W41" s="138" t="s">
        <v>166</v>
      </c>
      <c r="X41" s="141" t="s">
        <v>168</v>
      </c>
      <c r="Y41" s="138" t="s">
        <v>170</v>
      </c>
      <c r="Z41" s="138">
        <f t="shared" si="10"/>
        <v>100</v>
      </c>
      <c r="AA41" s="138" t="str">
        <f t="shared" si="11"/>
        <v>Fuerte</v>
      </c>
      <c r="AB41" s="139" t="s">
        <v>98</v>
      </c>
      <c r="AC41" s="138">
        <f t="shared" si="12"/>
        <v>200</v>
      </c>
      <c r="AD41" s="138" t="str">
        <f t="shared" si="13"/>
        <v>Fuerte</v>
      </c>
      <c r="AE41" s="160"/>
      <c r="AF41" s="160"/>
      <c r="AG41" s="162"/>
      <c r="AH41" s="162"/>
      <c r="AI41" s="274"/>
      <c r="AJ41" s="274"/>
      <c r="AK41" s="274"/>
      <c r="AL41" s="158"/>
      <c r="AM41" s="151" t="s">
        <v>414</v>
      </c>
      <c r="AN41" s="123" t="s">
        <v>415</v>
      </c>
      <c r="AO41" s="123" t="s">
        <v>427</v>
      </c>
      <c r="AP41" s="124">
        <v>43831</v>
      </c>
      <c r="AQ41" s="124">
        <v>44196</v>
      </c>
      <c r="AR41" s="123" t="s">
        <v>416</v>
      </c>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5"/>
      <c r="CE41" s="55"/>
      <c r="CF41" s="55"/>
      <c r="CG41" s="55"/>
      <c r="CH41" s="55"/>
      <c r="CI41" s="55"/>
      <c r="CJ41" s="55"/>
      <c r="CK41" s="55"/>
      <c r="CY41" s="290"/>
      <c r="CZ41" s="291"/>
      <c r="DD41" s="290"/>
      <c r="DE41" s="292"/>
      <c r="DF41" s="292"/>
      <c r="DG41" s="291"/>
    </row>
    <row r="42" spans="1:111" s="134" customFormat="1" ht="75.75" customHeight="1" x14ac:dyDescent="0.25">
      <c r="A42" s="157" t="s">
        <v>124</v>
      </c>
      <c r="B42" s="160" t="s">
        <v>114</v>
      </c>
      <c r="C42" s="162" t="s">
        <v>108</v>
      </c>
      <c r="D42" s="306" t="s">
        <v>140</v>
      </c>
      <c r="E42" s="159" t="s">
        <v>435</v>
      </c>
      <c r="F42" s="159" t="s">
        <v>542</v>
      </c>
      <c r="G42" s="55"/>
      <c r="H42" s="55"/>
      <c r="I42" s="55"/>
      <c r="J42" s="55"/>
      <c r="K42" s="159" t="s">
        <v>436</v>
      </c>
      <c r="L42" s="159" t="s">
        <v>437</v>
      </c>
      <c r="M42" s="159" t="s">
        <v>407</v>
      </c>
      <c r="N42" s="160" t="s">
        <v>76</v>
      </c>
      <c r="O42" s="160" t="s">
        <v>86</v>
      </c>
      <c r="P42" s="161" t="str">
        <f>INDEX(Validacion!$C$15:$G$19,'MATRIZ PROYECCIÓN 2020'!CY42:CY44,'MATRIZ PROYECCIÓN 2020'!CZ42:CZ44)</f>
        <v>Extrema</v>
      </c>
      <c r="Q42" s="123" t="s">
        <v>438</v>
      </c>
      <c r="R42" s="138" t="s">
        <v>97</v>
      </c>
      <c r="S42" s="138" t="s">
        <v>155</v>
      </c>
      <c r="T42" s="138" t="s">
        <v>157</v>
      </c>
      <c r="U42" s="138" t="s">
        <v>160</v>
      </c>
      <c r="V42" s="138" t="s">
        <v>163</v>
      </c>
      <c r="W42" s="138" t="s">
        <v>166</v>
      </c>
      <c r="X42" s="141" t="s">
        <v>168</v>
      </c>
      <c r="Y42" s="138" t="s">
        <v>170</v>
      </c>
      <c r="Z42" s="138">
        <f t="shared" ref="Z42:Z43" si="14">IF(S42="Asignado",15,0)+IF(T42="Adecuado",15,0)+IF(U42="Oportuna",15,0)+IF(V42="Prevenir",15,IF(V42="Detectar",10,0))+IF(W42="Confiable",15,0)+IF(X42="Se investigan y resuelven oportunamente",15,0)+IF(Y42="Completa",10,IF(Y42="Incompleta",5,0))</f>
        <v>100</v>
      </c>
      <c r="AA42" s="138" t="str">
        <f t="shared" ref="AA42:AA43" si="15">IF(Z42&gt;=96,"Fuerte",IF(OR(Z42=95,Z42&gt;=86),"Moderado","Débil"))</f>
        <v>Fuerte</v>
      </c>
      <c r="AB42" s="139" t="s">
        <v>98</v>
      </c>
      <c r="AC42" s="138">
        <f t="shared" ref="AC42:AC43" si="16">IF(AA42="Fuerte",100,IF(AA42="Moderado",50,0))+IF(AB42="Fuerte",100,IF(AB42="Moderado",50,0))</f>
        <v>200</v>
      </c>
      <c r="AD42" s="138" t="str">
        <f t="shared" ref="AD42:AD43" si="17">IF(AND(AA42="Moderado",AB42="Moderado",AC42=100),"Moderado",IF(AC42=200,"Fuerte",IF(OR(AC42=150,),"Moderado","Débil")))</f>
        <v>Fuerte</v>
      </c>
      <c r="AE42" s="160">
        <f>(IF(AD42="Fuerte",100,IF(AD42="Moderado",50,0))+IF(AD43="Fuerte",100,IF(AD43="Moderado",50,0)))/2</f>
        <v>100</v>
      </c>
      <c r="AF42" s="160" t="str">
        <f>IF(AE42&gt;=100,"Fuerte",IF(OR(AE42=99,AE42&gt;=50),"Moderado","Débil"))</f>
        <v>Fuerte</v>
      </c>
      <c r="AG42" s="162" t="s">
        <v>5</v>
      </c>
      <c r="AH42" s="162" t="s">
        <v>175</v>
      </c>
      <c r="AI42" s="161" t="str">
        <f>VLOOKUP(IF(DE42=0,DE42+1,IF(DE42&lt;0,DE42+2,DE42)),Validacion!$J$15:$K$19,2,FALSE)</f>
        <v>Improbable</v>
      </c>
      <c r="AJ42" s="161" t="str">
        <f>VLOOKUP(IF(DG42=0,DG42+1,DG42),Validacion!$J$23:$K$27,2,FALSE)</f>
        <v>Mayor</v>
      </c>
      <c r="AK42" s="161" t="str">
        <f>INDEX(Validacion!$C$15:$G$19,IF(DE42=0,DE42+1,IF(DE42&lt;0,DE42+2,DE42)),IF(DG42=0,DG42+1,DG42))</f>
        <v>Alta</v>
      </c>
      <c r="AL42" s="158" t="s">
        <v>101</v>
      </c>
      <c r="AM42" s="122" t="s">
        <v>440</v>
      </c>
      <c r="AN42" s="153" t="s">
        <v>441</v>
      </c>
      <c r="AO42" s="123" t="s">
        <v>442</v>
      </c>
      <c r="AP42" s="124">
        <v>43831</v>
      </c>
      <c r="AQ42" s="124">
        <v>44196</v>
      </c>
      <c r="AR42" s="123" t="s">
        <v>443</v>
      </c>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5"/>
      <c r="CE42" s="55"/>
      <c r="CF42" s="55"/>
      <c r="CG42" s="55"/>
      <c r="CH42" s="55"/>
      <c r="CI42" s="55"/>
      <c r="CJ42" s="55"/>
      <c r="CK42" s="55"/>
      <c r="CY42" s="189">
        <f>VLOOKUP(N42,Validacion!$I$15:$J$19,2,FALSE)</f>
        <v>4</v>
      </c>
      <c r="CZ42" s="191">
        <f>VLOOKUP(O42,Validacion!$I$23:$J$27,2,FALSE)</f>
        <v>4</v>
      </c>
      <c r="DD42" s="189">
        <f>VLOOKUP(N42,Validacion!$I$15:$J$19,2,FALSE)</f>
        <v>4</v>
      </c>
      <c r="DE42" s="195">
        <f>IF(AF42="Fuerte",DD42-2,IF(AND(AF42="Moderado",AG42="Directamente",AH42="Directamente"),DD42-1,IF(AND(AF42="Moderado",AG42="No Disminuye",AH42="Directamente"),DD42,IF(AND(AF42="Moderado",AG42="Directamente",AH42="No Disminuye"),DD42-1,DD42))))</f>
        <v>2</v>
      </c>
      <c r="DF42" s="195">
        <f>VLOOKUP(O42,Validacion!$I$23:$J$27,2,FALSE)</f>
        <v>4</v>
      </c>
      <c r="DG42" s="191">
        <f>IF(AF42="Fuerte",DF42,IF(AND(AF42="Moderado",AG42="Directamente",AH42="Directamente"),DF42-1,IF(AND(AF42="Moderado",AG42="No Disminuye",AH42="Directamente"),DF42-1,IF(AND(AF42="Moderado",AG42="Directamente",AH42="No Disminuye"),DF42,DF42))))</f>
        <v>4</v>
      </c>
    </row>
    <row r="43" spans="1:111" s="134" customFormat="1" ht="75.75" customHeight="1" thickBot="1" x14ac:dyDescent="0.3">
      <c r="A43" s="166"/>
      <c r="B43" s="161"/>
      <c r="C43" s="163"/>
      <c r="D43" s="307"/>
      <c r="E43" s="170"/>
      <c r="F43" s="170"/>
      <c r="G43" s="154"/>
      <c r="H43" s="154"/>
      <c r="I43" s="154"/>
      <c r="J43" s="154"/>
      <c r="K43" s="170"/>
      <c r="L43" s="171"/>
      <c r="M43" s="171"/>
      <c r="N43" s="161"/>
      <c r="O43" s="161"/>
      <c r="P43" s="274"/>
      <c r="Q43" s="155" t="s">
        <v>439</v>
      </c>
      <c r="R43" s="143" t="s">
        <v>97</v>
      </c>
      <c r="S43" s="143" t="s">
        <v>155</v>
      </c>
      <c r="T43" s="143" t="s">
        <v>157</v>
      </c>
      <c r="U43" s="143" t="s">
        <v>160</v>
      </c>
      <c r="V43" s="143" t="s">
        <v>163</v>
      </c>
      <c r="W43" s="143" t="s">
        <v>166</v>
      </c>
      <c r="X43" s="145" t="s">
        <v>168</v>
      </c>
      <c r="Y43" s="143" t="s">
        <v>170</v>
      </c>
      <c r="Z43" s="143">
        <f t="shared" si="14"/>
        <v>100</v>
      </c>
      <c r="AA43" s="143" t="str">
        <f t="shared" si="15"/>
        <v>Fuerte</v>
      </c>
      <c r="AB43" s="144" t="s">
        <v>98</v>
      </c>
      <c r="AC43" s="143">
        <f t="shared" si="16"/>
        <v>200</v>
      </c>
      <c r="AD43" s="143" t="str">
        <f t="shared" si="17"/>
        <v>Fuerte</v>
      </c>
      <c r="AE43" s="161"/>
      <c r="AF43" s="161"/>
      <c r="AG43" s="163"/>
      <c r="AH43" s="163"/>
      <c r="AI43" s="274"/>
      <c r="AJ43" s="274"/>
      <c r="AK43" s="274"/>
      <c r="AL43" s="164"/>
      <c r="AM43" s="156" t="s">
        <v>414</v>
      </c>
      <c r="AN43" s="132" t="s">
        <v>415</v>
      </c>
      <c r="AO43" s="132" t="s">
        <v>442</v>
      </c>
      <c r="AP43" s="133">
        <v>43831</v>
      </c>
      <c r="AQ43" s="133">
        <v>44196</v>
      </c>
      <c r="AR43" s="132" t="s">
        <v>416</v>
      </c>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4"/>
      <c r="BR43" s="154"/>
      <c r="BS43" s="154"/>
      <c r="BT43" s="154"/>
      <c r="BU43" s="154"/>
      <c r="BV43" s="154"/>
      <c r="BW43" s="154"/>
      <c r="BX43" s="154"/>
      <c r="BY43" s="154"/>
      <c r="BZ43" s="154"/>
      <c r="CA43" s="154"/>
      <c r="CB43" s="154"/>
      <c r="CC43" s="154"/>
      <c r="CD43" s="154"/>
      <c r="CE43" s="154"/>
      <c r="CF43" s="154"/>
      <c r="CG43" s="154"/>
      <c r="CH43" s="154"/>
      <c r="CI43" s="154"/>
      <c r="CJ43" s="154"/>
      <c r="CK43" s="154"/>
      <c r="CY43" s="290"/>
      <c r="CZ43" s="291"/>
      <c r="DD43" s="290"/>
      <c r="DE43" s="292"/>
      <c r="DF43" s="292"/>
      <c r="DG43" s="291"/>
    </row>
    <row r="44" spans="1:111" s="146" customFormat="1" ht="125.25" customHeight="1" thickBot="1" x14ac:dyDescent="0.3">
      <c r="A44" s="141" t="s">
        <v>124</v>
      </c>
      <c r="B44" s="138" t="s">
        <v>114</v>
      </c>
      <c r="C44" s="139" t="s">
        <v>108</v>
      </c>
      <c r="D44" s="308" t="s">
        <v>147</v>
      </c>
      <c r="E44" s="122" t="s">
        <v>444</v>
      </c>
      <c r="F44" s="142" t="s">
        <v>445</v>
      </c>
      <c r="G44" s="142"/>
      <c r="H44" s="142"/>
      <c r="I44" s="142"/>
      <c r="J44" s="142"/>
      <c r="K44" s="142" t="s">
        <v>446</v>
      </c>
      <c r="L44" s="142" t="s">
        <v>540</v>
      </c>
      <c r="M44" s="142" t="s">
        <v>541</v>
      </c>
      <c r="N44" s="138" t="s">
        <v>78</v>
      </c>
      <c r="O44" s="138" t="s">
        <v>86</v>
      </c>
      <c r="P44" s="138" t="str">
        <f>INDEX(Validacion!$C$15:$G$19,'MATRIZ PROYECCIÓN 2020'!CY44,'MATRIZ PROYECCIÓN 2020'!CZ44)</f>
        <v>Extrema</v>
      </c>
      <c r="Q44" s="142" t="s">
        <v>447</v>
      </c>
      <c r="R44" s="143" t="s">
        <v>97</v>
      </c>
      <c r="S44" s="143" t="s">
        <v>155</v>
      </c>
      <c r="T44" s="143" t="s">
        <v>157</v>
      </c>
      <c r="U44" s="143" t="s">
        <v>160</v>
      </c>
      <c r="V44" s="143" t="s">
        <v>163</v>
      </c>
      <c r="W44" s="143" t="s">
        <v>166</v>
      </c>
      <c r="X44" s="145" t="s">
        <v>168</v>
      </c>
      <c r="Y44" s="143" t="s">
        <v>170</v>
      </c>
      <c r="Z44" s="143">
        <f t="shared" ref="Z44:Z45" si="18">IF(S44="Asignado",15,0)+IF(T44="Adecuado",15,0)+IF(U44="Oportuna",15,0)+IF(V44="Prevenir",15,IF(V44="Detectar",10,0))+IF(W44="Confiable",15,0)+IF(X44="Se investigan y resuelven oportunamente",15,0)+IF(Y44="Completa",10,IF(Y44="Incompleta",5,0))</f>
        <v>100</v>
      </c>
      <c r="AA44" s="143" t="str">
        <f t="shared" ref="AA44:AA45" si="19">IF(Z44&gt;=96,"Fuerte",IF(OR(Z44=95,Z44&gt;=86),"Moderado","Débil"))</f>
        <v>Fuerte</v>
      </c>
      <c r="AB44" s="144" t="s">
        <v>98</v>
      </c>
      <c r="AC44" s="143">
        <f t="shared" ref="AC44:AC45" si="20">IF(AA44="Fuerte",100,IF(AA44="Moderado",50,0))+IF(AB44="Fuerte",100,IF(AB44="Moderado",50,0))</f>
        <v>200</v>
      </c>
      <c r="AD44" s="143" t="str">
        <f t="shared" ref="AD44:AD45" si="21">IF(AND(AA44="Moderado",AB44="Moderado",AC44=100),"Moderado",IF(AC44=200,"Fuerte",IF(OR(AC44=150,),"Moderado","Débil")))</f>
        <v>Fuerte</v>
      </c>
      <c r="AE44" s="138">
        <f>(IF(AD44="Fuerte",100,IF(AD44="Moderado",50,0)))/1</f>
        <v>100</v>
      </c>
      <c r="AF44" s="138" t="str">
        <f>IF(AE44&gt;=100,"Fuerte",IF(OR(AE44=99,AE44&gt;=50),"Moderado","Débil"))</f>
        <v>Fuerte</v>
      </c>
      <c r="AG44" s="139" t="s">
        <v>5</v>
      </c>
      <c r="AH44" s="139" t="s">
        <v>175</v>
      </c>
      <c r="AI44" s="138" t="str">
        <f>VLOOKUP(IF(DE44=0,DE44+1,IF(DE44&lt;0,DE44+2,DE44)),Validacion!$J$15:$K$19,2,FALSE)</f>
        <v>Rara Vez</v>
      </c>
      <c r="AJ44" s="138" t="str">
        <f>VLOOKUP(IF(DG44=0,DG44+1,DG44),Validacion!$J$23:$K$27,2,FALSE)</f>
        <v>Mayor</v>
      </c>
      <c r="AK44" s="138" t="str">
        <f>INDEX(Validacion!$C$15:$G$19,IF(DE44=0,DE44+1,IF(DE44&lt;0,DE44+2,DE44)),IF(DG44=0,DG44+1,DG44))</f>
        <v>Alta</v>
      </c>
      <c r="AL44" s="140" t="s">
        <v>101</v>
      </c>
      <c r="AM44" s="123" t="s">
        <v>448</v>
      </c>
      <c r="AN44" s="123" t="s">
        <v>449</v>
      </c>
      <c r="AO44" s="123" t="s">
        <v>450</v>
      </c>
      <c r="AP44" s="124">
        <v>43831</v>
      </c>
      <c r="AQ44" s="124" t="s">
        <v>451</v>
      </c>
      <c r="AR44" s="123" t="s">
        <v>381</v>
      </c>
      <c r="AS44" s="138"/>
      <c r="AT44" s="138"/>
      <c r="AU44" s="138"/>
      <c r="AV44" s="138"/>
      <c r="AW44" s="138"/>
      <c r="AX44" s="138"/>
      <c r="AY44" s="138"/>
      <c r="AZ44" s="138"/>
      <c r="BA44" s="138"/>
      <c r="BB44" s="138"/>
      <c r="BC44" s="138"/>
      <c r="BD44" s="138"/>
      <c r="BE44" s="138"/>
      <c r="BF44" s="138"/>
      <c r="BG44" s="138"/>
      <c r="BH44" s="138"/>
      <c r="BI44" s="138"/>
      <c r="BJ44" s="138"/>
      <c r="BK44" s="138"/>
      <c r="BL44" s="138"/>
      <c r="BM44" s="138"/>
      <c r="BN44" s="138"/>
      <c r="BO44" s="138"/>
      <c r="BP44" s="138"/>
      <c r="BQ44" s="138"/>
      <c r="BR44" s="138"/>
      <c r="BS44" s="138"/>
      <c r="BT44" s="138"/>
      <c r="BU44" s="138"/>
      <c r="BV44" s="138"/>
      <c r="BW44" s="138"/>
      <c r="BX44" s="138"/>
      <c r="BY44" s="138"/>
      <c r="BZ44" s="138"/>
      <c r="CA44" s="138"/>
      <c r="CB44" s="138"/>
      <c r="CC44" s="138"/>
      <c r="CD44" s="138"/>
      <c r="CE44" s="138"/>
      <c r="CF44" s="138"/>
      <c r="CG44" s="138"/>
      <c r="CH44" s="138"/>
      <c r="CI44" s="138"/>
      <c r="CJ44" s="138"/>
      <c r="CK44" s="138"/>
      <c r="CY44" s="100">
        <f>VLOOKUP(N44,Validacion!$I$15:$J$19,2,FALSE)</f>
        <v>3</v>
      </c>
      <c r="CZ44" s="101">
        <f>VLOOKUP(O44,Validacion!$I$23:$J$27,2,FALSE)</f>
        <v>4</v>
      </c>
      <c r="DD44" s="100">
        <f>VLOOKUP(N44,Validacion!$I$15:$J$19,2,FALSE)</f>
        <v>3</v>
      </c>
      <c r="DE44" s="103">
        <f>IF(AF44="Fuerte",DD44-2,IF(AND(AF44="Moderado",AG44="Directamente",AH44="Directamente"),DD44-1,IF(AND(AF44="Moderado",AG44="No Disminuye",AH44="Directamente"),DD44,IF(AND(AF44="Moderado",AG44="Directamente",AH44="No Disminuye"),DD44-1,DD44))))</f>
        <v>1</v>
      </c>
      <c r="DF44" s="103">
        <f>VLOOKUP(O44,Validacion!$I$23:$J$27,2,FALSE)</f>
        <v>4</v>
      </c>
      <c r="DG44" s="101">
        <f>IF(AF44="Fuerte",DF44,IF(AND(AF44="Moderado",AG44="Directamente",AH44="Directamente"),DF44-1,IF(AND(AF44="Moderado",AG44="No Disminuye",AH44="Directamente"),DF44-1,IF(AND(AF44="Moderado",AG44="Directamente",AH44="No Disminuye"),DF44,DF44))))</f>
        <v>4</v>
      </c>
    </row>
    <row r="45" spans="1:111" s="146" customFormat="1" ht="99.75" customHeight="1" x14ac:dyDescent="0.25">
      <c r="A45" s="157" t="s">
        <v>124</v>
      </c>
      <c r="B45" s="160" t="s">
        <v>114</v>
      </c>
      <c r="C45" s="162" t="s">
        <v>108</v>
      </c>
      <c r="D45" s="309" t="s">
        <v>148</v>
      </c>
      <c r="E45" s="159" t="s">
        <v>452</v>
      </c>
      <c r="F45" s="159" t="s">
        <v>453</v>
      </c>
      <c r="G45" s="138"/>
      <c r="H45" s="138"/>
      <c r="I45" s="138"/>
      <c r="J45" s="138"/>
      <c r="K45" s="159" t="s">
        <v>454</v>
      </c>
      <c r="L45" s="159" t="s">
        <v>455</v>
      </c>
      <c r="M45" s="159" t="s">
        <v>456</v>
      </c>
      <c r="N45" s="160" t="s">
        <v>82</v>
      </c>
      <c r="O45" s="160" t="s">
        <v>86</v>
      </c>
      <c r="P45" s="161" t="str">
        <f>INDEX(Validacion!$C$15:$G$19,'MATRIZ PROYECCIÓN 2020'!CY45:CY48,'MATRIZ PROYECCIÓN 2020'!CZ45:CZ48)</f>
        <v>Alta</v>
      </c>
      <c r="Q45" s="152" t="s">
        <v>457</v>
      </c>
      <c r="R45" s="138" t="s">
        <v>97</v>
      </c>
      <c r="S45" s="138" t="s">
        <v>155</v>
      </c>
      <c r="T45" s="138" t="s">
        <v>157</v>
      </c>
      <c r="U45" s="138" t="s">
        <v>160</v>
      </c>
      <c r="V45" s="138" t="s">
        <v>163</v>
      </c>
      <c r="W45" s="138" t="s">
        <v>166</v>
      </c>
      <c r="X45" s="141" t="s">
        <v>168</v>
      </c>
      <c r="Y45" s="138" t="s">
        <v>170</v>
      </c>
      <c r="Z45" s="138">
        <f t="shared" si="18"/>
        <v>100</v>
      </c>
      <c r="AA45" s="138" t="str">
        <f t="shared" si="19"/>
        <v>Fuerte</v>
      </c>
      <c r="AB45" s="139" t="s">
        <v>98</v>
      </c>
      <c r="AC45" s="138">
        <f t="shared" si="20"/>
        <v>200</v>
      </c>
      <c r="AD45" s="138" t="str">
        <f t="shared" si="21"/>
        <v>Fuerte</v>
      </c>
      <c r="AE45" s="160">
        <f>(IF(AD45="Fuerte",100,IF(AD45="Moderado",50,0))+IF(AD46="Fuerte",100,IF(AD46="Moderado",50,0))+IF(AD47="Fuerte",100,IF(AD47="Moderado",50,0))+IF(AD48="Fuerte",100,IF(AD48="Moderado",50,0)))/4</f>
        <v>100</v>
      </c>
      <c r="AF45" s="160" t="str">
        <f>IF(AE45&gt;=100,"Fuerte",IF(OR(AE45=99,AE45&gt;=50),"Moderado","Débil"))</f>
        <v>Fuerte</v>
      </c>
      <c r="AG45" s="162" t="s">
        <v>5</v>
      </c>
      <c r="AH45" s="162" t="s">
        <v>175</v>
      </c>
      <c r="AI45" s="161" t="str">
        <f>VLOOKUP(IF(DE45=0,DE45+1,IF(DE45&lt;0,DE45+2,DE45)),Validacion!$J$15:$K$19,2,FALSE)</f>
        <v>Rara Vez</v>
      </c>
      <c r="AJ45" s="161" t="str">
        <f>VLOOKUP(IF(DG45=0,DG45+1,DG45),Validacion!$J$23:$K$27,2,FALSE)</f>
        <v>Mayor</v>
      </c>
      <c r="AK45" s="161" t="str">
        <f>INDEX(Validacion!$C$15:$G$19,IF(DE45=0,DE45+1,IF(DE45&lt;0,DE45+2,DE45)),IF(DG45=0,DG45+1,DG45))</f>
        <v>Alta</v>
      </c>
      <c r="AL45" s="158" t="s">
        <v>101</v>
      </c>
      <c r="AM45" s="152" t="s">
        <v>461</v>
      </c>
      <c r="AN45" s="152" t="s">
        <v>462</v>
      </c>
      <c r="AO45" s="152" t="s">
        <v>463</v>
      </c>
      <c r="AP45" s="124">
        <v>43831</v>
      </c>
      <c r="AQ45" s="124">
        <v>44196</v>
      </c>
      <c r="AR45" s="123" t="s">
        <v>464</v>
      </c>
      <c r="AS45" s="138"/>
      <c r="AT45" s="138"/>
      <c r="AU45" s="138"/>
      <c r="AV45" s="138"/>
      <c r="AW45" s="138"/>
      <c r="AX45" s="138"/>
      <c r="AY45" s="138"/>
      <c r="AZ45" s="138"/>
      <c r="BA45" s="138"/>
      <c r="BB45" s="138"/>
      <c r="BC45" s="138"/>
      <c r="BD45" s="138"/>
      <c r="BE45" s="138"/>
      <c r="BF45" s="138"/>
      <c r="BG45" s="138"/>
      <c r="BH45" s="138"/>
      <c r="BI45" s="138"/>
      <c r="BJ45" s="138"/>
      <c r="BK45" s="138"/>
      <c r="BL45" s="138"/>
      <c r="BM45" s="138"/>
      <c r="BN45" s="138"/>
      <c r="BO45" s="138"/>
      <c r="BP45" s="138"/>
      <c r="BQ45" s="138"/>
      <c r="BR45" s="138"/>
      <c r="BS45" s="138"/>
      <c r="BT45" s="138"/>
      <c r="BU45" s="138"/>
      <c r="BV45" s="138"/>
      <c r="BW45" s="138"/>
      <c r="BX45" s="138"/>
      <c r="BY45" s="138"/>
      <c r="BZ45" s="138"/>
      <c r="CA45" s="138"/>
      <c r="CB45" s="138"/>
      <c r="CC45" s="138"/>
      <c r="CD45" s="138"/>
      <c r="CE45" s="138"/>
      <c r="CF45" s="138"/>
      <c r="CG45" s="138"/>
      <c r="CH45" s="138"/>
      <c r="CI45" s="138"/>
      <c r="CJ45" s="138"/>
      <c r="CK45" s="138"/>
      <c r="CY45" s="189">
        <f>VLOOKUP(N45,Validacion!$I$15:$J$19,2,FALSE)</f>
        <v>1</v>
      </c>
      <c r="CZ45" s="191">
        <f>VLOOKUP(O45,Validacion!$I$23:$J$27,2,FALSE)</f>
        <v>4</v>
      </c>
      <c r="DD45" s="189">
        <f>VLOOKUP(N45,Validacion!$I$15:$J$19,2,FALSE)</f>
        <v>1</v>
      </c>
      <c r="DE45" s="195">
        <f>IF(AF45="Fuerte",DD45-2,IF(AND(AF45="Moderado",AG45="Directamente",AH45="Directamente"),DD45-1,IF(AND(AF45="Moderado",AG45="No Disminuye",AH45="Directamente"),DD45,IF(AND(AF45="Moderado",AG45="Directamente",AH45="No Disminuye"),DD45-1,DD45))))</f>
        <v>-1</v>
      </c>
      <c r="DF45" s="195">
        <f>VLOOKUP(O45,Validacion!$I$23:$J$27,2,FALSE)</f>
        <v>4</v>
      </c>
      <c r="DG45" s="191">
        <f>IF(AF45="Fuerte",DF45,IF(AND(AF45="Moderado",AG45="Directamente",AH45="Directamente"),DF45-1,IF(AND(AF45="Moderado",AG45="No Disminuye",AH45="Directamente"),DF45-1,IF(AND(AF45="Moderado",AG45="Directamente",AH45="No Disminuye"),DF45,DF45))))</f>
        <v>4</v>
      </c>
    </row>
    <row r="46" spans="1:111" s="146" customFormat="1" ht="99.75" customHeight="1" x14ac:dyDescent="0.25">
      <c r="A46" s="157"/>
      <c r="B46" s="160"/>
      <c r="C46" s="162"/>
      <c r="D46" s="309"/>
      <c r="E46" s="159"/>
      <c r="F46" s="159"/>
      <c r="G46" s="138"/>
      <c r="H46" s="138"/>
      <c r="I46" s="138"/>
      <c r="J46" s="138"/>
      <c r="K46" s="159"/>
      <c r="L46" s="165"/>
      <c r="M46" s="165"/>
      <c r="N46" s="160"/>
      <c r="O46" s="160"/>
      <c r="P46" s="168"/>
      <c r="Q46" s="152" t="s">
        <v>458</v>
      </c>
      <c r="R46" s="138" t="s">
        <v>97</v>
      </c>
      <c r="S46" s="138" t="s">
        <v>155</v>
      </c>
      <c r="T46" s="138" t="s">
        <v>157</v>
      </c>
      <c r="U46" s="138" t="s">
        <v>160</v>
      </c>
      <c r="V46" s="138" t="s">
        <v>163</v>
      </c>
      <c r="W46" s="138" t="s">
        <v>166</v>
      </c>
      <c r="X46" s="141" t="s">
        <v>168</v>
      </c>
      <c r="Y46" s="138" t="s">
        <v>170</v>
      </c>
      <c r="Z46" s="138">
        <f t="shared" ref="Z46:Z48" si="22">IF(S46="Asignado",15,0)+IF(T46="Adecuado",15,0)+IF(U46="Oportuna",15,0)+IF(V46="Prevenir",15,IF(V46="Detectar",10,0))+IF(W46="Confiable",15,0)+IF(X46="Se investigan y resuelven oportunamente",15,0)+IF(Y46="Completa",10,IF(Y46="Incompleta",5,0))</f>
        <v>100</v>
      </c>
      <c r="AA46" s="138" t="str">
        <f t="shared" ref="AA46:AA48" si="23">IF(Z46&gt;=96,"Fuerte",IF(OR(Z46=95,Z46&gt;=86),"Moderado","Débil"))</f>
        <v>Fuerte</v>
      </c>
      <c r="AB46" s="139" t="s">
        <v>98</v>
      </c>
      <c r="AC46" s="138">
        <f t="shared" ref="AC46:AC48" si="24">IF(AA46="Fuerte",100,IF(AA46="Moderado",50,0))+IF(AB46="Fuerte",100,IF(AB46="Moderado",50,0))</f>
        <v>200</v>
      </c>
      <c r="AD46" s="138" t="str">
        <f t="shared" ref="AD46:AD48" si="25">IF(AND(AA46="Moderado",AB46="Moderado",AC46=100),"Moderado",IF(AC46=200,"Fuerte",IF(OR(AC46=150,),"Moderado","Débil")))</f>
        <v>Fuerte</v>
      </c>
      <c r="AE46" s="160"/>
      <c r="AF46" s="160"/>
      <c r="AG46" s="162"/>
      <c r="AH46" s="162"/>
      <c r="AI46" s="168"/>
      <c r="AJ46" s="168"/>
      <c r="AK46" s="168"/>
      <c r="AL46" s="158"/>
      <c r="AM46" s="152" t="s">
        <v>465</v>
      </c>
      <c r="AN46" s="152" t="s">
        <v>466</v>
      </c>
      <c r="AO46" s="152" t="s">
        <v>463</v>
      </c>
      <c r="AP46" s="124">
        <v>43831</v>
      </c>
      <c r="AQ46" s="124">
        <v>44196</v>
      </c>
      <c r="AR46" s="123" t="s">
        <v>467</v>
      </c>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8"/>
      <c r="BQ46" s="138"/>
      <c r="BR46" s="138"/>
      <c r="BS46" s="138"/>
      <c r="BT46" s="138"/>
      <c r="BU46" s="138"/>
      <c r="BV46" s="138"/>
      <c r="BW46" s="138"/>
      <c r="BX46" s="138"/>
      <c r="BY46" s="138"/>
      <c r="BZ46" s="138"/>
      <c r="CA46" s="138"/>
      <c r="CB46" s="138"/>
      <c r="CC46" s="138"/>
      <c r="CD46" s="138"/>
      <c r="CE46" s="138"/>
      <c r="CF46" s="138"/>
      <c r="CG46" s="138"/>
      <c r="CH46" s="138"/>
      <c r="CI46" s="138"/>
      <c r="CJ46" s="138"/>
      <c r="CK46" s="138"/>
      <c r="CY46" s="198"/>
      <c r="CZ46" s="199"/>
      <c r="DD46" s="198"/>
      <c r="DE46" s="160"/>
      <c r="DF46" s="160"/>
      <c r="DG46" s="199"/>
    </row>
    <row r="47" spans="1:111" s="146" customFormat="1" ht="99.75" customHeight="1" x14ac:dyDescent="0.25">
      <c r="A47" s="157"/>
      <c r="B47" s="160"/>
      <c r="C47" s="162"/>
      <c r="D47" s="309"/>
      <c r="E47" s="159"/>
      <c r="F47" s="159"/>
      <c r="G47" s="138"/>
      <c r="H47" s="138"/>
      <c r="I47" s="138"/>
      <c r="J47" s="138"/>
      <c r="K47" s="159"/>
      <c r="L47" s="165"/>
      <c r="M47" s="165"/>
      <c r="N47" s="160"/>
      <c r="O47" s="160"/>
      <c r="P47" s="168"/>
      <c r="Q47" s="152" t="s">
        <v>459</v>
      </c>
      <c r="R47" s="138" t="s">
        <v>97</v>
      </c>
      <c r="S47" s="138" t="s">
        <v>155</v>
      </c>
      <c r="T47" s="138" t="s">
        <v>157</v>
      </c>
      <c r="U47" s="138" t="s">
        <v>160</v>
      </c>
      <c r="V47" s="138" t="s">
        <v>163</v>
      </c>
      <c r="W47" s="138" t="s">
        <v>166</v>
      </c>
      <c r="X47" s="141" t="s">
        <v>168</v>
      </c>
      <c r="Y47" s="138" t="s">
        <v>170</v>
      </c>
      <c r="Z47" s="138">
        <f t="shared" si="22"/>
        <v>100</v>
      </c>
      <c r="AA47" s="138" t="str">
        <f t="shared" si="23"/>
        <v>Fuerte</v>
      </c>
      <c r="AB47" s="139" t="s">
        <v>98</v>
      </c>
      <c r="AC47" s="138">
        <f t="shared" si="24"/>
        <v>200</v>
      </c>
      <c r="AD47" s="138" t="str">
        <f t="shared" si="25"/>
        <v>Fuerte</v>
      </c>
      <c r="AE47" s="160"/>
      <c r="AF47" s="160"/>
      <c r="AG47" s="162"/>
      <c r="AH47" s="162"/>
      <c r="AI47" s="168"/>
      <c r="AJ47" s="168"/>
      <c r="AK47" s="168"/>
      <c r="AL47" s="158"/>
      <c r="AM47" s="152" t="s">
        <v>468</v>
      </c>
      <c r="AN47" s="152" t="s">
        <v>469</v>
      </c>
      <c r="AO47" s="152" t="s">
        <v>463</v>
      </c>
      <c r="AP47" s="124">
        <v>43831</v>
      </c>
      <c r="AQ47" s="124">
        <v>44196</v>
      </c>
      <c r="AR47" s="123" t="s">
        <v>470</v>
      </c>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8"/>
      <c r="BQ47" s="138"/>
      <c r="BR47" s="138"/>
      <c r="BS47" s="138"/>
      <c r="BT47" s="138"/>
      <c r="BU47" s="138"/>
      <c r="BV47" s="138"/>
      <c r="BW47" s="138"/>
      <c r="BX47" s="138"/>
      <c r="BY47" s="138"/>
      <c r="BZ47" s="138"/>
      <c r="CA47" s="138"/>
      <c r="CB47" s="138"/>
      <c r="CC47" s="138"/>
      <c r="CD47" s="138"/>
      <c r="CE47" s="138"/>
      <c r="CF47" s="138"/>
      <c r="CG47" s="138"/>
      <c r="CH47" s="138"/>
      <c r="CI47" s="138"/>
      <c r="CJ47" s="138"/>
      <c r="CK47" s="138"/>
      <c r="CY47" s="198"/>
      <c r="CZ47" s="199"/>
      <c r="DD47" s="198"/>
      <c r="DE47" s="160"/>
      <c r="DF47" s="160"/>
      <c r="DG47" s="199"/>
    </row>
    <row r="48" spans="1:111" s="146" customFormat="1" ht="99.75" customHeight="1" thickBot="1" x14ac:dyDescent="0.3">
      <c r="A48" s="157"/>
      <c r="B48" s="160"/>
      <c r="C48" s="162"/>
      <c r="D48" s="309"/>
      <c r="E48" s="159"/>
      <c r="F48" s="159"/>
      <c r="G48" s="138"/>
      <c r="H48" s="138"/>
      <c r="I48" s="138"/>
      <c r="J48" s="138"/>
      <c r="K48" s="159"/>
      <c r="L48" s="165"/>
      <c r="M48" s="165"/>
      <c r="N48" s="160"/>
      <c r="O48" s="160"/>
      <c r="P48" s="274"/>
      <c r="Q48" s="152" t="s">
        <v>460</v>
      </c>
      <c r="R48" s="138" t="s">
        <v>97</v>
      </c>
      <c r="S48" s="138" t="s">
        <v>155</v>
      </c>
      <c r="T48" s="138" t="s">
        <v>157</v>
      </c>
      <c r="U48" s="138" t="s">
        <v>160</v>
      </c>
      <c r="V48" s="138" t="s">
        <v>163</v>
      </c>
      <c r="W48" s="138" t="s">
        <v>166</v>
      </c>
      <c r="X48" s="141" t="s">
        <v>168</v>
      </c>
      <c r="Y48" s="138" t="s">
        <v>170</v>
      </c>
      <c r="Z48" s="138">
        <f t="shared" si="22"/>
        <v>100</v>
      </c>
      <c r="AA48" s="138" t="str">
        <f t="shared" si="23"/>
        <v>Fuerte</v>
      </c>
      <c r="AB48" s="139" t="s">
        <v>98</v>
      </c>
      <c r="AC48" s="138">
        <f t="shared" si="24"/>
        <v>200</v>
      </c>
      <c r="AD48" s="138" t="str">
        <f t="shared" si="25"/>
        <v>Fuerte</v>
      </c>
      <c r="AE48" s="160"/>
      <c r="AF48" s="160"/>
      <c r="AG48" s="162"/>
      <c r="AH48" s="162"/>
      <c r="AI48" s="274"/>
      <c r="AJ48" s="274"/>
      <c r="AK48" s="274"/>
      <c r="AL48" s="158"/>
      <c r="AM48" s="152" t="s">
        <v>471</v>
      </c>
      <c r="AN48" s="152" t="s">
        <v>472</v>
      </c>
      <c r="AO48" s="152" t="s">
        <v>463</v>
      </c>
      <c r="AP48" s="124">
        <v>43831</v>
      </c>
      <c r="AQ48" s="124">
        <v>44196</v>
      </c>
      <c r="AR48" s="123" t="s">
        <v>473</v>
      </c>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8"/>
      <c r="BQ48" s="138"/>
      <c r="BR48" s="138"/>
      <c r="BS48" s="138"/>
      <c r="BT48" s="138"/>
      <c r="BU48" s="138"/>
      <c r="BV48" s="138"/>
      <c r="BW48" s="138"/>
      <c r="BX48" s="138"/>
      <c r="BY48" s="138"/>
      <c r="BZ48" s="138"/>
      <c r="CA48" s="138"/>
      <c r="CB48" s="138"/>
      <c r="CC48" s="138"/>
      <c r="CD48" s="138"/>
      <c r="CE48" s="138"/>
      <c r="CF48" s="138"/>
      <c r="CG48" s="138"/>
      <c r="CH48" s="138"/>
      <c r="CI48" s="138"/>
      <c r="CJ48" s="138"/>
      <c r="CK48" s="138"/>
      <c r="CY48" s="290"/>
      <c r="CZ48" s="291"/>
      <c r="DD48" s="290"/>
      <c r="DE48" s="292"/>
      <c r="DF48" s="292"/>
      <c r="DG48" s="291"/>
    </row>
    <row r="49" spans="1:111" s="134" customFormat="1" ht="105.75" customHeight="1" x14ac:dyDescent="0.25">
      <c r="A49" s="166" t="s">
        <v>124</v>
      </c>
      <c r="B49" s="161" t="s">
        <v>114</v>
      </c>
      <c r="C49" s="163" t="s">
        <v>108</v>
      </c>
      <c r="D49" s="311" t="s">
        <v>144</v>
      </c>
      <c r="E49" s="159" t="s">
        <v>474</v>
      </c>
      <c r="F49" s="159" t="s">
        <v>475</v>
      </c>
      <c r="G49" s="55"/>
      <c r="H49" s="55"/>
      <c r="I49" s="55"/>
      <c r="J49" s="55"/>
      <c r="K49" s="159" t="s">
        <v>476</v>
      </c>
      <c r="L49" s="159" t="s">
        <v>477</v>
      </c>
      <c r="M49" s="159" t="s">
        <v>478</v>
      </c>
      <c r="N49" s="160" t="s">
        <v>80</v>
      </c>
      <c r="O49" s="160" t="s">
        <v>86</v>
      </c>
      <c r="P49" s="161" t="str">
        <f>INDEX(Validacion!$C$15:$G$19,'MATRIZ PROYECCIÓN 2020'!CY49:CY51,'MATRIZ PROYECCIÓN 2020'!CZ49:CZ51)</f>
        <v>Alta</v>
      </c>
      <c r="Q49" s="123" t="s">
        <v>479</v>
      </c>
      <c r="R49" s="138" t="s">
        <v>97</v>
      </c>
      <c r="S49" s="138" t="s">
        <v>155</v>
      </c>
      <c r="T49" s="138" t="s">
        <v>157</v>
      </c>
      <c r="U49" s="138" t="s">
        <v>160</v>
      </c>
      <c r="V49" s="138" t="s">
        <v>163</v>
      </c>
      <c r="W49" s="138" t="s">
        <v>166</v>
      </c>
      <c r="X49" s="141" t="s">
        <v>168</v>
      </c>
      <c r="Y49" s="138" t="s">
        <v>170</v>
      </c>
      <c r="Z49" s="138">
        <f t="shared" ref="Z49:Z51" si="26">IF(S49="Asignado",15,0)+IF(T49="Adecuado",15,0)+IF(U49="Oportuna",15,0)+IF(V49="Prevenir",15,IF(V49="Detectar",10,0))+IF(W49="Confiable",15,0)+IF(X49="Se investigan y resuelven oportunamente",15,0)+IF(Y49="Completa",10,IF(Y49="Incompleta",5,0))</f>
        <v>100</v>
      </c>
      <c r="AA49" s="138" t="str">
        <f t="shared" ref="AA49:AA51" si="27">IF(Z49&gt;=96,"Fuerte",IF(OR(Z49=95,Z49&gt;=86),"Moderado","Débil"))</f>
        <v>Fuerte</v>
      </c>
      <c r="AB49" s="139" t="s">
        <v>98</v>
      </c>
      <c r="AC49" s="138">
        <f t="shared" ref="AC49:AC51" si="28">IF(AA49="Fuerte",100,IF(AA49="Moderado",50,0))+IF(AB49="Fuerte",100,IF(AB49="Moderado",50,0))</f>
        <v>200</v>
      </c>
      <c r="AD49" s="138" t="str">
        <f t="shared" ref="AD49:AD51" si="29">IF(AND(AA49="Moderado",AB49="Moderado",AC49=100),"Moderado",IF(AC49=200,"Fuerte",IF(OR(AC49=150,),"Moderado","Débil")))</f>
        <v>Fuerte</v>
      </c>
      <c r="AE49" s="160">
        <f>(IF(AD49="Fuerte",100,IF(AD49="Moderado",50,0))+IF(AD50="Fuerte",100,IF(AD50="Moderado",50,0))+IF(AD51="Fuerte",100,IF(AD51="Moderado",50,0)))/3</f>
        <v>100</v>
      </c>
      <c r="AF49" s="160" t="str">
        <f>IF(AE49&gt;=100,"Fuerte",IF(OR(AE49=99,AE49&gt;=50),"Moderado","Débil"))</f>
        <v>Fuerte</v>
      </c>
      <c r="AG49" s="162" t="s">
        <v>5</v>
      </c>
      <c r="AH49" s="162" t="s">
        <v>175</v>
      </c>
      <c r="AI49" s="161" t="str">
        <f>VLOOKUP(IF(DE49=0,DE49+1,IF(DE49&lt;0,DE49+2,DE49)),Validacion!$J$15:$K$19,2,FALSE)</f>
        <v>Rara Vez</v>
      </c>
      <c r="AJ49" s="161" t="str">
        <f>VLOOKUP(IF(DG49=0,DG49+1,DG49),Validacion!$J$23:$K$27,2,FALSE)</f>
        <v>Mayor</v>
      </c>
      <c r="AK49" s="161" t="str">
        <f>INDEX(Validacion!$C$15:$G$19,IF(DE49=0,DE49+1,IF(DE49&lt;0,DE49+2,DE49)),IF(DG49=0,DG49+1,DG49))</f>
        <v>Alta</v>
      </c>
      <c r="AL49" s="158" t="s">
        <v>101</v>
      </c>
      <c r="AM49" s="123" t="s">
        <v>482</v>
      </c>
      <c r="AN49" s="123" t="s">
        <v>483</v>
      </c>
      <c r="AO49" s="123" t="s">
        <v>484</v>
      </c>
      <c r="AP49" s="124">
        <v>43831</v>
      </c>
      <c r="AQ49" s="124">
        <v>44196</v>
      </c>
      <c r="AR49" s="123" t="s">
        <v>485</v>
      </c>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c r="CC49" s="55"/>
      <c r="CD49" s="55"/>
      <c r="CE49" s="55"/>
      <c r="CF49" s="55"/>
      <c r="CG49" s="55"/>
      <c r="CH49" s="55"/>
      <c r="CI49" s="55"/>
      <c r="CJ49" s="55"/>
      <c r="CK49" s="55"/>
      <c r="CY49" s="189">
        <f>VLOOKUP(N49,Validacion!$I$15:$J$19,2,FALSE)</f>
        <v>2</v>
      </c>
      <c r="CZ49" s="191">
        <f>VLOOKUP(O49,Validacion!$I$23:$J$27,2,FALSE)</f>
        <v>4</v>
      </c>
      <c r="DD49" s="189">
        <f>VLOOKUP(N49,Validacion!$I$15:$J$19,2,FALSE)</f>
        <v>2</v>
      </c>
      <c r="DE49" s="195">
        <f>IF(AF49="Fuerte",DD49-2,IF(AND(AF49="Moderado",AG49="Directamente",AH49="Directamente"),DD49-1,IF(AND(AF49="Moderado",AG49="No Disminuye",AH49="Directamente"),DD49,IF(AND(AF49="Moderado",AG49="Directamente",AH49="No Disminuye"),DD49-1,DD49))))</f>
        <v>0</v>
      </c>
      <c r="DF49" s="195">
        <f>VLOOKUP(O49,Validacion!$I$23:$J$27,2,FALSE)</f>
        <v>4</v>
      </c>
      <c r="DG49" s="191">
        <f>IF(AF49="Fuerte",DF49,IF(AND(AF49="Moderado",AG49="Directamente",AH49="Directamente"),DF49-1,IF(AND(AF49="Moderado",AG49="No Disminuye",AH49="Directamente"),DF49-1,IF(AND(AF49="Moderado",AG49="Directamente",AH49="No Disminuye"),DF49,DF49))))</f>
        <v>4</v>
      </c>
    </row>
    <row r="50" spans="1:111" s="134" customFormat="1" ht="105.75" customHeight="1" x14ac:dyDescent="0.25">
      <c r="A50" s="167"/>
      <c r="B50" s="168"/>
      <c r="C50" s="169"/>
      <c r="D50" s="312"/>
      <c r="E50" s="159"/>
      <c r="F50" s="159"/>
      <c r="G50" s="55"/>
      <c r="H50" s="55"/>
      <c r="I50" s="55"/>
      <c r="J50" s="55"/>
      <c r="K50" s="159"/>
      <c r="L50" s="165"/>
      <c r="M50" s="165"/>
      <c r="N50" s="160"/>
      <c r="O50" s="160"/>
      <c r="P50" s="168"/>
      <c r="Q50" s="123" t="s">
        <v>480</v>
      </c>
      <c r="R50" s="138" t="s">
        <v>97</v>
      </c>
      <c r="S50" s="138" t="s">
        <v>155</v>
      </c>
      <c r="T50" s="138" t="s">
        <v>157</v>
      </c>
      <c r="U50" s="138" t="s">
        <v>160</v>
      </c>
      <c r="V50" s="138" t="s">
        <v>163</v>
      </c>
      <c r="W50" s="138" t="s">
        <v>166</v>
      </c>
      <c r="X50" s="141" t="s">
        <v>168</v>
      </c>
      <c r="Y50" s="138" t="s">
        <v>170</v>
      </c>
      <c r="Z50" s="138">
        <f t="shared" si="26"/>
        <v>100</v>
      </c>
      <c r="AA50" s="138" t="str">
        <f t="shared" si="27"/>
        <v>Fuerte</v>
      </c>
      <c r="AB50" s="139" t="s">
        <v>98</v>
      </c>
      <c r="AC50" s="138">
        <f t="shared" si="28"/>
        <v>200</v>
      </c>
      <c r="AD50" s="138" t="str">
        <f t="shared" si="29"/>
        <v>Fuerte</v>
      </c>
      <c r="AE50" s="160"/>
      <c r="AF50" s="160"/>
      <c r="AG50" s="162"/>
      <c r="AH50" s="162"/>
      <c r="AI50" s="168"/>
      <c r="AJ50" s="168"/>
      <c r="AK50" s="168"/>
      <c r="AL50" s="158"/>
      <c r="AM50" s="123" t="s">
        <v>486</v>
      </c>
      <c r="AN50" s="123" t="s">
        <v>487</v>
      </c>
      <c r="AO50" s="123" t="s">
        <v>484</v>
      </c>
      <c r="AP50" s="124">
        <v>43831</v>
      </c>
      <c r="AQ50" s="124">
        <v>44196</v>
      </c>
      <c r="AR50" s="123" t="s">
        <v>488</v>
      </c>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c r="CC50" s="55"/>
      <c r="CD50" s="55"/>
      <c r="CE50" s="55"/>
      <c r="CF50" s="55"/>
      <c r="CG50" s="55"/>
      <c r="CH50" s="55"/>
      <c r="CI50" s="55"/>
      <c r="CJ50" s="55"/>
      <c r="CK50" s="55"/>
      <c r="CY50" s="198"/>
      <c r="CZ50" s="199"/>
      <c r="DD50" s="198"/>
      <c r="DE50" s="160"/>
      <c r="DF50" s="160"/>
      <c r="DG50" s="199"/>
    </row>
    <row r="51" spans="1:111" s="134" customFormat="1" ht="105.75" customHeight="1" thickBot="1" x14ac:dyDescent="0.3">
      <c r="A51" s="167"/>
      <c r="B51" s="168"/>
      <c r="C51" s="169"/>
      <c r="D51" s="312"/>
      <c r="E51" s="170"/>
      <c r="F51" s="170"/>
      <c r="G51" s="154"/>
      <c r="H51" s="154"/>
      <c r="I51" s="154"/>
      <c r="J51" s="154"/>
      <c r="K51" s="170"/>
      <c r="L51" s="171"/>
      <c r="M51" s="171"/>
      <c r="N51" s="161"/>
      <c r="O51" s="161"/>
      <c r="P51" s="274"/>
      <c r="Q51" s="132" t="s">
        <v>481</v>
      </c>
      <c r="R51" s="143" t="s">
        <v>97</v>
      </c>
      <c r="S51" s="143" t="s">
        <v>155</v>
      </c>
      <c r="T51" s="143" t="s">
        <v>157</v>
      </c>
      <c r="U51" s="143" t="s">
        <v>160</v>
      </c>
      <c r="V51" s="143" t="s">
        <v>163</v>
      </c>
      <c r="W51" s="143" t="s">
        <v>166</v>
      </c>
      <c r="X51" s="145" t="s">
        <v>168</v>
      </c>
      <c r="Y51" s="143" t="s">
        <v>170</v>
      </c>
      <c r="Z51" s="143">
        <f t="shared" si="26"/>
        <v>100</v>
      </c>
      <c r="AA51" s="143" t="str">
        <f t="shared" si="27"/>
        <v>Fuerte</v>
      </c>
      <c r="AB51" s="144" t="s">
        <v>98</v>
      </c>
      <c r="AC51" s="143">
        <f t="shared" si="28"/>
        <v>200</v>
      </c>
      <c r="AD51" s="143" t="str">
        <f t="shared" si="29"/>
        <v>Fuerte</v>
      </c>
      <c r="AE51" s="161"/>
      <c r="AF51" s="161"/>
      <c r="AG51" s="163"/>
      <c r="AH51" s="163"/>
      <c r="AI51" s="274"/>
      <c r="AJ51" s="274"/>
      <c r="AK51" s="274"/>
      <c r="AL51" s="164"/>
      <c r="AM51" s="132" t="s">
        <v>489</v>
      </c>
      <c r="AN51" s="132" t="s">
        <v>490</v>
      </c>
      <c r="AO51" s="132" t="s">
        <v>484</v>
      </c>
      <c r="AP51" s="133">
        <v>43831</v>
      </c>
      <c r="AQ51" s="133">
        <v>44196</v>
      </c>
      <c r="AR51" s="132" t="s">
        <v>491</v>
      </c>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4"/>
      <c r="BR51" s="154"/>
      <c r="BS51" s="154"/>
      <c r="BT51" s="154"/>
      <c r="BU51" s="154"/>
      <c r="BV51" s="154"/>
      <c r="BW51" s="154"/>
      <c r="BX51" s="154"/>
      <c r="BY51" s="154"/>
      <c r="BZ51" s="154"/>
      <c r="CA51" s="154"/>
      <c r="CB51" s="154"/>
      <c r="CC51" s="154"/>
      <c r="CD51" s="154"/>
      <c r="CE51" s="154"/>
      <c r="CF51" s="154"/>
      <c r="CG51" s="154"/>
      <c r="CH51" s="154"/>
      <c r="CI51" s="154"/>
      <c r="CJ51" s="154"/>
      <c r="CK51" s="154"/>
      <c r="CY51" s="290"/>
      <c r="CZ51" s="291"/>
      <c r="DD51" s="290"/>
      <c r="DE51" s="292"/>
      <c r="DF51" s="292"/>
      <c r="DG51" s="291"/>
    </row>
    <row r="52" spans="1:111" s="134" customFormat="1" ht="96.75" customHeight="1" x14ac:dyDescent="0.25">
      <c r="A52" s="157" t="s">
        <v>124</v>
      </c>
      <c r="B52" s="160" t="s">
        <v>114</v>
      </c>
      <c r="C52" s="162" t="s">
        <v>108</v>
      </c>
      <c r="D52" s="313" t="s">
        <v>146</v>
      </c>
      <c r="E52" s="159" t="s">
        <v>492</v>
      </c>
      <c r="F52" s="159" t="s">
        <v>493</v>
      </c>
      <c r="G52" s="55"/>
      <c r="H52" s="55"/>
      <c r="I52" s="55"/>
      <c r="J52" s="55"/>
      <c r="K52" s="159" t="s">
        <v>494</v>
      </c>
      <c r="L52" s="159" t="s">
        <v>495</v>
      </c>
      <c r="M52" s="159" t="s">
        <v>496</v>
      </c>
      <c r="N52" s="165" t="s">
        <v>80</v>
      </c>
      <c r="O52" s="165" t="s">
        <v>86</v>
      </c>
      <c r="P52" s="161" t="str">
        <f>INDEX(Validacion!$C$15:$G$19,'MATRIZ PROYECCIÓN 2020'!CY52:CY53,'MATRIZ PROYECCIÓN 2020'!CZ52:CZ53)</f>
        <v>Alta</v>
      </c>
      <c r="Q52" s="123" t="s">
        <v>497</v>
      </c>
      <c r="R52" s="138" t="s">
        <v>97</v>
      </c>
      <c r="S52" s="138" t="s">
        <v>155</v>
      </c>
      <c r="T52" s="138" t="s">
        <v>157</v>
      </c>
      <c r="U52" s="138" t="s">
        <v>160</v>
      </c>
      <c r="V52" s="138" t="s">
        <v>163</v>
      </c>
      <c r="W52" s="138" t="s">
        <v>166</v>
      </c>
      <c r="X52" s="141" t="s">
        <v>168</v>
      </c>
      <c r="Y52" s="138" t="s">
        <v>170</v>
      </c>
      <c r="Z52" s="138">
        <f t="shared" ref="Z52:Z53" si="30">IF(S52="Asignado",15,0)+IF(T52="Adecuado",15,0)+IF(U52="Oportuna",15,0)+IF(V52="Prevenir",15,IF(V52="Detectar",10,0))+IF(W52="Confiable",15,0)+IF(X52="Se investigan y resuelven oportunamente",15,0)+IF(Y52="Completa",10,IF(Y52="Incompleta",5,0))</f>
        <v>100</v>
      </c>
      <c r="AA52" s="138" t="str">
        <f t="shared" ref="AA52:AA53" si="31">IF(Z52&gt;=96,"Fuerte",IF(OR(Z52=95,Z52&gt;=86),"Moderado","Débil"))</f>
        <v>Fuerte</v>
      </c>
      <c r="AB52" s="139" t="s">
        <v>98</v>
      </c>
      <c r="AC52" s="138">
        <f t="shared" ref="AC52:AC53" si="32">IF(AA52="Fuerte",100,IF(AA52="Moderado",50,0))+IF(AB52="Fuerte",100,IF(AB52="Moderado",50,0))</f>
        <v>200</v>
      </c>
      <c r="AD52" s="138" t="str">
        <f t="shared" ref="AD52:AD53" si="33">IF(AND(AA52="Moderado",AB52="Moderado",AC52=100),"Moderado",IF(AC52=200,"Fuerte",IF(OR(AC52=150,),"Moderado","Débil")))</f>
        <v>Fuerte</v>
      </c>
      <c r="AE52" s="160">
        <f>(IF(AD52="Fuerte",100,IF(AD52="Moderado",50,0))+IF(AD53="Fuerte",100,IF(AD53="Moderado",50,0)))/2</f>
        <v>100</v>
      </c>
      <c r="AF52" s="160" t="str">
        <f>IF(AE52&gt;=100,"Fuerte",IF(OR(AE52=99,AE52&gt;=50),"Moderado","Débil"))</f>
        <v>Fuerte</v>
      </c>
      <c r="AG52" s="162" t="s">
        <v>5</v>
      </c>
      <c r="AH52" s="162" t="s">
        <v>175</v>
      </c>
      <c r="AI52" s="161" t="str">
        <f>VLOOKUP(IF(DE52=0,DE52+1,IF(DE52&lt;0,DE52+2,DE52)),Validacion!$J$15:$K$19,2,FALSE)</f>
        <v>Rara Vez</v>
      </c>
      <c r="AJ52" s="161" t="str">
        <f>VLOOKUP(IF(DG52=0,DG52+1,DG52),Validacion!$J$23:$K$27,2,FALSE)</f>
        <v>Mayor</v>
      </c>
      <c r="AK52" s="161" t="str">
        <f>INDEX(Validacion!$C$15:$G$19,IF(DE52=0,DE52+1,IF(DE52&lt;0,DE52+2,DE52)),IF(DG52=0,DG52+1,DG52))</f>
        <v>Alta</v>
      </c>
      <c r="AL52" s="158" t="s">
        <v>101</v>
      </c>
      <c r="AM52" s="123" t="s">
        <v>499</v>
      </c>
      <c r="AN52" s="123" t="s">
        <v>500</v>
      </c>
      <c r="AO52" s="123" t="s">
        <v>501</v>
      </c>
      <c r="AP52" s="124">
        <v>43831</v>
      </c>
      <c r="AQ52" s="124">
        <v>44196</v>
      </c>
      <c r="AR52" s="123" t="s">
        <v>502</v>
      </c>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c r="CC52" s="55"/>
      <c r="CD52" s="55"/>
      <c r="CE52" s="55"/>
      <c r="CF52" s="55"/>
      <c r="CG52" s="55"/>
      <c r="CH52" s="55"/>
      <c r="CI52" s="55"/>
      <c r="CJ52" s="55"/>
      <c r="CK52" s="55"/>
      <c r="CY52" s="189">
        <f>VLOOKUP(N52,Validacion!$I$15:$J$19,2,FALSE)</f>
        <v>2</v>
      </c>
      <c r="CZ52" s="191">
        <f>VLOOKUP(O52,Validacion!$I$23:$J$27,2,FALSE)</f>
        <v>4</v>
      </c>
      <c r="DD52" s="189">
        <f>VLOOKUP(N52,Validacion!$I$15:$J$19,2,FALSE)</f>
        <v>2</v>
      </c>
      <c r="DE52" s="195">
        <f>IF(AF52="Fuerte",DD52-2,IF(AND(AF52="Moderado",AG52="Directamente",AH52="Directamente"),DD52-1,IF(AND(AF52="Moderado",AG52="No Disminuye",AH52="Directamente"),DD52,IF(AND(AF52="Moderado",AG52="Directamente",AH52="No Disminuye"),DD52-1,DD52))))</f>
        <v>0</v>
      </c>
      <c r="DF52" s="195">
        <f>VLOOKUP(O52,Validacion!$I$23:$J$27,2,FALSE)</f>
        <v>4</v>
      </c>
      <c r="DG52" s="191">
        <f>IF(AF52="Fuerte",DF52,IF(AND(AF52="Moderado",AG52="Directamente",AH52="Directamente"),DF52-1,IF(AND(AF52="Moderado",AG52="No Disminuye",AH52="Directamente"),DF52-1,IF(AND(AF52="Moderado",AG52="Directamente",AH52="No Disminuye"),DF52,DF52))))</f>
        <v>4</v>
      </c>
    </row>
    <row r="53" spans="1:111" s="134" customFormat="1" ht="96.75" customHeight="1" thickBot="1" x14ac:dyDescent="0.3">
      <c r="A53" s="157"/>
      <c r="B53" s="160"/>
      <c r="C53" s="162"/>
      <c r="D53" s="313"/>
      <c r="E53" s="159"/>
      <c r="F53" s="159"/>
      <c r="G53" s="55"/>
      <c r="H53" s="55"/>
      <c r="I53" s="55"/>
      <c r="J53" s="55"/>
      <c r="K53" s="159"/>
      <c r="L53" s="165"/>
      <c r="M53" s="159"/>
      <c r="N53" s="165"/>
      <c r="O53" s="165"/>
      <c r="P53" s="274"/>
      <c r="Q53" s="123" t="s">
        <v>498</v>
      </c>
      <c r="R53" s="138" t="s">
        <v>97</v>
      </c>
      <c r="S53" s="138" t="s">
        <v>155</v>
      </c>
      <c r="T53" s="138" t="s">
        <v>157</v>
      </c>
      <c r="U53" s="138" t="s">
        <v>160</v>
      </c>
      <c r="V53" s="138" t="s">
        <v>163</v>
      </c>
      <c r="W53" s="138" t="s">
        <v>166</v>
      </c>
      <c r="X53" s="141" t="s">
        <v>168</v>
      </c>
      <c r="Y53" s="138" t="s">
        <v>170</v>
      </c>
      <c r="Z53" s="138">
        <f t="shared" si="30"/>
        <v>100</v>
      </c>
      <c r="AA53" s="138" t="str">
        <f t="shared" si="31"/>
        <v>Fuerte</v>
      </c>
      <c r="AB53" s="139" t="s">
        <v>98</v>
      </c>
      <c r="AC53" s="138">
        <f t="shared" si="32"/>
        <v>200</v>
      </c>
      <c r="AD53" s="138" t="str">
        <f t="shared" si="33"/>
        <v>Fuerte</v>
      </c>
      <c r="AE53" s="160"/>
      <c r="AF53" s="160"/>
      <c r="AG53" s="162"/>
      <c r="AH53" s="162"/>
      <c r="AI53" s="274"/>
      <c r="AJ53" s="274"/>
      <c r="AK53" s="274"/>
      <c r="AL53" s="158"/>
      <c r="AM53" s="123" t="s">
        <v>503</v>
      </c>
      <c r="AN53" s="123" t="s">
        <v>504</v>
      </c>
      <c r="AO53" s="123" t="s">
        <v>501</v>
      </c>
      <c r="AP53" s="124">
        <v>43832</v>
      </c>
      <c r="AQ53" s="124">
        <v>44196</v>
      </c>
      <c r="AR53" s="123" t="s">
        <v>505</v>
      </c>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Y53" s="290"/>
      <c r="CZ53" s="291"/>
      <c r="DD53" s="290"/>
      <c r="DE53" s="292"/>
      <c r="DF53" s="292"/>
      <c r="DG53" s="291"/>
    </row>
    <row r="54" spans="1:111" s="72" customFormat="1" ht="84" customHeight="1" x14ac:dyDescent="0.25">
      <c r="A54" s="157" t="s">
        <v>124</v>
      </c>
      <c r="B54" s="157" t="s">
        <v>114</v>
      </c>
      <c r="C54" s="158" t="s">
        <v>108</v>
      </c>
      <c r="D54" s="305" t="s">
        <v>137</v>
      </c>
      <c r="E54" s="159" t="s">
        <v>417</v>
      </c>
      <c r="F54" s="159" t="s">
        <v>506</v>
      </c>
      <c r="G54" s="56"/>
      <c r="H54" s="56"/>
      <c r="I54" s="56"/>
      <c r="J54" s="56"/>
      <c r="K54" s="159" t="s">
        <v>507</v>
      </c>
      <c r="L54" s="159" t="s">
        <v>508</v>
      </c>
      <c r="M54" s="159" t="s">
        <v>509</v>
      </c>
      <c r="N54" s="157" t="s">
        <v>80</v>
      </c>
      <c r="O54" s="157" t="s">
        <v>86</v>
      </c>
      <c r="P54" s="166" t="str">
        <f>INDEX(Validacion!$C$15:$G$19,'MATRIZ PROYECCIÓN 2020'!CY54:CY56,'MATRIZ PROYECCIÓN 2020'!CZ54:CZ56)</f>
        <v>Alta</v>
      </c>
      <c r="Q54" s="123" t="s">
        <v>510</v>
      </c>
      <c r="R54" s="138" t="s">
        <v>97</v>
      </c>
      <c r="S54" s="138" t="s">
        <v>155</v>
      </c>
      <c r="T54" s="138" t="s">
        <v>157</v>
      </c>
      <c r="U54" s="138" t="s">
        <v>160</v>
      </c>
      <c r="V54" s="138" t="s">
        <v>163</v>
      </c>
      <c r="W54" s="138" t="s">
        <v>166</v>
      </c>
      <c r="X54" s="141" t="s">
        <v>168</v>
      </c>
      <c r="Y54" s="138" t="s">
        <v>170</v>
      </c>
      <c r="Z54" s="138">
        <f t="shared" ref="Z54:Z56" si="34">IF(S54="Asignado",15,0)+IF(T54="Adecuado",15,0)+IF(U54="Oportuna",15,0)+IF(V54="Prevenir",15,IF(V54="Detectar",10,0))+IF(W54="Confiable",15,0)+IF(X54="Se investigan y resuelven oportunamente",15,0)+IF(Y54="Completa",10,IF(Y54="Incompleta",5,0))</f>
        <v>100</v>
      </c>
      <c r="AA54" s="138" t="str">
        <f t="shared" ref="AA54:AA56" si="35">IF(Z54&gt;=96,"Fuerte",IF(OR(Z54=95,Z54&gt;=86),"Moderado","Débil"))</f>
        <v>Fuerte</v>
      </c>
      <c r="AB54" s="139" t="s">
        <v>98</v>
      </c>
      <c r="AC54" s="138">
        <f t="shared" ref="AC54:AC56" si="36">IF(AA54="Fuerte",100,IF(AA54="Moderado",50,0))+IF(AB54="Fuerte",100,IF(AB54="Moderado",50,0))</f>
        <v>200</v>
      </c>
      <c r="AD54" s="138" t="str">
        <f t="shared" ref="AD54:AD56" si="37">IF(AND(AA54="Moderado",AB54="Moderado",AC54=100),"Moderado",IF(AC54=200,"Fuerte",IF(OR(AC54=150,),"Moderado","Débil")))</f>
        <v>Fuerte</v>
      </c>
      <c r="AE54" s="157">
        <f>(IF(AD54="Fuerte",100,IF(AD54="Moderado",50,0))+IF(AD55="Fuerte",100,IF(AD55="Moderado",50,0))+IF(AD56="Fuerte",100,IF(AD56="Moderado",50,0)))/3</f>
        <v>100</v>
      </c>
      <c r="AF54" s="157" t="str">
        <f>IF(AE54&gt;=100,"Fuerte",IF(OR(AE54=99,AE54&gt;=50),"Moderado","Débil"))</f>
        <v>Fuerte</v>
      </c>
      <c r="AG54" s="158" t="s">
        <v>5</v>
      </c>
      <c r="AH54" s="158" t="s">
        <v>175</v>
      </c>
      <c r="AI54" s="166" t="str">
        <f>VLOOKUP(IF(DE54=0,DE54+1,IF(DE54&lt;0,DE54+2,DE54)),Validacion!$J$15:$K$19,2,FALSE)</f>
        <v>Rara Vez</v>
      </c>
      <c r="AJ54" s="166" t="str">
        <f>VLOOKUP(IF(DG54=0,DG54+1,DG54),Validacion!$J$23:$K$27,2,FALSE)</f>
        <v>Mayor</v>
      </c>
      <c r="AK54" s="166" t="str">
        <f>INDEX(Validacion!$C$15:$G$19,IF(DE54=0,DE54+1,IF(DE54&lt;0,DE54+2,DE54)),IF(DG54=0,DG54+1,DG54))</f>
        <v>Alta</v>
      </c>
      <c r="AL54" s="158" t="s">
        <v>101</v>
      </c>
      <c r="AM54" s="123" t="s">
        <v>513</v>
      </c>
      <c r="AN54" s="123" t="s">
        <v>514</v>
      </c>
      <c r="AO54" s="123" t="s">
        <v>515</v>
      </c>
      <c r="AP54" s="124">
        <v>43831</v>
      </c>
      <c r="AQ54" s="124">
        <v>44196</v>
      </c>
      <c r="AR54" s="123" t="s">
        <v>516</v>
      </c>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6"/>
      <c r="BR54" s="56"/>
      <c r="BS54" s="56"/>
      <c r="BT54" s="56"/>
      <c r="BU54" s="56"/>
      <c r="BV54" s="56"/>
      <c r="BW54" s="56"/>
      <c r="BX54" s="56"/>
      <c r="BY54" s="56"/>
      <c r="BZ54" s="56"/>
      <c r="CA54" s="56"/>
      <c r="CB54" s="56"/>
      <c r="CC54" s="56"/>
      <c r="CD54" s="56"/>
      <c r="CE54" s="56"/>
      <c r="CF54" s="56"/>
      <c r="CG54" s="56"/>
      <c r="CH54" s="56"/>
      <c r="CI54" s="56"/>
      <c r="CJ54" s="56"/>
      <c r="CK54" s="56"/>
      <c r="CY54" s="293">
        <f>VLOOKUP(N54,Validacion!$I$15:$J$19,2,FALSE)</f>
        <v>2</v>
      </c>
      <c r="CZ54" s="294">
        <f>VLOOKUP(O54,Validacion!$I$23:$J$27,2,FALSE)</f>
        <v>4</v>
      </c>
      <c r="DD54" s="293">
        <f>VLOOKUP(N54,Validacion!$I$15:$J$19,2,FALSE)</f>
        <v>2</v>
      </c>
      <c r="DE54" s="299">
        <f>IF(AF54="Fuerte",DD54-2,IF(AND(AF54="Moderado",AG54="Directamente",AH54="Directamente"),DD54-1,IF(AND(AF54="Moderado",AG54="No Disminuye",AH54="Directamente"),DD54,IF(AND(AF54="Moderado",AG54="Directamente",AH54="No Disminuye"),DD54-1,DD54))))</f>
        <v>0</v>
      </c>
      <c r="DF54" s="299">
        <f>VLOOKUP(O54,Validacion!$I$23:$J$27,2,FALSE)</f>
        <v>4</v>
      </c>
      <c r="DG54" s="294">
        <f>IF(AF54="Fuerte",DF54,IF(AND(AF54="Moderado",AG54="Directamente",AH54="Directamente"),DF54-1,IF(AND(AF54="Moderado",AG54="No Disminuye",AH54="Directamente"),DF54-1,IF(AND(AF54="Moderado",AG54="Directamente",AH54="No Disminuye"),DF54,DF54))))</f>
        <v>4</v>
      </c>
    </row>
    <row r="55" spans="1:111" s="72" customFormat="1" ht="84" customHeight="1" x14ac:dyDescent="0.25">
      <c r="A55" s="157"/>
      <c r="B55" s="157"/>
      <c r="C55" s="158"/>
      <c r="D55" s="305"/>
      <c r="E55" s="159"/>
      <c r="F55" s="159"/>
      <c r="G55" s="56"/>
      <c r="H55" s="56"/>
      <c r="I55" s="56"/>
      <c r="J55" s="56"/>
      <c r="K55" s="159"/>
      <c r="L55" s="159"/>
      <c r="M55" s="159"/>
      <c r="N55" s="157"/>
      <c r="O55" s="157"/>
      <c r="P55" s="167"/>
      <c r="Q55" s="123" t="s">
        <v>511</v>
      </c>
      <c r="R55" s="138" t="s">
        <v>97</v>
      </c>
      <c r="S55" s="138" t="s">
        <v>155</v>
      </c>
      <c r="T55" s="138" t="s">
        <v>157</v>
      </c>
      <c r="U55" s="138" t="s">
        <v>160</v>
      </c>
      <c r="V55" s="138" t="s">
        <v>163</v>
      </c>
      <c r="W55" s="138" t="s">
        <v>166</v>
      </c>
      <c r="X55" s="141" t="s">
        <v>168</v>
      </c>
      <c r="Y55" s="138" t="s">
        <v>170</v>
      </c>
      <c r="Z55" s="138">
        <f t="shared" si="34"/>
        <v>100</v>
      </c>
      <c r="AA55" s="138" t="str">
        <f t="shared" si="35"/>
        <v>Fuerte</v>
      </c>
      <c r="AB55" s="139" t="s">
        <v>98</v>
      </c>
      <c r="AC55" s="138">
        <f t="shared" si="36"/>
        <v>200</v>
      </c>
      <c r="AD55" s="138" t="str">
        <f t="shared" si="37"/>
        <v>Fuerte</v>
      </c>
      <c r="AE55" s="157"/>
      <c r="AF55" s="157"/>
      <c r="AG55" s="158"/>
      <c r="AH55" s="158"/>
      <c r="AI55" s="167"/>
      <c r="AJ55" s="167"/>
      <c r="AK55" s="167"/>
      <c r="AL55" s="158"/>
      <c r="AM55" s="123" t="s">
        <v>517</v>
      </c>
      <c r="AN55" s="123" t="s">
        <v>518</v>
      </c>
      <c r="AO55" s="123" t="s">
        <v>515</v>
      </c>
      <c r="AP55" s="124">
        <v>43831</v>
      </c>
      <c r="AQ55" s="124">
        <v>44196</v>
      </c>
      <c r="AR55" s="123" t="s">
        <v>519</v>
      </c>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6"/>
      <c r="BT55" s="56"/>
      <c r="BU55" s="56"/>
      <c r="BV55" s="56"/>
      <c r="BW55" s="56"/>
      <c r="BX55" s="56"/>
      <c r="BY55" s="56"/>
      <c r="BZ55" s="56"/>
      <c r="CA55" s="56"/>
      <c r="CB55" s="56"/>
      <c r="CC55" s="56"/>
      <c r="CD55" s="56"/>
      <c r="CE55" s="56"/>
      <c r="CF55" s="56"/>
      <c r="CG55" s="56"/>
      <c r="CH55" s="56"/>
      <c r="CI55" s="56"/>
      <c r="CJ55" s="56"/>
      <c r="CK55" s="56"/>
      <c r="CY55" s="295"/>
      <c r="CZ55" s="296"/>
      <c r="DD55" s="295"/>
      <c r="DE55" s="157"/>
      <c r="DF55" s="157"/>
      <c r="DG55" s="296"/>
    </row>
    <row r="56" spans="1:111" s="72" customFormat="1" ht="84" customHeight="1" thickBot="1" x14ac:dyDescent="0.3">
      <c r="A56" s="157"/>
      <c r="B56" s="157"/>
      <c r="C56" s="158"/>
      <c r="D56" s="305"/>
      <c r="E56" s="159"/>
      <c r="F56" s="159"/>
      <c r="G56" s="56"/>
      <c r="H56" s="56"/>
      <c r="I56" s="56"/>
      <c r="J56" s="56"/>
      <c r="K56" s="159"/>
      <c r="L56" s="159"/>
      <c r="M56" s="159"/>
      <c r="N56" s="157"/>
      <c r="O56" s="157"/>
      <c r="P56" s="275"/>
      <c r="Q56" s="123" t="s">
        <v>512</v>
      </c>
      <c r="R56" s="138" t="s">
        <v>97</v>
      </c>
      <c r="S56" s="138" t="s">
        <v>155</v>
      </c>
      <c r="T56" s="138" t="s">
        <v>157</v>
      </c>
      <c r="U56" s="138" t="s">
        <v>160</v>
      </c>
      <c r="V56" s="138" t="s">
        <v>163</v>
      </c>
      <c r="W56" s="138" t="s">
        <v>166</v>
      </c>
      <c r="X56" s="141" t="s">
        <v>168</v>
      </c>
      <c r="Y56" s="138" t="s">
        <v>170</v>
      </c>
      <c r="Z56" s="138">
        <f t="shared" si="34"/>
        <v>100</v>
      </c>
      <c r="AA56" s="138" t="str">
        <f t="shared" si="35"/>
        <v>Fuerte</v>
      </c>
      <c r="AB56" s="139" t="s">
        <v>98</v>
      </c>
      <c r="AC56" s="138">
        <f t="shared" si="36"/>
        <v>200</v>
      </c>
      <c r="AD56" s="138" t="str">
        <f t="shared" si="37"/>
        <v>Fuerte</v>
      </c>
      <c r="AE56" s="157"/>
      <c r="AF56" s="157"/>
      <c r="AG56" s="158"/>
      <c r="AH56" s="158"/>
      <c r="AI56" s="275"/>
      <c r="AJ56" s="275"/>
      <c r="AK56" s="275"/>
      <c r="AL56" s="158"/>
      <c r="AM56" s="123" t="s">
        <v>520</v>
      </c>
      <c r="AN56" s="123" t="s">
        <v>521</v>
      </c>
      <c r="AO56" s="123" t="s">
        <v>515</v>
      </c>
      <c r="AP56" s="124">
        <v>43831</v>
      </c>
      <c r="AQ56" s="124">
        <v>44196</v>
      </c>
      <c r="AR56" s="123" t="s">
        <v>522</v>
      </c>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56"/>
      <c r="BS56" s="56"/>
      <c r="BT56" s="56"/>
      <c r="BU56" s="56"/>
      <c r="BV56" s="56"/>
      <c r="BW56" s="56"/>
      <c r="BX56" s="56"/>
      <c r="BY56" s="56"/>
      <c r="BZ56" s="56"/>
      <c r="CA56" s="56"/>
      <c r="CB56" s="56"/>
      <c r="CC56" s="56"/>
      <c r="CD56" s="56"/>
      <c r="CE56" s="56"/>
      <c r="CF56" s="56"/>
      <c r="CG56" s="56"/>
      <c r="CH56" s="56"/>
      <c r="CI56" s="56"/>
      <c r="CJ56" s="56"/>
      <c r="CK56" s="56"/>
      <c r="CY56" s="297"/>
      <c r="CZ56" s="298"/>
      <c r="DD56" s="297"/>
      <c r="DE56" s="300"/>
      <c r="DF56" s="300"/>
      <c r="DG56" s="298"/>
    </row>
    <row r="57" spans="1:111" s="72" customFormat="1" ht="162" customHeight="1" x14ac:dyDescent="0.25">
      <c r="A57" s="157" t="s">
        <v>130</v>
      </c>
      <c r="B57" s="157" t="s">
        <v>114</v>
      </c>
      <c r="C57" s="158" t="s">
        <v>108</v>
      </c>
      <c r="D57" s="310" t="s">
        <v>150</v>
      </c>
      <c r="E57" s="159" t="s">
        <v>523</v>
      </c>
      <c r="F57" s="159" t="s">
        <v>524</v>
      </c>
      <c r="G57" s="56"/>
      <c r="H57" s="56"/>
      <c r="I57" s="56"/>
      <c r="J57" s="56"/>
      <c r="K57" s="159" t="s">
        <v>525</v>
      </c>
      <c r="L57" s="159" t="s">
        <v>526</v>
      </c>
      <c r="M57" s="159" t="s">
        <v>527</v>
      </c>
      <c r="N57" s="157" t="s">
        <v>78</v>
      </c>
      <c r="O57" s="157" t="s">
        <v>86</v>
      </c>
      <c r="P57" s="166" t="str">
        <f>INDEX(Validacion!$C$15:$G$19,'MATRIZ PROYECCIÓN 2020'!CY57:CY59,'MATRIZ PROYECCIÓN 2020'!CZ57:CZ59)</f>
        <v>Extrema</v>
      </c>
      <c r="Q57" s="152" t="s">
        <v>528</v>
      </c>
      <c r="R57" s="138" t="s">
        <v>97</v>
      </c>
      <c r="S57" s="138" t="s">
        <v>155</v>
      </c>
      <c r="T57" s="138" t="s">
        <v>157</v>
      </c>
      <c r="U57" s="138" t="s">
        <v>160</v>
      </c>
      <c r="V57" s="138" t="s">
        <v>163</v>
      </c>
      <c r="W57" s="138" t="s">
        <v>166</v>
      </c>
      <c r="X57" s="141" t="s">
        <v>168</v>
      </c>
      <c r="Y57" s="138" t="s">
        <v>170</v>
      </c>
      <c r="Z57" s="138">
        <f t="shared" ref="Z57:Z59" si="38">IF(S57="Asignado",15,0)+IF(T57="Adecuado",15,0)+IF(U57="Oportuna",15,0)+IF(V57="Prevenir",15,IF(V57="Detectar",10,0))+IF(W57="Confiable",15,0)+IF(X57="Se investigan y resuelven oportunamente",15,0)+IF(Y57="Completa",10,IF(Y57="Incompleta",5,0))</f>
        <v>100</v>
      </c>
      <c r="AA57" s="138" t="str">
        <f t="shared" ref="AA57:AA59" si="39">IF(Z57&gt;=96,"Fuerte",IF(OR(Z57=95,Z57&gt;=86),"Moderado","Débil"))</f>
        <v>Fuerte</v>
      </c>
      <c r="AB57" s="139" t="s">
        <v>98</v>
      </c>
      <c r="AC57" s="138">
        <f t="shared" ref="AC57:AC59" si="40">IF(AA57="Fuerte",100,IF(AA57="Moderado",50,0))+IF(AB57="Fuerte",100,IF(AB57="Moderado",50,0))</f>
        <v>200</v>
      </c>
      <c r="AD57" s="138" t="str">
        <f t="shared" ref="AD57:AD59" si="41">IF(AND(AA57="Moderado",AB57="Moderado",AC57=100),"Moderado",IF(AC57=200,"Fuerte",IF(OR(AC57=150,),"Moderado","Débil")))</f>
        <v>Fuerte</v>
      </c>
      <c r="AE57" s="157">
        <f>(IF(AD57="Fuerte",100,IF(AD57="Moderado",50,0))+IF(AD58="Fuerte",100,IF(AD58="Moderado",50,0))+IF(AD59="Fuerte",100,IF(AD59="Moderado",50,0)))/3</f>
        <v>100</v>
      </c>
      <c r="AF57" s="157" t="str">
        <f>IF(AE57&gt;=100,"Fuerte",IF(OR(AE57=99,AE57&gt;=50),"Moderado","Débil"))</f>
        <v>Fuerte</v>
      </c>
      <c r="AG57" s="158" t="s">
        <v>5</v>
      </c>
      <c r="AH57" s="158" t="s">
        <v>175</v>
      </c>
      <c r="AI57" s="166" t="str">
        <f>VLOOKUP(IF(DE57=0,DE57+1,IF(DE57&lt;0,DE57+2,DE57)),Validacion!$J$15:$K$19,2,FALSE)</f>
        <v>Rara Vez</v>
      </c>
      <c r="AJ57" s="166" t="str">
        <f>VLOOKUP(IF(DG57=0,DG57+1,DG57),Validacion!$J$23:$K$27,2,FALSE)</f>
        <v>Mayor</v>
      </c>
      <c r="AK57" s="166" t="str">
        <f>INDEX(Validacion!$C$15:$G$19,IF(DE57=0,DE57+1,IF(DE57&lt;0,DE57+2,DE57)),IF(DG57=0,DG57+1,DG57))</f>
        <v>Alta</v>
      </c>
      <c r="AL57" s="158" t="s">
        <v>101</v>
      </c>
      <c r="AM57" s="123" t="s">
        <v>531</v>
      </c>
      <c r="AN57" s="123" t="s">
        <v>532</v>
      </c>
      <c r="AO57" s="123" t="s">
        <v>130</v>
      </c>
      <c r="AP57" s="124">
        <v>43467</v>
      </c>
      <c r="AQ57" s="124">
        <v>43830</v>
      </c>
      <c r="AR57" s="123" t="s">
        <v>533</v>
      </c>
      <c r="AS57" s="56"/>
      <c r="AT57" s="56"/>
      <c r="AU57" s="56"/>
      <c r="AV57" s="56"/>
      <c r="AW57" s="56"/>
      <c r="AX57" s="56"/>
      <c r="AY57" s="56"/>
      <c r="AZ57" s="56"/>
      <c r="BA57" s="56"/>
      <c r="BB57" s="56"/>
      <c r="BC57" s="56"/>
      <c r="BD57" s="56"/>
      <c r="BE57" s="56"/>
      <c r="BF57" s="56"/>
      <c r="BG57" s="56"/>
      <c r="BH57" s="56"/>
      <c r="BI57" s="56"/>
      <c r="BJ57" s="56"/>
      <c r="BK57" s="56"/>
      <c r="BL57" s="56"/>
      <c r="BM57" s="56"/>
      <c r="BN57" s="56"/>
      <c r="BO57" s="56"/>
      <c r="BP57" s="56"/>
      <c r="BQ57" s="56"/>
      <c r="BR57" s="56"/>
      <c r="BS57" s="56"/>
      <c r="BT57" s="56"/>
      <c r="BU57" s="56"/>
      <c r="BV57" s="56"/>
      <c r="BW57" s="56"/>
      <c r="BX57" s="56"/>
      <c r="BY57" s="56"/>
      <c r="BZ57" s="56"/>
      <c r="CA57" s="56"/>
      <c r="CB57" s="56"/>
      <c r="CC57" s="56"/>
      <c r="CD57" s="56"/>
      <c r="CE57" s="56"/>
      <c r="CF57" s="56"/>
      <c r="CG57" s="56"/>
      <c r="CH57" s="56"/>
      <c r="CI57" s="56"/>
      <c r="CJ57" s="56"/>
      <c r="CK57" s="56"/>
      <c r="CY57" s="293">
        <f>VLOOKUP(N57,Validacion!$I$15:$J$19,2,FALSE)</f>
        <v>3</v>
      </c>
      <c r="CZ57" s="294">
        <f>VLOOKUP(O57,Validacion!$I$23:$J$27,2,FALSE)</f>
        <v>4</v>
      </c>
      <c r="DD57" s="293">
        <f>VLOOKUP(N57,Validacion!$I$15:$J$19,2,FALSE)</f>
        <v>3</v>
      </c>
      <c r="DE57" s="299">
        <f>IF(AF57="Fuerte",DD57-2,IF(AND(AF57="Moderado",AG57="Directamente",AH57="Directamente"),DD57-1,IF(AND(AF57="Moderado",AG57="No Disminuye",AH57="Directamente"),DD57,IF(AND(AF57="Moderado",AG57="Directamente",AH57="No Disminuye"),DD57-1,DD57))))</f>
        <v>1</v>
      </c>
      <c r="DF57" s="299">
        <f>VLOOKUP(O57,Validacion!$I$23:$J$27,2,FALSE)</f>
        <v>4</v>
      </c>
      <c r="DG57" s="294">
        <f>IF(AF57="Fuerte",DF57,IF(AND(AF57="Moderado",AG57="Directamente",AH57="Directamente"),DF57-1,IF(AND(AF57="Moderado",AG57="No Disminuye",AH57="Directamente"),DF57-1,IF(AND(AF57="Moderado",AG57="Directamente",AH57="No Disminuye"),DF57,DF57))))</f>
        <v>4</v>
      </c>
    </row>
    <row r="58" spans="1:111" s="72" customFormat="1" ht="162" customHeight="1" x14ac:dyDescent="0.25">
      <c r="A58" s="157"/>
      <c r="B58" s="157"/>
      <c r="C58" s="158"/>
      <c r="D58" s="310"/>
      <c r="E58" s="159"/>
      <c r="F58" s="159"/>
      <c r="G58" s="56"/>
      <c r="H58" s="56"/>
      <c r="I58" s="56"/>
      <c r="J58" s="56"/>
      <c r="K58" s="159"/>
      <c r="L58" s="159"/>
      <c r="M58" s="159"/>
      <c r="N58" s="157"/>
      <c r="O58" s="157"/>
      <c r="P58" s="167"/>
      <c r="Q58" s="152" t="s">
        <v>529</v>
      </c>
      <c r="R58" s="138" t="s">
        <v>97</v>
      </c>
      <c r="S58" s="138" t="s">
        <v>155</v>
      </c>
      <c r="T58" s="138" t="s">
        <v>157</v>
      </c>
      <c r="U58" s="138" t="s">
        <v>160</v>
      </c>
      <c r="V58" s="138" t="s">
        <v>163</v>
      </c>
      <c r="W58" s="138" t="s">
        <v>166</v>
      </c>
      <c r="X58" s="141" t="s">
        <v>168</v>
      </c>
      <c r="Y58" s="138" t="s">
        <v>170</v>
      </c>
      <c r="Z58" s="138">
        <f t="shared" si="38"/>
        <v>100</v>
      </c>
      <c r="AA58" s="138" t="str">
        <f t="shared" si="39"/>
        <v>Fuerte</v>
      </c>
      <c r="AB58" s="139" t="s">
        <v>98</v>
      </c>
      <c r="AC58" s="138">
        <f t="shared" si="40"/>
        <v>200</v>
      </c>
      <c r="AD58" s="138" t="str">
        <f t="shared" si="41"/>
        <v>Fuerte</v>
      </c>
      <c r="AE58" s="157"/>
      <c r="AF58" s="157"/>
      <c r="AG58" s="158"/>
      <c r="AH58" s="158"/>
      <c r="AI58" s="167"/>
      <c r="AJ58" s="167"/>
      <c r="AK58" s="167"/>
      <c r="AL58" s="158"/>
      <c r="AM58" s="123" t="s">
        <v>534</v>
      </c>
      <c r="AN58" s="123" t="s">
        <v>535</v>
      </c>
      <c r="AO58" s="123" t="s">
        <v>130</v>
      </c>
      <c r="AP58" s="124">
        <v>43467</v>
      </c>
      <c r="AQ58" s="124">
        <v>43830</v>
      </c>
      <c r="AR58" s="123" t="s">
        <v>536</v>
      </c>
      <c r="AS58" s="56"/>
      <c r="AT58" s="56"/>
      <c r="AU58" s="56"/>
      <c r="AV58" s="56"/>
      <c r="AW58" s="56"/>
      <c r="AX58" s="56"/>
      <c r="AY58" s="56"/>
      <c r="AZ58" s="56"/>
      <c r="BA58" s="56"/>
      <c r="BB58" s="56"/>
      <c r="BC58" s="56"/>
      <c r="BD58" s="56"/>
      <c r="BE58" s="56"/>
      <c r="BF58" s="56"/>
      <c r="BG58" s="56"/>
      <c r="BH58" s="56"/>
      <c r="BI58" s="56"/>
      <c r="BJ58" s="56"/>
      <c r="BK58" s="56"/>
      <c r="BL58" s="56"/>
      <c r="BM58" s="56"/>
      <c r="BN58" s="56"/>
      <c r="BO58" s="56"/>
      <c r="BP58" s="56"/>
      <c r="BQ58" s="56"/>
      <c r="BR58" s="56"/>
      <c r="BS58" s="56"/>
      <c r="BT58" s="56"/>
      <c r="BU58" s="56"/>
      <c r="BV58" s="56"/>
      <c r="BW58" s="56"/>
      <c r="BX58" s="56"/>
      <c r="BY58" s="56"/>
      <c r="BZ58" s="56"/>
      <c r="CA58" s="56"/>
      <c r="CB58" s="56"/>
      <c r="CC58" s="56"/>
      <c r="CD58" s="56"/>
      <c r="CE58" s="56"/>
      <c r="CF58" s="56"/>
      <c r="CG58" s="56"/>
      <c r="CH58" s="56"/>
      <c r="CI58" s="56"/>
      <c r="CJ58" s="56"/>
      <c r="CK58" s="56"/>
      <c r="CY58" s="295"/>
      <c r="CZ58" s="296"/>
      <c r="DD58" s="295"/>
      <c r="DE58" s="157"/>
      <c r="DF58" s="157"/>
      <c r="DG58" s="296"/>
    </row>
    <row r="59" spans="1:111" s="72" customFormat="1" ht="162" customHeight="1" thickBot="1" x14ac:dyDescent="0.3">
      <c r="A59" s="157"/>
      <c r="B59" s="157"/>
      <c r="C59" s="158"/>
      <c r="D59" s="310"/>
      <c r="E59" s="159"/>
      <c r="F59" s="159"/>
      <c r="G59" s="56"/>
      <c r="H59" s="56"/>
      <c r="I59" s="56"/>
      <c r="J59" s="56"/>
      <c r="K59" s="159"/>
      <c r="L59" s="159"/>
      <c r="M59" s="159"/>
      <c r="N59" s="157"/>
      <c r="O59" s="157"/>
      <c r="P59" s="275"/>
      <c r="Q59" s="123" t="s">
        <v>530</v>
      </c>
      <c r="R59" s="138" t="s">
        <v>97</v>
      </c>
      <c r="S59" s="138" t="s">
        <v>155</v>
      </c>
      <c r="T59" s="138" t="s">
        <v>157</v>
      </c>
      <c r="U59" s="138" t="s">
        <v>160</v>
      </c>
      <c r="V59" s="138" t="s">
        <v>163</v>
      </c>
      <c r="W59" s="138" t="s">
        <v>166</v>
      </c>
      <c r="X59" s="141" t="s">
        <v>168</v>
      </c>
      <c r="Y59" s="138" t="s">
        <v>170</v>
      </c>
      <c r="Z59" s="138">
        <f t="shared" si="38"/>
        <v>100</v>
      </c>
      <c r="AA59" s="138" t="str">
        <f t="shared" si="39"/>
        <v>Fuerte</v>
      </c>
      <c r="AB59" s="139" t="s">
        <v>98</v>
      </c>
      <c r="AC59" s="138">
        <f t="shared" si="40"/>
        <v>200</v>
      </c>
      <c r="AD59" s="138" t="str">
        <f t="shared" si="41"/>
        <v>Fuerte</v>
      </c>
      <c r="AE59" s="157"/>
      <c r="AF59" s="157"/>
      <c r="AG59" s="158"/>
      <c r="AH59" s="158"/>
      <c r="AI59" s="275"/>
      <c r="AJ59" s="275"/>
      <c r="AK59" s="275"/>
      <c r="AL59" s="158"/>
      <c r="AM59" s="123" t="s">
        <v>537</v>
      </c>
      <c r="AN59" s="123" t="s">
        <v>538</v>
      </c>
      <c r="AO59" s="123" t="s">
        <v>130</v>
      </c>
      <c r="AP59" s="124">
        <v>43467</v>
      </c>
      <c r="AQ59" s="124">
        <v>43830</v>
      </c>
      <c r="AR59" s="123" t="s">
        <v>539</v>
      </c>
      <c r="AS59" s="56"/>
      <c r="AT59" s="56"/>
      <c r="AU59" s="56"/>
      <c r="AV59" s="56"/>
      <c r="AW59" s="56"/>
      <c r="AX59" s="56"/>
      <c r="AY59" s="56"/>
      <c r="AZ59" s="56"/>
      <c r="BA59" s="56"/>
      <c r="BB59" s="56"/>
      <c r="BC59" s="56"/>
      <c r="BD59" s="56"/>
      <c r="BE59" s="56"/>
      <c r="BF59" s="56"/>
      <c r="BG59" s="56"/>
      <c r="BH59" s="56"/>
      <c r="BI59" s="56"/>
      <c r="BJ59" s="56"/>
      <c r="BK59" s="56"/>
      <c r="BL59" s="56"/>
      <c r="BM59" s="56"/>
      <c r="BN59" s="56"/>
      <c r="BO59" s="56"/>
      <c r="BP59" s="56"/>
      <c r="BQ59" s="56"/>
      <c r="BR59" s="56"/>
      <c r="BS59" s="56"/>
      <c r="BT59" s="56"/>
      <c r="BU59" s="56"/>
      <c r="BV59" s="56"/>
      <c r="BW59" s="56"/>
      <c r="BX59" s="56"/>
      <c r="BY59" s="56"/>
      <c r="BZ59" s="56"/>
      <c r="CA59" s="56"/>
      <c r="CB59" s="56"/>
      <c r="CC59" s="56"/>
      <c r="CD59" s="56"/>
      <c r="CE59" s="56"/>
      <c r="CF59" s="56"/>
      <c r="CG59" s="56"/>
      <c r="CH59" s="56"/>
      <c r="CI59" s="56"/>
      <c r="CJ59" s="56"/>
      <c r="CK59" s="56"/>
      <c r="CY59" s="297"/>
      <c r="CZ59" s="298"/>
      <c r="DD59" s="297"/>
      <c r="DE59" s="300"/>
      <c r="DF59" s="300"/>
      <c r="DG59" s="298"/>
    </row>
    <row r="63" spans="1:111" x14ac:dyDescent="0.25">
      <c r="D63" s="314" t="s">
        <v>543</v>
      </c>
      <c r="E63" s="314"/>
      <c r="F63" s="314"/>
    </row>
    <row r="64" spans="1:111" x14ac:dyDescent="0.25">
      <c r="D64" s="315" t="s">
        <v>544</v>
      </c>
      <c r="E64" s="315" t="s">
        <v>545</v>
      </c>
      <c r="F64" s="315" t="s">
        <v>546</v>
      </c>
    </row>
    <row r="65" spans="4:6" x14ac:dyDescent="0.25">
      <c r="D65" s="36">
        <v>1</v>
      </c>
      <c r="E65" s="36" t="s">
        <v>547</v>
      </c>
      <c r="F65" s="36" t="s">
        <v>548</v>
      </c>
    </row>
  </sheetData>
  <mergeCells count="500">
    <mergeCell ref="D63:F63"/>
    <mergeCell ref="AJ45:AJ48"/>
    <mergeCell ref="AK45:AK48"/>
    <mergeCell ref="AI49:AI51"/>
    <mergeCell ref="AJ49:AJ51"/>
    <mergeCell ref="AK49:AK51"/>
    <mergeCell ref="AI52:AI53"/>
    <mergeCell ref="AJ52:AJ53"/>
    <mergeCell ref="AK52:AK53"/>
    <mergeCell ref="AI54:AI56"/>
    <mergeCell ref="AJ54:AJ56"/>
    <mergeCell ref="AK54:AK56"/>
    <mergeCell ref="DG57:DG59"/>
    <mergeCell ref="DF57:DF59"/>
    <mergeCell ref="DE57:DE59"/>
    <mergeCell ref="DD57:DD59"/>
    <mergeCell ref="CZ57:CZ59"/>
    <mergeCell ref="CY57:CY59"/>
    <mergeCell ref="P36:P37"/>
    <mergeCell ref="P38:P41"/>
    <mergeCell ref="P42:P43"/>
    <mergeCell ref="P45:P48"/>
    <mergeCell ref="P49:P51"/>
    <mergeCell ref="P52:P53"/>
    <mergeCell ref="P54:P56"/>
    <mergeCell ref="P57:P59"/>
    <mergeCell ref="AI36:AI37"/>
    <mergeCell ref="AJ36:AJ37"/>
    <mergeCell ref="AK36:AK37"/>
    <mergeCell ref="AI38:AI41"/>
    <mergeCell ref="AJ38:AJ41"/>
    <mergeCell ref="AK38:AK41"/>
    <mergeCell ref="AI42:AI43"/>
    <mergeCell ref="AJ42:AJ43"/>
    <mergeCell ref="AK42:AK43"/>
    <mergeCell ref="AI45:AI48"/>
    <mergeCell ref="DG52:DG53"/>
    <mergeCell ref="DF52:DF53"/>
    <mergeCell ref="DE52:DE53"/>
    <mergeCell ref="DD52:DD53"/>
    <mergeCell ref="CZ52:CZ53"/>
    <mergeCell ref="CY52:CY53"/>
    <mergeCell ref="DG54:DG56"/>
    <mergeCell ref="DF54:DF56"/>
    <mergeCell ref="DE54:DE56"/>
    <mergeCell ref="DD54:DD56"/>
    <mergeCell ref="CZ54:CZ56"/>
    <mergeCell ref="CY54:CY56"/>
    <mergeCell ref="DG45:DG48"/>
    <mergeCell ref="DF45:DF48"/>
    <mergeCell ref="DE45:DE48"/>
    <mergeCell ref="DD45:DD48"/>
    <mergeCell ref="CZ45:CZ48"/>
    <mergeCell ref="CY45:CY48"/>
    <mergeCell ref="DG49:DG51"/>
    <mergeCell ref="DF49:DF51"/>
    <mergeCell ref="DE49:DE51"/>
    <mergeCell ref="DD49:DD51"/>
    <mergeCell ref="CZ49:CZ51"/>
    <mergeCell ref="CY49:CY51"/>
    <mergeCell ref="CY38:CY41"/>
    <mergeCell ref="CZ38:CZ41"/>
    <mergeCell ref="DG38:DG41"/>
    <mergeCell ref="DF38:DF41"/>
    <mergeCell ref="DE38:DE41"/>
    <mergeCell ref="DD38:DD41"/>
    <mergeCell ref="DG42:DG43"/>
    <mergeCell ref="DF42:DF43"/>
    <mergeCell ref="DE42:DE43"/>
    <mergeCell ref="DD42:DD43"/>
    <mergeCell ref="CZ42:CZ43"/>
    <mergeCell ref="CY42:CY43"/>
    <mergeCell ref="A32:A33"/>
    <mergeCell ref="B32:B33"/>
    <mergeCell ref="C32:C33"/>
    <mergeCell ref="D32:D33"/>
    <mergeCell ref="E32:E33"/>
    <mergeCell ref="F32:F33"/>
    <mergeCell ref="K32:K33"/>
    <mergeCell ref="L32:L33"/>
    <mergeCell ref="M32:M33"/>
    <mergeCell ref="N27:N31"/>
    <mergeCell ref="O27:O31"/>
    <mergeCell ref="AE27:AE31"/>
    <mergeCell ref="AF27:AF31"/>
    <mergeCell ref="AG27:AG31"/>
    <mergeCell ref="AH27:AH31"/>
    <mergeCell ref="AL27:AL31"/>
    <mergeCell ref="DF32:DF33"/>
    <mergeCell ref="DG32:DG33"/>
    <mergeCell ref="DD27:DD31"/>
    <mergeCell ref="DE27:DE31"/>
    <mergeCell ref="DF27:DF31"/>
    <mergeCell ref="DG27:DG31"/>
    <mergeCell ref="P27:P31"/>
    <mergeCell ref="AI27:AI31"/>
    <mergeCell ref="AJ27:AJ31"/>
    <mergeCell ref="AK27:AK31"/>
    <mergeCell ref="CY27:CY31"/>
    <mergeCell ref="CZ27:CZ31"/>
    <mergeCell ref="A27:A31"/>
    <mergeCell ref="B27:B31"/>
    <mergeCell ref="C27:C31"/>
    <mergeCell ref="D27:D31"/>
    <mergeCell ref="E27:E31"/>
    <mergeCell ref="F27:F31"/>
    <mergeCell ref="K27:K31"/>
    <mergeCell ref="L27:L31"/>
    <mergeCell ref="M27:M31"/>
    <mergeCell ref="AL25:AL26"/>
    <mergeCell ref="O25:O26"/>
    <mergeCell ref="P25:P26"/>
    <mergeCell ref="AE25:AE26"/>
    <mergeCell ref="AF25:AF26"/>
    <mergeCell ref="F25:F26"/>
    <mergeCell ref="K25:K26"/>
    <mergeCell ref="L25:L26"/>
    <mergeCell ref="M25:M26"/>
    <mergeCell ref="N25:N26"/>
    <mergeCell ref="A25:A26"/>
    <mergeCell ref="B25:B26"/>
    <mergeCell ref="C25:C26"/>
    <mergeCell ref="D25:D26"/>
    <mergeCell ref="E25:E26"/>
    <mergeCell ref="AM18:AM20"/>
    <mergeCell ref="AN18:AN20"/>
    <mergeCell ref="AM21:AM23"/>
    <mergeCell ref="AN21:AN23"/>
    <mergeCell ref="AF21:AF23"/>
    <mergeCell ref="AF18:AF20"/>
    <mergeCell ref="AE21:AE23"/>
    <mergeCell ref="AE18:AE20"/>
    <mergeCell ref="N18:N20"/>
    <mergeCell ref="N21:N23"/>
    <mergeCell ref="O18:O20"/>
    <mergeCell ref="O21:O23"/>
    <mergeCell ref="P18:P20"/>
    <mergeCell ref="P21:P23"/>
    <mergeCell ref="AI25:AI26"/>
    <mergeCell ref="AJ25:AJ26"/>
    <mergeCell ref="AK25:AK26"/>
    <mergeCell ref="AG25:AG26"/>
    <mergeCell ref="AH25:AH26"/>
    <mergeCell ref="AR21:AR23"/>
    <mergeCell ref="AG18:AG20"/>
    <mergeCell ref="AH18:AH20"/>
    <mergeCell ref="AG21:AG23"/>
    <mergeCell ref="AH21:AH23"/>
    <mergeCell ref="AL18:AL20"/>
    <mergeCell ref="AL21:AL23"/>
    <mergeCell ref="AI18:AI20"/>
    <mergeCell ref="AJ18:AJ20"/>
    <mergeCell ref="AK18:AK20"/>
    <mergeCell ref="AI21:AI23"/>
    <mergeCell ref="AJ21:AJ23"/>
    <mergeCell ref="AK21:AK23"/>
    <mergeCell ref="AR18:AR20"/>
    <mergeCell ref="AH14:AH16"/>
    <mergeCell ref="AL14:AL16"/>
    <mergeCell ref="A18:A23"/>
    <mergeCell ref="B18:B23"/>
    <mergeCell ref="C18:C23"/>
    <mergeCell ref="D18:D23"/>
    <mergeCell ref="E18:E23"/>
    <mergeCell ref="F18:F20"/>
    <mergeCell ref="F21:F23"/>
    <mergeCell ref="K18:K20"/>
    <mergeCell ref="K21:K23"/>
    <mergeCell ref="L18:L20"/>
    <mergeCell ref="L21:L23"/>
    <mergeCell ref="M18:M20"/>
    <mergeCell ref="M21:M23"/>
    <mergeCell ref="O14:O16"/>
    <mergeCell ref="P14:P16"/>
    <mergeCell ref="AF14:AF16"/>
    <mergeCell ref="AE14:AE16"/>
    <mergeCell ref="AG14:AG16"/>
    <mergeCell ref="F14:F16"/>
    <mergeCell ref="K14:K16"/>
    <mergeCell ref="L14:L16"/>
    <mergeCell ref="M14:M16"/>
    <mergeCell ref="N14:N16"/>
    <mergeCell ref="A14:A17"/>
    <mergeCell ref="B14:B17"/>
    <mergeCell ref="C14:C17"/>
    <mergeCell ref="D14:D17"/>
    <mergeCell ref="E14:E17"/>
    <mergeCell ref="K11:K13"/>
    <mergeCell ref="AL11:AL13"/>
    <mergeCell ref="L11:L13"/>
    <mergeCell ref="M11:M13"/>
    <mergeCell ref="N11:N13"/>
    <mergeCell ref="O11:O13"/>
    <mergeCell ref="P11:P13"/>
    <mergeCell ref="AF11:AF13"/>
    <mergeCell ref="AE11:AE13"/>
    <mergeCell ref="AG11:AG13"/>
    <mergeCell ref="AH11:AH13"/>
    <mergeCell ref="F11:F13"/>
    <mergeCell ref="G11:G13"/>
    <mergeCell ref="H11:H13"/>
    <mergeCell ref="I11:I13"/>
    <mergeCell ref="J11:J13"/>
    <mergeCell ref="A11:A13"/>
    <mergeCell ref="B11:B13"/>
    <mergeCell ref="C11:C13"/>
    <mergeCell ref="D11:D13"/>
    <mergeCell ref="E11:E13"/>
    <mergeCell ref="DU3:DU4"/>
    <mergeCell ref="DV3:DV4"/>
    <mergeCell ref="BT6:CB6"/>
    <mergeCell ref="DS3:DT8"/>
    <mergeCell ref="CC6:CK7"/>
    <mergeCell ref="CI8:CI9"/>
    <mergeCell ref="CJ8:CJ9"/>
    <mergeCell ref="CK8:CK9"/>
    <mergeCell ref="BZ8:CB8"/>
    <mergeCell ref="CD8:CD9"/>
    <mergeCell ref="CE8:CE9"/>
    <mergeCell ref="AS6:BA6"/>
    <mergeCell ref="BB6:BJ6"/>
    <mergeCell ref="BK6:BS6"/>
    <mergeCell ref="BH8:BJ8"/>
    <mergeCell ref="AS8:AT8"/>
    <mergeCell ref="AU8:AX8"/>
    <mergeCell ref="AY8:BA8"/>
    <mergeCell ref="BB8:BC8"/>
    <mergeCell ref="BD8:BG8"/>
    <mergeCell ref="D8:D9"/>
    <mergeCell ref="DW3:DW4"/>
    <mergeCell ref="DX3:DX4"/>
    <mergeCell ref="DY3:DY4"/>
    <mergeCell ref="CC5:CK5"/>
    <mergeCell ref="BK8:BL8"/>
    <mergeCell ref="BM8:BP8"/>
    <mergeCell ref="BQ8:BS8"/>
    <mergeCell ref="BT8:BU8"/>
    <mergeCell ref="BV8:BY8"/>
    <mergeCell ref="DE8:DG8"/>
    <mergeCell ref="CF8:CF9"/>
    <mergeCell ref="CG8:CG9"/>
    <mergeCell ref="CH8:CH9"/>
    <mergeCell ref="CC8:CC9"/>
    <mergeCell ref="A8:A9"/>
    <mergeCell ref="B8:B9"/>
    <mergeCell ref="A1:A3"/>
    <mergeCell ref="B1:R3"/>
    <mergeCell ref="AQ8:AQ9"/>
    <mergeCell ref="G8:G9"/>
    <mergeCell ref="H8:H9"/>
    <mergeCell ref="I8:I9"/>
    <mergeCell ref="F8:F9"/>
    <mergeCell ref="L8:L9"/>
    <mergeCell ref="R8:R9"/>
    <mergeCell ref="S8:S9"/>
    <mergeCell ref="T8:T9"/>
    <mergeCell ref="U8:U9"/>
    <mergeCell ref="V8:V9"/>
    <mergeCell ref="E8:E9"/>
    <mergeCell ref="M8:M9"/>
    <mergeCell ref="N8:P8"/>
    <mergeCell ref="Q8:Q9"/>
    <mergeCell ref="S1:AR3"/>
    <mergeCell ref="A5:E7"/>
    <mergeCell ref="F5:AK7"/>
    <mergeCell ref="AL5:AR7"/>
    <mergeCell ref="AH8:AH9"/>
    <mergeCell ref="AR8:AR9"/>
    <mergeCell ref="AD8:AD9"/>
    <mergeCell ref="C8:C9"/>
    <mergeCell ref="AF8:AF9"/>
    <mergeCell ref="AG8:AG9"/>
    <mergeCell ref="K8:K9"/>
    <mergeCell ref="W8:W9"/>
    <mergeCell ref="X8:X9"/>
    <mergeCell ref="Y8:Y9"/>
    <mergeCell ref="Z8:Z9"/>
    <mergeCell ref="AA8:AA9"/>
    <mergeCell ref="AB8:AB9"/>
    <mergeCell ref="AM8:AM9"/>
    <mergeCell ref="AN8:AN9"/>
    <mergeCell ref="AO8:AO9"/>
    <mergeCell ref="AP8:AP9"/>
    <mergeCell ref="AL8:AL9"/>
    <mergeCell ref="J8:J9"/>
    <mergeCell ref="AI8:AK8"/>
    <mergeCell ref="AI11:AI13"/>
    <mergeCell ref="AJ11:AJ13"/>
    <mergeCell ref="AK11:AK13"/>
    <mergeCell ref="DD14:DD16"/>
    <mergeCell ref="DE14:DE16"/>
    <mergeCell ref="DF14:DF16"/>
    <mergeCell ref="DG14:DG16"/>
    <mergeCell ref="CY14:CY16"/>
    <mergeCell ref="CZ14:CZ16"/>
    <mergeCell ref="AI14:AI16"/>
    <mergeCell ref="AJ14:AJ16"/>
    <mergeCell ref="AK14:AK16"/>
    <mergeCell ref="CY18:CY20"/>
    <mergeCell ref="CZ18:CZ20"/>
    <mergeCell ref="DD18:DD20"/>
    <mergeCell ref="DE18:DE20"/>
    <mergeCell ref="DF18:DF20"/>
    <mergeCell ref="DG18:DG20"/>
    <mergeCell ref="CY11:CY13"/>
    <mergeCell ref="CZ11:CZ13"/>
    <mergeCell ref="DD11:DD13"/>
    <mergeCell ref="DE11:DE13"/>
    <mergeCell ref="DF11:DF13"/>
    <mergeCell ref="DG11:DG13"/>
    <mergeCell ref="CY21:CY23"/>
    <mergeCell ref="CZ21:CZ23"/>
    <mergeCell ref="DD21:DD23"/>
    <mergeCell ref="DE21:DE23"/>
    <mergeCell ref="DF21:DF23"/>
    <mergeCell ref="DG21:DG23"/>
    <mergeCell ref="CY25:CY26"/>
    <mergeCell ref="CZ25:CZ26"/>
    <mergeCell ref="DD25:DD26"/>
    <mergeCell ref="DE25:DE26"/>
    <mergeCell ref="DF25:DF26"/>
    <mergeCell ref="DG25:DG26"/>
    <mergeCell ref="A34:A35"/>
    <mergeCell ref="B34:B35"/>
    <mergeCell ref="C34:C35"/>
    <mergeCell ref="D34:D35"/>
    <mergeCell ref="E34:E35"/>
    <mergeCell ref="F34:F35"/>
    <mergeCell ref="K34:K35"/>
    <mergeCell ref="L34:L35"/>
    <mergeCell ref="M34:M35"/>
    <mergeCell ref="N34:N35"/>
    <mergeCell ref="O34:O35"/>
    <mergeCell ref="AG34:AG35"/>
    <mergeCell ref="AH34:AH35"/>
    <mergeCell ref="AL34:AL35"/>
    <mergeCell ref="CY32:CY33"/>
    <mergeCell ref="CZ32:CZ33"/>
    <mergeCell ref="DD32:DD33"/>
    <mergeCell ref="DE32:DE33"/>
    <mergeCell ref="P32:P33"/>
    <mergeCell ref="CY34:CY35"/>
    <mergeCell ref="CZ34:CZ35"/>
    <mergeCell ref="DD34:DD35"/>
    <mergeCell ref="DE34:DE35"/>
    <mergeCell ref="N32:N33"/>
    <mergeCell ref="O32:O33"/>
    <mergeCell ref="AG32:AG33"/>
    <mergeCell ref="AH32:AH33"/>
    <mergeCell ref="AL32:AL33"/>
    <mergeCell ref="DF34:DF35"/>
    <mergeCell ref="DG34:DG35"/>
    <mergeCell ref="P34:P35"/>
    <mergeCell ref="AE32:AE33"/>
    <mergeCell ref="AE34:AE35"/>
    <mergeCell ref="AF32:AF33"/>
    <mergeCell ref="AF34:AF35"/>
    <mergeCell ref="AI32:AI33"/>
    <mergeCell ref="AI34:AI35"/>
    <mergeCell ref="AJ32:AJ33"/>
    <mergeCell ref="AJ34:AJ35"/>
    <mergeCell ref="AK32:AK33"/>
    <mergeCell ref="AK34:AK35"/>
    <mergeCell ref="O36:O37"/>
    <mergeCell ref="AE36:AE37"/>
    <mergeCell ref="AF36:AF37"/>
    <mergeCell ref="AL36:AL37"/>
    <mergeCell ref="A38:A41"/>
    <mergeCell ref="B38:B41"/>
    <mergeCell ref="C38:C41"/>
    <mergeCell ref="D38:D41"/>
    <mergeCell ref="E38:E41"/>
    <mergeCell ref="F38:F41"/>
    <mergeCell ref="K38:K41"/>
    <mergeCell ref="L38:L41"/>
    <mergeCell ref="M38:M41"/>
    <mergeCell ref="N38:N41"/>
    <mergeCell ref="O38:O41"/>
    <mergeCell ref="AE38:AE41"/>
    <mergeCell ref="AF38:AF41"/>
    <mergeCell ref="AG36:AG37"/>
    <mergeCell ref="AH36:AH37"/>
    <mergeCell ref="AG38:AG41"/>
    <mergeCell ref="AH38:AH41"/>
    <mergeCell ref="AL38:AL41"/>
    <mergeCell ref="A36:A37"/>
    <mergeCell ref="B36:B37"/>
    <mergeCell ref="B42:B43"/>
    <mergeCell ref="C42:C43"/>
    <mergeCell ref="D42:D43"/>
    <mergeCell ref="E42:E43"/>
    <mergeCell ref="F42:F43"/>
    <mergeCell ref="K42:K43"/>
    <mergeCell ref="L42:L43"/>
    <mergeCell ref="M42:M43"/>
    <mergeCell ref="N36:N37"/>
    <mergeCell ref="C36:C37"/>
    <mergeCell ref="D36:D37"/>
    <mergeCell ref="E36:E37"/>
    <mergeCell ref="F36:F37"/>
    <mergeCell ref="K36:K37"/>
    <mergeCell ref="L36:L37"/>
    <mergeCell ref="M36:M37"/>
    <mergeCell ref="N42:N43"/>
    <mergeCell ref="O42:O43"/>
    <mergeCell ref="AE42:AE43"/>
    <mergeCell ref="AF42:AF43"/>
    <mergeCell ref="AG42:AG43"/>
    <mergeCell ref="AH42:AH43"/>
    <mergeCell ref="AL42:AL43"/>
    <mergeCell ref="A45:A48"/>
    <mergeCell ref="B45:B48"/>
    <mergeCell ref="C45:C48"/>
    <mergeCell ref="D45:D48"/>
    <mergeCell ref="E45:E48"/>
    <mergeCell ref="F45:F48"/>
    <mergeCell ref="K45:K48"/>
    <mergeCell ref="L45:L48"/>
    <mergeCell ref="M45:M48"/>
    <mergeCell ref="N45:N48"/>
    <mergeCell ref="O45:O48"/>
    <mergeCell ref="AF45:AF48"/>
    <mergeCell ref="AG45:AG48"/>
    <mergeCell ref="AH45:AH48"/>
    <mergeCell ref="AL45:AL48"/>
    <mergeCell ref="AE45:AE48"/>
    <mergeCell ref="A42:A43"/>
    <mergeCell ref="AG52:AG53"/>
    <mergeCell ref="AH52:AH53"/>
    <mergeCell ref="AL52:AL53"/>
    <mergeCell ref="A49:A51"/>
    <mergeCell ref="B49:B51"/>
    <mergeCell ref="C49:C51"/>
    <mergeCell ref="D49:D51"/>
    <mergeCell ref="E49:E51"/>
    <mergeCell ref="F49:F51"/>
    <mergeCell ref="K49:K51"/>
    <mergeCell ref="L49:L51"/>
    <mergeCell ref="M49:M51"/>
    <mergeCell ref="A52:A53"/>
    <mergeCell ref="B52:B53"/>
    <mergeCell ref="C52:C53"/>
    <mergeCell ref="D52:D53"/>
    <mergeCell ref="E52:E53"/>
    <mergeCell ref="F52:F53"/>
    <mergeCell ref="K52:K53"/>
    <mergeCell ref="L52:L53"/>
    <mergeCell ref="M52:M53"/>
    <mergeCell ref="N57:N59"/>
    <mergeCell ref="O57:O59"/>
    <mergeCell ref="AE57:AE59"/>
    <mergeCell ref="AF57:AF59"/>
    <mergeCell ref="AG57:AG59"/>
    <mergeCell ref="AH57:AH59"/>
    <mergeCell ref="AL57:AL59"/>
    <mergeCell ref="A54:A56"/>
    <mergeCell ref="B54:B56"/>
    <mergeCell ref="C54:C56"/>
    <mergeCell ref="D54:D56"/>
    <mergeCell ref="E54:E56"/>
    <mergeCell ref="F54:F56"/>
    <mergeCell ref="K54:K56"/>
    <mergeCell ref="L54:L56"/>
    <mergeCell ref="M54:M56"/>
    <mergeCell ref="AI57:AI59"/>
    <mergeCell ref="AJ57:AJ59"/>
    <mergeCell ref="AK57:AK59"/>
    <mergeCell ref="A57:A59"/>
    <mergeCell ref="B57:B59"/>
    <mergeCell ref="C57:C59"/>
    <mergeCell ref="D57:D59"/>
    <mergeCell ref="E57:E59"/>
    <mergeCell ref="F57:F59"/>
    <mergeCell ref="K57:K59"/>
    <mergeCell ref="L57:L59"/>
    <mergeCell ref="M57:M59"/>
    <mergeCell ref="CY36:CY37"/>
    <mergeCell ref="CZ36:CZ37"/>
    <mergeCell ref="DD36:DD37"/>
    <mergeCell ref="DF36:DF37"/>
    <mergeCell ref="DE36:DE37"/>
    <mergeCell ref="DG36:DG37"/>
    <mergeCell ref="N54:N56"/>
    <mergeCell ref="O54:O56"/>
    <mergeCell ref="AE54:AE56"/>
    <mergeCell ref="AF54:AF56"/>
    <mergeCell ref="AG54:AG56"/>
    <mergeCell ref="AH54:AH56"/>
    <mergeCell ref="AL54:AL56"/>
    <mergeCell ref="N49:N51"/>
    <mergeCell ref="O49:O51"/>
    <mergeCell ref="AE49:AE51"/>
    <mergeCell ref="AF49:AF51"/>
    <mergeCell ref="AG49:AG51"/>
    <mergeCell ref="AH49:AH51"/>
    <mergeCell ref="AL49:AL51"/>
    <mergeCell ref="N52:N53"/>
    <mergeCell ref="O52:O53"/>
    <mergeCell ref="AE52:AE53"/>
    <mergeCell ref="AF52:AF53"/>
  </mergeCell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ellIs" priority="41" operator="equal" id="{5114DD70-5C53-4253-9608-3BF513CACB8D}">
            <xm:f>'C:\Users\emmerae\Documents\IPES 2019\RIESGOS\[MAPA DE RIESGOS CORRUPCIÓN IPES 2019 V1 AJUSTADA 210319.xlsx]DATOS '!#REF!</xm:f>
            <x14:dxf>
              <fill>
                <patternFill>
                  <bgColor rgb="FF92D050"/>
                </patternFill>
              </fill>
            </x14:dxf>
          </x14:cfRule>
          <x14:cfRule type="cellIs" priority="42" operator="equal" id="{0A9B337C-8065-4B06-BBE3-617AD89A6562}">
            <xm:f>'C:\Users\emmerae\Documents\IPES 2019\RIESGOS\[MAPA DE RIESGOS CORRUPCIÓN IPES 2019 V1 AJUSTADA 210319.xlsx]DATOS '!#REF!</xm:f>
            <x14:dxf>
              <fill>
                <patternFill>
                  <bgColor rgb="FFFFFF00"/>
                </patternFill>
              </fill>
            </x14:dxf>
          </x14:cfRule>
          <x14:cfRule type="cellIs" priority="43" operator="equal" id="{2AD4AA61-1C99-48D8-81F7-25E74C25C8A9}">
            <xm:f>'C:\Users\emmerae\Documents\IPES 2019\RIESGOS\[MAPA DE RIESGOS CORRUPCIÓN IPES 2019 V1 AJUSTADA 210319.xlsx]DATOS '!#REF!</xm:f>
            <x14:dxf>
              <fill>
                <patternFill>
                  <bgColor rgb="FFFFC000"/>
                </patternFill>
              </fill>
            </x14:dxf>
          </x14:cfRule>
          <x14:cfRule type="cellIs" priority="44" operator="equal" id="{E5DE2E17-EAE5-4FD4-8C7E-A90508F9DADB}">
            <xm:f>'C:\Users\emmerae\Documents\IPES 2019\RIESGOS\[MAPA DE RIESGOS CORRUPCIÓN IPES 2019 V1 AJUSTADA 210319.xlsx]DATOS '!#REF!</xm:f>
            <x14:dxf>
              <fill>
                <patternFill>
                  <bgColor rgb="FFFF0000"/>
                </patternFill>
              </fill>
            </x14:dxf>
          </x14:cfRule>
          <xm:sqref>DE10</xm:sqref>
        </x14:conditionalFormatting>
        <x14:conditionalFormatting xmlns:xm="http://schemas.microsoft.com/office/excel/2006/main">
          <x14:cfRule type="cellIs" priority="37" operator="equal" id="{C7E52A9C-576D-4A2F-AD19-AAD3062CF741}">
            <xm:f>'C:\Users\emmerae\Documents\IPES 2019\RIESGOS\[MAPA DE RIESGOS CORRUPCIÓN IPES 2019 V1 AJUSTADA 210319.xlsx]DATOS '!#REF!</xm:f>
            <x14:dxf>
              <fill>
                <patternFill>
                  <bgColor rgb="FF92D050"/>
                </patternFill>
              </fill>
            </x14:dxf>
          </x14:cfRule>
          <x14:cfRule type="cellIs" priority="38" operator="equal" id="{ABB7E17C-995C-45A7-84C8-24FE8AEE0CC1}">
            <xm:f>'C:\Users\emmerae\Documents\IPES 2019\RIESGOS\[MAPA DE RIESGOS CORRUPCIÓN IPES 2019 V1 AJUSTADA 210319.xlsx]DATOS '!#REF!</xm:f>
            <x14:dxf>
              <fill>
                <patternFill>
                  <bgColor rgb="FFFFFF00"/>
                </patternFill>
              </fill>
            </x14:dxf>
          </x14:cfRule>
          <x14:cfRule type="cellIs" priority="39" operator="equal" id="{D6E7DB7D-2CD2-46A7-9A40-FDD3ACB8776E}">
            <xm:f>'C:\Users\emmerae\Documents\IPES 2019\RIESGOS\[MAPA DE RIESGOS CORRUPCIÓN IPES 2019 V1 AJUSTADA 210319.xlsx]DATOS '!#REF!</xm:f>
            <x14:dxf>
              <fill>
                <patternFill>
                  <bgColor rgb="FFFFC000"/>
                </patternFill>
              </fill>
            </x14:dxf>
          </x14:cfRule>
          <x14:cfRule type="cellIs" priority="40" operator="equal" id="{13A78286-2621-458C-AA4C-BD5C0B4D0CE7}">
            <xm:f>'C:\Users\emmerae\Documents\IPES 2019\RIESGOS\[MAPA DE RIESGOS CORRUPCIÓN IPES 2019 V1 AJUSTADA 210319.xlsx]DATOS '!#REF!</xm:f>
            <x14:dxf>
              <fill>
                <patternFill>
                  <bgColor rgb="FFFF0000"/>
                </patternFill>
              </fill>
            </x14:dxf>
          </x14:cfRule>
          <xm:sqref>DE11</xm:sqref>
        </x14:conditionalFormatting>
        <x14:conditionalFormatting xmlns:xm="http://schemas.microsoft.com/office/excel/2006/main">
          <x14:cfRule type="cellIs" priority="33" operator="equal" id="{1879C3C6-2BF9-49E7-9189-41D4E4C75C57}">
            <xm:f>'C:\Users\emmerae\Documents\IPES 2019\RIESGOS\[MAPA DE RIESGOS CORRUPCIÓN IPES 2019 V1 AJUSTADA 210319.xlsx]DATOS '!#REF!</xm:f>
            <x14:dxf>
              <fill>
                <patternFill>
                  <bgColor rgb="FF92D050"/>
                </patternFill>
              </fill>
            </x14:dxf>
          </x14:cfRule>
          <x14:cfRule type="cellIs" priority="34" operator="equal" id="{52FE0D6F-9262-4C2A-8465-209AA0C03DEC}">
            <xm:f>'C:\Users\emmerae\Documents\IPES 2019\RIESGOS\[MAPA DE RIESGOS CORRUPCIÓN IPES 2019 V1 AJUSTADA 210319.xlsx]DATOS '!#REF!</xm:f>
            <x14:dxf>
              <fill>
                <patternFill>
                  <bgColor rgb="FFFFFF00"/>
                </patternFill>
              </fill>
            </x14:dxf>
          </x14:cfRule>
          <x14:cfRule type="cellIs" priority="35" operator="equal" id="{00895C45-872B-4C37-BCD8-6327FF759FA7}">
            <xm:f>'C:\Users\emmerae\Documents\IPES 2019\RIESGOS\[MAPA DE RIESGOS CORRUPCIÓN IPES 2019 V1 AJUSTADA 210319.xlsx]DATOS '!#REF!</xm:f>
            <x14:dxf>
              <fill>
                <patternFill>
                  <bgColor rgb="FFFFC000"/>
                </patternFill>
              </fill>
            </x14:dxf>
          </x14:cfRule>
          <x14:cfRule type="cellIs" priority="36" operator="equal" id="{34D313FD-4EC9-40CF-8699-93BBEE0335C0}">
            <xm:f>'C:\Users\emmerae\Documents\IPES 2019\RIESGOS\[MAPA DE RIESGOS CORRUPCIÓN IPES 2019 V1 AJUSTADA 210319.xlsx]DATOS '!#REF!</xm:f>
            <x14:dxf>
              <fill>
                <patternFill>
                  <bgColor rgb="FFFF0000"/>
                </patternFill>
              </fill>
            </x14:dxf>
          </x14:cfRule>
          <xm:sqref>DE14</xm:sqref>
        </x14:conditionalFormatting>
        <x14:conditionalFormatting xmlns:xm="http://schemas.microsoft.com/office/excel/2006/main">
          <x14:cfRule type="cellIs" priority="29" operator="equal" id="{77633120-48BA-44D9-8B39-0F129439E015}">
            <xm:f>'C:\Users\emmerae\Documents\IPES 2019\RIESGOS\[MAPA DE RIESGOS CORRUPCIÓN IPES 2019 V1 AJUSTADA 210319.xlsx]DATOS '!#REF!</xm:f>
            <x14:dxf>
              <fill>
                <patternFill>
                  <bgColor rgb="FF92D050"/>
                </patternFill>
              </fill>
            </x14:dxf>
          </x14:cfRule>
          <x14:cfRule type="cellIs" priority="30" operator="equal" id="{C3EE7E7A-C865-4C1C-B30E-9C5F4B00F16B}">
            <xm:f>'C:\Users\emmerae\Documents\IPES 2019\RIESGOS\[MAPA DE RIESGOS CORRUPCIÓN IPES 2019 V1 AJUSTADA 210319.xlsx]DATOS '!#REF!</xm:f>
            <x14:dxf>
              <fill>
                <patternFill>
                  <bgColor rgb="FFFFFF00"/>
                </patternFill>
              </fill>
            </x14:dxf>
          </x14:cfRule>
          <x14:cfRule type="cellIs" priority="31" operator="equal" id="{9AEF1550-A1F0-4E0A-AA7B-2FD007D7306D}">
            <xm:f>'C:\Users\emmerae\Documents\IPES 2019\RIESGOS\[MAPA DE RIESGOS CORRUPCIÓN IPES 2019 V1 AJUSTADA 210319.xlsx]DATOS '!#REF!</xm:f>
            <x14:dxf>
              <fill>
                <patternFill>
                  <bgColor rgb="FFFFC000"/>
                </patternFill>
              </fill>
            </x14:dxf>
          </x14:cfRule>
          <x14:cfRule type="cellIs" priority="32" operator="equal" id="{490AA814-D9E2-49B1-A6C5-F06D10E41FE1}">
            <xm:f>'C:\Users\emmerae\Documents\IPES 2019\RIESGOS\[MAPA DE RIESGOS CORRUPCIÓN IPES 2019 V1 AJUSTADA 210319.xlsx]DATOS '!#REF!</xm:f>
            <x14:dxf>
              <fill>
                <patternFill>
                  <bgColor rgb="FFFF0000"/>
                </patternFill>
              </fill>
            </x14:dxf>
          </x14:cfRule>
          <xm:sqref>DE17</xm:sqref>
        </x14:conditionalFormatting>
        <x14:conditionalFormatting xmlns:xm="http://schemas.microsoft.com/office/excel/2006/main">
          <x14:cfRule type="cellIs" priority="25" operator="equal" id="{3CDB4EB4-5607-49F1-A7C2-5465D4272C19}">
            <xm:f>'C:\Users\emmerae\Documents\IPES 2019\RIESGOS\[MAPA DE RIESGOS CORRUPCIÓN IPES 2019 V1 AJUSTADA 210319.xlsx]DATOS '!#REF!</xm:f>
            <x14:dxf>
              <fill>
                <patternFill>
                  <bgColor rgb="FF92D050"/>
                </patternFill>
              </fill>
            </x14:dxf>
          </x14:cfRule>
          <x14:cfRule type="cellIs" priority="26" operator="equal" id="{31618334-EF06-4D92-ADB3-0EF11A63E17E}">
            <xm:f>'C:\Users\emmerae\Documents\IPES 2019\RIESGOS\[MAPA DE RIESGOS CORRUPCIÓN IPES 2019 V1 AJUSTADA 210319.xlsx]DATOS '!#REF!</xm:f>
            <x14:dxf>
              <fill>
                <patternFill>
                  <bgColor rgb="FFFFFF00"/>
                </patternFill>
              </fill>
            </x14:dxf>
          </x14:cfRule>
          <x14:cfRule type="cellIs" priority="27" operator="equal" id="{FE1F9312-FD80-4A94-B882-8D040CF01B48}">
            <xm:f>'C:\Users\emmerae\Documents\IPES 2019\RIESGOS\[MAPA DE RIESGOS CORRUPCIÓN IPES 2019 V1 AJUSTADA 210319.xlsx]DATOS '!#REF!</xm:f>
            <x14:dxf>
              <fill>
                <patternFill>
                  <bgColor rgb="FFFFC000"/>
                </patternFill>
              </fill>
            </x14:dxf>
          </x14:cfRule>
          <x14:cfRule type="cellIs" priority="28" operator="equal" id="{3FD2D2A7-B225-4233-9082-0B01E9461EBC}">
            <xm:f>'C:\Users\emmerae\Documents\IPES 2019\RIESGOS\[MAPA DE RIESGOS CORRUPCIÓN IPES 2019 V1 AJUSTADA 210319.xlsx]DATOS '!#REF!</xm:f>
            <x14:dxf>
              <fill>
                <patternFill>
                  <bgColor rgb="FFFF0000"/>
                </patternFill>
              </fill>
            </x14:dxf>
          </x14:cfRule>
          <xm:sqref>DE18</xm:sqref>
        </x14:conditionalFormatting>
        <x14:conditionalFormatting xmlns:xm="http://schemas.microsoft.com/office/excel/2006/main">
          <x14:cfRule type="cellIs" priority="21" operator="equal" id="{A87580CB-0F86-4F71-8BA5-09FC5FFA3B1D}">
            <xm:f>'C:\Users\emmerae\Documents\IPES 2019\RIESGOS\[MAPA DE RIESGOS CORRUPCIÓN IPES 2019 V1 AJUSTADA 210319.xlsx]DATOS '!#REF!</xm:f>
            <x14:dxf>
              <fill>
                <patternFill>
                  <bgColor rgb="FF92D050"/>
                </patternFill>
              </fill>
            </x14:dxf>
          </x14:cfRule>
          <x14:cfRule type="cellIs" priority="22" operator="equal" id="{B5A9A2FD-E1D9-47B4-8BE5-89888D2853DF}">
            <xm:f>'C:\Users\emmerae\Documents\IPES 2019\RIESGOS\[MAPA DE RIESGOS CORRUPCIÓN IPES 2019 V1 AJUSTADA 210319.xlsx]DATOS '!#REF!</xm:f>
            <x14:dxf>
              <fill>
                <patternFill>
                  <bgColor rgb="FFFFFF00"/>
                </patternFill>
              </fill>
            </x14:dxf>
          </x14:cfRule>
          <x14:cfRule type="cellIs" priority="23" operator="equal" id="{A8023C61-180C-41D6-90D6-6396463243E3}">
            <xm:f>'C:\Users\emmerae\Documents\IPES 2019\RIESGOS\[MAPA DE RIESGOS CORRUPCIÓN IPES 2019 V1 AJUSTADA 210319.xlsx]DATOS '!#REF!</xm:f>
            <x14:dxf>
              <fill>
                <patternFill>
                  <bgColor rgb="FFFFC000"/>
                </patternFill>
              </fill>
            </x14:dxf>
          </x14:cfRule>
          <x14:cfRule type="cellIs" priority="24" operator="equal" id="{9F4213B7-8BAB-4C80-87FC-9DA6DBBDB429}">
            <xm:f>'C:\Users\emmerae\Documents\IPES 2019\RIESGOS\[MAPA DE RIESGOS CORRUPCIÓN IPES 2019 V1 AJUSTADA 210319.xlsx]DATOS '!#REF!</xm:f>
            <x14:dxf>
              <fill>
                <patternFill>
                  <bgColor rgb="FFFF0000"/>
                </patternFill>
              </fill>
            </x14:dxf>
          </x14:cfRule>
          <xm:sqref>DE21</xm:sqref>
        </x14:conditionalFormatting>
        <x14:conditionalFormatting xmlns:xm="http://schemas.microsoft.com/office/excel/2006/main">
          <x14:cfRule type="cellIs" priority="17" operator="equal" id="{6DA6D849-28BE-4438-88E3-7E9DC354ED42}">
            <xm:f>'C:\Users\emmerae\Documents\IPES 2019\RIESGOS\[MAPA DE RIESGOS CORRUPCIÓN IPES 2019 V1 AJUSTADA 210319.xlsx]DATOS '!#REF!</xm:f>
            <x14:dxf>
              <fill>
                <patternFill>
                  <bgColor rgb="FF92D050"/>
                </patternFill>
              </fill>
            </x14:dxf>
          </x14:cfRule>
          <x14:cfRule type="cellIs" priority="18" operator="equal" id="{619A9E02-7781-4CE9-8EF3-21B37A079B1B}">
            <xm:f>'C:\Users\emmerae\Documents\IPES 2019\RIESGOS\[MAPA DE RIESGOS CORRUPCIÓN IPES 2019 V1 AJUSTADA 210319.xlsx]DATOS '!#REF!</xm:f>
            <x14:dxf>
              <fill>
                <patternFill>
                  <bgColor rgb="FFFFFF00"/>
                </patternFill>
              </fill>
            </x14:dxf>
          </x14:cfRule>
          <x14:cfRule type="cellIs" priority="19" operator="equal" id="{9F8F003A-B624-4030-887F-CD1E6CC714FD}">
            <xm:f>'C:\Users\emmerae\Documents\IPES 2019\RIESGOS\[MAPA DE RIESGOS CORRUPCIÓN IPES 2019 V1 AJUSTADA 210319.xlsx]DATOS '!#REF!</xm:f>
            <x14:dxf>
              <fill>
                <patternFill>
                  <bgColor rgb="FFFFC000"/>
                </patternFill>
              </fill>
            </x14:dxf>
          </x14:cfRule>
          <x14:cfRule type="cellIs" priority="20" operator="equal" id="{5B5816AB-ABAC-4AF1-B32F-8E8B7D3991FD}">
            <xm:f>'C:\Users\emmerae\Documents\IPES 2019\RIESGOS\[MAPA DE RIESGOS CORRUPCIÓN IPES 2019 V1 AJUSTADA 210319.xlsx]DATOS '!#REF!</xm:f>
            <x14:dxf>
              <fill>
                <patternFill>
                  <bgColor rgb="FFFF0000"/>
                </patternFill>
              </fill>
            </x14:dxf>
          </x14:cfRule>
          <xm:sqref>DE24</xm:sqref>
        </x14:conditionalFormatting>
        <x14:conditionalFormatting xmlns:xm="http://schemas.microsoft.com/office/excel/2006/main">
          <x14:cfRule type="cellIs" priority="13" operator="equal" id="{FB9CD5E2-78CA-473F-B3C7-9E233B1A7FE4}">
            <xm:f>'C:\Users\emmerae\Documents\IPES 2019\RIESGOS\[MAPA DE RIESGOS CORRUPCIÓN IPES 2019 V1 AJUSTADA 210319.xlsx]DATOS '!#REF!</xm:f>
            <x14:dxf>
              <fill>
                <patternFill>
                  <bgColor rgb="FF92D050"/>
                </patternFill>
              </fill>
            </x14:dxf>
          </x14:cfRule>
          <x14:cfRule type="cellIs" priority="14" operator="equal" id="{DDD603E6-CE30-4F93-8BF7-84D2D18DDBF8}">
            <xm:f>'C:\Users\emmerae\Documents\IPES 2019\RIESGOS\[MAPA DE RIESGOS CORRUPCIÓN IPES 2019 V1 AJUSTADA 210319.xlsx]DATOS '!#REF!</xm:f>
            <x14:dxf>
              <fill>
                <patternFill>
                  <bgColor rgb="FFFFFF00"/>
                </patternFill>
              </fill>
            </x14:dxf>
          </x14:cfRule>
          <x14:cfRule type="cellIs" priority="15" operator="equal" id="{068F16A5-3F42-49BB-8A62-2A6B300B6A69}">
            <xm:f>'C:\Users\emmerae\Documents\IPES 2019\RIESGOS\[MAPA DE RIESGOS CORRUPCIÓN IPES 2019 V1 AJUSTADA 210319.xlsx]DATOS '!#REF!</xm:f>
            <x14:dxf>
              <fill>
                <patternFill>
                  <bgColor rgb="FFFFC000"/>
                </patternFill>
              </fill>
            </x14:dxf>
          </x14:cfRule>
          <x14:cfRule type="cellIs" priority="16" operator="equal" id="{73FA842C-C95A-41B2-AEAA-F16796BCABD5}">
            <xm:f>'C:\Users\emmerae\Documents\IPES 2019\RIESGOS\[MAPA DE RIESGOS CORRUPCIÓN IPES 2019 V1 AJUSTADA 210319.xlsx]DATOS '!#REF!</xm:f>
            <x14:dxf>
              <fill>
                <patternFill>
                  <bgColor rgb="FFFF0000"/>
                </patternFill>
              </fill>
            </x14:dxf>
          </x14:cfRule>
          <xm:sqref>DE25</xm:sqref>
        </x14:conditionalFormatting>
        <x14:conditionalFormatting xmlns:xm="http://schemas.microsoft.com/office/excel/2006/main">
          <x14:cfRule type="cellIs" priority="9" operator="equal" id="{23BDA819-2ED1-4980-8A25-BE1C106DFD0B}">
            <xm:f>'C:\Users\emmerae\Documents\IPES 2019\RIESGOS\[MAPA DE RIESGOS CORRUPCIÓN IPES 2019 V1 AJUSTADA 210319.xlsx]DATOS '!#REF!</xm:f>
            <x14:dxf>
              <fill>
                <patternFill>
                  <bgColor rgb="FF92D050"/>
                </patternFill>
              </fill>
            </x14:dxf>
          </x14:cfRule>
          <x14:cfRule type="cellIs" priority="10" operator="equal" id="{2FA33CD1-F342-4511-B172-EFA8B91183A5}">
            <xm:f>'C:\Users\emmerae\Documents\IPES 2019\RIESGOS\[MAPA DE RIESGOS CORRUPCIÓN IPES 2019 V1 AJUSTADA 210319.xlsx]DATOS '!#REF!</xm:f>
            <x14:dxf>
              <fill>
                <patternFill>
                  <bgColor rgb="FFFFFF00"/>
                </patternFill>
              </fill>
            </x14:dxf>
          </x14:cfRule>
          <x14:cfRule type="cellIs" priority="11" operator="equal" id="{275AD656-A842-4621-8272-AE2427E73A94}">
            <xm:f>'C:\Users\emmerae\Documents\IPES 2019\RIESGOS\[MAPA DE RIESGOS CORRUPCIÓN IPES 2019 V1 AJUSTADA 210319.xlsx]DATOS '!#REF!</xm:f>
            <x14:dxf>
              <fill>
                <patternFill>
                  <bgColor rgb="FFFFC000"/>
                </patternFill>
              </fill>
            </x14:dxf>
          </x14:cfRule>
          <x14:cfRule type="cellIs" priority="12" operator="equal" id="{9B88C49B-59C9-4DCB-ABCA-831EF609F770}">
            <xm:f>'C:\Users\emmerae\Documents\IPES 2019\RIESGOS\[MAPA DE RIESGOS CORRUPCIÓN IPES 2019 V1 AJUSTADA 210319.xlsx]DATOS '!#REF!</xm:f>
            <x14:dxf>
              <fill>
                <patternFill>
                  <bgColor rgb="FFFF0000"/>
                </patternFill>
              </fill>
            </x14:dxf>
          </x14:cfRule>
          <xm:sqref>DE27</xm:sqref>
        </x14:conditionalFormatting>
        <x14:conditionalFormatting xmlns:xm="http://schemas.microsoft.com/office/excel/2006/main">
          <x14:cfRule type="cellIs" priority="5" operator="equal" id="{572C6CE9-679D-4739-8E22-66F23AB29142}">
            <xm:f>'C:\Users\emmerae\Documents\IPES 2019\RIESGOS\[MAPA DE RIESGOS CORRUPCIÓN IPES 2019 V1 AJUSTADA 210319.xlsx]DATOS '!#REF!</xm:f>
            <x14:dxf>
              <fill>
                <patternFill>
                  <bgColor rgb="FF92D050"/>
                </patternFill>
              </fill>
            </x14:dxf>
          </x14:cfRule>
          <x14:cfRule type="cellIs" priority="6" operator="equal" id="{0D3C472B-019E-4F1A-B987-9E9B0954A367}">
            <xm:f>'C:\Users\emmerae\Documents\IPES 2019\RIESGOS\[MAPA DE RIESGOS CORRUPCIÓN IPES 2019 V1 AJUSTADA 210319.xlsx]DATOS '!#REF!</xm:f>
            <x14:dxf>
              <fill>
                <patternFill>
                  <bgColor rgb="FFFFFF00"/>
                </patternFill>
              </fill>
            </x14:dxf>
          </x14:cfRule>
          <x14:cfRule type="cellIs" priority="7" operator="equal" id="{909EF59F-34CF-4B45-99AA-A9B1E4185F92}">
            <xm:f>'C:\Users\emmerae\Documents\IPES 2019\RIESGOS\[MAPA DE RIESGOS CORRUPCIÓN IPES 2019 V1 AJUSTADA 210319.xlsx]DATOS '!#REF!</xm:f>
            <x14:dxf>
              <fill>
                <patternFill>
                  <bgColor rgb="FFFFC000"/>
                </patternFill>
              </fill>
            </x14:dxf>
          </x14:cfRule>
          <x14:cfRule type="cellIs" priority="8" operator="equal" id="{30C021A5-65D1-444D-B3D1-1394CBEB4432}">
            <xm:f>'C:\Users\emmerae\Documents\IPES 2019\RIESGOS\[MAPA DE RIESGOS CORRUPCIÓN IPES 2019 V1 AJUSTADA 210319.xlsx]DATOS '!#REF!</xm:f>
            <x14:dxf>
              <fill>
                <patternFill>
                  <bgColor rgb="FFFF0000"/>
                </patternFill>
              </fill>
            </x14:dxf>
          </x14:cfRule>
          <xm:sqref>DE32</xm:sqref>
        </x14:conditionalFormatting>
        <x14:conditionalFormatting xmlns:xm="http://schemas.microsoft.com/office/excel/2006/main">
          <x14:cfRule type="cellIs" priority="1" operator="equal" id="{7784884A-8BE4-465A-B074-550AE15CB6E7}">
            <xm:f>'C:\Users\emmerae\Documents\IPES 2019\RIESGOS\[MAPA DE RIESGOS CORRUPCIÓN IPES 2019 V1 AJUSTADA 210319.xlsx]DATOS '!#REF!</xm:f>
            <x14:dxf>
              <fill>
                <patternFill>
                  <bgColor rgb="FF92D050"/>
                </patternFill>
              </fill>
            </x14:dxf>
          </x14:cfRule>
          <x14:cfRule type="cellIs" priority="2" operator="equal" id="{3C899FB8-2A8E-422A-A1D7-1E16DA6A9B3A}">
            <xm:f>'C:\Users\emmerae\Documents\IPES 2019\RIESGOS\[MAPA DE RIESGOS CORRUPCIÓN IPES 2019 V1 AJUSTADA 210319.xlsx]DATOS '!#REF!</xm:f>
            <x14:dxf>
              <fill>
                <patternFill>
                  <bgColor rgb="FFFFFF00"/>
                </patternFill>
              </fill>
            </x14:dxf>
          </x14:cfRule>
          <x14:cfRule type="cellIs" priority="3" operator="equal" id="{EA4CE379-A33C-4D45-9922-094FF0DC4B32}">
            <xm:f>'C:\Users\emmerae\Documents\IPES 2019\RIESGOS\[MAPA DE RIESGOS CORRUPCIÓN IPES 2019 V1 AJUSTADA 210319.xlsx]DATOS '!#REF!</xm:f>
            <x14:dxf>
              <fill>
                <patternFill>
                  <bgColor rgb="FFFFC000"/>
                </patternFill>
              </fill>
            </x14:dxf>
          </x14:cfRule>
          <x14:cfRule type="cellIs" priority="4" operator="equal" id="{10AE2C95-2177-443D-9E17-153DFD3C0264}">
            <xm:f>'C:\Users\emmerae\Documents\IPES 2019\RIESGOS\[MAPA DE RIESGOS CORRUPCIÓN IPES 2019 V1 AJUSTADA 210319.xlsx]DATOS '!#REF!</xm:f>
            <x14:dxf>
              <fill>
                <patternFill>
                  <bgColor rgb="FFFF0000"/>
                </patternFill>
              </fill>
            </x14:dxf>
          </x14:cfRule>
          <xm:sqref>DE34</xm:sqref>
        </x14:conditionalFormatting>
      </x14:conditionalFormattings>
    </ext>
    <ext xmlns:x14="http://schemas.microsoft.com/office/spreadsheetml/2009/9/main" uri="{CCE6A557-97BC-4b89-ADB6-D9C93CAAB3DF}">
      <x14:dataValidations xmlns:xm="http://schemas.microsoft.com/office/excel/2006/main" count="18">
        <x14:dataValidation type="list" allowBlank="1" showInputMessage="1" showErrorMessage="1">
          <x14:formula1>
            <xm:f>DATOS!$A$32:$A$39</xm:f>
          </x14:formula1>
          <xm:sqref>A10:A11 A14 A18 A24:A25 A27 A32 A34 A36 A38 A42 A44:A45 A49 A52 A54 A57</xm:sqref>
        </x14:dataValidation>
        <x14:dataValidation type="list" allowBlank="1" showInputMessage="1" showErrorMessage="1">
          <x14:formula1>
            <xm:f>DATOS!$B$32:$B$35</xm:f>
          </x14:formula1>
          <xm:sqref>B10:B11 B14 B18 B24:B25 B27 B32 B34 B36 B38 B42 B44:B45 B49 B52 B54 B57</xm:sqref>
        </x14:dataValidation>
        <x14:dataValidation type="list" allowBlank="1" showInputMessage="1" showErrorMessage="1">
          <x14:formula1>
            <xm:f>DATOS!$E$32:$E$40</xm:f>
          </x14:formula1>
          <xm:sqref>C10:C11 C14 C18 C24:C25 C27 C32 C34 C36 C38 C42 C44:C45 C49 C52 C54 C57</xm:sqref>
        </x14:dataValidation>
        <x14:dataValidation type="list" allowBlank="1" showInputMessage="1" showErrorMessage="1">
          <x14:formula1>
            <xm:f>DATOS!$C$32:$C$56</xm:f>
          </x14:formula1>
          <xm:sqref>D10:D11 D14 D18 D24:D25 D27 D32 D34 D36 D38 D42 D44:D45 D49 D52 D54 D57</xm:sqref>
        </x14:dataValidation>
        <x14:dataValidation type="list" allowBlank="1" showInputMessage="1" showErrorMessage="1">
          <x14:formula1>
            <xm:f>DATOS!$A$2:$A$6</xm:f>
          </x14:formula1>
          <xm:sqref>N10:N11 N14 N17:N18 N21 N24:N25 N27 N32 N34 N36 N38 N42 N44:N45 N49 N52 N54 N57</xm:sqref>
        </x14:dataValidation>
        <x14:dataValidation type="list" allowBlank="1" showInputMessage="1" showErrorMessage="1">
          <x14:formula1>
            <xm:f>DATOS!$A$9:$A$13</xm:f>
          </x14:formula1>
          <xm:sqref>O10:O11 O14 O17:O18 O21 O24:O25 O27 O32 O34 O36 O38 O42 O44:O45 O49 O52 O54 O57</xm:sqref>
        </x14:dataValidation>
        <x14:dataValidation type="list" allowBlank="1" showInputMessage="1" showErrorMessage="1">
          <x14:formula1>
            <xm:f>DATOS!$C$24:$C$25</xm:f>
          </x14:formula1>
          <xm:sqref>R10:R59</xm:sqref>
        </x14:dataValidation>
        <x14:dataValidation type="list" allowBlank="1" showInputMessage="1" showErrorMessage="1">
          <x14:formula1>
            <xm:f>DATOS!$E$15:$E$16</xm:f>
          </x14:formula1>
          <xm:sqref>S10:S59</xm:sqref>
        </x14:dataValidation>
        <x14:dataValidation type="list" allowBlank="1" showInputMessage="1" showErrorMessage="1">
          <x14:formula1>
            <xm:f>DATOS!$G$32:$G$33</xm:f>
          </x14:formula1>
          <xm:sqref>T10:T59</xm:sqref>
        </x14:dataValidation>
        <x14:dataValidation type="list" allowBlank="1" showInputMessage="1" showErrorMessage="1">
          <x14:formula1>
            <xm:f>DATOS!$G$24:$G$25</xm:f>
          </x14:formula1>
          <xm:sqref>U10:U59</xm:sqref>
        </x14:dataValidation>
        <x14:dataValidation type="list" allowBlank="1" showInputMessage="1" showErrorMessage="1">
          <x14:formula1>
            <xm:f>DATOS!$G$15:$G$17</xm:f>
          </x14:formula1>
          <xm:sqref>V10:V59</xm:sqref>
        </x14:dataValidation>
        <x14:dataValidation type="list" allowBlank="1" showInputMessage="1" showErrorMessage="1">
          <x14:formula1>
            <xm:f>DATOS!$G$36:$G$37</xm:f>
          </x14:formula1>
          <xm:sqref>W10:W59</xm:sqref>
        </x14:dataValidation>
        <x14:dataValidation type="list" allowBlank="1" showInputMessage="1" showErrorMessage="1">
          <x14:formula1>
            <xm:f>DATOS!$G$40:$G$41</xm:f>
          </x14:formula1>
          <xm:sqref>X10:X59</xm:sqref>
        </x14:dataValidation>
        <x14:dataValidation type="list" allowBlank="1" showInputMessage="1" showErrorMessage="1">
          <x14:formula1>
            <xm:f>DATOS!$E$44:$E$46</xm:f>
          </x14:formula1>
          <xm:sqref>Y10:Y59</xm:sqref>
        </x14:dataValidation>
        <x14:dataValidation type="list" allowBlank="1" showInputMessage="1" showErrorMessage="1">
          <x14:formula1>
            <xm:f>DATOS!$E$49:$E$52</xm:f>
          </x14:formula1>
          <xm:sqref>AG10:AG11 AG14 AG17:AG18 AG21 AG24:AG25 AG27 AG32 AG34 AG36 AG38 AG42 AG44:AG45 AG49 AG52 AG54 AG57</xm:sqref>
        </x14:dataValidation>
        <x14:dataValidation type="list" allowBlank="1" showInputMessage="1" showErrorMessage="1">
          <x14:formula1>
            <xm:f>DATOS!$G$44:$G$46</xm:f>
          </x14:formula1>
          <xm:sqref>AB10:AB59</xm:sqref>
        </x14:dataValidation>
        <x14:dataValidation type="list" allowBlank="1" showInputMessage="1" showErrorMessage="1">
          <x14:formula1>
            <xm:f>DATOS!$G$49:$G$52</xm:f>
          </x14:formula1>
          <xm:sqref>AH10:AH11 AH14 AH17:AH18 AH21 AH24:AH25 AH27 AH32 AH34 AH36 AH38 AH42 AH44:AH45 AH49 AH52 AH54 AH57</xm:sqref>
        </x14:dataValidation>
        <x14:dataValidation type="list" allowBlank="1" showInputMessage="1" showErrorMessage="1">
          <x14:formula1>
            <xm:f>DATOS!$A$24:$A$26</xm:f>
          </x14:formula1>
          <xm:sqref>AL10:AL11 AL14 AL17:AL18 AL21 AL24:AL25 AL27 AL32 AL34 AL36 AL38 AL42 AL44:AL45 AL49 AL52 AL54 AL57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31" workbookViewId="0">
      <selection activeCell="E32" sqref="E32"/>
    </sheetView>
  </sheetViews>
  <sheetFormatPr baseColWidth="10" defaultRowHeight="15" x14ac:dyDescent="0.25"/>
  <cols>
    <col min="1" max="1" width="32.140625" customWidth="1"/>
    <col min="2" max="2" width="15.85546875" customWidth="1"/>
    <col min="3" max="3" width="43.28515625" customWidth="1"/>
    <col min="5" max="5" width="28.28515625" customWidth="1"/>
    <col min="7" max="7" width="23.28515625" customWidth="1"/>
  </cols>
  <sheetData>
    <row r="1" spans="1:8" ht="15.75" thickBot="1" x14ac:dyDescent="0.3">
      <c r="A1" s="280" t="s">
        <v>52</v>
      </c>
      <c r="B1" s="280"/>
      <c r="C1" s="18"/>
      <c r="D1" s="18"/>
      <c r="E1" s="18"/>
      <c r="F1" s="18"/>
      <c r="G1" s="18"/>
      <c r="H1" s="18"/>
    </row>
    <row r="2" spans="1:8" ht="15.75" thickBot="1" x14ac:dyDescent="0.3">
      <c r="A2" s="19" t="s">
        <v>74</v>
      </c>
      <c r="B2" s="22">
        <v>5</v>
      </c>
      <c r="C2" s="18"/>
      <c r="D2" s="25" t="s">
        <v>75</v>
      </c>
      <c r="E2" s="25"/>
      <c r="F2" s="25"/>
      <c r="G2" s="25"/>
      <c r="H2" s="25"/>
    </row>
    <row r="3" spans="1:8" ht="15.75" thickBot="1" x14ac:dyDescent="0.3">
      <c r="A3" s="20" t="s">
        <v>76</v>
      </c>
      <c r="B3" s="22">
        <v>4</v>
      </c>
      <c r="C3" s="18"/>
      <c r="D3" s="26" t="s">
        <v>77</v>
      </c>
      <c r="E3" s="26"/>
      <c r="F3" s="26"/>
      <c r="G3" s="26"/>
      <c r="H3" s="26"/>
    </row>
    <row r="4" spans="1:8" ht="15.75" thickBot="1" x14ac:dyDescent="0.3">
      <c r="A4" s="21" t="s">
        <v>78</v>
      </c>
      <c r="B4" s="22">
        <v>3</v>
      </c>
      <c r="C4" s="18"/>
      <c r="D4" s="26" t="s">
        <v>79</v>
      </c>
      <c r="E4" s="26"/>
      <c r="F4" s="26"/>
      <c r="G4" s="26"/>
      <c r="H4" s="26"/>
    </row>
    <row r="5" spans="1:8" ht="15.75" thickBot="1" x14ac:dyDescent="0.3">
      <c r="A5" s="24" t="s">
        <v>80</v>
      </c>
      <c r="B5" s="22">
        <v>2</v>
      </c>
      <c r="C5" s="18"/>
      <c r="D5" s="26" t="s">
        <v>81</v>
      </c>
      <c r="E5" s="26"/>
      <c r="F5" s="26"/>
      <c r="G5" s="26"/>
      <c r="H5" s="26"/>
    </row>
    <row r="6" spans="1:8" ht="15.75" thickBot="1" x14ac:dyDescent="0.3">
      <c r="A6" s="23" t="s">
        <v>82</v>
      </c>
      <c r="B6" s="22">
        <v>1</v>
      </c>
      <c r="C6" s="18"/>
      <c r="D6" s="26" t="s">
        <v>83</v>
      </c>
      <c r="E6" s="26"/>
      <c r="F6" s="26"/>
      <c r="G6" s="26"/>
      <c r="H6" s="26"/>
    </row>
    <row r="8" spans="1:8" x14ac:dyDescent="0.25">
      <c r="A8" s="280" t="s">
        <v>84</v>
      </c>
      <c r="B8" s="280"/>
      <c r="C8" s="18"/>
      <c r="D8" s="18"/>
      <c r="E8" s="18"/>
      <c r="F8" s="18"/>
      <c r="G8" s="18"/>
      <c r="H8" s="18"/>
    </row>
    <row r="9" spans="1:8" x14ac:dyDescent="0.25">
      <c r="A9" s="19" t="s">
        <v>85</v>
      </c>
      <c r="B9" s="22">
        <v>5</v>
      </c>
      <c r="C9" s="18"/>
      <c r="D9" s="18"/>
      <c r="E9" s="18"/>
      <c r="F9" s="18"/>
      <c r="G9" s="18"/>
      <c r="H9" s="18"/>
    </row>
    <row r="10" spans="1:8" x14ac:dyDescent="0.25">
      <c r="A10" s="20" t="s">
        <v>86</v>
      </c>
      <c r="B10" s="22">
        <v>4</v>
      </c>
      <c r="C10" s="18"/>
      <c r="D10" s="18"/>
      <c r="E10" s="18"/>
      <c r="F10" s="18"/>
      <c r="G10" s="18"/>
      <c r="H10" s="18"/>
    </row>
    <row r="11" spans="1:8" x14ac:dyDescent="0.25">
      <c r="A11" s="21" t="s">
        <v>4</v>
      </c>
      <c r="B11" s="22">
        <v>3</v>
      </c>
      <c r="C11" s="18"/>
      <c r="D11" s="18"/>
      <c r="E11" s="18"/>
      <c r="F11" s="18"/>
      <c r="G11" s="18"/>
      <c r="H11" s="18"/>
    </row>
    <row r="12" spans="1:8" x14ac:dyDescent="0.25">
      <c r="A12" s="24" t="s">
        <v>87</v>
      </c>
      <c r="B12" s="22">
        <v>2</v>
      </c>
      <c r="C12" s="18"/>
      <c r="D12" s="18"/>
      <c r="E12" s="18"/>
      <c r="F12" s="18"/>
      <c r="G12" s="18"/>
      <c r="H12" s="18"/>
    </row>
    <row r="13" spans="1:8" x14ac:dyDescent="0.25">
      <c r="A13" s="23" t="s">
        <v>88</v>
      </c>
      <c r="B13" s="22">
        <v>1</v>
      </c>
      <c r="C13" s="18"/>
      <c r="D13" s="18"/>
      <c r="E13" s="18"/>
      <c r="F13" s="18"/>
      <c r="G13" s="18"/>
      <c r="H13" s="18"/>
    </row>
    <row r="14" spans="1:8" x14ac:dyDescent="0.25">
      <c r="E14" s="35" t="s">
        <v>154</v>
      </c>
      <c r="G14" s="39" t="s">
        <v>162</v>
      </c>
    </row>
    <row r="15" spans="1:8" x14ac:dyDescent="0.25">
      <c r="A15" s="280" t="s">
        <v>54</v>
      </c>
      <c r="B15" s="280"/>
      <c r="C15" s="18"/>
      <c r="D15" s="18"/>
      <c r="E15" s="36" t="s">
        <v>155</v>
      </c>
      <c r="F15" s="18"/>
      <c r="G15" s="38" t="s">
        <v>163</v>
      </c>
      <c r="H15" s="18"/>
    </row>
    <row r="16" spans="1:8" x14ac:dyDescent="0.25">
      <c r="A16" s="19" t="s">
        <v>89</v>
      </c>
      <c r="B16" s="22"/>
      <c r="C16" s="18"/>
      <c r="D16" s="18"/>
      <c r="E16" s="36" t="s">
        <v>156</v>
      </c>
      <c r="F16" s="18"/>
      <c r="G16" s="38" t="s">
        <v>164</v>
      </c>
      <c r="H16" s="18"/>
    </row>
    <row r="17" spans="1:7" x14ac:dyDescent="0.25">
      <c r="A17" s="20" t="s">
        <v>90</v>
      </c>
      <c r="B17" s="22"/>
      <c r="C17" s="18"/>
      <c r="D17" s="18"/>
      <c r="E17" s="18"/>
      <c r="G17" s="38" t="s">
        <v>165</v>
      </c>
    </row>
    <row r="18" spans="1:7" x14ac:dyDescent="0.25">
      <c r="A18" s="21" t="s">
        <v>91</v>
      </c>
      <c r="B18" s="22"/>
      <c r="C18" s="18"/>
      <c r="D18" s="18"/>
      <c r="E18" s="18"/>
    </row>
    <row r="19" spans="1:7" x14ac:dyDescent="0.25">
      <c r="A19" s="24" t="s">
        <v>92</v>
      </c>
      <c r="B19" s="22"/>
      <c r="C19" s="18"/>
      <c r="D19" s="18"/>
      <c r="E19" s="18"/>
    </row>
    <row r="23" spans="1:7" x14ac:dyDescent="0.25">
      <c r="A23" s="32" t="s">
        <v>93</v>
      </c>
      <c r="B23" s="31"/>
      <c r="C23" s="32" t="s">
        <v>94</v>
      </c>
      <c r="D23" s="18"/>
      <c r="E23" s="32" t="s">
        <v>95</v>
      </c>
      <c r="G23" s="39" t="s">
        <v>159</v>
      </c>
    </row>
    <row r="24" spans="1:7" ht="18.75" customHeight="1" x14ac:dyDescent="0.25">
      <c r="A24" s="33" t="s">
        <v>96</v>
      </c>
      <c r="B24" s="30"/>
      <c r="C24" s="33" t="s">
        <v>97</v>
      </c>
      <c r="D24" s="18"/>
      <c r="E24" s="33" t="s">
        <v>98</v>
      </c>
      <c r="G24" s="38" t="s">
        <v>160</v>
      </c>
    </row>
    <row r="25" spans="1:7" ht="18.75" customHeight="1" x14ac:dyDescent="0.25">
      <c r="A25" s="33" t="s">
        <v>99</v>
      </c>
      <c r="B25" s="30"/>
      <c r="C25" s="33" t="s">
        <v>100</v>
      </c>
      <c r="D25" s="18"/>
      <c r="E25" s="33" t="s">
        <v>4</v>
      </c>
      <c r="G25" s="38" t="s">
        <v>161</v>
      </c>
    </row>
    <row r="26" spans="1:7" ht="18.75" customHeight="1" x14ac:dyDescent="0.25">
      <c r="A26" s="33" t="s">
        <v>101</v>
      </c>
      <c r="B26" s="30"/>
      <c r="C26" s="18"/>
      <c r="D26" s="18"/>
      <c r="E26" s="33" t="s">
        <v>102</v>
      </c>
    </row>
    <row r="27" spans="1:7" x14ac:dyDescent="0.25">
      <c r="A27" s="18"/>
      <c r="B27" s="30"/>
      <c r="C27" s="18"/>
      <c r="D27" s="18"/>
      <c r="E27" s="18"/>
    </row>
    <row r="28" spans="1:7" x14ac:dyDescent="0.25">
      <c r="A28" s="18"/>
      <c r="B28" s="30"/>
      <c r="C28" s="18"/>
      <c r="D28" s="18"/>
      <c r="E28" s="18"/>
    </row>
    <row r="31" spans="1:7" ht="38.25" x14ac:dyDescent="0.25">
      <c r="A31" s="27" t="s">
        <v>8</v>
      </c>
      <c r="B31" s="27" t="s">
        <v>9</v>
      </c>
      <c r="C31" s="27" t="s">
        <v>103</v>
      </c>
      <c r="D31" s="18"/>
      <c r="E31" s="17" t="s">
        <v>104</v>
      </c>
      <c r="G31" s="37" t="s">
        <v>25</v>
      </c>
    </row>
    <row r="32" spans="1:7" ht="36" customHeight="1" x14ac:dyDescent="0.25">
      <c r="A32" s="28" t="s">
        <v>105</v>
      </c>
      <c r="B32" s="28" t="s">
        <v>106</v>
      </c>
      <c r="C32" s="28" t="s">
        <v>107</v>
      </c>
      <c r="D32" s="18"/>
      <c r="E32" s="22" t="s">
        <v>108</v>
      </c>
      <c r="G32" s="38" t="s">
        <v>157</v>
      </c>
    </row>
    <row r="33" spans="1:7" ht="36" customHeight="1" x14ac:dyDescent="0.25">
      <c r="A33" s="28" t="s">
        <v>109</v>
      </c>
      <c r="B33" s="28" t="s">
        <v>110</v>
      </c>
      <c r="C33" s="28" t="s">
        <v>111</v>
      </c>
      <c r="D33" s="18"/>
      <c r="E33" s="22" t="s">
        <v>112</v>
      </c>
      <c r="F33" s="18"/>
      <c r="G33" s="38" t="s">
        <v>158</v>
      </c>
    </row>
    <row r="34" spans="1:7" ht="36" customHeight="1" x14ac:dyDescent="0.25">
      <c r="A34" s="28" t="s">
        <v>113</v>
      </c>
      <c r="B34" s="28" t="s">
        <v>114</v>
      </c>
      <c r="C34" s="28" t="s">
        <v>115</v>
      </c>
      <c r="D34" s="18"/>
      <c r="E34" s="22" t="s">
        <v>116</v>
      </c>
      <c r="F34" s="18"/>
      <c r="G34" s="18"/>
    </row>
    <row r="35" spans="1:7" ht="36" customHeight="1" x14ac:dyDescent="0.25">
      <c r="A35" s="28" t="s">
        <v>117</v>
      </c>
      <c r="B35" s="28" t="s">
        <v>118</v>
      </c>
      <c r="C35" s="28" t="s">
        <v>119</v>
      </c>
      <c r="D35" s="18"/>
      <c r="E35" s="22" t="s">
        <v>120</v>
      </c>
      <c r="F35" s="18"/>
      <c r="G35" s="37" t="s">
        <v>28</v>
      </c>
    </row>
    <row r="36" spans="1:7" ht="36" customHeight="1" x14ac:dyDescent="0.25">
      <c r="A36" s="28" t="s">
        <v>121</v>
      </c>
      <c r="B36" s="28"/>
      <c r="C36" s="28" t="s">
        <v>122</v>
      </c>
      <c r="D36" s="18"/>
      <c r="E36" s="22" t="s">
        <v>123</v>
      </c>
      <c r="F36" s="18"/>
      <c r="G36" s="38" t="s">
        <v>166</v>
      </c>
    </row>
    <row r="37" spans="1:7" ht="36" customHeight="1" x14ac:dyDescent="0.25">
      <c r="A37" s="28" t="s">
        <v>124</v>
      </c>
      <c r="B37" s="28"/>
      <c r="C37" s="28" t="s">
        <v>125</v>
      </c>
      <c r="D37" s="18"/>
      <c r="E37" s="22" t="s">
        <v>126</v>
      </c>
      <c r="F37" s="18"/>
      <c r="G37" s="38" t="s">
        <v>167</v>
      </c>
    </row>
    <row r="38" spans="1:7" ht="36" customHeight="1" x14ac:dyDescent="0.25">
      <c r="A38" s="28" t="s">
        <v>127</v>
      </c>
      <c r="B38" s="28"/>
      <c r="C38" s="28" t="s">
        <v>128</v>
      </c>
      <c r="D38" s="18"/>
      <c r="E38" s="22" t="s">
        <v>129</v>
      </c>
      <c r="F38" s="18"/>
      <c r="G38" s="18"/>
    </row>
    <row r="39" spans="1:7" ht="36" customHeight="1" x14ac:dyDescent="0.25">
      <c r="A39" s="28" t="s">
        <v>130</v>
      </c>
      <c r="B39" s="28"/>
      <c r="C39" s="28" t="s">
        <v>131</v>
      </c>
      <c r="D39" s="18"/>
      <c r="E39" s="22" t="s">
        <v>132</v>
      </c>
      <c r="F39" s="18"/>
      <c r="G39" s="37" t="s">
        <v>29</v>
      </c>
    </row>
    <row r="40" spans="1:7" ht="36" customHeight="1" x14ac:dyDescent="0.25">
      <c r="A40" s="28"/>
      <c r="B40" s="28"/>
      <c r="C40" s="28" t="s">
        <v>133</v>
      </c>
      <c r="D40" s="18"/>
      <c r="E40" s="22" t="s">
        <v>134</v>
      </c>
      <c r="F40" s="18"/>
      <c r="G40" s="40" t="s">
        <v>168</v>
      </c>
    </row>
    <row r="41" spans="1:7" ht="36" customHeight="1" x14ac:dyDescent="0.25">
      <c r="A41" s="28"/>
      <c r="B41" s="28"/>
      <c r="C41" s="28" t="s">
        <v>135</v>
      </c>
      <c r="D41" s="18"/>
      <c r="E41" s="18"/>
      <c r="F41" s="18"/>
      <c r="G41" s="33" t="s">
        <v>169</v>
      </c>
    </row>
    <row r="42" spans="1:7" ht="36" customHeight="1" x14ac:dyDescent="0.25">
      <c r="A42" s="28"/>
      <c r="B42" s="28"/>
      <c r="C42" s="28" t="s">
        <v>136</v>
      </c>
      <c r="D42" s="18"/>
      <c r="E42" s="18"/>
      <c r="F42" s="18"/>
      <c r="G42" s="29"/>
    </row>
    <row r="43" spans="1:7" ht="36" customHeight="1" x14ac:dyDescent="0.25">
      <c r="A43" s="28"/>
      <c r="B43" s="28"/>
      <c r="C43" s="28" t="s">
        <v>137</v>
      </c>
      <c r="D43" s="18"/>
      <c r="E43" s="41" t="s">
        <v>30</v>
      </c>
      <c r="F43" s="18"/>
      <c r="G43" s="43" t="s">
        <v>173</v>
      </c>
    </row>
    <row r="44" spans="1:7" ht="36" customHeight="1" x14ac:dyDescent="0.25">
      <c r="A44" s="28"/>
      <c r="B44" s="28"/>
      <c r="C44" s="28" t="s">
        <v>138</v>
      </c>
      <c r="D44" s="18"/>
      <c r="E44" s="38" t="s">
        <v>170</v>
      </c>
      <c r="F44" s="18"/>
      <c r="G44" s="38" t="s">
        <v>98</v>
      </c>
    </row>
    <row r="45" spans="1:7" ht="36" customHeight="1" x14ac:dyDescent="0.25">
      <c r="A45" s="28"/>
      <c r="B45" s="28"/>
      <c r="C45" s="28" t="s">
        <v>139</v>
      </c>
      <c r="D45" s="18"/>
      <c r="E45" s="42" t="s">
        <v>171</v>
      </c>
      <c r="F45" s="18"/>
      <c r="G45" s="38" t="s">
        <v>4</v>
      </c>
    </row>
    <row r="46" spans="1:7" ht="36" customHeight="1" x14ac:dyDescent="0.25">
      <c r="A46" s="28"/>
      <c r="B46" s="28"/>
      <c r="C46" s="28" t="s">
        <v>140</v>
      </c>
      <c r="D46" s="18"/>
      <c r="E46" s="42" t="s">
        <v>172</v>
      </c>
      <c r="F46" s="18"/>
      <c r="G46" s="38" t="s">
        <v>102</v>
      </c>
    </row>
    <row r="47" spans="1:7" ht="36" customHeight="1" x14ac:dyDescent="0.25">
      <c r="A47" s="28"/>
      <c r="B47" s="28"/>
      <c r="C47" s="28" t="s">
        <v>141</v>
      </c>
      <c r="D47" s="18"/>
      <c r="E47" s="18"/>
      <c r="F47" s="18"/>
      <c r="G47" s="18"/>
    </row>
    <row r="48" spans="1:7" ht="36" customHeight="1" x14ac:dyDescent="0.25">
      <c r="A48" s="28"/>
      <c r="B48" s="28"/>
      <c r="C48" s="28" t="s">
        <v>142</v>
      </c>
      <c r="D48" s="18"/>
      <c r="E48" s="44" t="s">
        <v>36</v>
      </c>
      <c r="F48" s="18"/>
      <c r="G48" s="43" t="s">
        <v>37</v>
      </c>
    </row>
    <row r="49" spans="1:7" ht="36" customHeight="1" x14ac:dyDescent="0.25">
      <c r="A49" s="28"/>
      <c r="B49" s="28"/>
      <c r="C49" s="28" t="s">
        <v>143</v>
      </c>
      <c r="E49" s="42" t="s">
        <v>5</v>
      </c>
      <c r="G49" s="42" t="s">
        <v>5</v>
      </c>
    </row>
    <row r="50" spans="1:7" ht="36" customHeight="1" x14ac:dyDescent="0.25">
      <c r="A50" s="28"/>
      <c r="B50" s="28"/>
      <c r="C50" s="28" t="s">
        <v>144</v>
      </c>
      <c r="E50" s="42" t="s">
        <v>174</v>
      </c>
      <c r="G50" s="42" t="s">
        <v>174</v>
      </c>
    </row>
    <row r="51" spans="1:7" ht="36" customHeight="1" x14ac:dyDescent="0.25">
      <c r="A51" s="28"/>
      <c r="B51" s="28"/>
      <c r="C51" s="28" t="s">
        <v>145</v>
      </c>
      <c r="E51" s="42" t="s">
        <v>175</v>
      </c>
      <c r="G51" s="42" t="s">
        <v>175</v>
      </c>
    </row>
    <row r="52" spans="1:7" ht="36" customHeight="1" x14ac:dyDescent="0.25">
      <c r="A52" s="28"/>
      <c r="B52" s="28"/>
      <c r="C52" s="28" t="s">
        <v>146</v>
      </c>
      <c r="E52" s="42" t="s">
        <v>176</v>
      </c>
      <c r="G52" s="42" t="s">
        <v>176</v>
      </c>
    </row>
    <row r="53" spans="1:7" ht="36" customHeight="1" x14ac:dyDescent="0.25">
      <c r="A53" s="28"/>
      <c r="B53" s="28"/>
      <c r="C53" s="28" t="s">
        <v>147</v>
      </c>
    </row>
    <row r="54" spans="1:7" ht="36" customHeight="1" x14ac:dyDescent="0.25">
      <c r="A54" s="28"/>
      <c r="B54" s="28"/>
      <c r="C54" s="28" t="s">
        <v>148</v>
      </c>
    </row>
    <row r="55" spans="1:7" ht="36" customHeight="1" x14ac:dyDescent="0.25">
      <c r="A55" s="28"/>
      <c r="B55" s="28"/>
      <c r="C55" s="28" t="s">
        <v>149</v>
      </c>
    </row>
    <row r="56" spans="1:7" ht="36" customHeight="1" x14ac:dyDescent="0.25">
      <c r="A56" s="28"/>
      <c r="B56" s="28"/>
      <c r="C56" s="28" t="s">
        <v>150</v>
      </c>
    </row>
  </sheetData>
  <mergeCells count="3">
    <mergeCell ref="A1:B1"/>
    <mergeCell ref="A8:B8"/>
    <mergeCell ref="A15:B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8"/>
  <sheetViews>
    <sheetView topLeftCell="A12" workbookViewId="0">
      <selection activeCell="I26" sqref="I26"/>
    </sheetView>
  </sheetViews>
  <sheetFormatPr baseColWidth="10" defaultRowHeight="15" x14ac:dyDescent="0.25"/>
  <cols>
    <col min="1" max="1" width="25.42578125" style="18" bestFit="1" customWidth="1"/>
    <col min="2" max="2" width="25.42578125" style="18" customWidth="1"/>
    <col min="3" max="3" width="12.140625" style="18" bestFit="1" customWidth="1"/>
    <col min="4" max="5" width="11.42578125" style="18"/>
    <col min="6" max="6" width="12.85546875" style="18" customWidth="1"/>
    <col min="7" max="7" width="10.85546875" style="18" customWidth="1"/>
    <col min="8" max="10" width="11.42578125" style="18"/>
    <col min="11" max="11" width="13.5703125" style="18" customWidth="1"/>
    <col min="12" max="12" width="15.85546875" style="61" customWidth="1"/>
    <col min="13" max="13" width="20.42578125" style="18" customWidth="1"/>
    <col min="14" max="14" width="17.85546875" style="18" customWidth="1"/>
    <col min="15" max="15" width="14.85546875" style="18" customWidth="1"/>
    <col min="16" max="16" width="13.42578125" style="18" customWidth="1"/>
    <col min="17" max="16384" width="11.42578125" style="18"/>
  </cols>
  <sheetData>
    <row r="1" spans="1:19" ht="90" x14ac:dyDescent="0.25">
      <c r="A1" s="18" t="s">
        <v>345</v>
      </c>
      <c r="B1" s="98" t="s">
        <v>344</v>
      </c>
      <c r="C1" s="18" t="s">
        <v>343</v>
      </c>
      <c r="D1" s="18" t="s">
        <v>342</v>
      </c>
      <c r="E1" s="98" t="s">
        <v>341</v>
      </c>
      <c r="F1" s="98" t="s">
        <v>340</v>
      </c>
      <c r="G1" s="98" t="s">
        <v>339</v>
      </c>
      <c r="J1" s="18" t="s">
        <v>5</v>
      </c>
    </row>
    <row r="2" spans="1:19" x14ac:dyDescent="0.25">
      <c r="A2" s="18" t="s">
        <v>155</v>
      </c>
      <c r="B2" s="98" t="s">
        <v>157</v>
      </c>
      <c r="C2" s="18" t="s">
        <v>160</v>
      </c>
      <c r="D2" s="18" t="s">
        <v>163</v>
      </c>
      <c r="E2" s="18" t="s">
        <v>166</v>
      </c>
      <c r="F2" s="18" t="s">
        <v>168</v>
      </c>
      <c r="G2" s="18" t="s">
        <v>170</v>
      </c>
      <c r="J2" s="18" t="s">
        <v>174</v>
      </c>
    </row>
    <row r="3" spans="1:19" x14ac:dyDescent="0.25">
      <c r="A3" s="18" t="s">
        <v>338</v>
      </c>
      <c r="B3" s="98" t="s">
        <v>158</v>
      </c>
      <c r="C3" s="18" t="s">
        <v>337</v>
      </c>
      <c r="D3" s="18" t="s">
        <v>164</v>
      </c>
      <c r="E3" s="18" t="s">
        <v>336</v>
      </c>
      <c r="F3" s="18" t="s">
        <v>335</v>
      </c>
      <c r="G3" s="18" t="s">
        <v>171</v>
      </c>
      <c r="J3" s="18" t="s">
        <v>7</v>
      </c>
    </row>
    <row r="4" spans="1:19" x14ac:dyDescent="0.25">
      <c r="B4" s="98"/>
      <c r="D4" s="18" t="s">
        <v>334</v>
      </c>
      <c r="G4" s="18" t="s">
        <v>172</v>
      </c>
      <c r="J4" s="18" t="s">
        <v>73</v>
      </c>
    </row>
    <row r="11" spans="1:19" ht="15.75" thickBot="1" x14ac:dyDescent="0.3"/>
    <row r="12" spans="1:19" ht="45.75" thickBot="1" x14ac:dyDescent="0.3">
      <c r="B12" s="281" t="s">
        <v>52</v>
      </c>
      <c r="C12" s="284" t="s">
        <v>333</v>
      </c>
      <c r="D12" s="285"/>
      <c r="E12" s="285"/>
      <c r="F12" s="285"/>
      <c r="G12" s="286"/>
      <c r="H12" s="64"/>
      <c r="I12" s="64"/>
      <c r="J12" s="97" t="s">
        <v>332</v>
      </c>
      <c r="K12" s="64"/>
      <c r="L12" s="65"/>
      <c r="M12" s="64"/>
    </row>
    <row r="13" spans="1:19" ht="15.75" thickBot="1" x14ac:dyDescent="0.3">
      <c r="B13" s="282"/>
      <c r="C13" s="96">
        <v>1</v>
      </c>
      <c r="D13" s="96">
        <v>2</v>
      </c>
      <c r="E13" s="96">
        <v>3</v>
      </c>
      <c r="F13" s="96">
        <v>4</v>
      </c>
      <c r="G13" s="96">
        <v>5</v>
      </c>
      <c r="H13" s="64"/>
      <c r="I13" s="64"/>
      <c r="J13" s="64"/>
      <c r="K13" s="64"/>
      <c r="L13" s="65"/>
      <c r="M13" s="64"/>
    </row>
    <row r="14" spans="1:19" ht="17.45" customHeight="1" thickBot="1" x14ac:dyDescent="0.3">
      <c r="B14" s="283"/>
      <c r="C14" s="95" t="s">
        <v>331</v>
      </c>
      <c r="D14" s="95" t="s">
        <v>330</v>
      </c>
      <c r="E14" s="95" t="s">
        <v>329</v>
      </c>
      <c r="F14" s="95" t="s">
        <v>328</v>
      </c>
      <c r="G14" s="95" t="s">
        <v>327</v>
      </c>
      <c r="H14" s="64"/>
      <c r="I14" s="64"/>
      <c r="J14" s="80" t="s">
        <v>306</v>
      </c>
      <c r="K14" s="80" t="s">
        <v>305</v>
      </c>
      <c r="L14" s="78" t="s">
        <v>304</v>
      </c>
      <c r="M14" s="79" t="s">
        <v>326</v>
      </c>
    </row>
    <row r="15" spans="1:19" ht="51.75" thickBot="1" x14ac:dyDescent="0.3">
      <c r="B15" s="94" t="s">
        <v>325</v>
      </c>
      <c r="C15" s="91" t="s">
        <v>92</v>
      </c>
      <c r="D15" s="91" t="s">
        <v>92</v>
      </c>
      <c r="E15" s="88" t="s">
        <v>91</v>
      </c>
      <c r="F15" s="85" t="s">
        <v>90</v>
      </c>
      <c r="G15" s="84" t="s">
        <v>89</v>
      </c>
      <c r="H15" s="64"/>
      <c r="I15" s="25" t="s">
        <v>324</v>
      </c>
      <c r="J15" s="25">
        <v>1</v>
      </c>
      <c r="K15" s="25" t="s">
        <v>324</v>
      </c>
      <c r="L15" s="93" t="s">
        <v>323</v>
      </c>
      <c r="M15" s="92" t="s">
        <v>322</v>
      </c>
      <c r="O15" s="25" t="s">
        <v>75</v>
      </c>
      <c r="P15" s="26" t="s">
        <v>77</v>
      </c>
      <c r="Q15" s="26" t="s">
        <v>79</v>
      </c>
      <c r="R15" s="26" t="s">
        <v>81</v>
      </c>
      <c r="S15" s="26" t="s">
        <v>83</v>
      </c>
    </row>
    <row r="16" spans="1:19" ht="39" thickBot="1" x14ac:dyDescent="0.3">
      <c r="B16" s="89" t="s">
        <v>321</v>
      </c>
      <c r="C16" s="91" t="s">
        <v>92</v>
      </c>
      <c r="D16" s="91" t="s">
        <v>92</v>
      </c>
      <c r="E16" s="88" t="s">
        <v>91</v>
      </c>
      <c r="F16" s="85" t="s">
        <v>90</v>
      </c>
      <c r="G16" s="84" t="s">
        <v>89</v>
      </c>
      <c r="H16" s="64"/>
      <c r="I16" s="26" t="s">
        <v>80</v>
      </c>
      <c r="J16" s="26">
        <v>2</v>
      </c>
      <c r="K16" s="26" t="s">
        <v>80</v>
      </c>
      <c r="L16" s="83" t="s">
        <v>318</v>
      </c>
      <c r="M16" s="90" t="s">
        <v>320</v>
      </c>
    </row>
    <row r="17" spans="2:13" ht="39" thickBot="1" x14ac:dyDescent="0.3">
      <c r="B17" s="89" t="s">
        <v>319</v>
      </c>
      <c r="C17" s="91" t="s">
        <v>92</v>
      </c>
      <c r="D17" s="88" t="s">
        <v>91</v>
      </c>
      <c r="E17" s="85" t="s">
        <v>90</v>
      </c>
      <c r="F17" s="84" t="s">
        <v>89</v>
      </c>
      <c r="G17" s="84" t="s">
        <v>89</v>
      </c>
      <c r="H17" s="64"/>
      <c r="I17" s="26" t="s">
        <v>78</v>
      </c>
      <c r="J17" s="26">
        <v>3</v>
      </c>
      <c r="K17" s="26" t="s">
        <v>78</v>
      </c>
      <c r="L17" s="83" t="s">
        <v>318</v>
      </c>
      <c r="M17" s="90" t="s">
        <v>317</v>
      </c>
    </row>
    <row r="18" spans="2:13" ht="51.75" thickBot="1" x14ac:dyDescent="0.3">
      <c r="B18" s="89" t="s">
        <v>316</v>
      </c>
      <c r="C18" s="88" t="s">
        <v>91</v>
      </c>
      <c r="D18" s="85" t="s">
        <v>90</v>
      </c>
      <c r="E18" s="85" t="s">
        <v>90</v>
      </c>
      <c r="F18" s="84" t="s">
        <v>89</v>
      </c>
      <c r="G18" s="84" t="s">
        <v>89</v>
      </c>
      <c r="H18" s="64"/>
      <c r="I18" s="26" t="s">
        <v>76</v>
      </c>
      <c r="J18" s="26">
        <v>4</v>
      </c>
      <c r="K18" s="26" t="s">
        <v>76</v>
      </c>
      <c r="L18" s="87" t="s">
        <v>315</v>
      </c>
      <c r="M18" s="82" t="s">
        <v>314</v>
      </c>
    </row>
    <row r="19" spans="2:13" ht="51.75" thickBot="1" x14ac:dyDescent="0.3">
      <c r="B19" s="86" t="s">
        <v>313</v>
      </c>
      <c r="C19" s="85" t="s">
        <v>90</v>
      </c>
      <c r="D19" s="85" t="s">
        <v>90</v>
      </c>
      <c r="E19" s="84" t="s">
        <v>89</v>
      </c>
      <c r="F19" s="84" t="s">
        <v>89</v>
      </c>
      <c r="G19" s="84" t="s">
        <v>89</v>
      </c>
      <c r="H19" s="64"/>
      <c r="I19" s="26" t="s">
        <v>74</v>
      </c>
      <c r="J19" s="26">
        <v>5</v>
      </c>
      <c r="K19" s="26" t="s">
        <v>74</v>
      </c>
      <c r="L19" s="83" t="s">
        <v>312</v>
      </c>
      <c r="M19" s="82" t="s">
        <v>311</v>
      </c>
    </row>
    <row r="20" spans="2:13" ht="30" x14ac:dyDescent="0.25">
      <c r="B20" s="64" t="s">
        <v>310</v>
      </c>
      <c r="C20" s="81"/>
      <c r="D20" s="81"/>
      <c r="E20" s="81"/>
      <c r="F20" s="81"/>
      <c r="G20" s="81"/>
      <c r="H20" s="64"/>
      <c r="I20" s="64"/>
      <c r="J20" s="64"/>
      <c r="K20" s="64"/>
      <c r="L20" s="65"/>
      <c r="M20" s="64"/>
    </row>
    <row r="21" spans="2:13" ht="45.75" thickBot="1" x14ac:dyDescent="0.3">
      <c r="B21" s="64" t="s">
        <v>309</v>
      </c>
      <c r="C21" s="64"/>
      <c r="D21" s="64"/>
      <c r="E21" s="64"/>
      <c r="F21" s="64"/>
      <c r="G21" s="64"/>
      <c r="H21" s="64"/>
      <c r="I21" s="64"/>
      <c r="J21" s="64" t="s">
        <v>308</v>
      </c>
      <c r="K21" s="64"/>
      <c r="L21" s="65"/>
      <c r="M21" s="64"/>
    </row>
    <row r="22" spans="2:13" ht="45.75" thickBot="1" x14ac:dyDescent="0.3">
      <c r="B22" s="64" t="s">
        <v>307</v>
      </c>
      <c r="C22" s="69"/>
      <c r="D22" s="64"/>
      <c r="E22" s="64"/>
      <c r="F22" s="64"/>
      <c r="G22" s="64"/>
      <c r="H22" s="64"/>
      <c r="I22" s="64"/>
      <c r="J22" s="80" t="s">
        <v>306</v>
      </c>
      <c r="K22" s="79" t="s">
        <v>305</v>
      </c>
      <c r="L22" s="78" t="s">
        <v>304</v>
      </c>
      <c r="M22" s="77"/>
    </row>
    <row r="23" spans="2:13" ht="77.25" thickBot="1" x14ac:dyDescent="0.3">
      <c r="B23" s="64" t="s">
        <v>303</v>
      </c>
      <c r="C23" s="64"/>
      <c r="D23" s="64"/>
      <c r="E23" s="64"/>
      <c r="F23" s="64"/>
      <c r="G23" s="64"/>
      <c r="H23" s="64"/>
      <c r="I23" s="75" t="s">
        <v>88</v>
      </c>
      <c r="J23" s="76">
        <v>1</v>
      </c>
      <c r="K23" s="75" t="s">
        <v>88</v>
      </c>
      <c r="L23" s="74" t="s">
        <v>302</v>
      </c>
      <c r="M23" s="64"/>
    </row>
    <row r="24" spans="2:13" ht="64.5" thickBot="1" x14ac:dyDescent="0.3">
      <c r="B24" s="64"/>
      <c r="C24" s="64"/>
      <c r="D24" s="64"/>
      <c r="E24" s="64"/>
      <c r="F24" s="64"/>
      <c r="G24" s="64"/>
      <c r="H24" s="64"/>
      <c r="I24" s="75" t="s">
        <v>87</v>
      </c>
      <c r="J24" s="76">
        <v>2</v>
      </c>
      <c r="K24" s="75" t="s">
        <v>87</v>
      </c>
      <c r="L24" s="74" t="s">
        <v>301</v>
      </c>
      <c r="M24" s="64"/>
    </row>
    <row r="25" spans="2:13" ht="77.25" thickBot="1" x14ac:dyDescent="0.3">
      <c r="B25" s="64"/>
      <c r="C25" s="64"/>
      <c r="D25" s="64"/>
      <c r="E25" s="64"/>
      <c r="F25" s="64"/>
      <c r="G25" s="64"/>
      <c r="H25" s="64"/>
      <c r="I25" s="75" t="s">
        <v>4</v>
      </c>
      <c r="J25" s="76">
        <v>3</v>
      </c>
      <c r="K25" s="75" t="s">
        <v>4</v>
      </c>
      <c r="L25" s="74" t="s">
        <v>300</v>
      </c>
      <c r="M25" s="64"/>
    </row>
    <row r="26" spans="2:13" ht="77.25" thickBot="1" x14ac:dyDescent="0.3">
      <c r="B26" s="56" t="s">
        <v>299</v>
      </c>
      <c r="C26" s="64"/>
      <c r="D26" s="56" t="s">
        <v>298</v>
      </c>
      <c r="E26" s="64"/>
      <c r="F26" s="64"/>
      <c r="G26" s="64"/>
      <c r="H26" s="64"/>
      <c r="I26" s="75" t="s">
        <v>86</v>
      </c>
      <c r="J26" s="76">
        <v>4</v>
      </c>
      <c r="K26" s="75" t="s">
        <v>86</v>
      </c>
      <c r="L26" s="74" t="s">
        <v>297</v>
      </c>
      <c r="M26" s="64"/>
    </row>
    <row r="27" spans="2:13" ht="90" thickBot="1" x14ac:dyDescent="0.3">
      <c r="B27" s="56" t="s">
        <v>296</v>
      </c>
      <c r="C27" s="64"/>
      <c r="D27" s="56" t="s">
        <v>296</v>
      </c>
      <c r="E27" s="64"/>
      <c r="F27" s="64"/>
      <c r="G27" s="64"/>
      <c r="H27" s="64"/>
      <c r="I27" s="75" t="s">
        <v>85</v>
      </c>
      <c r="J27" s="76">
        <v>5</v>
      </c>
      <c r="K27" s="75" t="s">
        <v>85</v>
      </c>
      <c r="L27" s="74" t="s">
        <v>295</v>
      </c>
      <c r="M27" s="64"/>
    </row>
    <row r="28" spans="2:13" x14ac:dyDescent="0.25">
      <c r="B28" s="56" t="s">
        <v>294</v>
      </c>
      <c r="C28" s="64"/>
      <c r="D28" s="56" t="s">
        <v>294</v>
      </c>
      <c r="E28" s="64"/>
      <c r="F28" s="64"/>
      <c r="G28" s="64"/>
      <c r="H28" s="64"/>
      <c r="I28" s="72"/>
      <c r="J28" s="46"/>
      <c r="K28" s="72"/>
      <c r="L28" s="73"/>
      <c r="M28" s="64"/>
    </row>
    <row r="29" spans="2:13" x14ac:dyDescent="0.25">
      <c r="B29" s="64"/>
      <c r="C29" s="64"/>
      <c r="D29" s="64"/>
      <c r="E29" s="64"/>
      <c r="F29" s="64"/>
      <c r="G29" s="64"/>
      <c r="H29" s="64"/>
      <c r="I29" s="64"/>
      <c r="J29" s="64"/>
      <c r="K29" s="64"/>
      <c r="L29" s="65"/>
      <c r="M29" s="64"/>
    </row>
    <row r="30" spans="2:13" x14ac:dyDescent="0.25">
      <c r="B30" s="72"/>
      <c r="C30" s="64"/>
      <c r="D30" s="72"/>
      <c r="E30" s="64"/>
      <c r="F30" s="64"/>
      <c r="G30" s="64"/>
      <c r="H30" s="64"/>
      <c r="I30" s="64"/>
      <c r="J30" s="64"/>
      <c r="K30" s="64"/>
      <c r="L30" s="65"/>
      <c r="M30" s="64"/>
    </row>
    <row r="31" spans="2:13" ht="30" x14ac:dyDescent="0.25">
      <c r="B31" s="69" t="s">
        <v>293</v>
      </c>
      <c r="C31" s="64"/>
      <c r="D31" s="64"/>
      <c r="E31" s="64"/>
      <c r="F31" s="64"/>
      <c r="G31" s="64"/>
      <c r="H31" s="64"/>
      <c r="I31" s="64"/>
      <c r="J31" s="64"/>
      <c r="K31" s="71" t="s">
        <v>292</v>
      </c>
      <c r="L31" s="70" t="s">
        <v>291</v>
      </c>
      <c r="M31" s="64"/>
    </row>
    <row r="32" spans="2:13" x14ac:dyDescent="0.25">
      <c r="B32" s="69" t="s">
        <v>290</v>
      </c>
      <c r="C32" s="158" t="s">
        <v>289</v>
      </c>
      <c r="D32" s="158"/>
      <c r="E32" s="158" t="s">
        <v>288</v>
      </c>
      <c r="F32" s="158"/>
      <c r="G32" s="64"/>
      <c r="H32" s="64"/>
      <c r="I32" s="64"/>
      <c r="J32" s="64"/>
      <c r="K32" s="56" t="s">
        <v>287</v>
      </c>
      <c r="L32" s="68" t="s">
        <v>286</v>
      </c>
      <c r="M32" s="64"/>
    </row>
    <row r="33" spans="2:16" ht="25.5" x14ac:dyDescent="0.25">
      <c r="B33" s="64"/>
      <c r="C33" s="51" t="s">
        <v>285</v>
      </c>
      <c r="D33" s="51" t="s">
        <v>283</v>
      </c>
      <c r="E33" s="51" t="s">
        <v>284</v>
      </c>
      <c r="F33" s="51" t="s">
        <v>283</v>
      </c>
      <c r="G33" s="64"/>
      <c r="H33" s="64"/>
      <c r="I33" s="64"/>
      <c r="J33" s="64"/>
      <c r="K33" s="56" t="s">
        <v>4</v>
      </c>
      <c r="L33" s="68" t="s">
        <v>282</v>
      </c>
      <c r="M33" s="64"/>
    </row>
    <row r="34" spans="2:16" ht="38.25" x14ac:dyDescent="0.25">
      <c r="B34" s="66" t="s">
        <v>102</v>
      </c>
      <c r="C34" s="51">
        <v>2</v>
      </c>
      <c r="D34" s="51">
        <v>0</v>
      </c>
      <c r="E34" s="51">
        <v>2</v>
      </c>
      <c r="F34" s="51">
        <v>0</v>
      </c>
      <c r="G34" s="64"/>
      <c r="H34" s="64"/>
      <c r="I34" s="64"/>
      <c r="J34" s="64"/>
      <c r="K34" s="56" t="s">
        <v>281</v>
      </c>
      <c r="L34" s="68" t="s">
        <v>280</v>
      </c>
      <c r="M34" s="64"/>
    </row>
    <row r="35" spans="2:16" ht="38.25" x14ac:dyDescent="0.25">
      <c r="B35" s="66" t="s">
        <v>279</v>
      </c>
      <c r="C35" s="51">
        <v>1</v>
      </c>
      <c r="D35" s="51">
        <v>0</v>
      </c>
      <c r="E35" s="51">
        <v>1</v>
      </c>
      <c r="F35" s="51">
        <v>0</v>
      </c>
      <c r="G35" s="64"/>
      <c r="H35" s="64"/>
      <c r="I35" s="64"/>
      <c r="J35" s="64"/>
      <c r="K35" s="56" t="s">
        <v>278</v>
      </c>
      <c r="L35" s="67" t="s">
        <v>277</v>
      </c>
      <c r="M35" s="64"/>
    </row>
    <row r="36" spans="2:16" x14ac:dyDescent="0.25">
      <c r="B36" s="66" t="s">
        <v>276</v>
      </c>
      <c r="C36" s="51">
        <v>0</v>
      </c>
      <c r="D36" s="51">
        <v>0</v>
      </c>
      <c r="E36" s="51">
        <v>0</v>
      </c>
      <c r="F36" s="51">
        <v>0</v>
      </c>
      <c r="G36" s="64"/>
      <c r="H36" s="64"/>
      <c r="I36" s="64"/>
      <c r="J36" s="64"/>
      <c r="K36" s="64"/>
      <c r="L36" s="65"/>
      <c r="M36" s="64"/>
    </row>
    <row r="37" spans="2:16" x14ac:dyDescent="0.25">
      <c r="B37" s="64"/>
      <c r="C37" s="64"/>
      <c r="D37" s="64"/>
      <c r="E37" s="64"/>
      <c r="F37" s="64"/>
      <c r="G37" s="64"/>
      <c r="H37" s="64"/>
      <c r="I37" s="64"/>
      <c r="J37" s="64"/>
      <c r="K37" s="64"/>
      <c r="L37" s="65"/>
      <c r="M37" s="64"/>
    </row>
    <row r="41" spans="2:16" x14ac:dyDescent="0.25">
      <c r="B41" s="266" t="s">
        <v>275</v>
      </c>
      <c r="C41" s="266"/>
      <c r="D41" s="287" t="s">
        <v>273</v>
      </c>
      <c r="E41" s="287" t="s">
        <v>272</v>
      </c>
      <c r="F41" s="287" t="s">
        <v>271</v>
      </c>
      <c r="G41" s="287" t="s">
        <v>270</v>
      </c>
      <c r="H41" s="287" t="s">
        <v>269</v>
      </c>
      <c r="I41" s="63"/>
      <c r="J41" s="288" t="s">
        <v>274</v>
      </c>
      <c r="K41" s="288"/>
      <c r="L41" s="287" t="s">
        <v>273</v>
      </c>
      <c r="M41" s="287" t="s">
        <v>272</v>
      </c>
      <c r="N41" s="287" t="s">
        <v>271</v>
      </c>
      <c r="O41" s="287" t="s">
        <v>270</v>
      </c>
      <c r="P41" s="287" t="s">
        <v>269</v>
      </c>
    </row>
    <row r="42" spans="2:16" x14ac:dyDescent="0.25">
      <c r="B42" s="266"/>
      <c r="C42" s="266"/>
      <c r="D42" s="287"/>
      <c r="E42" s="287"/>
      <c r="F42" s="287"/>
      <c r="G42" s="287"/>
      <c r="H42" s="287"/>
      <c r="I42" s="63"/>
      <c r="J42" s="288"/>
      <c r="K42" s="288"/>
      <c r="L42" s="287"/>
      <c r="M42" s="287"/>
      <c r="N42" s="287"/>
      <c r="O42" s="287"/>
      <c r="P42" s="287"/>
    </row>
    <row r="43" spans="2:16" x14ac:dyDescent="0.25">
      <c r="B43" s="266"/>
      <c r="C43" s="266"/>
      <c r="D43" s="287"/>
      <c r="E43" s="287"/>
      <c r="F43" s="287"/>
      <c r="G43" s="287"/>
      <c r="H43" s="287"/>
      <c r="I43" s="63"/>
      <c r="J43" s="288"/>
      <c r="K43" s="288"/>
      <c r="L43" s="287"/>
      <c r="M43" s="287"/>
      <c r="N43" s="287"/>
      <c r="O43" s="287"/>
      <c r="P43" s="287"/>
    </row>
    <row r="44" spans="2:16" ht="30" x14ac:dyDescent="0.25">
      <c r="B44" s="266"/>
      <c r="C44" s="266"/>
      <c r="D44" s="2" t="s">
        <v>98</v>
      </c>
      <c r="E44" s="2" t="s">
        <v>5</v>
      </c>
      <c r="F44" s="2" t="s">
        <v>174</v>
      </c>
      <c r="G44" s="2">
        <v>2</v>
      </c>
      <c r="H44" s="2">
        <v>1</v>
      </c>
      <c r="I44" s="63"/>
      <c r="J44" s="288"/>
      <c r="K44" s="288"/>
      <c r="L44" s="62" t="s">
        <v>98</v>
      </c>
      <c r="M44" s="62" t="s">
        <v>5</v>
      </c>
      <c r="N44" s="62" t="s">
        <v>174</v>
      </c>
      <c r="O44" s="62">
        <v>2</v>
      </c>
      <c r="P44" s="62">
        <v>0</v>
      </c>
    </row>
    <row r="45" spans="2:16" ht="30" x14ac:dyDescent="0.25">
      <c r="B45" s="266"/>
      <c r="C45" s="266"/>
      <c r="D45" s="2" t="s">
        <v>4</v>
      </c>
      <c r="E45" s="2" t="s">
        <v>5</v>
      </c>
      <c r="F45" s="2" t="s">
        <v>5</v>
      </c>
      <c r="G45" s="2">
        <v>1</v>
      </c>
      <c r="H45" s="2">
        <v>1</v>
      </c>
      <c r="I45" s="63"/>
      <c r="J45" s="288"/>
      <c r="K45" s="288"/>
      <c r="L45" s="62" t="s">
        <v>4</v>
      </c>
      <c r="M45" s="62" t="s">
        <v>5</v>
      </c>
      <c r="N45" s="62" t="s">
        <v>5</v>
      </c>
      <c r="O45" s="62">
        <v>1</v>
      </c>
      <c r="P45" s="62">
        <v>0</v>
      </c>
    </row>
    <row r="46" spans="2:16" ht="30" x14ac:dyDescent="0.25">
      <c r="B46" s="266"/>
      <c r="C46" s="266"/>
      <c r="D46" s="2" t="s">
        <v>4</v>
      </c>
      <c r="E46" s="2" t="s">
        <v>7</v>
      </c>
      <c r="F46" s="2" t="s">
        <v>5</v>
      </c>
      <c r="G46" s="2">
        <v>0</v>
      </c>
      <c r="H46" s="2">
        <v>1</v>
      </c>
      <c r="I46" s="63"/>
      <c r="J46" s="288"/>
      <c r="K46" s="288"/>
      <c r="L46" s="62" t="s">
        <v>4</v>
      </c>
      <c r="M46" s="62" t="s">
        <v>7</v>
      </c>
      <c r="N46" s="62" t="s">
        <v>5</v>
      </c>
      <c r="O46" s="62">
        <v>0</v>
      </c>
      <c r="P46" s="62">
        <v>0</v>
      </c>
    </row>
    <row r="47" spans="2:16" ht="30" x14ac:dyDescent="0.25">
      <c r="B47" s="266"/>
      <c r="C47" s="266"/>
      <c r="D47" s="2" t="s">
        <v>4</v>
      </c>
      <c r="E47" s="2" t="s">
        <v>5</v>
      </c>
      <c r="F47" s="2" t="s">
        <v>7</v>
      </c>
      <c r="G47" s="2">
        <v>1</v>
      </c>
      <c r="H47" s="2">
        <v>0</v>
      </c>
      <c r="I47" s="63"/>
      <c r="J47" s="288"/>
      <c r="K47" s="288"/>
      <c r="L47" s="62" t="s">
        <v>4</v>
      </c>
      <c r="M47" s="62" t="s">
        <v>5</v>
      </c>
      <c r="N47" s="62" t="s">
        <v>7</v>
      </c>
      <c r="O47" s="62">
        <v>1</v>
      </c>
      <c r="P47" s="62">
        <v>0</v>
      </c>
    </row>
    <row r="48" spans="2:16" x14ac:dyDescent="0.25">
      <c r="D48" s="3" t="s">
        <v>72</v>
      </c>
      <c r="E48" s="3" t="s">
        <v>73</v>
      </c>
      <c r="F48" s="3" t="s">
        <v>73</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PROYECCIÓN 2020</vt:lpstr>
      <vt:lpstr>DATOS</vt:lpstr>
      <vt:lpstr>Validacion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Nicolle Catalina Cardenas Martinez</dc:creator>
  <cp:lastModifiedBy>user</cp:lastModifiedBy>
  <dcterms:created xsi:type="dcterms:W3CDTF">2020-01-16T16:16:54Z</dcterms:created>
  <dcterms:modified xsi:type="dcterms:W3CDTF">2020-01-27T01:55:46Z</dcterms:modified>
</cp:coreProperties>
</file>