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RIESGOS\MATRICES A PUBLICAR\MATRIZ DE RIESGOS DE CORRUPCIÓN\"/>
    </mc:Choice>
  </mc:AlternateContent>
  <bookViews>
    <workbookView xWindow="240" yWindow="195" windowWidth="20115" windowHeight="7875"/>
  </bookViews>
  <sheets>
    <sheet name="MATRIZ PROYECCIÓN 2020" sheetId="1" r:id="rId1"/>
    <sheet name="DATOS" sheetId="2" r:id="rId2"/>
    <sheet name="Validacion" sheetId="3" r:id="rId3"/>
  </sheets>
  <externalReferences>
    <externalReference r:id="rId4"/>
    <externalReference r:id="rId5"/>
    <externalReference r:id="rId6"/>
    <externalReference r:id="rId7"/>
    <externalReference r:id="rId8"/>
  </externalReferences>
  <definedNames>
    <definedName name="a">#REF!*#REF!&lt;10</definedName>
    <definedName name="ACEPTABLE">#REF!*#REF!&lt;10</definedName>
    <definedName name="AGENTE">'[1]LISTA PARA VALIDACION'!#REF!</definedName>
    <definedName name="Asumir_Riesgo">#REF!</definedName>
    <definedName name="CLASES">#REF!</definedName>
    <definedName name="CLASIFICACIONRIESGOS">'[1]LISTA PARA VALIDACION'!$A$381:$A$387</definedName>
    <definedName name="CONTROL">#REF!</definedName>
    <definedName name="D">'[2]LISTA PARA VALIDACION'!$A$521:$A$525</definedName>
    <definedName name="DD">'[2]LISTA PARA VALIDACION'!$A$8:$A$51</definedName>
    <definedName name="DEPENDENCIA1">'[1]LISTA PARA VALIDACION'!$A$7:$A$51</definedName>
    <definedName name="DEPENDENCIAS">'[1]LISTA PARA VALIDACION'!$A$8:$A$51</definedName>
    <definedName name="DIRECCIONES1">'[1]LISTA PARA VALIDACION'!#REF!</definedName>
    <definedName name="direcciones2">'[1]LISTA PARA VALIDACION'!#REF!</definedName>
    <definedName name="efectos1">'[1]LISTA PARA VALIDACION'!$A$362:$A$366</definedName>
    <definedName name="ESTADOS">[3]Hoja1!$B$200:$B$203</definedName>
    <definedName name="FACTOR">#REF!</definedName>
    <definedName name="FUENTE">'[1]LISTA PARA VALIDACION'!#REF!</definedName>
    <definedName name="GERENCIA">'[1]LISTA PARA VALIDACION'!#REF!</definedName>
    <definedName name="GERENCIA1">'[1]LISTA PARA VALIDACION'!#REF!</definedName>
    <definedName name="GERENCIAS">#REF!</definedName>
    <definedName name="macroproceso1">'[1]LISTA PARA VALIDACION'!$A$73:$A$120</definedName>
    <definedName name="MARCA1">'[1]LISTA PARA VALIDACION'!$B$396:$B$397</definedName>
    <definedName name="MEDIDAS">'[1]LISTA PARA VALIDACION'!$A$402:$A$410</definedName>
    <definedName name="NCONTROL">#REF!</definedName>
    <definedName name="NIVEL0">'[1]LISTA PARA VALIDACION'!#REF!</definedName>
    <definedName name="Nivel1">#REF!</definedName>
    <definedName name="nivel2">#REF!</definedName>
    <definedName name="Nivel3">#REF!</definedName>
    <definedName name="Nivel4">#REF!</definedName>
    <definedName name="nIVEL5">#REF!</definedName>
    <definedName name="Nivel6">#REF!</definedName>
    <definedName name="NOMBRE">#REF!</definedName>
    <definedName name="NUMERO">#REF!</definedName>
    <definedName name="OBJETIVOS">'[1]LISTA PARA VALIDACION'!$A$54:$A$60</definedName>
    <definedName name="PESO">#REF!</definedName>
    <definedName name="Peso2">#REF!</definedName>
    <definedName name="PESOS">#REF!</definedName>
    <definedName name="PROCEDIMIENTOS">'[1]LISTA PARA VALIDACION'!$A$133:$A$270</definedName>
    <definedName name="PROCESO">#REF!</definedName>
    <definedName name="RESPONSABILIDAD1">'[1]LISTA PARA VALIDACION'!$A$521:$A$525</definedName>
    <definedName name="rS">#REF!</definedName>
    <definedName name="tipo_riesgo">[4]Hoja3!$A$2:$A$9</definedName>
    <definedName name="tratamiento">#REF!</definedName>
    <definedName name="Valor1">#REF!</definedName>
    <definedName name="valor2">#REF!</definedName>
  </definedNames>
  <calcPr calcId="152511"/>
</workbook>
</file>

<file path=xl/calcChain.xml><?xml version="1.0" encoding="utf-8"?>
<calcChain xmlns="http://schemas.openxmlformats.org/spreadsheetml/2006/main">
  <c r="DF57" i="1" l="1"/>
  <c r="CZ57" i="1"/>
  <c r="DD57" i="1"/>
  <c r="CY57" i="1"/>
  <c r="P57" i="1" s="1"/>
  <c r="DF54" i="1"/>
  <c r="CZ54" i="1"/>
  <c r="DD54" i="1"/>
  <c r="CY54" i="1"/>
  <c r="P54" i="1" s="1"/>
  <c r="DF52" i="1"/>
  <c r="CZ52" i="1"/>
  <c r="DD52" i="1"/>
  <c r="CY52" i="1"/>
  <c r="P52" i="1" s="1"/>
  <c r="DF49" i="1"/>
  <c r="CZ49" i="1"/>
  <c r="DD49" i="1"/>
  <c r="CY49" i="1"/>
  <c r="P49" i="1" s="1"/>
  <c r="DF45" i="1"/>
  <c r="CZ45" i="1"/>
  <c r="DD45" i="1"/>
  <c r="CY45" i="1"/>
  <c r="P45" i="1" s="1"/>
  <c r="DF44" i="1"/>
  <c r="CZ44" i="1"/>
  <c r="DD44" i="1"/>
  <c r="CY44" i="1"/>
  <c r="P44" i="1" s="1"/>
  <c r="DF42" i="1" l="1"/>
  <c r="DD42" i="1"/>
  <c r="CZ42" i="1"/>
  <c r="CY42" i="1"/>
  <c r="P42" i="1" s="1"/>
  <c r="DF38" i="1"/>
  <c r="DD38" i="1"/>
  <c r="CZ38" i="1"/>
  <c r="CY38" i="1"/>
  <c r="P38" i="1" s="1"/>
  <c r="DF36" i="1" l="1"/>
  <c r="DD36" i="1"/>
  <c r="CZ36" i="1"/>
  <c r="CY36" i="1"/>
  <c r="Z57" i="1"/>
  <c r="AA57" i="1" s="1"/>
  <c r="AC57" i="1" s="1"/>
  <c r="Z58" i="1"/>
  <c r="AA58" i="1" s="1"/>
  <c r="AC58" i="1" s="1"/>
  <c r="Z59" i="1"/>
  <c r="AA59" i="1" s="1"/>
  <c r="P36" i="1" l="1"/>
  <c r="AC59" i="1"/>
  <c r="AD59" i="1" s="1"/>
  <c r="AD58" i="1"/>
  <c r="AD57" i="1"/>
  <c r="AE57" i="1" l="1"/>
  <c r="AF57" i="1" s="1"/>
  <c r="Z54" i="1"/>
  <c r="AA54" i="1" s="1"/>
  <c r="Z55" i="1"/>
  <c r="AA55" i="1" s="1"/>
  <c r="Z56" i="1"/>
  <c r="AA56" i="1" s="1"/>
  <c r="Z52" i="1"/>
  <c r="AA52" i="1" s="1"/>
  <c r="Z53" i="1"/>
  <c r="AA53" i="1" s="1"/>
  <c r="DG57" i="1" l="1"/>
  <c r="AJ57" i="1" s="1"/>
  <c r="DE57" i="1"/>
  <c r="AC53" i="1"/>
  <c r="AD53" i="1" s="1"/>
  <c r="AC52" i="1"/>
  <c r="AD52" i="1" s="1"/>
  <c r="AE52" i="1" s="1"/>
  <c r="AF52" i="1" s="1"/>
  <c r="AC56" i="1"/>
  <c r="AD56" i="1" s="1"/>
  <c r="AC55" i="1"/>
  <c r="AD55" i="1"/>
  <c r="AC54" i="1"/>
  <c r="AD54" i="1" s="1"/>
  <c r="Z49" i="1"/>
  <c r="AA49" i="1" s="1"/>
  <c r="Z50" i="1"/>
  <c r="AA50" i="1" s="1"/>
  <c r="Z51" i="1"/>
  <c r="AA51" i="1" s="1"/>
  <c r="DG52" i="1" l="1"/>
  <c r="AJ52" i="1" s="1"/>
  <c r="DE52" i="1"/>
  <c r="AK57" i="1"/>
  <c r="AI57" i="1"/>
  <c r="AE54" i="1"/>
  <c r="AF54" i="1" s="1"/>
  <c r="AC51" i="1"/>
  <c r="AD51" i="1" s="1"/>
  <c r="AC50" i="1"/>
  <c r="AD50" i="1" s="1"/>
  <c r="AC49" i="1"/>
  <c r="AD49" i="1" s="1"/>
  <c r="AE49" i="1" s="1"/>
  <c r="AF49" i="1" s="1"/>
  <c r="DE49" i="1" l="1"/>
  <c r="DG49" i="1"/>
  <c r="AJ49" i="1" s="1"/>
  <c r="AK52" i="1"/>
  <c r="AI52" i="1"/>
  <c r="DG54" i="1"/>
  <c r="AJ54" i="1" s="1"/>
  <c r="DE54" i="1"/>
  <c r="Z46" i="1"/>
  <c r="AA46" i="1" s="1"/>
  <c r="Z47" i="1"/>
  <c r="AA47" i="1" s="1"/>
  <c r="AC47" i="1" s="1"/>
  <c r="AD47" i="1" s="1"/>
  <c r="Z48" i="1"/>
  <c r="AA48" i="1" s="1"/>
  <c r="Z44" i="1"/>
  <c r="AA44" i="1" s="1"/>
  <c r="AC44" i="1" s="1"/>
  <c r="Z45" i="1"/>
  <c r="AA45" i="1" s="1"/>
  <c r="AC45" i="1" s="1"/>
  <c r="AK54" i="1" l="1"/>
  <c r="AI54" i="1"/>
  <c r="AI49" i="1"/>
  <c r="AK49" i="1"/>
  <c r="AC48" i="1"/>
  <c r="AD48" i="1" s="1"/>
  <c r="AC46" i="1"/>
  <c r="AD46" i="1" s="1"/>
  <c r="AD45" i="1"/>
  <c r="AD44" i="1"/>
  <c r="AE44" i="1" s="1"/>
  <c r="AF44" i="1" s="1"/>
  <c r="Z42" i="1"/>
  <c r="AA42" i="1" s="1"/>
  <c r="Z43" i="1"/>
  <c r="AA43" i="1" s="1"/>
  <c r="DG44" i="1" l="1"/>
  <c r="AJ44" i="1" s="1"/>
  <c r="DE44" i="1"/>
  <c r="AE45" i="1"/>
  <c r="AF45" i="1" s="1"/>
  <c r="AC43" i="1"/>
  <c r="AD43" i="1" s="1"/>
  <c r="AC42" i="1"/>
  <c r="AD42" i="1" s="1"/>
  <c r="AE42" i="1" s="1"/>
  <c r="AF42" i="1" s="1"/>
  <c r="DG42" i="1" l="1"/>
  <c r="AJ42" i="1" s="1"/>
  <c r="DE42" i="1"/>
  <c r="DG45" i="1"/>
  <c r="AJ45" i="1" s="1"/>
  <c r="DE45" i="1"/>
  <c r="AK44" i="1"/>
  <c r="AI44" i="1"/>
  <c r="Z38" i="1"/>
  <c r="AA38" i="1" s="1"/>
  <c r="AC38" i="1" s="1"/>
  <c r="Z39" i="1"/>
  <c r="AA39" i="1" s="1"/>
  <c r="AC39" i="1" s="1"/>
  <c r="Z40" i="1"/>
  <c r="AA40" i="1" s="1"/>
  <c r="AC40" i="1" s="1"/>
  <c r="Z41" i="1"/>
  <c r="AA41" i="1"/>
  <c r="AC41" i="1" s="1"/>
  <c r="AK42" i="1" l="1"/>
  <c r="AI42" i="1"/>
  <c r="AI45" i="1"/>
  <c r="AK45" i="1"/>
  <c r="AD41" i="1"/>
  <c r="AD40" i="1"/>
  <c r="AD39" i="1"/>
  <c r="AD38" i="1"/>
  <c r="AE38" i="1" s="1"/>
  <c r="AF38" i="1" s="1"/>
  <c r="DG38" i="1" l="1"/>
  <c r="AJ38" i="1" s="1"/>
  <c r="DE38" i="1"/>
  <c r="Z36" i="1"/>
  <c r="AA36" i="1" s="1"/>
  <c r="Z37" i="1"/>
  <c r="AA37" i="1" s="1"/>
  <c r="AI38" i="1" l="1"/>
  <c r="AK38" i="1"/>
  <c r="AC37" i="1"/>
  <c r="AD37" i="1" s="1"/>
  <c r="AC36" i="1"/>
  <c r="AD36" i="1" s="1"/>
  <c r="AE36" i="1" s="1"/>
  <c r="AF36" i="1" s="1"/>
  <c r="DG36" i="1" l="1"/>
  <c r="AJ36" i="1" s="1"/>
  <c r="DE36" i="1"/>
  <c r="Z33" i="1"/>
  <c r="AA33" i="1" s="1"/>
  <c r="Z34" i="1"/>
  <c r="AA34" i="1" s="1"/>
  <c r="Z35" i="1"/>
  <c r="AA35" i="1" s="1"/>
  <c r="Z32" i="1"/>
  <c r="AA32" i="1" s="1"/>
  <c r="DF34" i="1"/>
  <c r="DD34" i="1"/>
  <c r="CZ34" i="1"/>
  <c r="CY34" i="1"/>
  <c r="P34" i="1" s="1"/>
  <c r="DF32" i="1"/>
  <c r="DD32" i="1"/>
  <c r="CZ32" i="1"/>
  <c r="CY32" i="1"/>
  <c r="P32" i="1" s="1"/>
  <c r="AI36" i="1" l="1"/>
  <c r="AK36" i="1"/>
  <c r="AC32" i="1"/>
  <c r="AD32" i="1" s="1"/>
  <c r="AC35" i="1"/>
  <c r="AD35" i="1" s="1"/>
  <c r="AC34" i="1"/>
  <c r="AD34" i="1" s="1"/>
  <c r="AC33" i="1"/>
  <c r="AD33" i="1" s="1"/>
  <c r="DF27" i="1"/>
  <c r="DD27" i="1"/>
  <c r="CZ27" i="1"/>
  <c r="CY27" i="1"/>
  <c r="P27" i="1" s="1"/>
  <c r="AE34" i="1" l="1"/>
  <c r="AF34" i="1" s="1"/>
  <c r="DG34" i="1" s="1"/>
  <c r="AJ34" i="1" s="1"/>
  <c r="AE32" i="1"/>
  <c r="AF32" i="1" s="1"/>
  <c r="DE32" i="1" s="1"/>
  <c r="DE34" i="1"/>
  <c r="DG32" i="1"/>
  <c r="AJ32" i="1" s="1"/>
  <c r="DF25" i="1"/>
  <c r="DD25" i="1"/>
  <c r="CZ25" i="1"/>
  <c r="CY25" i="1"/>
  <c r="DF24" i="1"/>
  <c r="DD24" i="1"/>
  <c r="CZ24" i="1"/>
  <c r="CY24" i="1"/>
  <c r="DF21" i="1"/>
  <c r="DD21" i="1"/>
  <c r="CZ21" i="1"/>
  <c r="CY21" i="1"/>
  <c r="DF18" i="1"/>
  <c r="DD18" i="1"/>
  <c r="CZ18" i="1"/>
  <c r="CY18" i="1"/>
  <c r="P18" i="1" l="1"/>
  <c r="P21" i="1"/>
  <c r="P24" i="1"/>
  <c r="P25" i="1"/>
  <c r="AK32" i="1"/>
  <c r="AI32" i="1"/>
  <c r="AK34" i="1"/>
  <c r="AI34" i="1"/>
  <c r="DF17" i="1"/>
  <c r="DD17" i="1"/>
  <c r="CZ17" i="1"/>
  <c r="CY17" i="1"/>
  <c r="P17" i="1" s="1"/>
  <c r="CY14" i="1"/>
  <c r="CZ14" i="1"/>
  <c r="DF14" i="1"/>
  <c r="DD14" i="1"/>
  <c r="DF11" i="1"/>
  <c r="DD11" i="1"/>
  <c r="CZ11" i="1"/>
  <c r="CY11" i="1"/>
  <c r="P11" i="1" s="1"/>
  <c r="DF10" i="1"/>
  <c r="DD10" i="1"/>
  <c r="CZ10" i="1"/>
  <c r="CY10" i="1"/>
  <c r="P10" i="1" s="1"/>
  <c r="P14" i="1" l="1"/>
  <c r="Z11" i="1"/>
  <c r="AA11" i="1" s="1"/>
  <c r="Z12" i="1"/>
  <c r="AA12" i="1" s="1"/>
  <c r="Z13" i="1"/>
  <c r="AA13" i="1" s="1"/>
  <c r="Z14" i="1"/>
  <c r="AA14" i="1" s="1"/>
  <c r="Z15" i="1"/>
  <c r="AA15" i="1" s="1"/>
  <c r="Z16" i="1"/>
  <c r="AA16" i="1" s="1"/>
  <c r="Z17" i="1"/>
  <c r="AA17" i="1" s="1"/>
  <c r="Z18" i="1"/>
  <c r="AA18" i="1" s="1"/>
  <c r="Z19" i="1"/>
  <c r="AA19" i="1" s="1"/>
  <c r="Z20" i="1"/>
  <c r="AA20" i="1" s="1"/>
  <c r="Z21" i="1"/>
  <c r="AA21" i="1" s="1"/>
  <c r="Z22" i="1"/>
  <c r="AA22" i="1" s="1"/>
  <c r="Z23" i="1"/>
  <c r="AA23" i="1" s="1"/>
  <c r="Z24" i="1"/>
  <c r="AA24" i="1" s="1"/>
  <c r="Z25" i="1"/>
  <c r="AA25" i="1" s="1"/>
  <c r="Z26" i="1"/>
  <c r="AA26" i="1" s="1"/>
  <c r="Z27" i="1"/>
  <c r="AA27" i="1" s="1"/>
  <c r="Z28" i="1"/>
  <c r="AA28" i="1" s="1"/>
  <c r="Z29" i="1"/>
  <c r="AA29" i="1" s="1"/>
  <c r="Z30" i="1"/>
  <c r="AA30" i="1" s="1"/>
  <c r="Z31" i="1"/>
  <c r="AA31" i="1" s="1"/>
  <c r="Z10" i="1"/>
  <c r="AA10" i="1" s="1"/>
  <c r="AC10" i="1" l="1"/>
  <c r="AD10" i="1" s="1"/>
  <c r="AE10" i="1" s="1"/>
  <c r="AF10" i="1" s="1"/>
  <c r="AC31" i="1"/>
  <c r="AD31" i="1" s="1"/>
  <c r="AC30" i="1"/>
  <c r="AD30" i="1" s="1"/>
  <c r="AC29" i="1"/>
  <c r="AD29" i="1" s="1"/>
  <c r="AC28" i="1"/>
  <c r="AD28" i="1" s="1"/>
  <c r="AC27" i="1"/>
  <c r="AD27" i="1" s="1"/>
  <c r="AC26" i="1"/>
  <c r="AD26" i="1"/>
  <c r="AC25" i="1"/>
  <c r="AD25" i="1" s="1"/>
  <c r="AC24" i="1"/>
  <c r="AD24" i="1" s="1"/>
  <c r="AE24" i="1" s="1"/>
  <c r="AF24" i="1" s="1"/>
  <c r="AC23" i="1"/>
  <c r="AD23" i="1" s="1"/>
  <c r="AC22" i="1"/>
  <c r="AD22" i="1" s="1"/>
  <c r="AC21" i="1"/>
  <c r="AD21" i="1" s="1"/>
  <c r="AC20" i="1"/>
  <c r="AD20" i="1" s="1"/>
  <c r="AC19" i="1"/>
  <c r="AD19" i="1" s="1"/>
  <c r="AC18" i="1"/>
  <c r="AD18" i="1" s="1"/>
  <c r="AC17" i="1"/>
  <c r="AD17" i="1" s="1"/>
  <c r="AE17" i="1" s="1"/>
  <c r="AF17" i="1" s="1"/>
  <c r="AC16" i="1"/>
  <c r="AD16" i="1" s="1"/>
  <c r="AC15" i="1"/>
  <c r="AD15" i="1" s="1"/>
  <c r="AC14" i="1"/>
  <c r="AD14" i="1" s="1"/>
  <c r="AC13" i="1"/>
  <c r="AD13" i="1" s="1"/>
  <c r="AC12" i="1"/>
  <c r="AD12" i="1" s="1"/>
  <c r="AC11" i="1"/>
  <c r="AD11" i="1" s="1"/>
  <c r="AE21" i="1" l="1"/>
  <c r="AF21" i="1" s="1"/>
  <c r="AE25" i="1"/>
  <c r="AF25" i="1" s="1"/>
  <c r="DG10" i="1"/>
  <c r="AJ10" i="1" s="1"/>
  <c r="DE10" i="1"/>
  <c r="AE27" i="1"/>
  <c r="AF27" i="1" s="1"/>
  <c r="DG21" i="1"/>
  <c r="AJ21" i="1" s="1"/>
  <c r="DE21" i="1"/>
  <c r="DE25" i="1"/>
  <c r="DG25" i="1"/>
  <c r="AJ25" i="1" s="1"/>
  <c r="AE14" i="1"/>
  <c r="AF14" i="1" s="1"/>
  <c r="AE18" i="1"/>
  <c r="AF18" i="1" s="1"/>
  <c r="DE24" i="1"/>
  <c r="DG24" i="1"/>
  <c r="AJ24" i="1" s="1"/>
  <c r="DE17" i="1"/>
  <c r="DG17" i="1"/>
  <c r="AJ17" i="1" s="1"/>
  <c r="AE11" i="1"/>
  <c r="AF11" i="1" s="1"/>
  <c r="DE14" i="1" l="1"/>
  <c r="DG14" i="1"/>
  <c r="AJ14" i="1" s="1"/>
  <c r="DG27" i="1"/>
  <c r="AJ27" i="1" s="1"/>
  <c r="DE27" i="1"/>
  <c r="AI17" i="1"/>
  <c r="AK17" i="1"/>
  <c r="DE11" i="1"/>
  <c r="DG11" i="1"/>
  <c r="AJ11" i="1" s="1"/>
  <c r="AI24" i="1"/>
  <c r="AK24" i="1"/>
  <c r="AI25" i="1"/>
  <c r="AK25" i="1"/>
  <c r="AK10" i="1"/>
  <c r="AI10" i="1"/>
  <c r="DE18" i="1"/>
  <c r="DG18" i="1"/>
  <c r="AJ18" i="1" s="1"/>
  <c r="AI21" i="1"/>
  <c r="AK21" i="1"/>
  <c r="AI18" i="1" l="1"/>
  <c r="AK18" i="1"/>
  <c r="AK11" i="1"/>
  <c r="AI11" i="1"/>
  <c r="AI27" i="1"/>
  <c r="AK27" i="1"/>
  <c r="AI14" i="1"/>
  <c r="AK14" i="1"/>
</calcChain>
</file>

<file path=xl/comments1.xml><?xml version="1.0" encoding="utf-8"?>
<comments xmlns="http://schemas.openxmlformats.org/spreadsheetml/2006/main">
  <authors>
    <author>Yanet Burgos Duitama</author>
  </authors>
  <commentList>
    <comment ref="M19" authorId="0" shapeId="0">
      <text>
        <r>
          <rPr>
            <b/>
            <sz val="9"/>
            <color indexed="81"/>
            <rFont val="Tahoma"/>
            <family val="2"/>
          </rPr>
          <t>Yanet Burgos Duitama:</t>
        </r>
        <r>
          <rPr>
            <sz val="9"/>
            <color indexed="81"/>
            <rFont val="Tahoma"/>
            <family val="2"/>
          </rPr>
          <t xml:space="preserve">
 </t>
        </r>
      </text>
    </comment>
  </commentList>
</comments>
</file>

<file path=xl/sharedStrings.xml><?xml version="1.0" encoding="utf-8"?>
<sst xmlns="http://schemas.openxmlformats.org/spreadsheetml/2006/main" count="1405" uniqueCount="549">
  <si>
    <t>DATOS DEL PROCESO</t>
  </si>
  <si>
    <t>IDENTIFICACIÓN Y VALORACIÓN DEL RIESGO</t>
  </si>
  <si>
    <t>PLAN DE TRATAMIENTO</t>
  </si>
  <si>
    <t>PRIMERA LINEA DE DEFENSA</t>
  </si>
  <si>
    <t>Moderado</t>
  </si>
  <si>
    <t>Directamente</t>
  </si>
  <si>
    <t xml:space="preserve">SEGUIMIENTO </t>
  </si>
  <si>
    <t>No Disminuye</t>
  </si>
  <si>
    <t>DEPENDENCIA</t>
  </si>
  <si>
    <t>TIPO DE PROCESO</t>
  </si>
  <si>
    <t xml:space="preserve">TIPOLOGIA DE RIESGO </t>
  </si>
  <si>
    <t>PROCESO</t>
  </si>
  <si>
    <t>OBJETIVO</t>
  </si>
  <si>
    <t>RIESGO</t>
  </si>
  <si>
    <t>ACCION U OMISIÓN</t>
  </si>
  <si>
    <t xml:space="preserve">USO DEL PODER </t>
  </si>
  <si>
    <t xml:space="preserve">DESVIAR LA GESTIÓN DE LO PÚBLICO </t>
  </si>
  <si>
    <t xml:space="preserve">BENEFICIO PRIVADO </t>
  </si>
  <si>
    <t>DESCRIPCIÓN DEL RIESGO</t>
  </si>
  <si>
    <t>CAUSAS</t>
  </si>
  <si>
    <t>CONSECUENCIAS</t>
  </si>
  <si>
    <t>RIESGO INHERENTE
(Antes de controles)</t>
  </si>
  <si>
    <t>CONTROL</t>
  </si>
  <si>
    <t>TIPO DE CONTROL</t>
  </si>
  <si>
    <t>ASIGNACIÓN DEL RESPONSABLE</t>
  </si>
  <si>
    <t>SEGREGACIÓN Y AUTORIDAD DEL RESPONSABLE</t>
  </si>
  <si>
    <t>PERIODICIDAD</t>
  </si>
  <si>
    <t>PROPÓSITO</t>
  </si>
  <si>
    <t>CÓMO SE REALIZA LA ACTIVIDAD DE CONTROL</t>
  </si>
  <si>
    <t>QUÉ PASA CON LAS OBSERVACIONES O DESVIACIONES</t>
  </si>
  <si>
    <t>EVIDENCIA DE LA EJECUCIÓN DEL CONTROL</t>
  </si>
  <si>
    <t>TOTAL</t>
  </si>
  <si>
    <t>DISEÑO DE CONTROL</t>
  </si>
  <si>
    <t>EJECUCIÓN DE CONTROL</t>
  </si>
  <si>
    <t>SOLIDEZ INDIVIDUAL</t>
  </si>
  <si>
    <t>SOLIDEZ DE CONJUNTO</t>
  </si>
  <si>
    <t>CONTROLES AYUDAN A DISMINUIR PROBABILIDAD</t>
  </si>
  <si>
    <t>CONTROLES AYUDAN A DISMINUIR IMPACTO</t>
  </si>
  <si>
    <t>RIESGO RESIDUAL
(Después de controles)</t>
  </si>
  <si>
    <t>Opciones de manejo</t>
  </si>
  <si>
    <t xml:space="preserve">ACCIÓN </t>
  </si>
  <si>
    <t>SOPORTE</t>
  </si>
  <si>
    <t xml:space="preserve">RESPONSABLE </t>
  </si>
  <si>
    <t>FECHA DE INICIO</t>
  </si>
  <si>
    <t>FECHA DE TERMINACIÓN</t>
  </si>
  <si>
    <t xml:space="preserve">INDICADOR </t>
  </si>
  <si>
    <t>EFECTIVIDAD DE LOS CONTROLES</t>
  </si>
  <si>
    <t>PLAN DE MANEJO</t>
  </si>
  <si>
    <t>MATERIALIZACIÓN DEL RIESGO</t>
  </si>
  <si>
    <t xml:space="preserve">EVIDENCIA </t>
  </si>
  <si>
    <t>AVANCE RESULTADO INDICADOR</t>
  </si>
  <si>
    <t>Residual</t>
  </si>
  <si>
    <t>Probabilidad</t>
  </si>
  <si>
    <t xml:space="preserve">Impacto </t>
  </si>
  <si>
    <t>Zona de riesgo</t>
  </si>
  <si>
    <t>¿El responsable tiene la autoridad y adecuada segregación  de funciones en la ejecución del control?</t>
  </si>
  <si>
    <t>¿La oportunidad en que se ejecuta el control ayuda a  prevenir la mitigación del riesgo o a detectar la  materialización del riesgo de manera oportuna?</t>
  </si>
  <si>
    <t>Las actividades que se desarrollan en el control realmente  buscan por si sola prevenir o detectar las causas que  pueden dar origen al riesgo?</t>
  </si>
  <si>
    <t>¿La fuente de información que se utiliza en el desarrollo  del control es información confiable que permita mitigar el  riesgo?</t>
  </si>
  <si>
    <t>¿Las observaciones, desviaciones o diferencias  identificadas como resultados de la ejecución del control  son investigadas y resueltas de manera oportuna?</t>
  </si>
  <si>
    <t>¿Se deja evidencia o rastro de la ejecución del control, que  permita a cualquier tercero con la evidencia, llegar a la  misma conclusión?</t>
  </si>
  <si>
    <t xml:space="preserve">EFECTIVIDAD </t>
  </si>
  <si>
    <t>EVIDENCIA</t>
  </si>
  <si>
    <t>DESCRIPCIÓN DEL AVANCE</t>
  </si>
  <si>
    <t>REGISTROS O EVIDENCIAS</t>
  </si>
  <si>
    <t>RESULTADO DEL INDICADOR</t>
  </si>
  <si>
    <t>FECHA DEL SEGUIMIENTO</t>
  </si>
  <si>
    <t>SE PRESENTÓ EL EVENTO?</t>
  </si>
  <si>
    <t>DESCRIPCIÓN DEL EVENTO</t>
  </si>
  <si>
    <t>ACCIÓN DE CONTINGENCIA APLICADA</t>
  </si>
  <si>
    <t>VALOR PROBABILIDAD</t>
  </si>
  <si>
    <t>VALOR IMPACTO</t>
  </si>
  <si>
    <t>Debil</t>
  </si>
  <si>
    <t>No Aplica</t>
  </si>
  <si>
    <t>Casi seguro</t>
  </si>
  <si>
    <t xml:space="preserve">Raro </t>
  </si>
  <si>
    <t>Probable</t>
  </si>
  <si>
    <t xml:space="preserve">Improbable </t>
  </si>
  <si>
    <t>Posible</t>
  </si>
  <si>
    <t xml:space="preserve">Posible </t>
  </si>
  <si>
    <t>Improbable</t>
  </si>
  <si>
    <t xml:space="preserve">Probable </t>
  </si>
  <si>
    <t>Rara vez</t>
  </si>
  <si>
    <t xml:space="preserve">Casi seguro </t>
  </si>
  <si>
    <t>Impacto</t>
  </si>
  <si>
    <t>Catastrófico</t>
  </si>
  <si>
    <t>Mayor</t>
  </si>
  <si>
    <t>Menor</t>
  </si>
  <si>
    <t>Insignificante</t>
  </si>
  <si>
    <t>Extrema</t>
  </si>
  <si>
    <t>Alta</t>
  </si>
  <si>
    <t>Moderada</t>
  </si>
  <si>
    <t>Baja</t>
  </si>
  <si>
    <t>Opciones de tratamiento</t>
  </si>
  <si>
    <t>Tipo de control</t>
  </si>
  <si>
    <t>Ejecución del control</t>
  </si>
  <si>
    <t>Aceptar el riesgo</t>
  </si>
  <si>
    <t>Preventivo</t>
  </si>
  <si>
    <t>Fuerte</t>
  </si>
  <si>
    <t>Aceptar o reducir el riesgo</t>
  </si>
  <si>
    <t>Detectivo</t>
  </si>
  <si>
    <t>Reducir, evitar o compartir el riesgo</t>
  </si>
  <si>
    <t>Débil</t>
  </si>
  <si>
    <t>PROCESOS</t>
  </si>
  <si>
    <t>TIPO DE RIESGO</t>
  </si>
  <si>
    <t>Subdirección de Diseño y Análisis Estratégico</t>
  </si>
  <si>
    <t>Estratégico</t>
  </si>
  <si>
    <t>Planeación Estratégica y Táctica</t>
  </si>
  <si>
    <t>Estratégicos</t>
  </si>
  <si>
    <t>Subdirección de Gestión, Redes Sociales e Informalidad</t>
  </si>
  <si>
    <t>Misional</t>
  </si>
  <si>
    <t>Planeación Estratégica y Táctica - Riesgos Ambientales</t>
  </si>
  <si>
    <t>Gerenciales</t>
  </si>
  <si>
    <t>Subdirección de Emprendimiento, Servicios Empresariales y Comercialización</t>
  </si>
  <si>
    <t>Apoyo</t>
  </si>
  <si>
    <t>Gestión de Seguridad de la Información y Recursos Tecnológicos</t>
  </si>
  <si>
    <t xml:space="preserve">Operativos </t>
  </si>
  <si>
    <t>Subdirección de Formación y Empleabilidad</t>
  </si>
  <si>
    <t>Evaluación</t>
  </si>
  <si>
    <t>Fortalecimiento de la Economía Popular - Alternativas Comerciales</t>
  </si>
  <si>
    <t xml:space="preserve">Financieros </t>
  </si>
  <si>
    <t>Subdirección Jurídica y de Contratación</t>
  </si>
  <si>
    <t>Fortalecimiento de la Economía Popular - Emprendimiento y Emprendimiento Social</t>
  </si>
  <si>
    <t>Tecnológicos</t>
  </si>
  <si>
    <t>Subdirección Administrativa y Financiera</t>
  </si>
  <si>
    <t>Gestión para la Soberanía, Seguridad Alimentaria y Nutricional</t>
  </si>
  <si>
    <t>Cumplimiento</t>
  </si>
  <si>
    <t>Oficina Asesora de Comunicaciones</t>
  </si>
  <si>
    <t>Identificación, Caracterización y Registro de Población Sujeto de Atención</t>
  </si>
  <si>
    <t>Imagen o reputacional</t>
  </si>
  <si>
    <t>Asesoría de Control Interno</t>
  </si>
  <si>
    <t xml:space="preserve">Gestión para la Formación y Empleabilidad </t>
  </si>
  <si>
    <t xml:space="preserve">Corrupción </t>
  </si>
  <si>
    <t xml:space="preserve">Gestión Contractual </t>
  </si>
  <si>
    <t xml:space="preserve">Seguridad digital </t>
  </si>
  <si>
    <t xml:space="preserve">Gestión Jurídica </t>
  </si>
  <si>
    <t>Gestión Recursos Financieros - Tesorería</t>
  </si>
  <si>
    <t>Gestión Recursos Financieros - Cartera</t>
  </si>
  <si>
    <t>Gestión Recursos Financieros - Contabilidad</t>
  </si>
  <si>
    <t>Gestión Recursos Financieros - Presupuesto</t>
  </si>
  <si>
    <t>Gestión Recursos Físicos - Almacén e Inventarios</t>
  </si>
  <si>
    <t>Gestión Recursos Físicos - Servicios Generales</t>
  </si>
  <si>
    <t>Gestión Recursos Físicos - Infraestructura</t>
  </si>
  <si>
    <t>Gestión del Talento Humano - Nómina</t>
  </si>
  <si>
    <t>Gestión del Talento Humano - Talento Humano</t>
  </si>
  <si>
    <t>Gestión del Talento Humano - SGSST</t>
  </si>
  <si>
    <t>Control Interno Disciplinario</t>
  </si>
  <si>
    <t>Gestión Documental</t>
  </si>
  <si>
    <t>Servicio al Usuario</t>
  </si>
  <si>
    <t>Gestión de Comunicaciones</t>
  </si>
  <si>
    <t>Evaluación Integral</t>
  </si>
  <si>
    <t>PRIMER CUATRIMESTRE
(31 DE MAYO DE 2020)</t>
  </si>
  <si>
    <t>SEGUNDO  CUATRIMESTRE
(31 DE AGOSTO DE 2020)</t>
  </si>
  <si>
    <t>TERCER  CUATRIMESTRE
(31 DE DICIEMBRE DE 2020)</t>
  </si>
  <si>
    <t>ASIGNACIÓN DE RESPONSABLE</t>
  </si>
  <si>
    <t>Asignado</t>
  </si>
  <si>
    <t>No asignado</t>
  </si>
  <si>
    <t>Adecuado</t>
  </si>
  <si>
    <t>Inadecuado</t>
  </si>
  <si>
    <t>PERIOCIDAD</t>
  </si>
  <si>
    <t>Oportuna</t>
  </si>
  <si>
    <t>Inoportua</t>
  </si>
  <si>
    <t>PROPOSITO</t>
  </si>
  <si>
    <t>Prevenir</t>
  </si>
  <si>
    <t>Detectar</t>
  </si>
  <si>
    <t>No es un control</t>
  </si>
  <si>
    <t>Confiable</t>
  </si>
  <si>
    <t>No confiable</t>
  </si>
  <si>
    <t>Se Investigan y resuelven oportunamente</t>
  </si>
  <si>
    <t>No se Investigan y resuelven oportunamente</t>
  </si>
  <si>
    <t>Completa</t>
  </si>
  <si>
    <t>Incompleta</t>
  </si>
  <si>
    <t>No existe</t>
  </si>
  <si>
    <t>EJECUCIÓN DEL CONTROL</t>
  </si>
  <si>
    <t>Indirectamente</t>
  </si>
  <si>
    <t>No disminuye</t>
  </si>
  <si>
    <t>No aplica</t>
  </si>
  <si>
    <t>Fortalecer las competencias laborales generales y específicas de las personas que ejercen actividades de la economía informal,  que les facilite su inserción en el sistema productivo de la ciudad.</t>
  </si>
  <si>
    <t>Posibilidad de incluir ciudadanos en los servicios de formación y orientación para el empleo, que han sido contratados con recursos del proyecto de inversión, sin el que cumplimiento de los criterios de focalización.</t>
  </si>
  <si>
    <t>El desconocimiento  de los criterios de focalización para acceder a los servicios de Formación y Orientación para el Empleo o presiones indebidas ejercidas por agentes internos o externos a la entidad, pueden generar la posibilidad de incluir ciudadanos en los servicios de formación y orientación para el empleo, que han sido contratados con recursos del proyecto de inversión, sin el que cumplimiento de los criterios de focalización.</t>
  </si>
  <si>
    <t>1. Desconocimiento  de los criterios de focalización para acceder a los servicios de Formación y Orientación para el Empleo o presiones indebidas ejercidas por agentes internos o externos a la entidad.</t>
  </si>
  <si>
    <t>1. Acceso de personas a los servicios sin el cumplimiento de los criterios establecidos.
2. Pérdida de la imagen institucional.
3. Pérdida de confianza en lo público.
4. Investigaciones disciplinarias.</t>
  </si>
  <si>
    <t>El profesional designado(a) por La (El) Subdirector(a) para realizar el seguimiento de las personas que ingresan a los procesos de capacitación,  cada vez que se realice la actividad de perfilación, verificará que la información suministrada por el ciudadano(a) corresponda con los requisitos establecidos, extractando la información directamente de la herramienta misional - HEMI, y validando la información concerniente a la tenencia de vivienda en Bogotá, asignación de pensión y servicio de salud, a través de los portales de UAE de Catastro Distrital,  ruaf.sispro.gov.co,appb.saludcapital.gov.co/Comprobadordederechos/Consulta.aspx.  En caso de que el ciudadano(a) no cumpla con los criterios de focalización se procederá a informarle verbalmente de manera inmediata el no ingreso a los servicios. Como evidencia se encuentra toda la información socioeconómica de los ciudadanos que accedieron al servicio registrada en HEMI</t>
  </si>
  <si>
    <t>Capacitar al talento humano de la SFE con relación a los criterios de focalización establecidos en el documento estratégico DE-017 y las herramientas de verificación  de dichos criterios.</t>
  </si>
  <si>
    <t>Listas de asistencia, presentaciones en power point y registro fotográfico</t>
  </si>
  <si>
    <t>(# de capacitaciones realizadas / # de capacitaciones programadas) x 100
(3 capacitaciones al año)</t>
  </si>
  <si>
    <t>Brindar alternativas económicas transitorias reguladas en el espacio público y fuera de él, asesorar y acompañar las unidades e iniciativas productivas de la economía popular a través de la formulación de planes de negocio, fortalecimiento empresarial, el apalancamiento financiero con el fin de mejorar su productividad y calidad de vida de los beneficiarios.</t>
  </si>
  <si>
    <t>Posibilidad de recibir o solicitar cualquier dadiva o beneficio a nombre propio o de terceros con el fin de que las alternativas comerciales otorgadas por la SGRSI favorezcan a personas que no pertenecen a la población sujeto de atención del IPES.</t>
  </si>
  <si>
    <t>El desconocimiento del procedimiento de asignación de alternativas comerciales, como la falta de control en la aplicación de criterios de focalización en el proceso de asignación de las alternativas comerciales y la presencia de errores en el ingreso de la información que alteran el índice de vulnerabilidad para la priorización en la asignación de alternativas comerciales,pueden generar la posibilidad de recibir o solicitar cualquier dadiva o beneficio a nombre propio o de terceros con el fin de que las alternativas comerciales otorgadas por la SGRSI favorezcan a personas que no pertenecen a la población sujeto de atención del IPES.</t>
  </si>
  <si>
    <t>El grupo de trabajo de Planeación de la SGRSI realiza socialización anual y cada vez que se presente alguna modificación del procedimiento para la asignación de alternativas comerciales a los grupos misionales de esta subdirección, con el propósito de concientizar sobre la responsabilidad que tienen todos los colaboradores en este proceso. En caso de que el procedimiento no sea implementado una vez que se ha socializado, se debe capacitar a los colaboradores de este proceso; dejando como evidencia, las planillas de asistencia  y/o actas de reunión.</t>
  </si>
  <si>
    <t>El grupo de trabajo Atención Integral del SGRSI cada vez que se realiza solicitud para la asignación de alternativas comerciales, verifica que la información suministrada por el ciudadano corresponda con los criterios de ingreso de la alternativa, a través del cruce de la información con bases de datos externas como RUAF, Catastro y Victimas del Conflicto. En caso de encontrar información faltante o inconsistencias, se le solicita al ciudadano a través de correo electrónico la información faltante o que aclare las inconsistencias. Como evidencia esta el documento estratégico DE-017 Criterios de Focalización y el correo electrónico.</t>
  </si>
  <si>
    <t>El grupo de trabajo Atención Integral del SGRSI revisa y verifica el componente de vulnerabilidad de los informes de intervención, para cada una de las jornadas realizadas.  Si una vez realizada esta revisión y verificación, se detecta que no fue efectiva, se le informa al responsable de la elaboración del informe para su corrección en la herramienta misional HEMI e informe respectivo. Quedando como evidencia el informe con las firmas de revisado  por los profesionales del grupo de Gestión Local y Atención Integral.</t>
  </si>
  <si>
    <t>Realizar socializaciones del Procedimiento para la asignación de alternativas comerciales a los grupos misionales de esta subdirección.</t>
  </si>
  <si>
    <t>Elaborar e implementar el formato de Check List para verificar la aplicación de los criterios de focalización para los contratos nuevos a partir de la aprobación de este formato.</t>
  </si>
  <si>
    <t xml:space="preserve">Realizar socializaciones a los grupos misionales de esta subdirección del Procedimiento de Identificación, Caracterización y Registro de la Población Sujeto de Atención y el documento estrategico DE - 034 Metodologia para Medir el Indice de Vulnerabilidad del Vendedor informal 
Realizar capacitacion en  la herramienta misional -HEMI </t>
  </si>
  <si>
    <t>Actas de socializaciones y/o planillas de asistencia.</t>
  </si>
  <si>
    <t>Formato de Check List formalizado en la documentación del SIG.</t>
  </si>
  <si>
    <t>Profesionales del grupo de Planeación de la Subdireccción de Gestión, Redes Sociales e Informalidad.</t>
  </si>
  <si>
    <t>Profesionales del grupo de Atención Integral de la Subdireccción de Gestión, Redes Sociales e Informalidad.</t>
  </si>
  <si>
    <t xml:space="preserve">
(# de socializaciones realizadas / # de socializaciones programadas) X 100</t>
  </si>
  <si>
    <t>(# de formatos elaborados / # formatos planeados) * 100
(# de contratos con el Check List aplicado / # de contratos elaborados) X 100</t>
  </si>
  <si>
    <t>(# de socializaciones realizadas / # de socializaciones programadas) X 100</t>
  </si>
  <si>
    <t>1. Desconocimiento del procedimiento de asignación de alternativas comerciales.
2. Falta de control en la aplicación de criterios de focalización en el proceso de asignación de las alternativas comerciales.
3. Errores en el ingreso de la información que alteran el índice de vulnerabilidad para la priorización en la asignación de alternativas comerciales.</t>
  </si>
  <si>
    <t>1. La población sujeta de atención de la Entidad no se beneficia de las alternativas comerciales.
2. Falta de igualdad de oportunidades para los potenciales beneficiarios en la asignación de los servicios del IPES.
3. Pérdida de imagen y de credibilidad institucional.
4. Demandas contra la entidad de poblaciones no favorecidas que cumpliendo los requisitos fueron excluidas por favorecimiento indebido de otros.
5. Investigaciones penales, disciplinarias y fiscales.
6. Detrimento patrimonial.</t>
  </si>
  <si>
    <t>Posibilidad de recibir o solicitar cualquier dadiva o beneficio a nombre propio o de terceros con el fin ingresar ciudadanos a las alternativas de emprendimiento sin el cumplimiento de los criterios de entrada.</t>
  </si>
  <si>
    <t>Destinación de recursos con fines diferentes  a los establecidos en las alternativas y actividades de emprendimiento promovidas por la entidad.</t>
  </si>
  <si>
    <t>El desconocimiento  o falta de aplicación de los criterios de ingreso a las alternativas de emprendimiento, como las presiones indebidas ejercidas por agentes internos o externos a la entidad  para beneficiar a cierta población o personas y la falta de conocimiento y/o experiencia del personal que gestiona las alternativas al interior del área, contemplan la posibilidad de recibir o solicitar cualquier dadiva o beneficio a nombre propio o de terceros con el fin ingresar ciudadanos a las alternativas de emprendimiento sin el cumplimiento de los criterios de entrada.</t>
  </si>
  <si>
    <t>La Falta de cumplimiento de controles contemplados en el procedimiento de contratación.
como las presiones indebidas, pueden generar una destinación de recursos con fines diferentes  a los establecidos en las alternativas y actividades de emprendimiento promovidas por la entidad.</t>
  </si>
  <si>
    <t>Los profesionales de SESEC responsables de realizar el seguimiento de las personas que ingresan a las alternativas de emprendimiento, cada vez que se realice una solicitud a una alternativa de emprendimiento, verifican que la información suministrada por el ciudadano corresponda con los criterios de ingreso establecidos en el documento estratégico DE-017 Criterios de Focalización, a través de FO-799 Verificación de criterios de focalización e índice de vulnerabilidad. En el caso de que se establezca que el usuario no  cumple con el perfil emprendedor, se procede a referenciarlos a otros programas del IPES o  la entidad competente de acuerdo a su necesidad. Como evidencia la verificación de criterios FO-799 y FO -068  cartas enviadas a los solicitantes.</t>
  </si>
  <si>
    <t>1. Desconocimiento  o falta de aplicación de los criterios de ingreso a las alternativas de emprendimiento.
2. Presiones indebidas ejercidas por agentes internos o externos a la entidad  para beneficiar a cierta población o personas.
3. Falta de conocimiento y/o experiencia del personal que gestiona las alternativas al interior del área.</t>
  </si>
  <si>
    <t xml:space="preserve">
1. Falta de cumplimiento de controles contemplados en el procedimiento de contratación.
2. Presiones indebidas.</t>
  </si>
  <si>
    <t>1.  Pérdida de imagen y de credibilidad en la gestión de la Entidad y en el sector público.
2. Demandas contra la entidad por parte de ciudadanos no favorecidos que cumpliendo los requisitos fueron excluidas por favorecimiento indebido de otros.
3. Investigaciones penales, disciplinarias y fiscales.
4. Detrimento patrimonial.
5. Enriquecimiento ilícito de contratistas y/o servidores públicos.</t>
  </si>
  <si>
    <t>1. Incumplimiento de la misión de la entidad.  
2. Insatisfacción de la población objeto de atención. 
3. Pérdida de imagen y de credibilidad institucional.
4. Demandas contra la entidad.
5. Detrimento patrimonial.
6. Enriquecimiento ilícito de contratistas y/o servidores públicos.</t>
  </si>
  <si>
    <t>La entidad informa en la página web a los ciudadanos que los trámites para el ingreso de las alternativas de emprendimiento y emprendimiento social no generan costo alguno, al igual en los folletos informativos de la alternativa de emprendimiento social se comunica que los costos de implementación de las unidades productivas es asumido por el IPES. En caso de que se presenten situaciones de corrupción deben informarlo a la entidad. Como evidencia la información publicada en la página web de la entidad y los folletos informativos de la alternativa de emprendimiento social.</t>
  </si>
  <si>
    <t>El equipo profesional de SESEC realiza comités de autoevaluación en los cuales se retroalimenta a los profesionales asignados, sobre la gestión realizada, cumplimiento de metas y resultados obtenidos, para con ello fortalecer el conocimiento y experiencia del personal. En caso de encontrar novedades se realiza las observaciones y recomendaciones pertinentes. Como evidencia la respectivas actas de comités de autoevaluación.</t>
  </si>
  <si>
    <t>Los responsables de apoyo a la supervisión deberán velar por el cumplimiento de obligaciones, productos y metas de los contratos suscritos con la Subdirección mediante informes, actas,  productos de conformidad a las especificaciones técnicas estipuladas y de acuerdo a los procedimientos establecidos por la entidad. En caso de encontrar incumplimiento contractual, se requiere al contratista mediante oficios para tomar las medidas pertinentes. Como evidencia los procedimientos de gestión contractual, los informes de ejecución, productos y los oficios enviados.</t>
  </si>
  <si>
    <t>Realizar el seguimiento de las personas que ingresan a las alternativas de emprendimiento, verificando el cumplimiento de los criterios que se tienen establecidos para el ingreso a las alternativas comerciales.</t>
  </si>
  <si>
    <t>Realizar seguimiento periódico de la información publicada en la página web de la entidad y los folletos informativos de la alternativa de emprendimiento social.</t>
  </si>
  <si>
    <t>Realizar seguimiento a la gestión a través de comités de autoevaluación con el equipo SESEC.</t>
  </si>
  <si>
    <t>Revisión de los informes financieros y técnicos enviados por los operadores contratados por el IPES.</t>
  </si>
  <si>
    <t>Verificación de criterios de ingreso y las cartas enviadas a los solicitantes</t>
  </si>
  <si>
    <t>Pagina web actualizada y folletos informativos</t>
  </si>
  <si>
    <t>Actas de comités de autoevaluación</t>
  </si>
  <si>
    <t>Informes, actas, productos, listados de asistencia</t>
  </si>
  <si>
    <t>Subdirección Emprendimiento, Servicios Empresariales y Comercialización</t>
  </si>
  <si>
    <t>(# de validaciones de criterios de entrada revisadas/ # de solicitudes de ingreso) x 100</t>
  </si>
  <si>
    <t>(# de revisiones de actualización página web realizadas / # de revisiones de actualización página web programadas) x 100</t>
  </si>
  <si>
    <t>(# de comités de autoevaluación realizados / # de comités de autoevaluación programados) x 100</t>
  </si>
  <si>
    <t>(#  de informes revisados / #  de  informes programados) x 100</t>
  </si>
  <si>
    <t>Administrar el Sistema Distrital de Plazas de Mercado con el fin de suministrar los productos básicos de consumo doméstico (canasta básica familiar) en condiciones óptimas de calidad, costos, accesibilidad, oportunidad y confianza en el marco de las normas sanitarias y ambientales vigentes.</t>
  </si>
  <si>
    <t>Posibilidad de recibir o solicitar cualquier dadiva o beneficio a nombre propio o de terceros con el fin de ingresar comerciantes a las plazas de mercado sin el cumplimiento de los criterios de entrada.</t>
  </si>
  <si>
    <t>Posibilidad de recibir o solicitar cualquier dadiva o beneficio a nombre propio o de terceros con el fin de reportar una información  inadecuada o eliminar datos de  los comerciantes del listado que se entrega al Área de cartera para emitir la facturación respectiva.</t>
  </si>
  <si>
    <t>Aspectos como que la Entidad no cuenta con un área de facturación y un sistema de soporte tecnológico que permita realizar un seguimiento a los cambios y / o novedades  en la facturación, al igual que presiones indebidas ejercidas por agentes internos o externos a la entidad, pueden generar la posibilidad de recibir o solicitar cualquier dadiva o beneficio a nombre propio o de terceros con el fin de reportar una información  inadecuada o eliminar datos de  los comerciantes del listado que se entrega al Área de cartera para emitir la facturación respectiva.</t>
  </si>
  <si>
    <t>Factores com la entrega de información no confiable o falsa por parte de los ciudadanos para ingresar a las plazas de mercado, la falta de soporte que evidencie la consulta del estado de cartera de un posible candidato y la presencia de presiones indebidas ejercidas por agentes internos o externos a la entidad  para beneficiar a cierta población o personas. púeden generar la posibilidad de recibir o solicitar cualquier dadiva o beneficio a nombre propio o de terceros con el fin de ingresar comerciantes a las plazas de mercado sin el cumplimiento de los criterios de entrada.</t>
  </si>
  <si>
    <t>1. Entrega de información no confiable o falsa por parte de los ciudadanos para ingresar a las plazas de mercado.
2. Falta de soporte que evidencie la consulta del estado de cartera de un posible candidato.
3. Presiones indebidas ejercidas por agentes internos o externos a la entidad  para beneficiar a cierta población o personas.</t>
  </si>
  <si>
    <t>1. La Entidad no cuenta con un área de facturación y un sistema de soporte tecnológico que permita realizar un seguimiento a los cambios y / o novedades  en la facturación.
2. Presiones indebidas ejercidas por agentes internos o externos a la entidad.</t>
  </si>
  <si>
    <t>1.  Pérdida de imagen y de credibilidad institucional.
2. Investigaciones penales, disciplinarias y fiscales.
3. Detrimento patrimonial.</t>
  </si>
  <si>
    <t>1. Detrimento patrimonial, pérdida de recursos económicos o aumento de la cartera.
2. Pérdida de imagen y de credibilidad institucional.
3. Investigaciones penales, fiscales y disciplinarias.</t>
  </si>
  <si>
    <t>El gerente de la plaza de mercado y/o profesional del equipo jurídico de SESEC, cada vez que se reciba una solicitud de ingreso de un comerciante a las plazas de mercado, verifica que la información suministrada por el ciudadano(a) corresponda con los requisitos establecidos en la Resolución 018 de 2017 a través del FO-557 Hoja de Vida del Comerciante y FO-580  Hoja de Control Contrato Plazas de Mercado. En caso de encontrar información faltante o inconsistente, se comunica telefónicamente con el solicitante en forma directa (para solicitante nuevo) o través del gerente de la plaza para requerir el ajuste de la información; si el solicitante no allega lo requerido se le devuelve la carpeta. Como evidencia queda el respectivo oficio con que se remite el expediente.</t>
  </si>
  <si>
    <t>El abogado el equipo jurídico de SESEC cada vez que se reciba una solicitud de ingreso de un comerciante a las plazas de mercado, verifica el estado de cartera del solicitante con el IPES en la base de datos de cartera por edades que emite el área de cartera de SAF. En caso de encontrar deuda a caso del solicitante, se notifica al equipo de coordinación de plazas y se solicita la cancelación de la deuda a través de correo electrónico. Como evidencia la base de datos de cartera por edades y los respectivos correos electrónicos.</t>
  </si>
  <si>
    <t>SESEC publicará en cada una de las plazas comunicado para los comerciantes informando que cualquier trámite no genera costo alguno, que los funcionarios no están autorizados a recibir dinero y que en todo  caso, deben denunciar situaciones de corrupción que puedan presentarse en la plaza (articulación con Control disciplinario- SAF). Como evidencia las comunicaciones enviadas.</t>
  </si>
  <si>
    <t>La Subdirectora de SESEC solicitará a la alta dirección, la conformación de un área de facturación independiente de la SESEC para evitar conflicto de intereses, a través de memorando interno o en comité directivo luego de mesas de trabajo con las áreas involucradas. Como evidencia las actas de mesa de trabajo y memorando interno.</t>
  </si>
  <si>
    <t>El profesional de apoyo administrativo de SESEC verifica que el número de comerciantes reportado en el listado para facturación suministrado por el gerente de la plaza coincida con el número de puestos ocupados en dicha plaza y que las novedades reportadas en dicho listado cuenten con los correspondientes soportes. En caso de encontrar inconsistencias o información faltante, se hará un requerimiento por escrito al gerente de la plaza respectivo. Como evidencia  en visita trimestral a las plazas, se verificarán los listados para facturación con los soportes correspondientes, en comparación con la ocupación.</t>
  </si>
  <si>
    <t>Crear el Comité de Asignaciones de locales, puestos o bodegas  en Plazas Distritales de Mercado con Secretaría Técnica del Profesional Especializado de SESEC</t>
  </si>
  <si>
    <t>Resolución de creación del Comité
Actas del Comité</t>
  </si>
  <si>
    <t>Actas realizadas/Sesiones convocadas</t>
  </si>
  <si>
    <t>Definir política, estrategias e instrumentos de comunicación interna y externa para promover y  divulgar el portafolio de servicios y la gestión de la entidad a la ciudadanía, con oportunidad, transparencia y eficacia, en el marco de los objetivos y metas institucionales.</t>
  </si>
  <si>
    <t>1. Posibilidad de recibir o solicitar cualquier dadiva o beneficio a nombre propio o de terceros con el fin de ocultar u omitir información de la entidad.</t>
  </si>
  <si>
    <t>Factores asociados a la entrega de Información no confiable o extemporánea por las áreas, igualmente la generación de presiones indebidas por parte de terceros, pueden conllevar la posibilildad de  recibir o solicitar cualquier dadiva o beneficio a nombre propio o de terceros con el fin de ocultar u omitir información de la entidad</t>
  </si>
  <si>
    <t>1. Entrega de Información no confiable o extemporánea por las áreas.
2. Presiones indebidas por parte de terceros.</t>
  </si>
  <si>
    <t>1. Pérdida de imagen y de credibilidad institucional.
2. Investigaciones penales, disciplinarias y fiscales.
3. Detrimento patrimonial o pérdidas de recursos.</t>
  </si>
  <si>
    <t>El profesional de la Oficina Asesora de Comunicaciones cada vez que se radica una solicitud de apoyo o servicio de las áreas revisa que el Formato FO-039 Orden de apoyo o servicio este firmado por el subdirector y/o jefe de oficina asesora solicitante y que la fecha de solicitud sea acorde al día que se solicita el servicio, a través de los formatos radicados y la revisión con la información suministrada. En caso de encontrar inconsistencias o información faltante, se devuelve la orden de apoyo o servicio al área solicitante en físico para que se realicen los ajustes correspondientes para su divulgación. Como evidencia los respectivos  Formatos FO-039 Orden de apoyo o servicio.</t>
  </si>
  <si>
    <t xml:space="preserve">Revisar que la información que se recibe en la OAC esté avalada por el Subdirector y/o Jefe de Oficina Asesora y cumpla con los parámetros establecidos. </t>
  </si>
  <si>
    <t xml:space="preserve">FO-039 Orden de apoyo o servicio diligenciados </t>
  </si>
  <si>
    <t>Número de formatos diligenciados que cumplen los parámetros establecidos</t>
  </si>
  <si>
    <t>Extracción, manipulación o adulteración de información confidencial o reservada almacenada en los sistemas de información institucionales, para fines de beneficio personal o de terceros agenos a la misión institucional</t>
  </si>
  <si>
    <t>Analizar, diseñar e implementar soluciones de tecnologías de información y comunicaciones que aumenten niveles de continuidad en la prestación de los sistemas y servicios informáticos misionales, administrativos y de gestión que apoyan el cumplimiento de los objetivos y la misionalidad de la entidad, a través de la administración, seguimiento, monitoreo, mantenimiento y mejora de la infraestructura tecnológica que soporta la operación informática del Instituto Para la Economía Social en el marco de  las políticas y la normativa vigenteros agenos a la misión institucional</t>
  </si>
  <si>
    <t>El acceso a la data almacenada en los activos de información, sistemas y servicios informáticos institucionales (HEMI, Goobi, Correo, Directorio activo, file server, bases de datos,documentos u otros), puede generar escenarios en los cuales los usuarios de acuerdo a su perfil pudiesen identificar posibles beneficios  particulares que conduzcan a generar conductas no autorizadas o legales frente a la manipulación, alteración, sustracción de la información digital institucional de la Entidad.</t>
  </si>
  <si>
    <t>1. Desconocimiento de lineamientos, políticas y directrices asociadas al sistema de gestión de seguridad y privacidad de la información por parte de los funcionarios de la entidad y normatividad vigente. 
2. Falta de conciencia alrededor de la seguridad de la información.</t>
  </si>
  <si>
    <t>1. Pérdida o  afectación de la confidencialidad e integridad de la información.
2.Violaciones a las políticas de seguridad, lo cual impacta los servicios misionales de la entidad. 
3. Afectación de la imagen y credibilidad institucional.
4. Investigaciones y posibles sanciones penales, disciplinarias y fiscales. 
5. Detrimento patrimonial.</t>
  </si>
  <si>
    <t>Los profesionales del área de sistemas informan a los usuarios sobre las responsabilidades en el uso de los activos de información, desde el momento de la asignación de acceso a la plataforma tecnológica institucional. asi como paralalemente desde el proceso de Gestión de Seguridad de la información y Recursos Tecnologicos se realizan jornadas de sensibilización a usuarios.</t>
  </si>
  <si>
    <t>La entidad cuenta con Politicas de Seguridad de la Información, asi mismo y a traves de la SJC y SAF establece acuerdos de confidencialidad en la etapa de vinculación laboral o contractual de personas naturales y juridicas, y adicionalmente el proceso de Gestión de Seguridad de la información y Recursos Tecnologicos cuenta con una metodologia de gestión de incidentes de seguridad informatica.</t>
  </si>
  <si>
    <t>Establecer el plan de capacitación y sensibilización de la entidad en donde se continue incluyendo y desarrollando las campañas sobre el uso adecuado de los activos de información institucional</t>
  </si>
  <si>
    <t>Revisar las políticas operacionales relacionadas con seguridad y privacidad de la información y realizar su actualización de acuerdo al resultado de análisis y necesidad de ajuste de las mismas, de tal forma que permita según su medida fortalecer los controles sobre confidencialidad de la información institucional digital.</t>
  </si>
  <si>
    <t>Plan de capacitación y sensibilización  vigencia año 2020
y registros de capacitación y/o sensibilización</t>
  </si>
  <si>
    <t>Actas de revision
Politicas actualizadas</t>
  </si>
  <si>
    <t>Subdirección de Diseño y Análisis Estratégico - Sistemas</t>
  </si>
  <si>
    <t>(# de campañas de sensibilización realizadas / # de campañas programadas) x 100</t>
  </si>
  <si>
    <t>(# Politicas revisados o actualizados / Politicas del SGSI)</t>
  </si>
  <si>
    <t>Puntaje a Disminuir en Impacto</t>
  </si>
  <si>
    <t>Puntaje a Disminuir en Probabilidad</t>
  </si>
  <si>
    <t>Controles Disminuyen Impacto…</t>
  </si>
  <si>
    <t>Controles Disminuyen Probabilidad…</t>
  </si>
  <si>
    <t>Solidez del Conjunto de Controles</t>
  </si>
  <si>
    <t>Si se trata de un Riesgo de Corrupción, valorar según la tabla a continuación:</t>
  </si>
  <si>
    <t>Para determinar el puntaje a disminuir en probabilidad e impacto tener en cuenta la siguiente tabla:</t>
  </si>
  <si>
    <t xml:space="preserve">FUERTE </t>
  </si>
  <si>
    <t xml:space="preserve"> Reducir el riesgo, evitar, compartir, transferir </t>
  </si>
  <si>
    <t>Extremo</t>
  </si>
  <si>
    <t xml:space="preserve">MODERADO </t>
  </si>
  <si>
    <t xml:space="preserve">Reducir el riesgo, evitar, compartir,  transferir </t>
  </si>
  <si>
    <t>Alto</t>
  </si>
  <si>
    <t xml:space="preserve"> Asumir el riesgo, reducir el riesgo </t>
  </si>
  <si>
    <t xml:space="preserve">NO </t>
  </si>
  <si>
    <t xml:space="preserve">SI </t>
  </si>
  <si>
    <t>SI</t>
  </si>
  <si>
    <t xml:space="preserve">Asumir el Riesgo </t>
  </si>
  <si>
    <t>Bajo</t>
  </si>
  <si>
    <t xml:space="preserve">EL CONJUNTO DE CONTROLES DISMINUYE EL IMPACTO </t>
  </si>
  <si>
    <t xml:space="preserve">EL CONJUNTO DE CONTROLES DISMINUYE PROBABILIDAD </t>
  </si>
  <si>
    <t xml:space="preserve">SOLIDEZ </t>
  </si>
  <si>
    <t xml:space="preserve">Accion de Tratamiento </t>
  </si>
  <si>
    <t xml:space="preserve">Zona de Riesgo </t>
  </si>
  <si>
    <t xml:space="preserve">RIESGO RESIDUAL </t>
  </si>
  <si>
    <t xml:space="preserve">No </t>
  </si>
  <si>
    <t xml:space="preserve">Si el hecho llegara a presentarse, tendría desastrosas consecuencias o efectos  o efecto sobre la entidad </t>
  </si>
  <si>
    <t xml:space="preserve">Si </t>
  </si>
  <si>
    <t xml:space="preserve">Si el hecho llegara a presentarse, tendría altas consecuencias o efectos  o efecto sobre la entidad </t>
  </si>
  <si>
    <t xml:space="preserve">IMPACTO </t>
  </si>
  <si>
    <t xml:space="preserve">PROBABILIDAD </t>
  </si>
  <si>
    <t xml:space="preserve">Si el hecho llegara a presentarse, tendría medianas consecuencias o efectos  o efecto sobre la entidad </t>
  </si>
  <si>
    <t xml:space="preserve">Si el hecho llegara a presentarse, tendría bajo impacto o efecto sobre la entidad </t>
  </si>
  <si>
    <t xml:space="preserve">Si el hecho llegara a presentarse, tendría consecuencias o efectos minimos sobre la entidad </t>
  </si>
  <si>
    <t xml:space="preserve"> E: Zona de riesgo extrema: Reducir el riesgo, evitar, compartir o transferir</t>
  </si>
  <si>
    <t xml:space="preserve">Descripción </t>
  </si>
  <si>
    <t xml:space="preserve"> Descriptor </t>
  </si>
  <si>
    <t xml:space="preserve">Nivel </t>
  </si>
  <si>
    <t>A: Zona de riesgo Alta: Reducir el riesgo, evitar, compartir o transferir</t>
  </si>
  <si>
    <t xml:space="preserve">TABLA DE IMPACTO </t>
  </si>
  <si>
    <t xml:space="preserve">M: Zona de riesgo moderada: Asumir el riesgo, reducir el riesgo </t>
  </si>
  <si>
    <t xml:space="preserve">B: Zona de riesgo baja: Asumir el riesgo </t>
  </si>
  <si>
    <t xml:space="preserve">Mas de una vez al año </t>
  </si>
  <si>
    <t xml:space="preserve">Se espera que el evento ocurra en la mayoria de las circunstancias </t>
  </si>
  <si>
    <t>5 (Casi seguro)</t>
  </si>
  <si>
    <t xml:space="preserve">Al menos de una vez en el último año </t>
  </si>
  <si>
    <t xml:space="preserve">El evento probablemente ocurrira en la mayoría de las circunstancias </t>
  </si>
  <si>
    <t>4 (Probable)</t>
  </si>
  <si>
    <t xml:space="preserve">Al menos de una vez en los 2 últimos años </t>
  </si>
  <si>
    <t xml:space="preserve">El evento puede ocurrir en algún momento  </t>
  </si>
  <si>
    <t xml:space="preserve">3 (Posible) </t>
  </si>
  <si>
    <t xml:space="preserve">Al menos de una vez en los ultimos 5 años </t>
  </si>
  <si>
    <t>2 (Improbable)</t>
  </si>
  <si>
    <t xml:space="preserve">No se ha presentado en los últimos 5 años </t>
  </si>
  <si>
    <t xml:space="preserve">El evento solo puede ocurrir solo en circunstancias excepcionales </t>
  </si>
  <si>
    <t>Rara Vez</t>
  </si>
  <si>
    <t xml:space="preserve">(Raro) 1 </t>
  </si>
  <si>
    <t xml:space="preserve">Frecuencia </t>
  </si>
  <si>
    <t>(Catastrófico )</t>
  </si>
  <si>
    <t>(Mayor)</t>
  </si>
  <si>
    <t>(Moderado)</t>
  </si>
  <si>
    <t>(Menor)</t>
  </si>
  <si>
    <t xml:space="preserve">(Insignificante) </t>
  </si>
  <si>
    <t xml:space="preserve">TABLA DE PROBABILIDAD </t>
  </si>
  <si>
    <t>Consecuencia / Impacto</t>
  </si>
  <si>
    <t>No es un Control</t>
  </si>
  <si>
    <t>No se investigan y resuelven oportunamente</t>
  </si>
  <si>
    <t>No Confiable</t>
  </si>
  <si>
    <t>Inoportuna</t>
  </si>
  <si>
    <t>No Asignado</t>
  </si>
  <si>
    <t>Evidencia de la ejecución  del control.</t>
  </si>
  <si>
    <t xml:space="preserve">Qué pasa con las  observaciones o  desviaciones
</t>
  </si>
  <si>
    <t xml:space="preserve">Cómo se realiza la actividad  de control.
</t>
  </si>
  <si>
    <t>Proposito</t>
  </si>
  <si>
    <t>Periodicidad</t>
  </si>
  <si>
    <t xml:space="preserve">Segregación y autoridad  del responsable.
</t>
  </si>
  <si>
    <t>Asignación del responsable</t>
  </si>
  <si>
    <t>Dirigir y coordinar la formulación, implementación y seguimiento de la Plataforma Estratégica de la Entidad  y los proyectos de inversión en el marco del Sistema Integrado de Gestión, en concordancia con las líneas de intervención y los programas del plan de desarrollo de la ciudad y las políticas del sector que formula la secretaría de desarrollo económico.</t>
  </si>
  <si>
    <t>Posibilidad de recibir o solicitar cualquier dadiva o beneficio a nombre propio o de terceros con el fin de manipular o alterar la información de los resultados alcanzados en los planes y proyectos institucionales.</t>
  </si>
  <si>
    <t>Aspectos como la falta de seguimiento a la implementación de políticas de seguridad de la información como de socialización de la normativa vigente, al igual que la deficiencia en los controles para el manejo de la información de planes y proyectos institucionales, además de la falta de conciencia de los funcionarios en la aplicación de los principios institucionales, pueden generar la posibilidad de recibir o solicitar cualquier dadiva o beneficio a nombre propio o de terceros con el fin de manipular o alterar la información de los resultados alcanzados en los planes y proyectos institucionales.</t>
  </si>
  <si>
    <t>1. Falta de seguimiento a la implementación de políticas de seguridad de la información.
2. Falta de socialización de la normativa vigente.
3. Deficiencia en los controles para el manejo de la información de planes y proyectos institucionales.
4. Falta de conciencia de los funcionarios en la aplicación de los principios institucionales.</t>
  </si>
  <si>
    <t>1. Presentación de información inexacta, errónea o incompleta.
2. Pérdida de imagen y credibilidad institucional.
3.  Investigaciones penales, disciplinarias y fiscales.
4. Detrimento patrimonial.</t>
  </si>
  <si>
    <t xml:space="preserve">Los funcionarios y contratistas de la SDAE-Sistemas son responsables de divulgar y concientizar a los funcionarios de la Política de Seguridad de la Información y Resolución 259 del 2018 Actualización Manual de Seguridad y Privacidad de la Información del IPES y verificar su cumplimiento a través de los diferentes controles establecidos en la Declaración de Aplicabilidad. En caso de encontrar fallas o ausencia de la aplicación de los controles establecidos, se informa a través del formato incidentes de seguridad. Como evidencia la aplicación del Plan de Seguridad y Privacidad de la Información. </t>
  </si>
  <si>
    <t>Los responsables o lideres de cada proceso actualizan el normograma y socializan la normativa vigente en la aplicación del desarrollo de sus actividades o funciones. En caso de encontrar incumplimientos en la aplicación de los procedimientos definidos por la entidad definidos en el proceso de Gestión Jurídica. Como evidencia el normograma publicado en compartidos y en la página web de la entidad, correos masivos de la actualización de la normatividad y los procedimientos de la Gestión Jurídica.</t>
  </si>
  <si>
    <t>Los responsables de la SDAE-Planeación aplican los procedimientos establecidos para formulación, seguimiento y evaluación a los proyectos de inversión y realizan comités de autoevaluación de la gestión. En caso de encontrar inconsistencias se generan las acciones pertinentes y se actualizan los procedimientos que haya a lugar. Como evidencia las respectivas actas de comités de autoevaluación y documentación del proceso.</t>
  </si>
  <si>
    <t>Los profesionales de la Asesoría de Control Interno realizan auditorias internas con el identificar oportunidades de mejoras en los procesos. En caso de encontrar inconsistencias en la aplicación de los controles realizan las observaciones y hallazgos pertinentes. Como evidencia los informes de auditorias internas y los hallazgos encontrados.</t>
  </si>
  <si>
    <t>La SAF-Talento Humano socializa y realiza seguimiento a través de los gestores de integridad para garantizar la implementación del Código de Integridad donde se establecen los principios básicos, reglas, políticas y modelos de conducta de los funcionarios y contratistas de la entidad. En caso de encontrar incumplimientos por parte del servidor público informa a Control Interno Disciplinario para la aplicación de los procesos pertinentes. Como evidencia el Código de Integridad y las actas del Comité de Integridad.</t>
  </si>
  <si>
    <t>Continuar con el monitoreo a la aplicación de los controles establecidos en la Declaración de Aplicabilidad.</t>
  </si>
  <si>
    <t>Reportes de Incidentes de seguridad</t>
  </si>
  <si>
    <t xml:space="preserve">Subdirección de Diseño y Análisis Estratégico </t>
  </si>
  <si>
    <t>(# de incidentes resueltos / # total de incidentes reportados) x 100</t>
  </si>
  <si>
    <t>Verificar el cumplimiento de la aplicación de la normatividad de la ley 1712 de 2014.
Actualizar normograma cuando se identifique nueva normativa o se derogue.</t>
  </si>
  <si>
    <t>Matriz seguimiento página web
Normograma actualizado</t>
  </si>
  <si>
    <t>(# de seguimientos realizados / # de seguimientos programados) x 100
# de actualizaciones del normograma</t>
  </si>
  <si>
    <t>Realizar comités de autoevaluación de la gestión.
Realizar seguimiento mensuales a las metas y planes de acción de la entidad.</t>
  </si>
  <si>
    <t>Actas de Comités
Metas y planes con seguimiento mensual y publicados</t>
  </si>
  <si>
    <t>(# de comités realizados / # de comités programados) x100
(# de seguimientos realizados / # de seguimientos programados) x 100</t>
  </si>
  <si>
    <t>Atender las auditorias de la Asesoría de Control Interno en el marco del proceso de Planeación Estratégica y Táctica.</t>
  </si>
  <si>
    <t>Informes de auditorías</t>
  </si>
  <si>
    <t># de auditorias según Plan de Auditoria de Control Interno</t>
  </si>
  <si>
    <t>Participar en las socializaciones del Código de Integridad según convocatoria de Talento Humano.
Participación del delegado de la SDAE en los Comités de Integridad según convocatoria de la SAF.</t>
  </si>
  <si>
    <t>Actas de socializaciones
Actas de Comités de Integridad</t>
  </si>
  <si>
    <t># de socializaciones en las que participe
# de comités en los que participe</t>
  </si>
  <si>
    <t>Asesorar y adelantar  la gestión contractual de la entidad con el fin de adquirir bienes y servicios conforme a las disposiciones legales vigentes</t>
  </si>
  <si>
    <t>Posibilidad de recibir o solicitar cualquier dadiva o beneficio a nombre propio o de terceros con el fin de celebrar un contrato.</t>
  </si>
  <si>
    <t>Factores asociados a debilidades en la etapa de planeación, que faciliten la inclusión en los estudios y documentos previos requisitos orientados a favorecer un proponente, como presiones indebidas, contemplan la posibilidad de recibir o solicitar cualquier dadiva o beneficio a nombre propio o de terceros con el fin de celebrar un contrato.</t>
  </si>
  <si>
    <t>1. Debilidades en la etapa de planeación, que faciliten la inclusión en los estudios y documentos previos requisitos orientados a favorecer un proponente.
2. Presiones indebidas.</t>
  </si>
  <si>
    <t>1. Pérdida de imagen institucional.
2. Demandas contra la entidad.
3. Incumplimiento por parte del contratista en el objeto contratado. 
3. Investigaciones penales, disciplinarias y fiscales.
4. Detrimento patrimonial.
5. Enriquecimiento ilícito de contratistas y/o servidores públicos.</t>
  </si>
  <si>
    <t>Los profesionales de contratación cada vez que se va a realizar un contrato, verifican que la información suministrada por las áreas solicitantes corresponda con los requisitos establecidos de contratación, a través de una lista de chequeo donde están los requisitos de información y la revisión con la información suministrada. En caso de encontrar información faltante, se requiere a las áreas solicitantes a través de correo para el suministro de la información y poder continuar con el proceso de contratación. Como evidencia la respectiva lista de chequeo diligenciada y correos solicitando la información faltante en los casos que aplique.</t>
  </si>
  <si>
    <t>La Entidad lleva a cabo el Comité de Contratación presidido por la Directora General mediante el cual se realiza el seguimiento a los procesos de contratación de conformidad con lo dispuesto en la Resolución 570 de 2012. En caso de encontrar inconsistencias en alguna de las etapas del proceso de contratación se realizarán las recomendaciones pertinentes. Como evidencia la respectivas actas de comité de contratación.</t>
  </si>
  <si>
    <t>Realizar capacitaciones a funcionarios y contratistas en la elaboración de estudios y documentos previos, supervisión y liquidación de contratos.</t>
  </si>
  <si>
    <t>Actas de capacitación, Circulares recordando cumplimiento funciones supervisores.</t>
  </si>
  <si>
    <t>(# de capacitaciones realizadas / # de capacitaciones programadas) x 100</t>
  </si>
  <si>
    <t>Iniciar la investigación disciplinaria, fiscal o remitir a las instancias  correspondientes para el proceso penal cuando sea procedente.</t>
  </si>
  <si>
    <t>Comunicación iniciando o remitiendo  investigación</t>
  </si>
  <si>
    <t># de casos de favorecimiento presentados</t>
  </si>
  <si>
    <t>Prevenir, evitar y gestionar el daño antijurídico a través de la asesoría, representación y acompañamiento a todos los procesos de la entidad, en cumplimiento de las normas constitucionales y legales vigentes.</t>
  </si>
  <si>
    <t>Posibilidad de recibir o solicitar cualquier dadiva o beneficio a nombre propio o de terceros con el fin de realizar una deficiente función de defensa judicial y conceptualización.</t>
  </si>
  <si>
    <t>Las debilidades en la gestión misional y de apoyo. Res. No.202 de 2018. Debilidades en la defensa judicial y conceptualización técnica, com de las presiones indebidas, establecen la posibilidad de recibir o solicitar cualquier dadiva o beneficio a nombre propio o de terceros con el fin de realizar una deficiente función de defensa judicial y conceptualización.</t>
  </si>
  <si>
    <t>1. Debilidades en la gestión misional y de apoyo. Res. No.202 de 2018. Debilidades en la defensa judicial y conceptualización técnica.
2. Presiones indebidas.</t>
  </si>
  <si>
    <t>1. Pérdida de imagen y de credibilidad institucional.
2. Demandas contra la entidad.
3. Investigaciones penales, disciplinarias y fiscales.
4. Detrimento patrimonial o pérdida de recursos de la entidad.
5. Enriquecimiento ilícito de contratistas y/o servidores públicos.</t>
  </si>
  <si>
    <t>La Subdirectora Jurídica y de Contratación a partir del Manual de Defensa Judicial realiza sensibilizaciones a las áreas sobre la importancia de la prevención del daño antijurídico y realiza la supervisión a la gestión de los profesionales que adelantan la defensa judicial y asesoría jurídica, a través de la vigilancia de procesos judiciales mediante el FO-588 y la revisión de los conceptos emitidos por los profesionales, en materia de asesoría jurídica mediante la aprobación del FO-068 y FO-069. En caso de encontrar inconsistencias, los requerirá mediante correo electrónico para realizar los debidos ajustes en la defensa. Como evidencia los respectivos formatos, en los mismos documentos y correos electrónicos,</t>
  </si>
  <si>
    <t>La Entidad lleva a cabo el Comité de Conciliación presidido por la Directora General mediante el cual se realiza el seguimiento a las estrategias de defensa judicial y los procesos, de conformidad con lo dispuesto en la Resolución 200 de 2018. En caso de encontrar inconsistencias en la defensa judicial se realizarán las recomendaciones pertinentes. Como evidencia la respectivas actas de comité de conciliación.</t>
  </si>
  <si>
    <t>Realizar seguimiento a la gestión de los abogados de defensa judicial.</t>
  </si>
  <si>
    <t>Formato de seguimiento de indicador diligenciado</t>
  </si>
  <si>
    <t>Índice de seguimiento a los tiempos de radicación de procesos y gestiones de subsanación</t>
  </si>
  <si>
    <t>Realizar vigilancia semanal a los procesos judiciales.</t>
  </si>
  <si>
    <t>FO-588 diligenciado</t>
  </si>
  <si>
    <t>Número de procesos judiciales con seguimiento jurídico</t>
  </si>
  <si>
    <t xml:space="preserve">MAPA DE RIESGOS DE CORRUPCIÓN 2020
INSTITUTO PARA LA ECONOMÍA SOCIAL - IPES </t>
  </si>
  <si>
    <t>MONITOREO Y SEGUIMIENTO PRIMER TRIMESTRE DE 2020</t>
  </si>
  <si>
    <t>MONITOREO Y SEGUIMIENTO SEGUNDO TRIMESTRE DE 2020</t>
  </si>
  <si>
    <t>MONITOREO Y SEGUIMIENTO TERCER TRIMESTRE DE 2020</t>
  </si>
  <si>
    <t>MONITOREO Y SEGUIMIENTO CUARTO TRIMESTRE DE 2020</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</si>
  <si>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</si>
  <si>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Posibilidad de recibir o solicitar cualquier dadiva o beneficio a nombre propio o de terceros con el fin de adulterar, manipular o duplicar soportes y requisitos contables de la entidad.</t>
  </si>
  <si>
    <t>Factores relacionados con el registro de transacciones no reales y sin los soportes idóneos, al igual que presiones indebidas a servidores por parte de terceros, establecen la posibilidad de recibir o solicitar cualquier dadiva o beneficio a nombre propio o de terceros con el fin de adulterar, manipular o duplicar soportes y requisitos contables de la entidad.</t>
  </si>
  <si>
    <t xml:space="preserve">1. Registro de transacciones no reales y sin los soportes idóneos.
2. Presiones indebidas a servidores por parte de terceros. </t>
  </si>
  <si>
    <t>1. Detrimento patrimonial o pérdida de recursos económicos. 
2. Pérdida de imagen institucional.
3. Investigaciones penales, fiscales y disciplinarias.</t>
  </si>
  <si>
    <t>El profesional de contabilidad verifica las conciliaciones de la información de las demás áreas que alimentan el proceso contable, conforme con el procedimiento PR-022 Preparación de Los Estados Financieros y los instructivos IN-063 Conciliación Convenios Recursos Recibidos, IN-064 Convenios Conciliación Convenios Entregados, IN-065 Conciliación  Contabilidad Cartera, IN-066 Conciliación  Contabilidad Inventarios, IN-067 Conciliación SIPROJ. En caso de encontrar diferencias de información en las conciliaciones entre áreas, solicita soportes y justificación. Como evidencia quedan las conciliaciones y los estados financieros del Instituto.</t>
  </si>
  <si>
    <t>La Entidad llevará a cabo el comité de sostenibilidad contable,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sostenibilidad contable.</t>
  </si>
  <si>
    <t>Conciliar la información reportada por las áreas frente a los registros contables</t>
  </si>
  <si>
    <t>Conciliaciones realizadas</t>
  </si>
  <si>
    <t>Subdirección Administrativa y Financiera - Contabilidad</t>
  </si>
  <si>
    <t>(# de conciliaciones revisadas/  # conciliaciones totales recibidas) x 100</t>
  </si>
  <si>
    <t>Realizar comités de sostenibilidad contable.</t>
  </si>
  <si>
    <t>Actas de comités</t>
  </si>
  <si>
    <t>(# de comités realizados/ # de comités programados) x 100</t>
  </si>
  <si>
    <t>Garantizar el buen manejo del erario público, a partir de la custodia y administración eficiente de los recursos   financieros, de tal forma que permitan  satisfacer las necesidades de inversión y funcionamiento requeridas por la Entidad para el cumplimiento de su misión institucional.</t>
  </si>
  <si>
    <t>1. Posibilidad de recibir o solicitar cualquier dadiva o beneficio a nombre propio o de terceros con el fin de tramitar un pago  de manera inadecuada.</t>
  </si>
  <si>
    <t>La manipulación de registros en el PAC, como la falta  de soportes documentales o requisitos para realizar los pagos al igual que la falta de controles en el manejo de efectivo, como el tráfico de influencias. (Desconocimiento o falta de pericia, presiones jerárquicas), pueden generar la posibilidad de recibir o solicitar cualquier dadiva o beneficio a nombre propio o de terceros con el fin de tramitar un pago  de manera inadecuada.</t>
  </si>
  <si>
    <t xml:space="preserve">1. Manipulación de registros en el PAC.
2. Falta  de soportes documentales o requisitos para realizar los pagos.
3. Falta de controles en el manejo de efectivo. 
4. Tráfico de influencias. (Desconocimiento o falta de pericia, presiones jerárquicas).
</t>
  </si>
  <si>
    <t>1. Detrimento o pérdida de recursos de la entidad por multas y sanciones.
2. Pérdida de imagen institucional
3. Perdida de recursos de la entidad por apropiación de terceros.
4. Investigaciones penales, fiscales y disciplinarias.</t>
  </si>
  <si>
    <t>El tesorero, profesional del grupo de trabajo y personal de apoyo  de tesorería elaboran bimestralmente la base que contiene los datos de los compromisos presupuestales que se tienen a la fecha, de manera que se reprogramen los pagos de los dos meses siguientes; en caso de que sea necesario realizar una programación adicional por que no se encuentre en el PAC se debe adelantar acorde a lo establecido en el  PR-020 Programación del PAC; dejando como evidencia el PAC en el Aplicativo SISPAC.</t>
  </si>
  <si>
    <t>El tesorero, profesional del grupo de trabajo y personal de apoyo  de tesorería revisan que las obligaciones a pagar, dentro de los plazos establecidos por la Subdirección Administrativa y Financiera y los cronogramas de la SDH, tengan todos los documentos soporte y firmas correspondientes de acuerdo al PR-018 Cancelación de Obligaciones; en caso de que las cuentas o pagos a realizar no cuenten con los respectivos soportes son regresadas al área gestora por medio del formato  FO-313 Devolución de Cuentas, que queda como evidencia.</t>
  </si>
  <si>
    <t>El funcionario responsable del recaudo por ventanilla verifica diariamente la relación de los ingresos contra el aplicativo Goobi, diligenciando el formato Relación de Ingresos, el formato Arqueo Diario de Ventanilla,  reportando y entregando al tesorero(a) los dineros y formatos resultantes de la operación del día y procede a diligenciar el formato Entregas Diarias de Recaudo por Ventanilla. En caso de encontrar inconsistencias se realiza una revisión de las operaciones del día contra el conteo del efectivo.. Como evidencia los respectivos formatos: FO- 156 Relación de Ingresos, FO-667 Arqueo Diario de Ventanilla.</t>
  </si>
  <si>
    <t>Elaboración del PAC bimensual.</t>
  </si>
  <si>
    <t>PAC</t>
  </si>
  <si>
    <t>Subdirección Administrativa y Financiera - Tesorería</t>
  </si>
  <si>
    <t>PAC elaborado</t>
  </si>
  <si>
    <t>Emitir y  socializar circular donde se establecen las fechas de recibo de cuentas de proveedores y contratistas.</t>
  </si>
  <si>
    <t xml:space="preserve">Circular </t>
  </si>
  <si>
    <t>Circular emitida y socializada</t>
  </si>
  <si>
    <t xml:space="preserve">Diligenciamiento diario de formato  FO-668 Entregas Diarias de Recaudo por Ventanilla, posterior a la revisión del efectivo contra los formatos de reporte. </t>
  </si>
  <si>
    <t>FO-668 Entregas Diarias de Recaudo Por Ventanilla</t>
  </si>
  <si>
    <t>(# de reportes de recaudo / # planillas diligenciadas) x 100</t>
  </si>
  <si>
    <t>Gestionar y administrar los recursos destinados a la construcción, mantenimiento, aseo de instalaciones, suministro de bienes y mobiliario  de la entidad; efectuar  la supervisión, el control  de las intervenciones en la infraestructura fija y semiestacionaria, conforme a las normas  vigentes; realizando la custodia, administración y protección del inventario de bienes muebles e inmuebles a cargo o de propiedad del Instituto para apoyar el desarrollo de las actividades encaminadas al cumplimiento de su misión.</t>
  </si>
  <si>
    <t>Aspectos asociados a la falta de controles en el registro y seguimiento a los inventarios de la entidad y presiones indebidas a servidores por parte de terceros, pueden generar la posibilidad de recibir o solicitar cualquier dadiva o beneficio a nombre propio o de terceros con el fin de generar pérdida de bienes o recursos físicos de la entidad.</t>
  </si>
  <si>
    <t xml:space="preserve">1. Falta de controles en el registro y seguimiento a los inventarios de la entidad.
2. Presiones indebidas a servidores por parte de terceros.  </t>
  </si>
  <si>
    <t>El Almacenista, profesional o apoyo de Almacén realizan tomas de inventarios general y aleatorios, con propósito de evidenciar la pérdida o falta de registro de bienes muebles e inmuebles; en caso de encontrar bienes faltantes se adelanta el proceso de investigación y determinación de responsables, si se evidencia falta de registro se realiza la inclusión en el inventario. Como evidencia quedan los formatos FO-430 Toma Física de Inventarios.</t>
  </si>
  <si>
    <t>Identificar los bienes de la entidad  para dar de baja por obsolecencia, daño y perdida para ser aprobado previamente por el comite de inventarios que es de apoyo interno del Almacén General IPES y posteriormente se remite los casos al comité de sostenibilidad contable para su aprobación y elaboración del acto administrativo de la Dirección General,</t>
  </si>
  <si>
    <t>Realizar inventarios de los bienes en forma periódica.</t>
  </si>
  <si>
    <t>Inventario periódico</t>
  </si>
  <si>
    <t>Subdirección Administrativa y Financiera - Almacén e Inventarios</t>
  </si>
  <si>
    <t>(# de inventarios realizados / # de inventarios programados) x 100</t>
  </si>
  <si>
    <t>Administrar técnicamente la documentación producida por las diferentes unidades de información, para la toma de decisiones asertivas y  la salvaguarda de la memoria histórica del Instituto para la Economía Social IPES</t>
  </si>
  <si>
    <t>Posibilidad de recibir o solicitar cualquier dadiva o beneficio a nombre propio o de terceros con el fin de sustraer, manipular o modificar documentos de la entidad para uso indebido de la información o eliminación de la misma.</t>
  </si>
  <si>
    <t>La Falta de controles en materia archivística por parte de los funcionarios para  la organización, conservación, almacenamiento, consulta y  préstamo de los documentos de la entidad,  pueden generar situaciones de recepción  o solicitud de  cualquier dadiva o beneficio a nombre propio o de terceros con el fin de sustraer, manipular o modificar documentos de la entidad para uso indebido de la información o eliminación de la misma</t>
  </si>
  <si>
    <t>El profesional de Gestión documental, los técnicos y asistentes con funciones de archivo realizan, de forma permanente, el manejo de administración, gestión y préstamos de documentos a funcionarios y terceros a través de los formatos FO-064 Formato Único de Inventario Documental, Formato FO-160 Consulta y Préstamo de Documentos, Formato FO-063 Guía de Afuera y Formato FO-361 Hoja de Control Historias Laborales. En caso de encontrar documentos faltantes, se requiere al área solicitante mediante correo electrónicos u oficios para la devolución o construcción de la información. Como evidencia los respectivos formatos, correo y oficios.</t>
  </si>
  <si>
    <t>Realizar sensibilizaciones en materia de gestión documental a las dependencias.</t>
  </si>
  <si>
    <t>Actas de capacitación</t>
  </si>
  <si>
    <t>Subdirección Administrativa y Financiera - Gestión Documental</t>
  </si>
  <si>
    <t>31/12/20020</t>
  </si>
  <si>
    <t>Ofrecer y prestar un servicio digno, efectivo, de calidad, oportuno, cálido y confiable a nuestros usuarios externos e internos, a través de los diferentes canales de interacción definidos por el Instituto para la Economía Social, bajo los principios de transparencia, prevención y lucha contra la corrupción, que permita resolver las PQRS, facilitando el ejercicio de los deberes y derechos de la ciudadanía</t>
  </si>
  <si>
    <t>Posibilidad de recibir o solicitar cualquier dadiva o beneficio a nombre propio o de terceros con el fin de manipular o entregar la información de la entidad.</t>
  </si>
  <si>
    <t>Factores relacionados con el desconocimiento y falta de apropiación de los funcionarios del código de ética, como del portafolio de servicios de la entidad por parte de los funcionarios y de los  trámites de la entidad pueden generar situaciones donde se reciba o solicite cualquier dadiva o beneficio a nombre propio o de terceros con el fin de extraer, manipular, adulterar o realizar uso indebido de la información confidencial o reservada de la entidad.</t>
  </si>
  <si>
    <t xml:space="preserve">1. Desconocimiento y falta de apropiación de los funcionarios del código de ética.
2. Desconocimiento del portafolio de servicios de la entidad por parte de los funcionarios.
3. Desconocimiento de la ciudadanía sobre los trámites de la entidad y su gratuidad.
4. Presiones indebidas por parte de terceros. </t>
  </si>
  <si>
    <t>1. Pérdida de imagen institucional.
2. Demandas contra la entidad.
3. Investigaciones penales, fiscales y disciplinarias.</t>
  </si>
  <si>
    <t>El(la) profesional de Servicio al Usuario verifica semanalmente que se tramiten las respuesta dadas por las áreas a las PQRS, dentro de los tiempos establecidos por el manual para la gestión de peticiones, a través de los informes semanales obtenidos de la plataforma Bogotá Escucha - SDQS. En caso de encontrar PQRS vencidos, se requiere al funcionario a través de correo electrónico para dar respuesta inmediata. Como evidencia los respectivos informes semanales de la plataforma Bogotá Escucha - SDQS y correos electrónicos.</t>
  </si>
  <si>
    <t>El área de Servicio al Usuario realiza mensualmente el informe de satisfacción en la atención, a través del digiturno y apoya en la encuesta de satisfacción realizada por la SDAE y aplicada por las áreas misionales, con el fin de medir la satisfacción de los servicios dirigidos a los usuarios de la entidad. En caso de encontrar anomalías, las áreas misionales realizan el seguimiento e identificación y lo informan a Control Interno Disciplinario o los entes de control para las investigaciones pertinentes. Como evidencia el informe de satisfacción de digiturno, encuestas de satisfacción y los respectivos memorandos u oficios.</t>
  </si>
  <si>
    <t xml:space="preserve">El(la) profesional de Servicio al Usuario verifica que se actualice mensualmente la Guía Distrital de Trámites y Servicios de la entidad, con el fin de dar a conocer los trámites y servicios prestados por la entidad y su gratuidad. En caso de presentarse hechos de corrupción, el ciudadano de se debe denunciar a través de la página web del IPES o comunicarse al PBX 2976030. Como evidencia la Guía Distrital de Trámites y Servicios de la entidad publicada en la página web. </t>
  </si>
  <si>
    <t>La entidad cuenta con los medios habilitados para la interposición de denuncias sobre hechos de corrupción por parte de los ciudadanos, a través de la plataforma Bogotá Escucha - SDQS, link que se encuentra en la página web de la entidad. Como evidencia el link de la Bogotá Escucha - SDQS en la página web de la entidad y los informes mensuales de dicha plataforma.</t>
  </si>
  <si>
    <t>Remitir a las diferentes áreas de la entidad los informes semanales en los cuales se evidencian los requerimientos vencidos y por vencerse.</t>
  </si>
  <si>
    <t>Correos electrónicos o memorandos.</t>
  </si>
  <si>
    <t>Subdirección Administrativa y Financiera - Servicio al Usuario</t>
  </si>
  <si>
    <t># de comunicaciones enviadas a las áreas</t>
  </si>
  <si>
    <t>Realizar  y publicar el informe mensual de la estadística del digiturno.</t>
  </si>
  <si>
    <t xml:space="preserve">Informes </t>
  </si>
  <si>
    <t>(# de informes realizados / # de informes programados) x 100</t>
  </si>
  <si>
    <t>Actualizar la Guía Distrital de Trámites y Servicios acorde con los cambios establecidos por las áreas.</t>
  </si>
  <si>
    <t>Guía Distrital de Trámites y Servicios</t>
  </si>
  <si>
    <t># actualizaciones de la Guía de Trámites y Servicios realizadas</t>
  </si>
  <si>
    <t>Realizar el reporte de las denuncias de la plataforma Bogotá Escucha - SDQS en el informe mensual para Veeduría Distrital.</t>
  </si>
  <si>
    <t>Informes</t>
  </si>
  <si>
    <t>(# de reportes realizados / # de reportes programados) x 100</t>
  </si>
  <si>
    <t>Gestionar la vinculación, evaluación y retiro del personal de planta de la entidad, desarrollar  actividades encaminadas al fortalecimiento continuo de las competencias, mejoramiento del clima organizacional, la integridad, bienestar, seguridad y salud en el trabajo, reconocer los derechos laborales, promover los valores y principios éticos; con el propósito de tener servidores íntegros y comprometidos con la misión, visión y objetivos institucionales y de la administración distrital.</t>
  </si>
  <si>
    <t>Posibilidad de recibir o solicitar cualquier dadiva o beneficio a nombre propio o de terceros con el fin de vinculación de personas naturales o jurídicas que no cumple con los requisitos para el desempeño de las funciones u obligaciones establecidas.</t>
  </si>
  <si>
    <t>El Incumplimiento de los procedimientos establecidos para la vinculación del personal, la presentación de documentos falsos e incumplimiento de los procedimientos establecidos para la vinculación de terceros, pueden generar situaciones en las cuales se reciba o solicite cualquier dadiva o beneficio a nombre propio o de terceros con el fin de vinculación de personas naturales o jurídicas que no cumple con los requisitos para el desempeño de las funciones u obligaciones establecidas..</t>
  </si>
  <si>
    <t>1. Incumplimiento de los procedimientos establecidos para la vinculación del personal.
2. Presentación de documentos falsos.
3. Incumplimiento de los procedimientos establecidos para la vinculación de terceros.</t>
  </si>
  <si>
    <t>1. Reprocesos.
2. Pérdida de imagen y credibilidad institucional.
3. Investigaciones penales, fiscales y disciplinarias.</t>
  </si>
  <si>
    <t>El profesional de Talento Humano cada vez que se vincula una persona por concurso de mérito, en cumplimiento de la normatividad vigente y del PR-151 Procedimiento Selección, Vinculación, Desvinculación del personal de planta, verifica los documentos que debe aportar la persona a vincular, a través del formato FO-099 Verificación de Requisitos; en caso de encontrar documentos faltantes o inconsistencias en al información se solicita que se allegue la documentación necesaria, dejando como trazabilidad los respectivos formatos FO-099 Verificación de requisitos y correos o memorandos solicitando la información faltante en los casos que aplique.</t>
  </si>
  <si>
    <t>El profesional de Talento Humano que identifica documentación falsa informa de las anomalías a Control Interno Disciplinario en los casos de personal vinculado, a través de memorando interno; en los caso de personas que están en proceso de vinculación se da a conocer el hecho a la Fiscalía general de la nación, por medio de oficio. Como evidencia los respectivos memorandos y oficios.</t>
  </si>
  <si>
    <t>El profesional de Talento Humano cada vez que se vincula un proveedor, verifica los documentos suministrados por el proveedor correspondan con los requisitos de contratación establecidos en el MS-012 Manual de Contratación, Supervisión e Interventoría, a través de una lista de chequeo. En caso de encontrar documentos faltantes o inconsistencias en la información se solicita que se allegue la documentación necesaria, dejando como trazabilidad la respectiva lista de chequeo y correos o memorandos solicitando la información faltante en los casos que aplique.</t>
  </si>
  <si>
    <t>Verificación de cumplimiento de requisitos y verificación de experiencia  por la el profesional de talento humano</t>
  </si>
  <si>
    <t>FO 099 Verificación requisitos. Análisis Hoja de Vida
FO 700 Certificado de Cumplimiento de Requisitos
FO 705 Certificado de Cumplimiento de Perfil Manual de Funciones</t>
  </si>
  <si>
    <t>Subdirección Administrativa y Financiera - Talento Humano</t>
  </si>
  <si>
    <t>(# de formatos elaborados / # de formatos requeridos) x 100</t>
  </si>
  <si>
    <t>Realizar la verificación posterior a la vinculación de la veracidad de los documentos aportados en cuanto a formación académica.</t>
  </si>
  <si>
    <t>Hojas de vida verificadas</t>
  </si>
  <si>
    <t>(# de hojas de vida revisadas / # de hojas de vida a verificar) x 100</t>
  </si>
  <si>
    <t>Realizar los procesos de contratación por medio de la plataforma SECOP II.</t>
  </si>
  <si>
    <t>SECOP II</t>
  </si>
  <si>
    <t>(# de procesos adelantados/ # de procesos reportados en SECOP II) x 100</t>
  </si>
  <si>
    <t>Evaluar las quejas presentadas en contra de los servidores públicos del Instituto para la Economía Social, aunque se hayan retirado del servicio, para determinar la responsabilidad derivada de la comisión de conductas disciplinarias, conforme a la actividad probatoria.</t>
  </si>
  <si>
    <t>Posibilidad de recibir o solicitar cualquier dadiva o beneficio a nombre propio o de terceros con el fin de omitir el ejercicio de la acción disciplinaria o proferir fallos absolutorios ilegales.</t>
  </si>
  <si>
    <t>Aspectos como la falta de seguimiento permanente a las denuncias o procesos disciplinario y las presiones indebidas por parte de terceros, pueden establecer situaciones donde se reciban o solicite cualquier dadiva o beneficio a nombre propio o de terceros con el fin de omitir el ejercicio de la acción disciplinaria o proferir fallos absolutorios ilegales.</t>
  </si>
  <si>
    <t>1. Falta de seguimiento permanente a las denuncias o procesos disciplinarios.
2. Presiones indebidas por parte de terceros.</t>
  </si>
  <si>
    <t>1. Vencimiento de términos, permitiendo que la  conducta disciplinaria quede impune.
2. Pérdida de imagen institucional.
3. Investigaciones disciplinarias a los operadores disciplinarios de la entidad.</t>
  </si>
  <si>
    <t>El profesional con funciones de control interno disciplinario registra las quejas, denuncias y procesos disciplinarios en la base de datos de gestión, con objeto de hacer seguimiento y cumplir con los términos establecidos normativamente; si no se realiza el seguimiento en la base de datos se solicita por parte de la Subdirectora Administrativa y Financiera, como responsable del proceso, realizar el seguimiento necesario y oportuno mediante memorando interno. Como evidencia queda la base de datos de gestión diligenciada y los respectivos memorandos.</t>
  </si>
  <si>
    <t>La Subdirectora Administrativa y Financiera realiza control por medio de seguimiento mensual al estado de las quejas, denuncias y procesos disciplinarios, para evitar la desviación por presiones indebidas, a través de la revisión de la información suministrada por los profesionales del área. En caso de encontrar información faltante o inconsistencia, los requiere por medio de correo electrónico para que realicen los ajustes pertinentes. Como evidencia los respectivos correos electrónicos.</t>
  </si>
  <si>
    <t>Revisión de los proyectos de decisiones proferidas en el desarrollo del proceso disciplinario.</t>
  </si>
  <si>
    <t>Proyectos de decisiones proferidas</t>
  </si>
  <si>
    <t>Subdirección Administrativa y Financiera - Control Interno Disciplinario</t>
  </si>
  <si>
    <t>(# de autos  proferidos / # de proyectos de autos) x 100</t>
  </si>
  <si>
    <t>Verificar información de los procesos disciplinarios.</t>
  </si>
  <si>
    <t>Correos electrónicos</t>
  </si>
  <si>
    <t># correos electrónicos remitidos</t>
  </si>
  <si>
    <t>Posibilidad de recibir o solicitar cualquier dadiva o beneficio a nombre propio o de terceros con el fin de modificar los estados de deuda de cartera.</t>
  </si>
  <si>
    <t>La captación ilegal por parte de servidores del IPES en contacto con los vendedores informales y comerciantes de plaza, como las presiones indebidas por parte de terceros.
y la alteración de información de cartera, pueden generar posibilidad de recibir o solicitar cualquier dadiva o beneficio a nombre propio o de terceros con el fin de modificar los estados de deuda de cartera</t>
  </si>
  <si>
    <t>1. Captación ilegal por parte de servidores del IPES en contacto con los vendedores informales y comerciantes de plaza.
2. Presiones indebidas por parte de terceros.
3. Alteración de información de cartera.</t>
  </si>
  <si>
    <t>1. Detrimento patrimonial, pérdida de recursos económicos o aumento de la cartera.
2. Pérdida de imagen institucional.
3. Investigaciones penales, fiscales y disciplinarias.</t>
  </si>
  <si>
    <t>El profesional de cartera adelanta el proceso de cobro persuasivo, el cual es reportado mediante soportes de registro de jornadas de cobro persuasivo y visitas personalizadas en forma permanente,  con el fin de realizar la recuperación de cartera. Como evidencia quedan los soportes de jornadas y actas de visita.</t>
  </si>
  <si>
    <t>La Entidad llevará a cabo el Comités de cartera, mediante el cual se realiza el seguimiento al manejo de los recursos; En caso de encontrar inconsistencias, se realizarán las recomendaciones pertinentes y de ser necesario se informan las anomalías a control interno disciplinario. Como evidencia la respectivas actas de comité de cartera.</t>
  </si>
  <si>
    <t>La manipulación de las bases de datos de cartera se restringen a través de permisos específicos en cabeza del Profesional de cartera y se mantiene la trazabilidad de las  modificaciones en el aplicativo Goobi. En caso de observar anomalías se realiza el seguimiento e identificación y de ser necesario se corrigen e informan a Control Interno Disciplinario o los entes de control e investigación pertinentes.</t>
  </si>
  <si>
    <t>Realización de controles mensuales a las planillas de cobro respecto de los saldos reportados del mes anterior.</t>
  </si>
  <si>
    <t>Planillas de cobro  respecto de los saldos reportados del mes anterior</t>
  </si>
  <si>
    <t>Subdirección Administrativa y Financiera - Cartera</t>
  </si>
  <si>
    <t>(# controles mensuales a las planillas de cobro respecto de los saldos reportados del mes anterior / # controles a realizar en el año) x 100</t>
  </si>
  <si>
    <t>Advertir a los beneficiarios que los puntos de recaudo son los bancos autorizados, la ventanilla del IPES y las jornadas de recaudo autorizadas.</t>
  </si>
  <si>
    <t>Evidencias de socialización de convenios</t>
  </si>
  <si>
    <t>(# de socializaciones realizadas / # de socializaciones programadas) x 100</t>
  </si>
  <si>
    <t>Restringir el acceso a la información a usuarios específicos con actividades de cartera.</t>
  </si>
  <si>
    <t>Permisos de acceso</t>
  </si>
  <si>
    <t xml:space="preserve"> 7 usuarios con permiso de accesos a  base de ACCES 
Fuente de informacion Carera </t>
  </si>
  <si>
    <t>Contribuir al logro de los objetivos estratégicos de la Entidad aportando un enfoque sistemático y disciplinado para evaluar y mejorar la eficacia de los procesos de: gestión de riesgos, control y gobierno, en ejercicio de la auditoría interna como una actividad independiente y objetiva de aseguramiento y consulta, concebida para agregar valor y mejorar las operaciones del Instituto, en el marco de sus planes, programas y proyectos.</t>
  </si>
  <si>
    <t xml:space="preserve">Posibilidad de recibir o solicitar cualquier dadiva o beneficio a nombre propio o de terceros con el fin de ocultar y/u omitir hallazgos de auditoría para favorecer a los auditados o un tercero. </t>
  </si>
  <si>
    <t>Aspectos como deficiencias en la definición del alcance de auditoria, en la identificación y en la aplicación de criterios de auditoría, como la falta de seguimiento en etapa de planeación y ejecución de la auditoria, pueden generar presiones indebidas por parte de terceros en el desarrollo de las auditorias.</t>
  </si>
  <si>
    <t>1. Deficiencias en la definición del alcance de auditoria, la identificación y aplicación de criterios de auditoría.
2. Falta de seguimiento en etapa de planeación y ejecución de la auditoria.
3. Presiones indebidas por parte de terceros en el desarrollo de las auditorias.</t>
  </si>
  <si>
    <t>1. Falta ética, incumplimiento del estatuto de auditoria y código de ética.
2. Pérdida de imagen institucional.
3. Reprocesos.
4. Posible detrimentos del patrimonio no detectados  y/o tratados. 
5. Investigaciones penales, disciplinarias y fiscales.</t>
  </si>
  <si>
    <t xml:space="preserve">La Asesora de Control Interno para cada vigencia realiza su Plan Anual de Auditorias con enfoque basado en una evaluación de riesgos documentada, definiendo el universo auditable e incluyendo: nivel de riesgos inherentes del proceso a evaluar, requerimientos e intereses de la alta dirección, requerimientos de entes reguladores y de ley, impactos financieros, SDQS sobre los procesos a evaluar e impacto en la reputación de la entidad, que se consignan en el FO-173 Plan de Auditoria Interna de acuerdo con lo establecido en el PR-001 Auditoria Interna. Así mismo para cada actividad se define un plan de trabajo individual que contiene los alcances y criterios de auditoria a tener en cuenta el cual es revisado y aprobado por la ACI antes de ejecución. Se socializan los resultados de auditorías con los Subdirectores / Jefe de Oficina antes de comunicación oficial, con el fin de verificar que no haya inconsistencias o malas interpretaciones en la aplicación de criterios.   </t>
  </si>
  <si>
    <t>La Asesora de Control Interno ejerce una supervisión permanente de la calidad de los trabajos de auditoría encomendados a funcionarios y contratistas, cada vez que se realiza una auditoria verifica que el informe final de auditoria presentado por los auditores cumpla con los requisitos establecidos en el FO-175 Informe de Auditoría Interna y determina la consistencia de los hallazgos de Auditoría formulados de acuerdo con lo establecido en el  PR-001 Auditoría Interna. En caso de encontrar información faltante o inconsistencias requiere al funcionario a través de correo para revisión y actualización del informe de auditoría y de los hallazgos identificados. Como evidencia los respectivos formatos FO-175 Informe de Auditoría Interna diligenciados y correos o memorandos solicitando la información faltante en los casos que aplique.</t>
  </si>
  <si>
    <t>La Asesora de Control Interno una vez identifique casos de corrupción lo lleva al Comité de Coordinación de Control Interno, al proceso disciplinario de la Entidad y la Secretaría de Transparencia de la Presidencia. Como evidencia la respectivas actas de Comité de Coordinación de Control Interno y las comunicaciones remitidas.</t>
  </si>
  <si>
    <t>Asistir a capacitaciones o sensibilizaciones relacionadas con control interno y gestión de riesgos.</t>
  </si>
  <si>
    <t>Actas de capacitaciones</t>
  </si>
  <si>
    <t># de capacitaciones asistidas / # de capacitaciones programadas</t>
  </si>
  <si>
    <t>Socializar los resultados de las auditorías y seguimientos realizados por el equipo de control interno.</t>
  </si>
  <si>
    <t>Actas de socializaciones</t>
  </si>
  <si>
    <t># de socializaciones realizadas</t>
  </si>
  <si>
    <t>Reportar casos al Comité de Coordinación de Control Interno e instancias disciplinarias y de Transparencia.</t>
  </si>
  <si>
    <t>Actas de reunión y comunicaciones remitidas</t>
  </si>
  <si>
    <t>Índice de los casos presentados = # de casos reportados.</t>
  </si>
  <si>
    <t>1. Falta de controles en materia archivística por parte de los funcionarios para  la organización, conservación, almacenamiento, consulta y  préstamo de los documentos de la entidad.</t>
  </si>
  <si>
    <t>1. Afectación de la información con reserva legal, contable y administrativa.
2. Daño parcial o total de documentos.
3. Pérdida de imagen institucional.
4. Investigaciones penales, fiscales y disciplinarias.</t>
  </si>
  <si>
    <t>Posibilidad de recibir o solicitar cualquier dadiva o beneficio a nombre propio o de terceros con el fin de generar pérdida de bienes o recursos físicos de la entidad</t>
  </si>
  <si>
    <t>CONTROL DE CAMBIOS</t>
  </si>
  <si>
    <t>VERSIÓN No.</t>
  </si>
  <si>
    <t>DESCRIPCIÓN DEL CAMBIO</t>
  </si>
  <si>
    <t>FECHA</t>
  </si>
  <si>
    <t>Elaboración del documento</t>
  </si>
  <si>
    <t>27 de Enero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</si>
</sst>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25"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b/>
      <sz val="13"/>
      <color theme="1"/>
      <name val="Arial"/>
      <family val="2"/>
    </font>
    <font>
      <b/>
      <sz val="20"/>
      <color theme="1"/>
      <name val="Arial"/>
      <family val="2"/>
    </font>
    <font>
      <u/>
      <sz val="11"/>
      <color theme="10"/>
      <name val="Calibri"/>
      <family val="2"/>
    </font>
    <font>
      <sz val="9"/>
      <color theme="1"/>
      <name val="Arial Narrow"/>
      <family val="2"/>
    </font>
    <font>
      <b/>
      <sz val="11"/>
      <name val="Calibri"/>
      <family val="2"/>
      <scheme val="minor"/>
    </font>
    <font>
      <b/>
      <sz val="14"/>
      <color theme="0"/>
      <name val="Arial"/>
      <family val="2"/>
    </font>
    <font>
      <b/>
      <sz val="11"/>
      <color rgb="FFFFFFFF"/>
      <name val="Arial"/>
      <family val="2"/>
    </font>
    <font>
      <b/>
      <sz val="11"/>
      <color rgb="FF0D0D0D"/>
      <name val="Arial"/>
      <family val="2"/>
    </font>
    <font>
      <sz val="10"/>
      <name val="Calibri"/>
      <family val="2"/>
    </font>
    <font>
      <b/>
      <sz val="24"/>
      <name val="Arial"/>
      <family val="2"/>
    </font>
    <font>
      <b/>
      <sz val="22"/>
      <name val="Arial"/>
      <family val="2"/>
    </font>
    <font>
      <b/>
      <sz val="11"/>
      <color theme="1"/>
      <name val="Calibri"/>
      <family val="2"/>
      <scheme val="minor"/>
    </font>
    <font>
      <b/>
      <sz val="10"/>
      <color theme="1"/>
      <name val="Calibri"/>
      <family val="2"/>
      <scheme val="minor"/>
    </font>
    <font>
      <sz val="10"/>
      <color theme="1"/>
      <name val="Calibri"/>
      <family val="2"/>
      <scheme val="minor"/>
    </font>
    <font>
      <sz val="10"/>
      <color theme="1"/>
      <name val="Arial Narrow"/>
      <family val="2"/>
    </font>
    <font>
      <b/>
      <sz val="9"/>
      <color indexed="81"/>
      <name val="Tahoma"/>
      <family val="2"/>
    </font>
    <font>
      <sz val="9"/>
      <color indexed="81"/>
      <name val="Tahoma"/>
      <family val="2"/>
    </font>
    <font>
      <sz val="11"/>
      <name val="Arial"/>
      <family val="2"/>
    </font>
  </fonts>
  <fills count="33">
    <fill>
      <patternFill patternType="none"/>
    </fill>
    <fill>
      <patternFill patternType="gray125"/>
    </fill>
    <fill>
      <patternFill patternType="solid">
        <fgColor rgb="FFFF000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rgb="FF92D050"/>
        <bgColor indexed="64"/>
      </patternFill>
    </fill>
    <fill>
      <patternFill patternType="solid">
        <fgColor theme="0" tint="-0.249977111117893"/>
        <bgColor indexed="64"/>
      </patternFill>
    </fill>
    <fill>
      <patternFill patternType="solid">
        <fgColor rgb="FFFFAFAF"/>
        <bgColor indexed="64"/>
      </patternFill>
    </fill>
    <fill>
      <patternFill patternType="solid">
        <fgColor rgb="FF00B0F0"/>
        <bgColor indexed="64"/>
      </patternFill>
    </fill>
    <fill>
      <patternFill patternType="solid">
        <fgColor theme="4" tint="0.79998168889431442"/>
        <bgColor indexed="64"/>
      </patternFill>
    </fill>
    <fill>
      <patternFill patternType="solid">
        <fgColor theme="0"/>
        <bgColor indexed="64"/>
      </patternFill>
    </fill>
    <fill>
      <patternFill patternType="solid">
        <fgColor theme="4"/>
        <bgColor indexed="64"/>
      </patternFill>
    </fill>
    <fill>
      <patternFill patternType="solid">
        <fgColor rgb="FF5B9BD5"/>
        <bgColor indexed="64"/>
      </patternFill>
    </fill>
    <fill>
      <patternFill patternType="solid">
        <fgColor rgb="FFDDDDDD"/>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E0E0E0"/>
        <bgColor indexed="64"/>
      </patternFill>
    </fill>
    <fill>
      <patternFill patternType="solid">
        <fgColor rgb="FF0000FF"/>
        <bgColor indexed="64"/>
      </patternFill>
    </fill>
    <fill>
      <patternFill patternType="solid">
        <fgColor rgb="FF339966"/>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59999389629810485"/>
        <bgColor indexed="64"/>
      </patternFill>
    </fill>
    <fill>
      <patternFill patternType="solid">
        <fgColor theme="2" tint="-0.249977111117893"/>
        <bgColor indexed="64"/>
      </patternFill>
    </fill>
    <fill>
      <patternFill patternType="solid">
        <fgColor theme="0"/>
        <bgColor theme="0"/>
      </patternFill>
    </fill>
    <fill>
      <patternFill patternType="solid">
        <fgColor theme="6"/>
        <bgColor indexed="64"/>
      </patternFill>
    </fill>
    <fill>
      <patternFill patternType="solid">
        <fgColor rgb="FF7030A0"/>
        <bgColor indexed="64"/>
      </patternFill>
    </fill>
    <fill>
      <patternFill patternType="solid">
        <fgColor theme="6" tint="0.79998168889431442"/>
        <bgColor indexed="64"/>
      </patternFill>
    </fill>
    <fill>
      <patternFill patternType="solid">
        <fgColor rgb="FF0070C0"/>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theme="4" tint="0.39997558519241921"/>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top style="medium">
        <color rgb="FF000000"/>
      </top>
      <bottom style="medium">
        <color rgb="FF000000"/>
      </bottom>
      <diagonal/>
    </border>
    <border>
      <left style="hair">
        <color theme="3"/>
      </left>
      <right style="hair">
        <color theme="3"/>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5">
    <xf numFmtId="0" fontId="0" fillId="0" borderId="0"/>
    <xf numFmtId="0" fontId="5" fillId="0" borderId="0"/>
    <xf numFmtId="0" fontId="1" fillId="0" borderId="0"/>
    <xf numFmtId="0" fontId="9" fillId="0" borderId="0" applyNumberFormat="0" applyFill="0" applyBorder="0" applyAlignment="0" applyProtection="0">
      <alignment vertical="top"/>
      <protection locked="0"/>
    </xf>
    <xf numFmtId="0" fontId="5" fillId="0" borderId="0"/>
  </cellStyleXfs>
  <cellXfs count="316">
    <xf numFmtId="0" fontId="0" fillId="0" borderId="0" xfId="0"/>
    <xf numFmtId="0" fontId="0" fillId="0" borderId="0" xfId="0"/>
    <xf numFmtId="0" fontId="14" fillId="0" borderId="1" xfId="0" applyFont="1" applyFill="1" applyBorder="1" applyAlignment="1" applyProtection="1">
      <alignment horizontal="justify" vertical="center" wrapText="1"/>
    </xf>
    <xf numFmtId="0" fontId="14" fillId="0" borderId="2" xfId="0" applyFont="1" applyFill="1" applyBorder="1" applyAlignment="1" applyProtection="1">
      <alignment horizontal="justify" vertical="center" wrapText="1"/>
    </xf>
    <xf numFmtId="0" fontId="15" fillId="0" borderId="0" xfId="0" applyFont="1" applyAlignment="1">
      <alignment horizontal="left" vertical="center"/>
    </xf>
    <xf numFmtId="0" fontId="8" fillId="11" borderId="9" xfId="0" applyFont="1" applyFill="1" applyBorder="1" applyAlignment="1">
      <alignment horizontal="justify" vertical="center" wrapText="1"/>
    </xf>
    <xf numFmtId="0" fontId="8" fillId="11" borderId="9" xfId="0" applyFont="1" applyFill="1" applyBorder="1" applyAlignment="1">
      <alignment horizontal="center" vertical="center" wrapText="1"/>
    </xf>
    <xf numFmtId="0" fontId="8" fillId="11" borderId="0" xfId="0" applyFont="1" applyFill="1" applyBorder="1" applyAlignment="1">
      <alignment horizontal="center" vertical="center" wrapText="1"/>
    </xf>
    <xf numFmtId="0" fontId="8" fillId="11" borderId="0" xfId="0" applyFont="1" applyFill="1" applyBorder="1" applyAlignment="1">
      <alignment horizontal="justify" vertical="center" wrapText="1"/>
    </xf>
    <xf numFmtId="0" fontId="4" fillId="11" borderId="0" xfId="0" applyFont="1" applyFill="1" applyAlignment="1">
      <alignment horizontal="justify" vertical="center" wrapText="1"/>
    </xf>
    <xf numFmtId="0" fontId="4" fillId="11" borderId="0" xfId="0" applyFont="1" applyFill="1" applyAlignment="1">
      <alignment vertical="center" wrapText="1"/>
    </xf>
    <xf numFmtId="0" fontId="6" fillId="10" borderId="4" xfId="0" applyFont="1" applyFill="1" applyBorder="1" applyAlignment="1" applyProtection="1">
      <alignment horizontal="center" vertical="center" wrapText="1"/>
    </xf>
    <xf numFmtId="0" fontId="6" fillId="10" borderId="4" xfId="0" applyFont="1" applyFill="1" applyBorder="1" applyAlignment="1">
      <alignment horizontal="center" vertical="center" wrapText="1"/>
    </xf>
    <xf numFmtId="0" fontId="3" fillId="10" borderId="1" xfId="0" applyFont="1"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3" fillId="0" borderId="1" xfId="0" applyFont="1" applyBorder="1"/>
    <xf numFmtId="0" fontId="0" fillId="0" borderId="0" xfId="0"/>
    <xf numFmtId="0" fontId="4" fillId="2" borderId="1" xfId="0" applyFont="1" applyFill="1" applyBorder="1" applyAlignment="1">
      <alignment vertical="center" wrapText="1"/>
    </xf>
    <xf numFmtId="0" fontId="4" fillId="3" borderId="1" xfId="0" applyFont="1" applyFill="1" applyBorder="1" applyAlignment="1">
      <alignment vertical="center" wrapText="1"/>
    </xf>
    <xf numFmtId="0" fontId="4" fillId="4" borderId="1" xfId="0" applyFont="1" applyFill="1" applyBorder="1" applyAlignment="1">
      <alignment vertical="center" wrapText="1"/>
    </xf>
    <xf numFmtId="0" fontId="2" fillId="0" borderId="1" xfId="0" applyFont="1" applyBorder="1"/>
    <xf numFmtId="0" fontId="4" fillId="5" borderId="1" xfId="0" applyFont="1" applyFill="1" applyBorder="1" applyAlignment="1">
      <alignment vertical="center" wrapText="1"/>
    </xf>
    <xf numFmtId="0" fontId="4" fillId="6" borderId="1" xfId="0" applyFont="1" applyFill="1" applyBorder="1" applyAlignment="1">
      <alignment vertical="center" wrapText="1"/>
    </xf>
    <xf numFmtId="0" fontId="10" fillId="0" borderId="10" xfId="0" applyFont="1" applyFill="1" applyBorder="1" applyAlignment="1">
      <alignment horizontal="center" vertical="center" wrapText="1"/>
    </xf>
    <xf numFmtId="0" fontId="10" fillId="0" borderId="11" xfId="0" applyFont="1" applyBorder="1" applyAlignment="1">
      <alignment horizontal="center" vertical="center" wrapText="1"/>
    </xf>
    <xf numFmtId="0" fontId="3" fillId="14" borderId="0" xfId="0" applyFont="1" applyFill="1" applyBorder="1" applyAlignment="1" applyProtection="1">
      <alignment horizontal="center" vertical="center" wrapText="1"/>
    </xf>
    <xf numFmtId="0" fontId="4" fillId="0" borderId="1" xfId="0" applyFont="1" applyFill="1" applyBorder="1" applyAlignment="1">
      <alignment horizontal="justify" vertical="center" wrapText="1"/>
    </xf>
    <xf numFmtId="0" fontId="4" fillId="0" borderId="0" xfId="0" applyFont="1" applyFill="1" applyBorder="1" applyAlignment="1">
      <alignment horizontal="justify" vertical="center" wrapText="1"/>
    </xf>
    <xf numFmtId="0" fontId="2" fillId="0" borderId="0" xfId="0" applyFont="1" applyBorder="1"/>
    <xf numFmtId="0" fontId="3" fillId="0" borderId="0" xfId="0" applyFont="1" applyBorder="1" applyAlignment="1"/>
    <xf numFmtId="0" fontId="3" fillId="0" borderId="1" xfId="0" applyFont="1" applyBorder="1" applyAlignment="1"/>
    <xf numFmtId="0" fontId="4" fillId="0" borderId="1"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18" fillId="0" borderId="1" xfId="0" applyFont="1" applyBorder="1" applyAlignment="1">
      <alignment horizontal="center"/>
    </xf>
    <xf numFmtId="0" fontId="0" fillId="0" borderId="1" xfId="0" applyBorder="1" applyAlignment="1">
      <alignment horizontal="center"/>
    </xf>
    <xf numFmtId="0" fontId="19" fillId="0" borderId="1" xfId="0" applyFont="1" applyBorder="1" applyAlignment="1">
      <alignment horizontal="center" vertical="center" wrapText="1"/>
    </xf>
    <xf numFmtId="0" fontId="0" fillId="0" borderId="1" xfId="0" applyBorder="1" applyAlignment="1">
      <alignment horizontal="center" vertical="center"/>
    </xf>
    <xf numFmtId="0" fontId="18" fillId="0" borderId="1" xfId="0" applyFont="1" applyBorder="1" applyAlignment="1">
      <alignment horizontal="center" vertical="center"/>
    </xf>
    <xf numFmtId="0" fontId="20"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18" fillId="0" borderId="1" xfId="0" applyFont="1" applyBorder="1" applyAlignment="1">
      <alignment horizontal="center" vertical="center" wrapText="1"/>
    </xf>
    <xf numFmtId="0" fontId="18" fillId="0" borderId="1"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0" fillId="0" borderId="0" xfId="0"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xf numFmtId="14" fontId="0" fillId="0" borderId="1" xfId="0" applyNumberFormat="1" applyBorder="1" applyAlignment="1">
      <alignment horizontal="center" vertical="center" wrapText="1"/>
    </xf>
    <xf numFmtId="0" fontId="0" fillId="0" borderId="1" xfId="0" applyBorder="1" applyAlignment="1">
      <alignment vertical="center"/>
    </xf>
    <xf numFmtId="0" fontId="0" fillId="0" borderId="1" xfId="0" applyBorder="1" applyAlignment="1">
      <alignment vertical="center" wrapText="1"/>
    </xf>
    <xf numFmtId="0" fontId="0" fillId="0" borderId="1" xfId="0" applyFill="1" applyBorder="1" applyAlignment="1">
      <alignment vertical="center"/>
    </xf>
    <xf numFmtId="0" fontId="0" fillId="0" borderId="0" xfId="0" applyAlignment="1">
      <alignment vertical="center"/>
    </xf>
    <xf numFmtId="0" fontId="0" fillId="4" borderId="1" xfId="0" applyFill="1" applyBorder="1" applyAlignment="1">
      <alignment vertical="center"/>
    </xf>
    <xf numFmtId="0" fontId="0" fillId="0" borderId="1" xfId="0" applyFill="1" applyBorder="1" applyAlignment="1">
      <alignment vertical="center" wrapText="1"/>
    </xf>
    <xf numFmtId="0" fontId="20" fillId="0" borderId="0" xfId="0" applyFont="1" applyAlignment="1">
      <alignment wrapText="1"/>
    </xf>
    <xf numFmtId="0" fontId="14" fillId="0" borderId="1" xfId="0" applyFont="1" applyBorder="1" applyAlignment="1" applyProtection="1">
      <alignment horizontal="justify" vertical="center" wrapText="1"/>
    </xf>
    <xf numFmtId="0" fontId="0" fillId="0" borderId="0" xfId="0" applyAlignment="1" applyProtection="1"/>
    <xf numFmtId="0" fontId="0" fillId="0" borderId="0" xfId="0" applyAlignment="1">
      <alignment vertical="center" wrapText="1"/>
    </xf>
    <xf numFmtId="0" fontId="20" fillId="0" borderId="0" xfId="0" applyFont="1" applyAlignment="1">
      <alignment vertical="center" wrapText="1"/>
    </xf>
    <xf numFmtId="0" fontId="0" fillId="0" borderId="5" xfId="0" applyBorder="1" applyAlignment="1">
      <alignment vertical="center" wrapText="1"/>
    </xf>
    <xf numFmtId="0" fontId="20" fillId="0" borderId="1" xfId="0" applyFont="1" applyFill="1" applyBorder="1" applyAlignment="1">
      <alignment vertical="center" wrapText="1"/>
    </xf>
    <xf numFmtId="0" fontId="20" fillId="0" borderId="1" xfId="0" applyFont="1" applyBorder="1" applyAlignment="1">
      <alignment vertical="center" wrapText="1"/>
    </xf>
    <xf numFmtId="0" fontId="0" fillId="0" borderId="0" xfId="0" applyFill="1" applyBorder="1" applyAlignment="1">
      <alignment vertical="center" wrapText="1"/>
    </xf>
    <xf numFmtId="0" fontId="20" fillId="17" borderId="1"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0" borderId="0" xfId="0" applyBorder="1" applyAlignment="1">
      <alignment vertical="center" wrapText="1"/>
    </xf>
    <xf numFmtId="0" fontId="20" fillId="0" borderId="0" xfId="0" applyFont="1" applyBorder="1" applyAlignment="1">
      <alignment vertical="center" wrapText="1"/>
    </xf>
    <xf numFmtId="0" fontId="20" fillId="0" borderId="11" xfId="0" applyFont="1" applyBorder="1" applyAlignment="1">
      <alignment vertical="center" wrapText="1"/>
    </xf>
    <xf numFmtId="0" fontId="0" fillId="0" borderId="11" xfId="0" applyBorder="1" applyAlignment="1">
      <alignment vertical="center" wrapText="1"/>
    </xf>
    <xf numFmtId="0" fontId="0" fillId="0" borderId="11" xfId="0" applyBorder="1" applyAlignment="1">
      <alignment horizontal="center" vertical="center" wrapText="1"/>
    </xf>
    <xf numFmtId="0" fontId="10" fillId="11" borderId="0" xfId="0" applyFont="1" applyFill="1" applyBorder="1" applyAlignment="1">
      <alignment horizontal="center" vertical="center" wrapText="1"/>
    </xf>
    <xf numFmtId="0" fontId="21" fillId="18" borderId="11" xfId="0" applyFont="1" applyFill="1" applyBorder="1" applyAlignment="1">
      <alignment horizontal="center" vertical="center" wrapText="1"/>
    </xf>
    <xf numFmtId="0" fontId="10" fillId="18" borderId="11" xfId="0" applyFont="1" applyFill="1" applyBorder="1" applyAlignment="1">
      <alignment horizontal="center" vertical="center" wrapText="1"/>
    </xf>
    <xf numFmtId="0" fontId="10" fillId="18" borderId="10" xfId="0" applyFont="1" applyFill="1" applyBorder="1" applyAlignment="1">
      <alignment horizontal="center" vertical="center" wrapText="1"/>
    </xf>
    <xf numFmtId="0" fontId="10" fillId="0" borderId="0" xfId="0" applyFont="1" applyFill="1" applyBorder="1" applyAlignment="1">
      <alignment vertical="center" wrapText="1"/>
    </xf>
    <xf numFmtId="0" fontId="10" fillId="0" borderId="11" xfId="0" applyFont="1" applyFill="1" applyBorder="1" applyAlignment="1">
      <alignment vertical="center" wrapText="1"/>
    </xf>
    <xf numFmtId="0" fontId="21" fillId="0" borderId="11" xfId="0" applyFont="1" applyBorder="1" applyAlignment="1">
      <alignment vertical="center" wrapText="1"/>
    </xf>
    <xf numFmtId="0" fontId="10" fillId="2" borderId="18" xfId="0" applyFont="1" applyFill="1" applyBorder="1" applyAlignment="1">
      <alignment vertical="center" wrapText="1"/>
    </xf>
    <xf numFmtId="0" fontId="10" fillId="4" borderId="19" xfId="0" applyFont="1" applyFill="1" applyBorder="1" applyAlignment="1">
      <alignment horizontal="center" vertical="center" wrapText="1"/>
    </xf>
    <xf numFmtId="0" fontId="10" fillId="18" borderId="20" xfId="0" applyFont="1" applyFill="1" applyBorder="1" applyAlignment="1">
      <alignment horizontal="justify" vertical="center" wrapText="1"/>
    </xf>
    <xf numFmtId="0" fontId="21" fillId="0" borderId="11" xfId="0" applyFont="1" applyFill="1" applyBorder="1" applyAlignment="1">
      <alignment vertical="center" wrapText="1"/>
    </xf>
    <xf numFmtId="0" fontId="10" fillId="19" borderId="19" xfId="0" applyFont="1" applyFill="1" applyBorder="1" applyAlignment="1">
      <alignment horizontal="center" vertical="center" wrapText="1"/>
    </xf>
    <xf numFmtId="0" fontId="10" fillId="18" borderId="18" xfId="0" applyFont="1" applyFill="1" applyBorder="1" applyAlignment="1">
      <alignment horizontal="justify" vertical="center" wrapText="1"/>
    </xf>
    <xf numFmtId="0" fontId="10" fillId="0" borderId="11" xfId="0" applyFont="1" applyBorder="1" applyAlignment="1">
      <alignment vertical="center" wrapText="1"/>
    </xf>
    <xf numFmtId="0" fontId="10" fillId="20" borderId="19"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10" fillId="18" borderId="19" xfId="0" applyFont="1" applyFill="1" applyBorder="1" applyAlignment="1">
      <alignment horizontal="justify" vertical="center" wrapText="1"/>
    </xf>
    <xf numFmtId="0" fontId="10" fillId="18" borderId="19" xfId="0" applyFont="1" applyFill="1" applyBorder="1" applyAlignment="1">
      <alignment horizontal="center" vertical="center" wrapText="1"/>
    </xf>
    <xf numFmtId="0" fontId="10" fillId="18" borderId="18" xfId="0" applyFont="1" applyFill="1" applyBorder="1" applyAlignment="1">
      <alignment horizontal="center" vertical="center" wrapText="1"/>
    </xf>
    <xf numFmtId="0" fontId="18" fillId="0" borderId="0" xfId="0" applyFont="1" applyAlignment="1">
      <alignment vertical="center" wrapText="1"/>
    </xf>
    <xf numFmtId="0" fontId="0" fillId="0" borderId="0" xfId="0" applyAlignment="1">
      <alignment wrapText="1"/>
    </xf>
    <xf numFmtId="0" fontId="11" fillId="5" borderId="25" xfId="0" applyFont="1" applyFill="1" applyBorder="1" applyAlignment="1" applyProtection="1">
      <alignment horizontal="center" vertical="center" wrapText="1"/>
      <protection hidden="1"/>
    </xf>
    <xf numFmtId="0" fontId="0" fillId="0" borderId="26" xfId="0" applyBorder="1" applyAlignment="1">
      <alignment horizontal="center" vertical="center"/>
    </xf>
    <xf numFmtId="0" fontId="0" fillId="0" borderId="27" xfId="0" applyBorder="1" applyAlignment="1">
      <alignment horizontal="center" vertical="center"/>
    </xf>
    <xf numFmtId="0" fontId="2" fillId="0" borderId="28" xfId="0" applyFont="1" applyBorder="1" applyAlignment="1">
      <alignment horizontal="center" vertical="center" wrapText="1"/>
    </xf>
    <xf numFmtId="0" fontId="0" fillId="0" borderId="28" xfId="0" applyBorder="1" applyAlignment="1">
      <alignment horizontal="center" vertical="center"/>
    </xf>
    <xf numFmtId="0" fontId="4" fillId="0" borderId="27" xfId="0" applyFont="1" applyBorder="1" applyAlignment="1">
      <alignment horizontal="center" vertical="center" wrapTex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43" xfId="0" applyBorder="1" applyAlignment="1">
      <alignment horizontal="center" vertical="center"/>
    </xf>
    <xf numFmtId="0" fontId="4" fillId="0" borderId="38"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2" fillId="0" borderId="36" xfId="0" applyFont="1" applyBorder="1" applyAlignment="1">
      <alignment horizontal="center" vertical="center"/>
    </xf>
    <xf numFmtId="0" fontId="0" fillId="0" borderId="36" xfId="0" applyBorder="1" applyAlignment="1">
      <alignment horizontal="center" vertical="center"/>
    </xf>
    <xf numFmtId="0" fontId="4" fillId="0" borderId="34" xfId="0" applyFont="1" applyBorder="1" applyAlignment="1">
      <alignment horizontal="center" vertical="center" wrapText="1"/>
    </xf>
    <xf numFmtId="0" fontId="2" fillId="0" borderId="43" xfId="0" applyFont="1" applyBorder="1" applyAlignment="1">
      <alignment horizontal="center"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4" xfId="0" applyBorder="1" applyAlignment="1">
      <alignment horizontal="center" vertical="center" wrapText="1"/>
    </xf>
    <xf numFmtId="0" fontId="0" fillId="0" borderId="1" xfId="0" applyBorder="1" applyAlignment="1">
      <alignment horizontal="left" vertical="center"/>
    </xf>
    <xf numFmtId="0" fontId="0" fillId="0" borderId="1" xfId="0" applyFill="1" applyBorder="1" applyAlignment="1">
      <alignment horizontal="center" vertical="center" wrapText="1"/>
    </xf>
    <xf numFmtId="0" fontId="2" fillId="0" borderId="1" xfId="0" applyFont="1" applyFill="1" applyBorder="1" applyAlignment="1">
      <alignment horizontal="justify" vertical="center" wrapText="1"/>
    </xf>
    <xf numFmtId="0" fontId="2" fillId="0" borderId="1" xfId="0" applyFont="1" applyBorder="1" applyAlignment="1">
      <alignment horizontal="justify" vertical="center" wrapText="1"/>
    </xf>
    <xf numFmtId="164" fontId="24" fillId="0" borderId="1" xfId="0" applyNumberFormat="1" applyFont="1" applyBorder="1" applyAlignment="1" applyProtection="1">
      <alignment horizontal="center" vertical="center" wrapText="1"/>
      <protection locked="0"/>
    </xf>
    <xf numFmtId="0" fontId="0" fillId="0" borderId="1" xfId="0" applyFill="1" applyBorder="1" applyAlignment="1">
      <alignment horizontal="center" vertical="center"/>
    </xf>
    <xf numFmtId="0" fontId="0" fillId="0" borderId="1" xfId="0" applyFill="1" applyBorder="1" applyAlignment="1">
      <alignment horizontal="left" vertical="center" wrapText="1"/>
    </xf>
    <xf numFmtId="0" fontId="0" fillId="0" borderId="1" xfId="0" applyFill="1" applyBorder="1" applyAlignment="1">
      <alignment wrapText="1"/>
    </xf>
    <xf numFmtId="0" fontId="0" fillId="21" borderId="1" xfId="0" applyFill="1" applyBorder="1" applyAlignment="1">
      <alignment horizontal="center" vertical="center" wrapText="1"/>
    </xf>
    <xf numFmtId="0" fontId="0" fillId="0" borderId="4" xfId="0" applyBorder="1" applyAlignment="1">
      <alignment vertical="center" wrapText="1"/>
    </xf>
    <xf numFmtId="0" fontId="0" fillId="0" borderId="4" xfId="0" applyBorder="1"/>
    <xf numFmtId="0" fontId="2" fillId="0" borderId="4" xfId="0" applyFont="1" applyFill="1" applyBorder="1" applyAlignment="1">
      <alignment horizontal="justify" vertical="center" wrapText="1"/>
    </xf>
    <xf numFmtId="0" fontId="2" fillId="0" borderId="4" xfId="0" applyFont="1" applyBorder="1" applyAlignment="1">
      <alignment horizontal="justify" vertical="center" wrapText="1"/>
    </xf>
    <xf numFmtId="164" fontId="24" fillId="0" borderId="4" xfId="0" applyNumberFormat="1" applyFont="1" applyBorder="1" applyAlignment="1" applyProtection="1">
      <alignment horizontal="center" vertical="center" wrapText="1"/>
      <protection locked="0"/>
    </xf>
    <xf numFmtId="0" fontId="0" fillId="0" borderId="0" xfId="0" applyBorder="1" applyAlignment="1">
      <alignment vertical="center"/>
    </xf>
    <xf numFmtId="0" fontId="0" fillId="0" borderId="0" xfId="0" applyBorder="1"/>
    <xf numFmtId="0" fontId="0" fillId="0" borderId="0" xfId="0" applyBorder="1" applyAlignment="1">
      <alignment horizontal="left" vertical="center"/>
    </xf>
    <xf numFmtId="0" fontId="0" fillId="0" borderId="4" xfId="0" applyFill="1" applyBorder="1" applyAlignment="1">
      <alignment horizontal="center" vertical="center"/>
    </xf>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0" fillId="0" borderId="4" xfId="0" applyBorder="1" applyAlignment="1">
      <alignment horizontal="center" vertical="center"/>
    </xf>
    <xf numFmtId="0" fontId="0" fillId="0" borderId="4" xfId="0" applyFill="1" applyBorder="1" applyAlignment="1">
      <alignment horizontal="center" vertical="center"/>
    </xf>
    <xf numFmtId="0" fontId="0" fillId="0" borderId="4" xfId="0" applyBorder="1" applyAlignment="1">
      <alignment horizontal="center" vertical="center" wrapText="1"/>
    </xf>
    <xf numFmtId="0" fontId="0" fillId="0" borderId="0" xfId="0" applyBorder="1" applyAlignment="1">
      <alignment horizontal="center" vertical="center"/>
    </xf>
    <xf numFmtId="0" fontId="2" fillId="0" borderId="1" xfId="0" applyFont="1" applyBorder="1" applyAlignment="1">
      <alignment horizontal="left" vertical="center" wrapText="1"/>
    </xf>
    <xf numFmtId="0" fontId="0" fillId="0" borderId="1" xfId="0" applyFont="1" applyBorder="1" applyAlignment="1">
      <alignment horizontal="left" vertical="center" wrapText="1"/>
    </xf>
    <xf numFmtId="14" fontId="0" fillId="0" borderId="1" xfId="0" applyNumberFormat="1" applyFont="1" applyBorder="1" applyAlignment="1">
      <alignment horizontal="center" vertical="center" wrapText="1"/>
    </xf>
    <xf numFmtId="0" fontId="0" fillId="25" borderId="1" xfId="0" applyFont="1" applyFill="1" applyBorder="1" applyAlignment="1">
      <alignment vertical="center" wrapText="1"/>
    </xf>
    <xf numFmtId="0" fontId="2" fillId="11" borderId="1" xfId="0" applyFont="1" applyFill="1" applyBorder="1" applyAlignment="1">
      <alignment vertical="center" wrapText="1"/>
    </xf>
    <xf numFmtId="0" fontId="24" fillId="0" borderId="1" xfId="0" applyFont="1" applyBorder="1" applyAlignment="1">
      <alignment horizontal="justify" vertical="center" wrapText="1"/>
    </xf>
    <xf numFmtId="0" fontId="2" fillId="0" borderId="1" xfId="0" applyFont="1" applyBorder="1" applyAlignment="1">
      <alignment vertical="center" wrapText="1"/>
    </xf>
    <xf numFmtId="0" fontId="0" fillId="0" borderId="4" xfId="0" applyBorder="1" applyAlignment="1">
      <alignment vertical="center"/>
    </xf>
    <xf numFmtId="0" fontId="24" fillId="0" borderId="4" xfId="0" applyFont="1" applyBorder="1" applyAlignment="1">
      <alignment horizontal="justify" vertical="center" wrapText="1"/>
    </xf>
    <xf numFmtId="0" fontId="2" fillId="11" borderId="4" xfId="0" applyFont="1"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Border="1" applyAlignment="1">
      <alignment horizontal="left" vertical="center" wrapText="1"/>
    </xf>
    <xf numFmtId="0" fontId="0" fillId="0" borderId="1" xfId="0" applyBorder="1" applyAlignment="1">
      <alignment horizontal="center" vertical="center"/>
    </xf>
    <xf numFmtId="0" fontId="0" fillId="0" borderId="4" xfId="0" applyBorder="1" applyAlignment="1">
      <alignment horizontal="center" vertical="center"/>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4" xfId="0" applyFill="1" applyBorder="1" applyAlignment="1">
      <alignment horizontal="center" vertical="center" wrapText="1"/>
    </xf>
    <xf numFmtId="0" fontId="0" fillId="0" borderId="1" xfId="0" applyBorder="1" applyAlignment="1">
      <alignment horizontal="left" vertical="center"/>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2" xfId="0" applyFill="1" applyBorder="1" applyAlignment="1">
      <alignment horizontal="center" vertical="center"/>
    </xf>
    <xf numFmtId="0" fontId="0" fillId="0" borderId="4" xfId="0" applyBorder="1" applyAlignment="1">
      <alignment horizontal="left" vertical="center" wrapText="1"/>
    </xf>
    <xf numFmtId="0" fontId="0" fillId="0" borderId="4" xfId="0" applyBorder="1" applyAlignment="1">
      <alignment horizontal="left" vertical="center"/>
    </xf>
    <xf numFmtId="0" fontId="0" fillId="0" borderId="3" xfId="0" applyFill="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4" fillId="0" borderId="38" xfId="0" applyFont="1" applyBorder="1" applyAlignment="1">
      <alignment horizontal="center" vertical="center" wrapText="1"/>
    </xf>
    <xf numFmtId="0" fontId="4" fillId="0" borderId="42" xfId="0" applyFont="1" applyBorder="1" applyAlignment="1">
      <alignment horizontal="center" vertical="center" wrapText="1"/>
    </xf>
    <xf numFmtId="0" fontId="0" fillId="0" borderId="37" xfId="0" applyBorder="1" applyAlignment="1">
      <alignment horizontal="center" vertical="center"/>
    </xf>
    <xf numFmtId="0" fontId="0" fillId="0" borderId="41" xfId="0" applyBorder="1" applyAlignment="1">
      <alignment horizontal="center" vertical="center"/>
    </xf>
    <xf numFmtId="0" fontId="0" fillId="0" borderId="38" xfId="0" applyBorder="1" applyAlignment="1">
      <alignment horizontal="center" vertical="center"/>
    </xf>
    <xf numFmtId="0" fontId="0" fillId="0" borderId="42" xfId="0" applyBorder="1" applyAlignment="1">
      <alignment horizontal="center" vertical="center"/>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0" fillId="0" borderId="39" xfId="0" applyBorder="1" applyAlignment="1">
      <alignment horizontal="center" vertical="center"/>
    </xf>
    <xf numFmtId="0" fontId="0" fillId="0" borderId="40" xfId="0" applyBorder="1" applyAlignment="1">
      <alignment horizontal="center" vertical="center"/>
    </xf>
    <xf numFmtId="0" fontId="2" fillId="0" borderId="43" xfId="0" applyFont="1" applyBorder="1" applyAlignment="1">
      <alignment horizontal="center" vertical="center"/>
    </xf>
    <xf numFmtId="0" fontId="2" fillId="0" borderId="2" xfId="0" applyFont="1" applyBorder="1" applyAlignment="1">
      <alignment horizontal="center" vertical="center"/>
    </xf>
    <xf numFmtId="0" fontId="2" fillId="0" borderId="44" xfId="0" applyFont="1" applyBorder="1" applyAlignment="1">
      <alignment horizontal="center" vertical="center"/>
    </xf>
    <xf numFmtId="0" fontId="4" fillId="0" borderId="40" xfId="0" applyFont="1" applyBorder="1" applyAlignment="1">
      <alignment horizontal="center" vertical="center" wrapText="1"/>
    </xf>
    <xf numFmtId="0" fontId="0" fillId="0" borderId="29" xfId="0" applyBorder="1" applyAlignment="1">
      <alignment horizontal="center" vertical="center"/>
    </xf>
    <xf numFmtId="0" fontId="0" fillId="0" borderId="45" xfId="0" applyBorder="1" applyAlignment="1">
      <alignment horizontal="center" vertical="center"/>
    </xf>
    <xf numFmtId="0" fontId="0" fillId="0" borderId="30" xfId="0" applyBorder="1" applyAlignment="1">
      <alignment horizontal="center" vertical="center"/>
    </xf>
    <xf numFmtId="0" fontId="0" fillId="0" borderId="46" xfId="0" applyBorder="1" applyAlignment="1">
      <alignment horizontal="center" vertical="center"/>
    </xf>
    <xf numFmtId="0" fontId="2" fillId="0" borderId="35" xfId="0" applyFont="1" applyBorder="1" applyAlignment="1">
      <alignment horizontal="center" vertical="center" wrapText="1"/>
    </xf>
    <xf numFmtId="0" fontId="2" fillId="0" borderId="4" xfId="0" applyFont="1" applyBorder="1" applyAlignment="1">
      <alignment horizontal="center" vertical="center" wrapText="1"/>
    </xf>
    <xf numFmtId="0" fontId="0" fillId="0" borderId="35" xfId="0" applyBorder="1" applyAlignment="1">
      <alignment horizontal="center" vertical="center"/>
    </xf>
    <xf numFmtId="0" fontId="4" fillId="0" borderId="30" xfId="0" applyFont="1" applyBorder="1" applyAlignment="1">
      <alignment horizontal="center" vertical="center" wrapText="1"/>
    </xf>
    <xf numFmtId="0" fontId="4" fillId="0" borderId="46" xfId="0" applyFont="1" applyBorder="1" applyAlignment="1">
      <alignment horizontal="center" vertical="center" wrapText="1"/>
    </xf>
    <xf numFmtId="0" fontId="0" fillId="0" borderId="31" xfId="0" applyBorder="1" applyAlignment="1">
      <alignment horizontal="center" vertical="center"/>
    </xf>
    <xf numFmtId="0" fontId="0" fillId="0" borderId="32" xfId="0" applyBorder="1" applyAlignment="1">
      <alignment horizontal="center" vertical="center"/>
    </xf>
    <xf numFmtId="0" fontId="2" fillId="0" borderId="1" xfId="0" applyFont="1" applyBorder="1" applyAlignment="1">
      <alignment horizontal="center" vertical="center" wrapText="1"/>
    </xf>
    <xf numFmtId="0" fontId="4" fillId="0" borderId="32" xfId="0" applyFont="1" applyBorder="1" applyAlignment="1">
      <alignment horizontal="center" vertical="center" wrapText="1"/>
    </xf>
    <xf numFmtId="0" fontId="2" fillId="0" borderId="35" xfId="0" applyFont="1" applyBorder="1" applyAlignment="1">
      <alignment horizontal="center" vertical="center"/>
    </xf>
    <xf numFmtId="0" fontId="2" fillId="0" borderId="1" xfId="0" applyFont="1" applyBorder="1" applyAlignment="1">
      <alignment horizontal="center" vertical="center"/>
    </xf>
    <xf numFmtId="0" fontId="3" fillId="10" borderId="1" xfId="0" applyFont="1" applyFill="1" applyBorder="1" applyAlignment="1">
      <alignment horizontal="center" vertical="center" wrapText="1"/>
    </xf>
    <xf numFmtId="0" fontId="3" fillId="10" borderId="4" xfId="0" applyFont="1" applyFill="1" applyBorder="1" applyAlignment="1">
      <alignment horizontal="center" vertical="center" wrapText="1"/>
    </xf>
    <xf numFmtId="0" fontId="6" fillId="10" borderId="1" xfId="0" applyFont="1" applyFill="1" applyBorder="1" applyAlignment="1">
      <alignment horizontal="center" vertical="center" wrapText="1"/>
    </xf>
    <xf numFmtId="0" fontId="6" fillId="10" borderId="4"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7" fillId="0" borderId="12"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16"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4" xfId="0" applyFont="1" applyBorder="1" applyAlignment="1">
      <alignment horizontal="center" vertical="center" wrapText="1"/>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7" fillId="7" borderId="12" xfId="0" applyFont="1" applyFill="1" applyBorder="1" applyAlignment="1">
      <alignment horizontal="center" vertical="center" wrapText="1"/>
    </xf>
    <xf numFmtId="0" fontId="7" fillId="7" borderId="9" xfId="0" applyFont="1" applyFill="1" applyBorder="1" applyAlignment="1">
      <alignment horizontal="center" vertical="center" wrapText="1"/>
    </xf>
    <xf numFmtId="0" fontId="7" fillId="7" borderId="13" xfId="0" applyFont="1" applyFill="1" applyBorder="1" applyAlignment="1">
      <alignment horizontal="center" vertical="center" wrapText="1"/>
    </xf>
    <xf numFmtId="0" fontId="7" fillId="7" borderId="8"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7" fillId="7" borderId="14"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16"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8" borderId="12" xfId="0" applyFont="1" applyFill="1" applyBorder="1" applyAlignment="1">
      <alignment horizontal="center" vertical="center" wrapText="1"/>
    </xf>
    <xf numFmtId="0" fontId="7" fillId="8" borderId="9" xfId="0" applyFont="1" applyFill="1" applyBorder="1" applyAlignment="1">
      <alignment horizontal="center" vertical="center" wrapText="1"/>
    </xf>
    <xf numFmtId="0" fontId="7" fillId="8" borderId="13" xfId="0" applyFont="1" applyFill="1" applyBorder="1" applyAlignment="1">
      <alignment horizontal="center" vertical="center" wrapText="1"/>
    </xf>
    <xf numFmtId="0" fontId="7" fillId="8" borderId="8" xfId="0" applyFont="1" applyFill="1" applyBorder="1" applyAlignment="1">
      <alignment horizontal="center" vertical="center" wrapText="1"/>
    </xf>
    <xf numFmtId="0" fontId="7" fillId="8" borderId="0" xfId="0" applyFont="1" applyFill="1" applyBorder="1" applyAlignment="1">
      <alignment horizontal="center" vertical="center" wrapText="1"/>
    </xf>
    <xf numFmtId="0" fontId="7" fillId="8" borderId="14" xfId="0" applyFont="1" applyFill="1" applyBorder="1" applyAlignment="1">
      <alignment horizontal="center" vertical="center" wrapText="1"/>
    </xf>
    <xf numFmtId="0" fontId="7" fillId="8" borderId="15" xfId="0" applyFont="1" applyFill="1" applyBorder="1" applyAlignment="1">
      <alignment horizontal="center" vertical="center" wrapText="1"/>
    </xf>
    <xf numFmtId="0" fontId="7" fillId="8" borderId="16"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7" fillId="6" borderId="12" xfId="0" applyFont="1" applyFill="1" applyBorder="1" applyAlignment="1">
      <alignment horizontal="center" vertical="center" wrapText="1"/>
    </xf>
    <xf numFmtId="0" fontId="7" fillId="6" borderId="9" xfId="0" applyFont="1" applyFill="1" applyBorder="1" applyAlignment="1">
      <alignment horizontal="center" vertical="center" wrapText="1"/>
    </xf>
    <xf numFmtId="0" fontId="7" fillId="6" borderId="13" xfId="0" applyFont="1" applyFill="1" applyBorder="1" applyAlignment="1">
      <alignment horizontal="center" vertical="center" wrapText="1"/>
    </xf>
    <xf numFmtId="0" fontId="7" fillId="6" borderId="8" xfId="0" applyFont="1" applyFill="1" applyBorder="1" applyAlignment="1">
      <alignment horizontal="center" vertical="center" wrapText="1"/>
    </xf>
    <xf numFmtId="0" fontId="7" fillId="6" borderId="0" xfId="0" applyFont="1" applyFill="1" applyBorder="1" applyAlignment="1">
      <alignment horizontal="center" vertical="center" wrapText="1"/>
    </xf>
    <xf numFmtId="0" fontId="7" fillId="6" borderId="14" xfId="0" applyFont="1" applyFill="1" applyBorder="1" applyAlignment="1">
      <alignment horizontal="center" vertical="center" wrapText="1"/>
    </xf>
    <xf numFmtId="0" fontId="7" fillId="6" borderId="15" xfId="0" applyFont="1" applyFill="1" applyBorder="1" applyAlignment="1">
      <alignment horizontal="center" vertical="center" wrapText="1"/>
    </xf>
    <xf numFmtId="0" fontId="7" fillId="6" borderId="16" xfId="0" applyFont="1" applyFill="1" applyBorder="1" applyAlignment="1">
      <alignment horizontal="center" vertical="center" wrapText="1"/>
    </xf>
    <xf numFmtId="0" fontId="7" fillId="6" borderId="17" xfId="0" applyFont="1" applyFill="1" applyBorder="1" applyAlignment="1">
      <alignment horizontal="center" vertical="center" wrapText="1"/>
    </xf>
    <xf numFmtId="0" fontId="13" fillId="13" borderId="2" xfId="0" applyFont="1" applyFill="1" applyBorder="1" applyAlignment="1" applyProtection="1">
      <alignment horizontal="center" vertical="center" wrapText="1"/>
    </xf>
    <xf numFmtId="0" fontId="13" fillId="13" borderId="3" xfId="0" applyFont="1" applyFill="1" applyBorder="1" applyAlignment="1" applyProtection="1">
      <alignment horizontal="center" vertical="center" wrapText="1"/>
    </xf>
    <xf numFmtId="0" fontId="7" fillId="15" borderId="5" xfId="0" applyFont="1" applyFill="1" applyBorder="1" applyAlignment="1">
      <alignment horizontal="center" vertical="center" wrapText="1"/>
    </xf>
    <xf numFmtId="0" fontId="7" fillId="15" borderId="7" xfId="0" applyFont="1" applyFill="1" applyBorder="1" applyAlignment="1">
      <alignment horizontal="center" vertical="center" wrapText="1"/>
    </xf>
    <xf numFmtId="0" fontId="7" fillId="15" borderId="6" xfId="0" applyFont="1" applyFill="1" applyBorder="1" applyAlignment="1">
      <alignment horizontal="center" vertical="center" wrapText="1"/>
    </xf>
    <xf numFmtId="0" fontId="6" fillId="10" borderId="5" xfId="0" applyFont="1" applyFill="1" applyBorder="1" applyAlignment="1">
      <alignment horizontal="center" vertical="center" wrapText="1"/>
    </xf>
    <xf numFmtId="0" fontId="6" fillId="10" borderId="6" xfId="0" applyFont="1" applyFill="1" applyBorder="1" applyAlignment="1">
      <alignment horizontal="center" vertical="center" wrapText="1"/>
    </xf>
    <xf numFmtId="0" fontId="6" fillId="10" borderId="5" xfId="0" applyFont="1" applyFill="1" applyBorder="1" applyAlignment="1" applyProtection="1">
      <alignment horizontal="center" vertical="center" wrapText="1"/>
    </xf>
    <xf numFmtId="0" fontId="6" fillId="10" borderId="7" xfId="0" applyFont="1" applyFill="1" applyBorder="1" applyAlignment="1" applyProtection="1">
      <alignment horizontal="center" vertical="center" wrapText="1"/>
    </xf>
    <xf numFmtId="0" fontId="6" fillId="10" borderId="6" xfId="0" applyFont="1" applyFill="1" applyBorder="1" applyAlignment="1" applyProtection="1">
      <alignment horizontal="center" vertical="center" wrapText="1"/>
    </xf>
    <xf numFmtId="0" fontId="4" fillId="0" borderId="0" xfId="0" applyFont="1" applyAlignment="1">
      <alignment horizontal="center" vertical="center" wrapText="1"/>
    </xf>
    <xf numFmtId="0" fontId="3" fillId="10" borderId="2" xfId="0" applyFont="1" applyFill="1" applyBorder="1" applyAlignment="1">
      <alignment horizontal="center" vertical="center" wrapText="1"/>
    </xf>
    <xf numFmtId="0" fontId="0" fillId="22" borderId="1" xfId="0" applyFill="1" applyBorder="1" applyAlignment="1">
      <alignment horizontal="center" vertical="center" wrapText="1"/>
    </xf>
    <xf numFmtId="0" fontId="7" fillId="9" borderId="5" xfId="0" applyFont="1" applyFill="1" applyBorder="1" applyAlignment="1">
      <alignment horizontal="center" vertical="center" wrapText="1"/>
    </xf>
    <xf numFmtId="0" fontId="7" fillId="9" borderId="7" xfId="0" applyFont="1" applyFill="1" applyBorder="1" applyAlignment="1">
      <alignment horizontal="center" vertical="center" wrapText="1"/>
    </xf>
    <xf numFmtId="0" fontId="7" fillId="9" borderId="6" xfId="0" applyFont="1" applyFill="1" applyBorder="1" applyAlignment="1">
      <alignment horizontal="center" vertical="center" wrapText="1"/>
    </xf>
    <xf numFmtId="0" fontId="12" fillId="12" borderId="0" xfId="0" applyFont="1" applyFill="1" applyAlignment="1" applyProtection="1">
      <alignment horizontal="center" vertical="center" wrapText="1"/>
    </xf>
    <xf numFmtId="0" fontId="7" fillId="15" borderId="12" xfId="0" applyFont="1" applyFill="1" applyBorder="1" applyAlignment="1">
      <alignment horizontal="center" vertical="center" wrapText="1"/>
    </xf>
    <xf numFmtId="0" fontId="7" fillId="15" borderId="9" xfId="0" applyFont="1" applyFill="1" applyBorder="1" applyAlignment="1">
      <alignment horizontal="center" vertical="center" wrapText="1"/>
    </xf>
    <xf numFmtId="0" fontId="7" fillId="15" borderId="13" xfId="0" applyFont="1" applyFill="1" applyBorder="1" applyAlignment="1">
      <alignment horizontal="center" vertical="center" wrapText="1"/>
    </xf>
    <xf numFmtId="0" fontId="7" fillId="15" borderId="15" xfId="0" applyFont="1" applyFill="1" applyBorder="1" applyAlignment="1">
      <alignment horizontal="center" vertical="center" wrapText="1"/>
    </xf>
    <xf numFmtId="0" fontId="7" fillId="15" borderId="16" xfId="0" applyFont="1" applyFill="1" applyBorder="1" applyAlignment="1">
      <alignment horizontal="center" vertical="center" wrapText="1"/>
    </xf>
    <xf numFmtId="0" fontId="7" fillId="15" borderId="17" xfId="0" applyFont="1" applyFill="1" applyBorder="1" applyAlignment="1">
      <alignment horizontal="center" vertical="center" wrapText="1"/>
    </xf>
    <xf numFmtId="0" fontId="7" fillId="9" borderId="1" xfId="0" applyFont="1" applyFill="1" applyBorder="1" applyAlignment="1">
      <alignment horizontal="center" vertical="center" wrapText="1"/>
    </xf>
    <xf numFmtId="0" fontId="0" fillId="0" borderId="3" xfId="0" applyBorder="1" applyAlignment="1">
      <alignment horizontal="center" vertical="center"/>
    </xf>
    <xf numFmtId="0" fontId="0" fillId="0" borderId="3" xfId="0" applyBorder="1" applyAlignment="1">
      <alignment horizontal="center" vertical="center" wrapText="1"/>
    </xf>
    <xf numFmtId="0" fontId="0" fillId="23" borderId="1" xfId="0" applyFill="1" applyBorder="1" applyAlignment="1">
      <alignment horizontal="center" vertical="center" wrapText="1"/>
    </xf>
    <xf numFmtId="0" fontId="0" fillId="24" borderId="1" xfId="0"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left" vertical="center"/>
    </xf>
    <xf numFmtId="0" fontId="3" fillId="0" borderId="1" xfId="0" applyFont="1" applyBorder="1" applyAlignment="1">
      <alignment horizontal="center"/>
    </xf>
    <xf numFmtId="0" fontId="10" fillId="18" borderId="18" xfId="0" applyFont="1" applyFill="1" applyBorder="1" applyAlignment="1">
      <alignment horizontal="center" vertical="center" wrapText="1"/>
    </xf>
    <xf numFmtId="0" fontId="10" fillId="18" borderId="21" xfId="0" applyFont="1" applyFill="1" applyBorder="1" applyAlignment="1">
      <alignment horizontal="center" vertical="center" wrapText="1"/>
    </xf>
    <xf numFmtId="0" fontId="10" fillId="18" borderId="19" xfId="0" applyFont="1" applyFill="1" applyBorder="1" applyAlignment="1">
      <alignment horizontal="center" vertical="center" wrapText="1"/>
    </xf>
    <xf numFmtId="0" fontId="10" fillId="18" borderId="24" xfId="0" applyFont="1" applyFill="1" applyBorder="1" applyAlignment="1">
      <alignment vertical="center" wrapText="1"/>
    </xf>
    <xf numFmtId="0" fontId="10" fillId="18" borderId="23" xfId="0" applyFont="1" applyFill="1" applyBorder="1" applyAlignment="1">
      <alignment vertical="center" wrapText="1"/>
    </xf>
    <xf numFmtId="0" fontId="10" fillId="18" borderId="22" xfId="0" applyFont="1" applyFill="1" applyBorder="1" applyAlignment="1">
      <alignment vertical="center" wrapText="1"/>
    </xf>
    <xf numFmtId="0" fontId="13" fillId="13" borderId="1" xfId="0" applyFont="1" applyFill="1" applyBorder="1" applyAlignment="1" applyProtection="1">
      <alignment horizontal="center" vertical="center" wrapText="1"/>
    </xf>
    <xf numFmtId="0" fontId="12" fillId="16" borderId="0" xfId="0" applyFont="1" applyFill="1" applyAlignment="1" applyProtection="1">
      <alignment horizontal="center" vertical="center" wrapText="1"/>
    </xf>
    <xf numFmtId="0" fontId="2" fillId="0" borderId="2" xfId="0" applyFont="1" applyBorder="1" applyAlignment="1">
      <alignment horizontal="center" vertical="center" wrapText="1"/>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6" xfId="0" applyBorder="1" applyAlignment="1">
      <alignment horizontal="center" vertic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26" borderId="4" xfId="0" applyFill="1" applyBorder="1" applyAlignment="1">
      <alignment horizontal="center" vertical="center" wrapText="1"/>
    </xf>
    <xf numFmtId="0" fontId="0" fillId="26" borderId="2" xfId="0" applyFill="1" applyBorder="1" applyAlignment="1">
      <alignment horizontal="center" vertical="center" wrapText="1"/>
    </xf>
    <xf numFmtId="0" fontId="0" fillId="9" borderId="1" xfId="0" applyFill="1" applyBorder="1" applyAlignment="1">
      <alignment horizontal="left" vertical="center" wrapText="1"/>
    </xf>
    <xf numFmtId="0" fontId="0" fillId="3" borderId="1" xfId="0" applyFill="1" applyBorder="1" applyAlignment="1">
      <alignment horizontal="center" vertical="center" wrapText="1"/>
    </xf>
    <xf numFmtId="0" fontId="0" fillId="27" borderId="1" xfId="0" applyFill="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28" borderId="1" xfId="0" applyFill="1" applyBorder="1" applyAlignment="1">
      <alignment horizontal="center" vertical="center" wrapText="1"/>
    </xf>
    <xf numFmtId="0" fontId="0" fillId="29" borderId="1" xfId="0" applyFill="1" applyBorder="1" applyAlignment="1">
      <alignment horizontal="center" vertical="center" wrapText="1"/>
    </xf>
    <xf numFmtId="0" fontId="0" fillId="17" borderId="1" xfId="0" applyFill="1" applyBorder="1" applyAlignment="1">
      <alignment horizontal="center" vertical="center" wrapText="1"/>
    </xf>
    <xf numFmtId="0" fontId="0" fillId="30" borderId="4" xfId="0" applyFill="1" applyBorder="1" applyAlignment="1">
      <alignment horizontal="center" vertical="center" wrapText="1"/>
    </xf>
    <xf numFmtId="0" fontId="0" fillId="30" borderId="2" xfId="0" applyFill="1" applyBorder="1" applyAlignment="1">
      <alignment horizontal="center" vertical="center" wrapText="1"/>
    </xf>
    <xf numFmtId="0" fontId="0" fillId="31" borderId="1" xfId="0" applyFill="1" applyBorder="1" applyAlignment="1">
      <alignment horizontal="center" vertical="center" wrapText="1"/>
    </xf>
    <xf numFmtId="0" fontId="18" fillId="9" borderId="1" xfId="0" applyFont="1" applyFill="1" applyBorder="1" applyAlignment="1">
      <alignment horizontal="center" vertical="center"/>
    </xf>
    <xf numFmtId="0" fontId="18" fillId="32" borderId="1" xfId="0" applyFont="1" applyFill="1" applyBorder="1" applyAlignment="1">
      <alignment horizontal="center" vertical="center"/>
    </xf>
  </cellXfs>
  <cellStyles count="5">
    <cellStyle name="Hipervínculo 2" xfId="3"/>
    <cellStyle name="Normal" xfId="0" builtinId="0"/>
    <cellStyle name="Normal 2" xfId="4"/>
    <cellStyle name="Normal 3" xfId="1"/>
    <cellStyle name="Normal 3 2" xfId="2"/>
  </cellStyles>
  <dxfs count="44">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FF0000"/>
        </patternFill>
      </fill>
    </dxf>
    <dxf>
      <fill>
        <patternFill>
          <bgColor rgb="FFFFC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276226</xdr:colOff>
      <xdr:row>0</xdr:row>
      <xdr:rowOff>114300</xdr:rowOff>
    </xdr:from>
    <xdr:to>
      <xdr:col>0</xdr:col>
      <xdr:colOff>1266826</xdr:colOff>
      <xdr:row>2</xdr:row>
      <xdr:rowOff>211939</xdr:rowOff>
    </xdr:to>
    <xdr:pic>
      <xdr:nvPicPr>
        <xdr:cNvPr id="2" name="Picture 237">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6" y="114300"/>
          <a:ext cx="990600" cy="70723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yebuelvash\Downloads\Yira\DOCUMENTOS%20DE%20RIESGOS\Copia%20de%20Formato%20Matriz%20de%20Riesgos%20FONCEP%20(PROPUESTA)%2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APA%20DE%20RIESGOS%20ITN/MAPA%20DE%20RIESGOS/PARA%20AJUSTAR/SOL/MAPA%20DE%20RIESGOS%20SOPORTE%20LEG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92.168.1.4\pdfs\CARPETA%20PERSONAL\02.%20CONTROL%20INTERNO%20-%20DANE\12.%20ADMINISTRACION%20DE%20RIESGOS1\11.%20CAPACITACION\PRUEBA%20PILOTO\JUSTIFICACION%20DE%20LOS%20CAMBIOS%20DE%20ESTADO%20EN%20LOS%20RIESGO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ja_mu\Downloads\Mapa%20de%20Riesgo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mmerae\Documents\IPES%202019\RIESGOS\MAPA%20DE%20RIESGOS%20CORRUPCI&#211;N%20IPES%202019%20V1%20AJUSTADA%202103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sheetName val="1"/>
      <sheetName val="2"/>
      <sheetName val="3"/>
      <sheetName val="4"/>
      <sheetName val="5"/>
      <sheetName val="Hoja1"/>
      <sheetName val="INFORMATICO1"/>
      <sheetName val="INFORMATICO2"/>
      <sheetName val="SISTEMAS1"/>
      <sheetName val="SISTEMAS2"/>
      <sheetName val="LISTA PARA VALIDACION"/>
      <sheetName val="Servicio al Ciudadano"/>
      <sheetName val="Comunicaciones"/>
      <sheetName val="Direccionamiento Estratégico"/>
      <sheetName val="Prestaciones Económicas"/>
      <sheetName val="Cesantías"/>
      <sheetName val="Gestión Jurídica"/>
      <sheetName val="Gestión Administrativa"/>
      <sheetName val="Gestión de Talento Humano"/>
      <sheetName val="Gestión de Información y Tec."/>
      <sheetName val="Gestión Financiera"/>
      <sheetName val="Gestión Documental"/>
      <sheetName val="Gest. Control y Mejoram."/>
      <sheetName val="Gest. Control Int. Disciplinari"/>
    </sheetNames>
    <sheetDataSet>
      <sheetData sheetId="0"/>
      <sheetData sheetId="1"/>
      <sheetData sheetId="2"/>
      <sheetData sheetId="3"/>
      <sheetData sheetId="4"/>
      <sheetData sheetId="5"/>
      <sheetData sheetId="6"/>
      <sheetData sheetId="7"/>
      <sheetData sheetId="8"/>
      <sheetData sheetId="9"/>
      <sheetData sheetId="10"/>
      <sheetData sheetId="1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4">
          <cell r="A54" t="str">
            <v>1. Generar información estadística para la toma de decisiones por parte de los clientes dentro de los parámetros establecidos.</v>
          </cell>
        </row>
        <row r="55">
          <cell r="A55" t="str">
            <v>2. Comunicar y divulgar los resultados de las investigaciones estadísticas, en lenguaje sencillo y conveniente para los diversos sectores que requieren la información</v>
          </cell>
        </row>
        <row r="56">
          <cell r="A56" t="str">
            <v>3. Fortalecer los mecanismos para ejercer la regulación del Sistema Estadístico Nacional mediante la coordinación y reglamentación de las actividades de sus integrantes</v>
          </cell>
        </row>
        <row r="57">
          <cell r="A57" t="str">
            <v>4. Fomentar la cultura de autocontrol, la prevención del riesgo, la gestión de la calidad y el mejoramiento continuo en el DANE</v>
          </cell>
        </row>
        <row r="58">
          <cell r="A58" t="str">
            <v>5. Obtener y generar la información estadística demográfica necesaria para los planes de desarrollo a nivel nacional, sectorial y territorial</v>
          </cell>
        </row>
        <row r="59">
          <cell r="A59" t="str">
            <v>6. Optimizar y racionalizar los recursos para el logro de una eficaz ejecución presupuestal</v>
          </cell>
        </row>
        <row r="60">
          <cell r="A60" t="str">
            <v>7. Brindar los recursos y servicios necesarios con calidad y oportunidad a las áreas estratégicas y misionales del DANE</v>
          </cell>
        </row>
        <row r="73">
          <cell r="A73" t="str">
            <v>Administación de recursos físicos / Administrar archivo</v>
          </cell>
        </row>
        <row r="74">
          <cell r="A74" t="str">
            <v xml:space="preserve">Administración de recursos financieros / Realizar pagos y manejar las inversiones financieras </v>
          </cell>
        </row>
        <row r="75">
          <cell r="A75" t="str">
            <v>Administración de recursos financieros / Registrar y consolidar la información financiera y contable</v>
          </cell>
        </row>
        <row r="76">
          <cell r="A76" t="str">
            <v>Administración de recursos financieros / Registrar, ejecutar y controlar el presupuesto</v>
          </cell>
        </row>
        <row r="77">
          <cell r="A77" t="str">
            <v>Administración de recursos físicos / Administrar almacen e inventarios de bienes muebles e inmuebles</v>
          </cell>
        </row>
        <row r="78">
          <cell r="A78" t="str">
            <v xml:space="preserve">Administración de recursos físicos / Administrar correspondencia oficial </v>
          </cell>
        </row>
        <row r="79">
          <cell r="A79" t="str">
            <v>Administración de recursos físicos / Adquirir bienes y prestar servicios</v>
          </cell>
        </row>
        <row r="80">
          <cell r="A80" t="str">
            <v>Administración de recursos informáticos / Administrar el acervo informativo</v>
          </cell>
        </row>
        <row r="81">
          <cell r="A81" t="str">
            <v xml:space="preserve">Administración de recursos informáticos / Administrar recursos informáticos actuales </v>
          </cell>
        </row>
        <row r="82">
          <cell r="A82" t="str">
            <v xml:space="preserve">Administración de recursos informáticos / Gestión de tecnología informática </v>
          </cell>
        </row>
        <row r="83">
          <cell r="A83" t="str">
            <v>Administración de recursos informáticos / Planear recurso informático</v>
          </cell>
        </row>
        <row r="84">
          <cell r="A84" t="str">
            <v>Análisis</v>
          </cell>
        </row>
        <row r="85">
          <cell r="A85" t="str">
            <v>Control de gestión / Controlar el desempeño específico</v>
          </cell>
        </row>
        <row r="86">
          <cell r="A86" t="str">
            <v>Control de gestión / Controlar el desempeño global</v>
          </cell>
        </row>
        <row r="87">
          <cell r="A87" t="str">
            <v>Control de gestión / Gestión Integral de Riesgos</v>
          </cell>
        </row>
        <row r="88">
          <cell r="A88" t="str">
            <v>Detección y análisis de requerimientos   / Seguir y controlar requerimientos</v>
          </cell>
        </row>
        <row r="89">
          <cell r="A89" t="str">
            <v>Detección y análisis de requerimientos  / Parametrizar y  Segmentar</v>
          </cell>
        </row>
        <row r="90">
          <cell r="A90" t="str">
            <v xml:space="preserve">Detección y análisis de requerimientos / Detectar y analizar requerimientos </v>
          </cell>
        </row>
        <row r="91">
          <cell r="A91" t="str">
            <v xml:space="preserve">Difusión estadística / Elaborar y distribuir internamente los productos finales </v>
          </cell>
        </row>
        <row r="92">
          <cell r="A92" t="str">
            <v>Difusión estadística / Entregar productos</v>
          </cell>
        </row>
        <row r="93">
          <cell r="A93" t="str">
            <v xml:space="preserve">Difusión estadística / Promocionar y divulgar productos estadísticos </v>
          </cell>
        </row>
        <row r="94">
          <cell r="A94" t="str">
            <v>Diseño</v>
          </cell>
        </row>
        <row r="95">
          <cell r="A95" t="str">
            <v>Gestión del talento humano / Capacitar el personal y fortalecer sus competencias</v>
          </cell>
        </row>
        <row r="96">
          <cell r="A96" t="str">
            <v>Gestión del talento humano / Control interno disciplinario</v>
          </cell>
        </row>
        <row r="97">
          <cell r="A97" t="str">
            <v>Gestión del talento humano / Desarrollar y potenciar el personal y mejorar su entorno laboral</v>
          </cell>
        </row>
        <row r="98">
          <cell r="A98" t="str">
            <v>Gestión del talento humano / Evaluar el desempeño</v>
          </cell>
        </row>
        <row r="99">
          <cell r="A99" t="str">
            <v>Gestión del talento humano / Gestionar servicios administrativos de personal y nomina</v>
          </cell>
        </row>
        <row r="100">
          <cell r="A100" t="str">
            <v>Gestión del talento humano / Seleccionar y vincular personal</v>
          </cell>
        </row>
        <row r="101">
          <cell r="A101" t="str">
            <v>Gestión del talento humano / Situaciones administrativas FONDANE</v>
          </cell>
        </row>
        <row r="102">
          <cell r="A102" t="str">
            <v>Planeación y direccionamiento estratégico / Determinar programas y proyectos</v>
          </cell>
        </row>
        <row r="103">
          <cell r="A103" t="str">
            <v>Planeación y direccionamiento estratégico / Planeación general</v>
          </cell>
        </row>
        <row r="104">
          <cell r="A104" t="str">
            <v>Producción/ Directorio Estadístico</v>
          </cell>
        </row>
        <row r="105">
          <cell r="A105" t="str">
            <v>Producción/ Planeación logistica</v>
          </cell>
        </row>
        <row r="106">
          <cell r="A106" t="str">
            <v>Producción/ Recolectar información</v>
          </cell>
        </row>
        <row r="107">
          <cell r="A107" t="str">
            <v>Producción/ Criticar y codificar</v>
          </cell>
        </row>
        <row r="108">
          <cell r="A108" t="str">
            <v>Producción/ Captura de información</v>
          </cell>
        </row>
        <row r="109">
          <cell r="A109" t="str">
            <v>Producción/ Consolidar, revisar y procesar información DANE Central</v>
          </cell>
        </row>
        <row r="110">
          <cell r="A110" t="str">
            <v>Soporte científico y técnico / Acopiar información</v>
          </cell>
        </row>
        <row r="111">
          <cell r="A111" t="str">
            <v>Soporte científico y técnico / Aplicar conocimiento</v>
          </cell>
        </row>
        <row r="112">
          <cell r="A112" t="str">
            <v>Soporte científico y técnico / Apropiar conocimiento</v>
          </cell>
        </row>
        <row r="113">
          <cell r="A113" t="str">
            <v>Soporte informático / Construir el sistema de información</v>
          </cell>
        </row>
        <row r="114">
          <cell r="A114" t="str">
            <v>Soporte informático / Diseñar el sistema de información</v>
          </cell>
        </row>
        <row r="115">
          <cell r="A115" t="str">
            <v>Soporte informático / Implantar y aceptar el sistema de información</v>
          </cell>
        </row>
        <row r="116">
          <cell r="A116" t="str">
            <v>Soporte informático / Mantener el sistema de información</v>
          </cell>
        </row>
        <row r="117">
          <cell r="A117" t="str">
            <v>Soporte informático / Planear y organizar el proyecto</v>
          </cell>
        </row>
        <row r="118">
          <cell r="A118" t="str">
            <v xml:space="preserve">Soporte legal / Actuaciones contractuales </v>
          </cell>
        </row>
        <row r="119">
          <cell r="A119" t="str">
            <v>Soporte legal / Consultas y conceptos jurídicos</v>
          </cell>
        </row>
        <row r="120">
          <cell r="A120" t="str">
            <v>Soporte legal / Representación judicial de DANE - FONDANE</v>
          </cell>
        </row>
        <row r="133">
          <cell r="A133" t="str">
            <v>Acceso a Permisos de Recursos de Servidores</v>
          </cell>
        </row>
        <row r="134">
          <cell r="A134" t="str">
            <v>Acciones Correctivas</v>
          </cell>
        </row>
        <row r="135">
          <cell r="A135" t="str">
            <v>Acciones Preventivas</v>
          </cell>
        </row>
        <row r="136">
          <cell r="A136" t="str">
            <v>Acopio de información científica y técnica</v>
          </cell>
        </row>
        <row r="137">
          <cell r="A137" t="str">
            <v>Adición, Prórroga o Cesión de Contratos</v>
          </cell>
        </row>
        <row r="138">
          <cell r="A138" t="str">
            <v>Administración de Riesgos Institucionales</v>
          </cell>
        </row>
        <row r="139">
          <cell r="A139" t="str">
            <v>Administrar servicios generales y espacios fìsicos</v>
          </cell>
        </row>
        <row r="140">
          <cell r="A140" t="str">
            <v>Agotamiento de la Vía Gubernativa</v>
          </cell>
        </row>
        <row r="141">
          <cell r="A141" t="str">
            <v>Asignación de presupuesto a Direcciones Territoriales</v>
          </cell>
        </row>
        <row r="142">
          <cell r="A142" t="str">
            <v xml:space="preserve">Atención Solicitudes de Servicios Informáticos </v>
          </cell>
        </row>
        <row r="143">
          <cell r="A143" t="str">
            <v>Auditorias Internas de Calidad</v>
          </cell>
        </row>
        <row r="144">
          <cell r="A144" t="str">
            <v>Autorización de comisión al exterior del país</v>
          </cell>
        </row>
        <row r="145">
          <cell r="A145" t="str">
            <v>Baja de Elementos</v>
          </cell>
        </row>
        <row r="146">
          <cell r="A146" t="str">
            <v>Cambio de ubicación funcional y traslado de sede</v>
          </cell>
        </row>
        <row r="147">
          <cell r="A147" t="str">
            <v>Canje y suministro de información estadística por cortesía</v>
          </cell>
        </row>
        <row r="148">
          <cell r="A148" t="str">
            <v xml:space="preserve">Celebración de Convenios o Acuerdos Interinstitucionales </v>
          </cell>
        </row>
        <row r="149">
          <cell r="A149" t="str">
            <v>Certificado de pensiones</v>
          </cell>
        </row>
        <row r="150">
          <cell r="A150" t="str">
            <v>Conciliación</v>
          </cell>
        </row>
        <row r="151">
          <cell r="A151" t="str">
            <v>Conciliaciones bancarias DANE - FONDANE</v>
          </cell>
        </row>
        <row r="152">
          <cell r="A152" t="str">
            <v>Consolidaciòn de convenios FONDANE</v>
          </cell>
        </row>
        <row r="153">
          <cell r="A153" t="str">
            <v>Consolidación de la Información Contable de las Direcciones Territoriales</v>
          </cell>
        </row>
        <row r="154">
          <cell r="A154" t="str">
            <v>Construcción de sistemas de información</v>
          </cell>
        </row>
        <row r="155">
          <cell r="A155" t="str">
            <v>Consulta de Documentos en el Archivo Central del DANE</v>
          </cell>
        </row>
        <row r="156">
          <cell r="A156" t="str">
            <v>Consulta de información estadísticas y geográfica</v>
          </cell>
        </row>
        <row r="157">
          <cell r="A157" t="str">
            <v>Conteo de Activos Fijos</v>
          </cell>
        </row>
        <row r="158">
          <cell r="A158" t="str">
            <v>Contratación abreviada de menor cuantìa</v>
          </cell>
        </row>
        <row r="159">
          <cell r="A159" t="str">
            <v>Contratación de mínima cuantía</v>
          </cell>
        </row>
        <row r="160">
          <cell r="A160" t="str">
            <v>Contratación de servicios personales</v>
          </cell>
        </row>
        <row r="161">
          <cell r="A161" t="str">
            <v>Control de asistencia</v>
          </cell>
        </row>
        <row r="162">
          <cell r="A162" t="str">
            <v>Control de Documentos Tipo Parámetro</v>
          </cell>
        </row>
        <row r="163">
          <cell r="A163" t="str">
            <v>Control de ingresos y cartera FONDANE</v>
          </cell>
        </row>
        <row r="164">
          <cell r="A164" t="str">
            <v>Control de Préstamo Documentos al Archivo de Gestión Centralizado</v>
          </cell>
        </row>
        <row r="165">
          <cell r="A165" t="str">
            <v>Control de Registros</v>
          </cell>
        </row>
        <row r="166">
          <cell r="A166" t="str">
            <v>Control de versiones programas fuente</v>
          </cell>
        </row>
        <row r="167">
          <cell r="A167" t="str">
            <v>Correspondencia externa recibida y enviada</v>
          </cell>
        </row>
        <row r="168">
          <cell r="A168" t="str">
            <v>Definición de Requerimientos Técnicos en los Convenios de Cooperación</v>
          </cell>
        </row>
        <row r="169">
          <cell r="A169" t="str">
            <v>Definición del proyecto</v>
          </cell>
        </row>
        <row r="170">
          <cell r="A170" t="str">
            <v>Definición, validación y mantenimiento de competencias en términos de educación, experiencia mínima</v>
          </cell>
        </row>
        <row r="171">
          <cell r="A171" t="str">
            <v>Definición, validación y mantenimiento de competencias según Ley 909 de 2004</v>
          </cell>
        </row>
        <row r="172">
          <cell r="A172" t="str">
            <v>Delegaciones recursos propios</v>
          </cell>
        </row>
        <row r="173">
          <cell r="A173" t="str">
            <v>Derechos de Petición</v>
          </cell>
        </row>
        <row r="174">
          <cell r="A174" t="str">
            <v>Diseño o rediseño estadístico</v>
          </cell>
        </row>
        <row r="175">
          <cell r="A175" t="str">
            <v>Diseño y actualización del material de ayuda para la difusión de información estadística del DANE</v>
          </cell>
        </row>
        <row r="176">
          <cell r="A176" t="str">
            <v>Diseño, rediseño y/o actualización de la metodología de administración de riesgos</v>
          </cell>
        </row>
        <row r="177">
          <cell r="A177" t="str">
            <v>Disfrute de tiempo compensatorio y solicitud y liquidación de horas extras</v>
          </cell>
        </row>
        <row r="178">
          <cell r="A178" t="str">
            <v>Distribuciòn de PAC por asignaciòn interna en SIIF</v>
          </cell>
        </row>
        <row r="179">
          <cell r="A179" t="str">
            <v>Distribución de PAC recursos propios</v>
          </cell>
        </row>
        <row r="180">
          <cell r="A180" t="str">
            <v>Distribución y entrega de material estadístico</v>
          </cell>
        </row>
        <row r="181">
          <cell r="A181" t="str">
            <v>Edición y producción de documentos</v>
          </cell>
        </row>
        <row r="182">
          <cell r="A182" t="str">
            <v>Egresos de elementos</v>
          </cell>
        </row>
        <row r="183">
          <cell r="A183" t="str">
            <v>Elaboración cuadros de retención y pago de impuestos</v>
          </cell>
        </row>
        <row r="184">
          <cell r="A184" t="str">
            <v>Elaboración y aprobación de resoluciones</v>
          </cell>
        </row>
        <row r="185">
          <cell r="A185" t="str">
            <v>Elaboración y Ejecución del Plan de Capacitación</v>
          </cell>
        </row>
        <row r="186">
          <cell r="A186" t="str">
            <v>Elaboración y ejecución del programa de salud ocupacional </v>
          </cell>
        </row>
        <row r="187">
          <cell r="A187" t="str">
            <v>Elección del representate de los empleados</v>
          </cell>
        </row>
        <row r="188">
          <cell r="A188" t="str">
            <v>Eliminación del Archivo DANE</v>
          </cell>
        </row>
        <row r="189">
          <cell r="A189" t="str">
            <v>Encargo de empleo o encargo de funciones</v>
          </cell>
        </row>
        <row r="190">
          <cell r="A190" t="str">
            <v>Evaluación del desempeño</v>
          </cell>
        </row>
        <row r="191">
          <cell r="A191" t="str">
            <v>Evaluación y seguimiento a programación de actividades  - SPGI</v>
          </cell>
        </row>
        <row r="192">
          <cell r="A192" t="str">
            <v xml:space="preserve">Expedición de certificado de disponibilidad presupuestal (CDP) </v>
          </cell>
        </row>
        <row r="193">
          <cell r="A193" t="str">
            <v>Expedición de certificados laborales para funcionarios, exfuncionarios y bonos pensionales</v>
          </cell>
        </row>
        <row r="194">
          <cell r="A194" t="str">
            <v xml:space="preserve">Faltantes de Inventarios </v>
          </cell>
        </row>
        <row r="195">
          <cell r="A195" t="str">
            <v>Fase de anállisis</v>
          </cell>
        </row>
        <row r="196">
          <cell r="A196" t="str">
            <v>Fase de diseño</v>
          </cell>
        </row>
        <row r="197">
          <cell r="A197" t="str">
            <v>Fijación de precios de venta de productos y servicios</v>
          </cell>
        </row>
        <row r="198">
          <cell r="A198" t="str">
            <v>Generación de Copias de Seguridad Histórica</v>
          </cell>
        </row>
        <row r="199">
          <cell r="A199" t="str">
            <v>Inclusiones, exclusiones, modificaciones y control de ejecución de programas de seguros</v>
          </cell>
        </row>
        <row r="200">
          <cell r="A200" t="str">
            <v>Incumplimiento o Caducidad</v>
          </cell>
        </row>
        <row r="201">
          <cell r="A201" t="str">
            <v>Ingreso de Elementos por Contrato DANE y/o FONDANE</v>
          </cell>
        </row>
        <row r="202">
          <cell r="A202" t="str">
            <v>Ingreso de Elementos por reposición</v>
          </cell>
        </row>
        <row r="203">
          <cell r="A203" t="str">
            <v>Interposición de multas en las Oficinas Territoriales</v>
          </cell>
        </row>
        <row r="204">
          <cell r="A204" t="str">
            <v>Invesiones FONDANE</v>
          </cell>
        </row>
        <row r="205">
          <cell r="A205" t="str">
            <v>Jurisdicción Coactiva</v>
          </cell>
        </row>
        <row r="206">
          <cell r="A206" t="str">
            <v>Kardex y hojas de vida</v>
          </cell>
        </row>
        <row r="207">
          <cell r="A207" t="str">
            <v>licencias voluntarias e incapacidades</v>
          </cell>
        </row>
        <row r="208">
          <cell r="A208" t="str">
            <v>Licitación programa de seguros</v>
          </cell>
        </row>
        <row r="209">
          <cell r="A209" t="str">
            <v>Licitación pública</v>
          </cell>
        </row>
        <row r="210">
          <cell r="A210" t="str">
            <v>Liquidación de Convenios</v>
          </cell>
        </row>
        <row r="211">
          <cell r="A211" t="str">
            <v>Liquidación de los Contratos</v>
          </cell>
        </row>
        <row r="212">
          <cell r="A212" t="str">
            <v>Manejo de caja menor de gastos generales DANE - FONDANE y mantenimiento DANE</v>
          </cell>
        </row>
        <row r="213">
          <cell r="A213" t="str">
            <v>Mantenimiento base de datos del DEST</v>
          </cell>
        </row>
        <row r="214">
          <cell r="A214" t="str">
            <v>Modificación o Adición de Convenios</v>
          </cell>
        </row>
        <row r="215">
          <cell r="A215" t="str">
            <v>Modificaciones al Plan Anual y Mensualizado de caja PAC en SIIF</v>
          </cell>
        </row>
        <row r="216">
          <cell r="A216" t="str">
            <v>Modificaciones de Presupuesto</v>
          </cell>
        </row>
        <row r="217">
          <cell r="A217" t="str">
            <v>Monitoreo de Servicios Informáticos</v>
          </cell>
        </row>
        <row r="218">
          <cell r="A218" t="str">
            <v>No tiene</v>
          </cell>
        </row>
        <row r="219">
          <cell r="A219" t="str">
            <v xml:space="preserve">Nombramiento provisional </v>
          </cell>
        </row>
        <row r="220">
          <cell r="A220" t="str">
            <v>Obtención de Copias de Respaldo de Información Periódica</v>
          </cell>
        </row>
        <row r="221">
          <cell r="A221" t="str">
            <v>Obtención de información</v>
          </cell>
        </row>
        <row r="222">
          <cell r="A222" t="str">
            <v>Pago de cuentas</v>
          </cell>
        </row>
        <row r="223">
          <cell r="A223" t="str">
            <v>Pago de Nómina y Contribuciones</v>
          </cell>
        </row>
        <row r="224">
          <cell r="A224" t="str">
            <v>Pago de productos o servicios de información estadística y geográfica</v>
          </cell>
        </row>
        <row r="225">
          <cell r="A225" t="str">
            <v>Plan de implantación y aceptación del proyecto</v>
          </cell>
        </row>
        <row r="226">
          <cell r="A226" t="str">
            <v>Planeación institucional con participación ciudadana</v>
          </cell>
        </row>
        <row r="227">
          <cell r="A227" t="str">
            <v>Planeación y coordinación del DEST</v>
          </cell>
        </row>
        <row r="228">
          <cell r="A228" t="str">
            <v>Planeación y desarrollo de actividades de calidad de vida laboral</v>
          </cell>
        </row>
        <row r="229">
          <cell r="A229" t="str">
            <v>Planeación y organización</v>
          </cell>
        </row>
        <row r="230">
          <cell r="A230" t="str">
            <v>Preparación y ejecución de ruedas de prensa</v>
          </cell>
        </row>
        <row r="231">
          <cell r="A231" t="str">
            <v xml:space="preserve">Preparación y liquidación de nómina </v>
          </cell>
        </row>
        <row r="232">
          <cell r="A232" t="str">
            <v>Procedimiento Ordinario</v>
          </cell>
        </row>
        <row r="233">
          <cell r="A233" t="str">
            <v>Procedimiento Verbal</v>
          </cell>
        </row>
        <row r="234">
          <cell r="A234" t="str">
            <v>Procesos en Contra del DANE</v>
          </cell>
        </row>
        <row r="235">
          <cell r="A235" t="str">
            <v>Programación de activiades areas de soporte - SPGI</v>
          </cell>
        </row>
        <row r="236">
          <cell r="A236" t="str">
            <v>Programación de actividades técnicas - SPGI</v>
          </cell>
        </row>
        <row r="237">
          <cell r="A237" t="str">
            <v>Programación de producción y costos</v>
          </cell>
        </row>
        <row r="238">
          <cell r="A238" t="str">
            <v>Pruebas de sistemas de información</v>
          </cell>
        </row>
        <row r="239">
          <cell r="A239" t="str">
            <v>Publicación de información en el portal de internet</v>
          </cell>
        </row>
        <row r="240">
          <cell r="A240" t="str">
            <v>Recaudo de bienes o servicios</v>
          </cell>
        </row>
        <row r="241">
          <cell r="A241" t="str">
            <v>Recepción y liquidación de cuentas</v>
          </cell>
        </row>
        <row r="242">
          <cell r="A242" t="str">
            <v>Recepción y preparación de materiales bibliográficos para coonsulta de los clientes</v>
          </cell>
        </row>
        <row r="243">
          <cell r="A243" t="str">
            <v>Recepción y Trámite de Quejas y Reclamos</v>
          </cell>
        </row>
        <row r="244">
          <cell r="A244" t="str">
            <v>Redistribuciòn de recursos</v>
          </cell>
        </row>
        <row r="245">
          <cell r="A245" t="str">
            <v xml:space="preserve">Registro presupuestal de compromisos </v>
          </cell>
        </row>
        <row r="246">
          <cell r="A246" t="str">
            <v>Registro, actualización y transmisión de proyectos BPIN</v>
          </cell>
        </row>
        <row r="247">
          <cell r="A247" t="str">
            <v>Registros Contables DANE-FONDANE funcionamiento</v>
          </cell>
        </row>
        <row r="248">
          <cell r="A248" t="str">
            <v>Registros Contables en SIIF de DANE Funcionamiento</v>
          </cell>
        </row>
        <row r="249">
          <cell r="A249" t="str">
            <v>Reintegros nación</v>
          </cell>
        </row>
        <row r="250">
          <cell r="A250" t="str">
            <v>Remesas de activos fijos y/o Cargos Diferidos</v>
          </cell>
        </row>
        <row r="251">
          <cell r="A251" t="str">
            <v>Reporte y seguimiento de reposiciones</v>
          </cell>
        </row>
        <row r="252">
          <cell r="A252" t="str">
            <v>Reprogramación de actividades SPGI</v>
          </cell>
        </row>
        <row r="253">
          <cell r="A253" t="str">
            <v>Retiro por renuncia, jubilación, insubsistencia, revocatoria</v>
          </cell>
        </row>
        <row r="254">
          <cell r="A254" t="str">
            <v>Seguimiento de ejecuciòn presupuestal y reportes</v>
          </cell>
        </row>
        <row r="255">
          <cell r="A255" t="str">
            <v>Selección y Nombramiento en Carrera Administrativa</v>
          </cell>
        </row>
        <row r="256">
          <cell r="A256" t="str">
            <v>Servicio de mantenimiento de sistemas de información</v>
          </cell>
        </row>
        <row r="257">
          <cell r="A257" t="str">
            <v>Sistema único de información de personal SUIP</v>
          </cell>
        </row>
        <row r="258">
          <cell r="A258" t="str">
            <v>Soliciitud de traslado de activos fijos en servicio del DANE o FONDANE entre funcionarios (por renuncia, por insubsistencia y/o traslado)</v>
          </cell>
        </row>
        <row r="259">
          <cell r="A259" t="str">
            <v>Solicitud de Creación de Cuentas de Nuevos Usuarios</v>
          </cell>
        </row>
        <row r="260">
          <cell r="A260" t="str">
            <v>Solicitud de información estadística al DANE</v>
          </cell>
        </row>
        <row r="261">
          <cell r="A261" t="str">
            <v>Solicitud de reintegro activos fijos DANE y/o FONDANE</v>
          </cell>
        </row>
        <row r="262">
          <cell r="A262" t="str">
            <v>solicitud y legalización de comisión de servicios al interior del país</v>
          </cell>
        </row>
        <row r="263">
          <cell r="A263" t="str">
            <v>Solicitud, trámite y pago de pólizas de cumplimiento</v>
          </cell>
        </row>
        <row r="264">
          <cell r="A264" t="str">
            <v>Suministro de certificaciones</v>
          </cell>
        </row>
        <row r="265">
          <cell r="A265" t="str">
            <v>Trámite de Siniestralidad</v>
          </cell>
        </row>
        <row r="266">
          <cell r="A266" t="str">
            <v>Transferencia y Clasificación de Archivo</v>
          </cell>
        </row>
        <row r="267">
          <cell r="A267" t="str">
            <v>Traslado de Documentos al Archivo de Gestión Centralizado</v>
          </cell>
        </row>
        <row r="268">
          <cell r="A268" t="str">
            <v>Tratamiento de producto no conforme</v>
          </cell>
        </row>
        <row r="269">
          <cell r="A269" t="str">
            <v>Vacaciones (Solicitar, interrumpir, reanudar o aplazar vacaciones)</v>
          </cell>
        </row>
        <row r="270">
          <cell r="A270" t="str">
            <v>Verificación de Existencias Selectivo</v>
          </cell>
        </row>
        <row r="362">
          <cell r="A362" t="str">
            <v>Salud de personas</v>
          </cell>
        </row>
        <row r="363">
          <cell r="A363" t="str">
            <v>Imagen</v>
          </cell>
        </row>
        <row r="364">
          <cell r="A364" t="str">
            <v>Operacional</v>
          </cell>
        </row>
        <row r="365">
          <cell r="A365" t="str">
            <v>Económico</v>
          </cell>
        </row>
        <row r="366">
          <cell r="A366" t="str">
            <v>Información</v>
          </cell>
        </row>
        <row r="381">
          <cell r="A381" t="str">
            <v>Operativo</v>
          </cell>
        </row>
        <row r="382">
          <cell r="A382" t="str">
            <v>Financiero</v>
          </cell>
        </row>
        <row r="383">
          <cell r="A383" t="str">
            <v>Tecnológico</v>
          </cell>
        </row>
        <row r="384">
          <cell r="A384" t="str">
            <v>Legal</v>
          </cell>
        </row>
        <row r="385">
          <cell r="A385" t="str">
            <v>Laboral (MA Interno)</v>
          </cell>
        </row>
        <row r="386">
          <cell r="A386" t="str">
            <v>Natural (MA Externo)</v>
          </cell>
        </row>
        <row r="387">
          <cell r="A387" t="str">
            <v>Otros</v>
          </cell>
        </row>
        <row r="396">
          <cell r="B396" t="str">
            <v>X</v>
          </cell>
        </row>
        <row r="402">
          <cell r="A402" t="str">
            <v>Prevenir el riesgo</v>
          </cell>
        </row>
        <row r="403">
          <cell r="A403" t="str">
            <v>Proteger el riesgo</v>
          </cell>
        </row>
        <row r="404">
          <cell r="A404" t="str">
            <v>Compartir el riesgo</v>
          </cell>
        </row>
        <row r="405">
          <cell r="A405" t="str">
            <v>Evitar el riesgo</v>
          </cell>
        </row>
        <row r="406">
          <cell r="A406" t="str">
            <v>Prevenir y proteger el riesgo</v>
          </cell>
        </row>
        <row r="407">
          <cell r="A407" t="str">
            <v>Prevenir y Compartir el riesgo</v>
          </cell>
        </row>
        <row r="408">
          <cell r="A408" t="str">
            <v>Proteger y Compartir el riesgo</v>
          </cell>
        </row>
        <row r="409">
          <cell r="A409" t="str">
            <v>Prevenir, proteger y compartir  el riesgo</v>
          </cell>
        </row>
        <row r="410">
          <cell r="A410" t="str">
            <v>Asumir el riesgo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OL"/>
      <sheetName val="MAPA RIESGOS COMPLETO"/>
      <sheetName val="LISTA PARA VALIDACION"/>
    </sheetNames>
    <sheetDataSet>
      <sheetData sheetId="0" refreshError="1"/>
      <sheetData sheetId="1" refreshError="1"/>
      <sheetData sheetId="2" refreshError="1"/>
      <sheetData sheetId="3" refreshError="1">
        <row r="8">
          <cell r="A8" t="str">
            <v>Area Administrativa</v>
          </cell>
        </row>
        <row r="9">
          <cell r="A9" t="str">
            <v>Area Financiera</v>
          </cell>
        </row>
        <row r="10">
          <cell r="A10" t="str">
            <v>CANDANE</v>
          </cell>
        </row>
        <row r="11">
          <cell r="A11" t="str">
            <v>Centro Operativo Florencia</v>
          </cell>
        </row>
        <row r="12">
          <cell r="A12" t="str">
            <v>Centro Operativo Quibdó</v>
          </cell>
        </row>
        <row r="13">
          <cell r="A13" t="str">
            <v>Centro operativo Riohacha</v>
          </cell>
        </row>
        <row r="14">
          <cell r="A14" t="str">
            <v>Centro operativo San Andrés</v>
          </cell>
        </row>
        <row r="15">
          <cell r="A15" t="str">
            <v>Centro operativo Sincelejo</v>
          </cell>
        </row>
        <row r="16">
          <cell r="A16" t="str">
            <v>Centro operativo Valledupar</v>
          </cell>
        </row>
        <row r="17">
          <cell r="A17" t="str">
            <v>Control Interno Disciplinario</v>
          </cell>
        </row>
        <row r="18">
          <cell r="A18" t="str">
            <v>Control Interno y de Gestión</v>
          </cell>
        </row>
        <row r="19">
          <cell r="A19" t="str">
            <v>DIMCE</v>
          </cell>
        </row>
        <row r="20">
          <cell r="A20" t="str">
            <v>DIMPE</v>
          </cell>
        </row>
        <row r="21">
          <cell r="A21" t="str">
            <v>Dirección de  Geoestadística</v>
          </cell>
        </row>
        <row r="22">
          <cell r="A22" t="str">
            <v>Dirección de Censos y Demografía</v>
          </cell>
        </row>
        <row r="23">
          <cell r="A23" t="str">
            <v>Dirección del Departamento</v>
          </cell>
        </row>
        <row r="24">
          <cell r="A24" t="str">
            <v>Dirección Sintesis y Cuentas Nacionales</v>
          </cell>
        </row>
        <row r="25">
          <cell r="A25" t="str">
            <v>Dirección Territorial de Barranquilla</v>
          </cell>
        </row>
        <row r="26">
          <cell r="A26" t="str">
            <v>Dirección Territorial de Bogotá</v>
          </cell>
        </row>
        <row r="27">
          <cell r="A27" t="str">
            <v>Dirección Territorial de Bucaramanga</v>
          </cell>
        </row>
        <row r="28">
          <cell r="A28" t="str">
            <v>Dirección Territorial de Cali</v>
          </cell>
        </row>
        <row r="29">
          <cell r="A29" t="str">
            <v>Dirección Territorial de Manizales</v>
          </cell>
        </row>
        <row r="30">
          <cell r="A30" t="str">
            <v>Dirección Territorial de Medellín</v>
          </cell>
        </row>
        <row r="31">
          <cell r="A31" t="str">
            <v>DIRPEN</v>
          </cell>
        </row>
        <row r="32">
          <cell r="A32" t="str">
            <v>FONDANE</v>
          </cell>
        </row>
        <row r="33">
          <cell r="A33" t="str">
            <v>Gestión del talento humano</v>
          </cell>
        </row>
        <row r="34">
          <cell r="A34" t="str">
            <v>Oficina Asesora de Planeación</v>
          </cell>
        </row>
        <row r="35">
          <cell r="A35" t="str">
            <v>Oficina Asesora Jurídica</v>
          </cell>
        </row>
        <row r="36">
          <cell r="A36" t="str">
            <v>Oficina de Sistemas</v>
          </cell>
        </row>
        <row r="37">
          <cell r="A37" t="str">
            <v>Relaciones Internacionales</v>
          </cell>
        </row>
        <row r="38">
          <cell r="A38" t="str">
            <v>Secretaria General</v>
          </cell>
        </row>
        <row r="39">
          <cell r="A39" t="str">
            <v>Subdirección del Departamento</v>
          </cell>
        </row>
        <row r="40">
          <cell r="A40" t="str">
            <v>Subsede Armenia</v>
          </cell>
        </row>
        <row r="41">
          <cell r="A41" t="str">
            <v>Subsede Cartagena</v>
          </cell>
        </row>
        <row r="42">
          <cell r="A42" t="str">
            <v>Subsede Cucutá</v>
          </cell>
        </row>
        <row r="43">
          <cell r="A43" t="str">
            <v>Subsede Ibagué</v>
          </cell>
        </row>
        <row r="44">
          <cell r="A44" t="str">
            <v>Subsede Monteria</v>
          </cell>
        </row>
        <row r="45">
          <cell r="A45" t="str">
            <v>Subsede Nevia</v>
          </cell>
        </row>
        <row r="46">
          <cell r="A46" t="str">
            <v>Subsede Pasto</v>
          </cell>
        </row>
        <row r="47">
          <cell r="A47" t="str">
            <v>Subsede Pereira</v>
          </cell>
        </row>
        <row r="48">
          <cell r="A48" t="str">
            <v>Subsede Popayán</v>
          </cell>
        </row>
        <row r="49">
          <cell r="A49" t="str">
            <v>Subsede Santa Marta</v>
          </cell>
        </row>
        <row r="50">
          <cell r="A50" t="str">
            <v>Subsede Tunja</v>
          </cell>
        </row>
        <row r="51">
          <cell r="A51" t="str">
            <v>Subsede Villavicencio</v>
          </cell>
        </row>
        <row r="521">
          <cell r="A521" t="str">
            <v>Propio</v>
          </cell>
        </row>
        <row r="522">
          <cell r="A522" t="str">
            <v>Compartido con una dependencia del DANE</v>
          </cell>
        </row>
        <row r="523">
          <cell r="A523" t="str">
            <v>Compartido con una dependencia Externa al DANE</v>
          </cell>
        </row>
        <row r="524">
          <cell r="A524" t="str">
            <v>La responsabilidad 100% es de otra dependencia del DANE</v>
          </cell>
        </row>
        <row r="525">
          <cell r="A525" t="str">
            <v>La responsabilidad 100% es de otra dependencia Externa al DANE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 val="Contexto"/>
      <sheetName val="Calific impacto riesgos corrupc"/>
      <sheetName val="Matriz de riesgo "/>
      <sheetName val="Mapa de Riesgos"/>
      <sheetName val="Validacion"/>
      <sheetName val="DATOS "/>
    </sheetNames>
    <sheetDataSet>
      <sheetData sheetId="0">
        <row r="200">
          <cell r="B200" t="str">
            <v>No sufre ningún cambio</v>
          </cell>
        </row>
        <row r="201">
          <cell r="B201" t="str">
            <v>Se ajusta</v>
          </cell>
        </row>
        <row r="202">
          <cell r="B202" t="str">
            <v>Se elimina</v>
          </cell>
        </row>
        <row r="203">
          <cell r="B203" t="str">
            <v>OTRA - CUAL?</v>
          </cell>
        </row>
      </sheetData>
      <sheetData sheetId="1" refreshError="1"/>
      <sheetData sheetId="2" refreshError="1"/>
      <sheetData sheetId="3"/>
      <sheetData sheetId="4"/>
      <sheetData sheetId="5"/>
      <sheetData sheetId="6"/>
      <sheetData sheetId="7"/>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Hoja3"/>
      <sheetName val="0.Portada"/>
      <sheetName val="1. Política"/>
      <sheetName val="2.Contexto"/>
      <sheetName val="3.Identificacion_Riesgos"/>
      <sheetName val="4.Controles"/>
      <sheetName val="4.Mapa_Calor"/>
      <sheetName val="5.Plan Manejo"/>
      <sheetName val="6.Resumen"/>
      <sheetName val="ident. Riesgo Corrupción"/>
    </sheetNames>
    <sheetDataSet>
      <sheetData sheetId="0" refreshError="1"/>
      <sheetData sheetId="1">
        <row r="2">
          <cell r="A2" t="str">
            <v>Estratégicos</v>
          </cell>
        </row>
        <row r="3">
          <cell r="A3" t="str">
            <v>Gerenciales</v>
          </cell>
        </row>
        <row r="4">
          <cell r="A4" t="str">
            <v>Operativos</v>
          </cell>
        </row>
        <row r="5">
          <cell r="A5" t="str">
            <v>Financieros</v>
          </cell>
        </row>
        <row r="6">
          <cell r="A6" t="str">
            <v>Cumplimiento</v>
          </cell>
        </row>
        <row r="7">
          <cell r="A7" t="str">
            <v>Tecnología</v>
          </cell>
        </row>
        <row r="8">
          <cell r="A8" t="str">
            <v>Corrupción</v>
          </cell>
        </row>
        <row r="9">
          <cell r="A9" t="str">
            <v>Imagen</v>
          </cell>
        </row>
      </sheetData>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Validacion"/>
      <sheetName val="DATOS "/>
    </sheetNames>
    <sheetDataSet>
      <sheetData sheetId="0" refreshError="1"/>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65"/>
  <sheetViews>
    <sheetView tabSelected="1" topLeftCell="AQ8" zoomScale="50" zoomScaleNormal="50" workbookViewId="0">
      <pane ySplit="2" topLeftCell="A59" activePane="bottomLeft" state="frozen"/>
      <selection activeCell="A8" sqref="A8"/>
      <selection pane="bottomLeft" activeCell="CC63" sqref="CC63"/>
    </sheetView>
  </sheetViews>
  <sheetFormatPr baseColWidth="10" defaultRowHeight="15" x14ac:dyDescent="0.25"/>
  <cols>
    <col min="1" max="1" width="28.140625" customWidth="1"/>
    <col min="2" max="3" width="22.5703125" customWidth="1"/>
    <col min="4" max="4" width="34" customWidth="1"/>
    <col min="5" max="5" width="68.140625" customWidth="1"/>
    <col min="6" max="6" width="50.7109375" customWidth="1"/>
    <col min="7" max="7" width="26.85546875" hidden="1" customWidth="1"/>
    <col min="8" max="8" width="27.5703125" hidden="1" customWidth="1"/>
    <col min="9" max="9" width="18.42578125" hidden="1" customWidth="1"/>
    <col min="10" max="10" width="2.28515625" hidden="1" customWidth="1"/>
    <col min="11" max="11" width="61.85546875" customWidth="1"/>
    <col min="12" max="13" width="40.28515625" customWidth="1"/>
    <col min="14" max="14" width="14" customWidth="1"/>
    <col min="17" max="17" width="102" customWidth="1"/>
    <col min="18" max="23" width="15.5703125" customWidth="1"/>
    <col min="24" max="24" width="19.140625" customWidth="1"/>
    <col min="25" max="28" width="15.5703125" customWidth="1"/>
    <col min="29" max="29" width="5.140625" customWidth="1"/>
    <col min="30" max="30" width="15.42578125" customWidth="1"/>
    <col min="31" max="32" width="15.5703125" customWidth="1"/>
    <col min="33" max="33" width="18.28515625" customWidth="1"/>
    <col min="34" max="34" width="15.5703125" customWidth="1"/>
    <col min="35" max="37" width="15.28515625" customWidth="1"/>
    <col min="38" max="38" width="15.5703125" customWidth="1"/>
    <col min="39" max="39" width="47.140625" customWidth="1"/>
    <col min="40" max="41" width="24" customWidth="1"/>
    <col min="42" max="43" width="19" customWidth="1"/>
    <col min="44" max="44" width="28.5703125" customWidth="1"/>
    <col min="45" max="79" width="11.42578125" hidden="1" customWidth="1"/>
    <col min="80" max="80" width="19" hidden="1" customWidth="1"/>
    <col min="81" max="81" width="41.28515625" customWidth="1"/>
    <col min="82" max="82" width="23" customWidth="1"/>
    <col min="83" max="83" width="16.85546875" customWidth="1"/>
    <col min="84" max="84" width="41.28515625" customWidth="1"/>
    <col min="85" max="85" width="23" customWidth="1"/>
    <col min="86" max="86" width="16.85546875" customWidth="1"/>
    <col min="87" max="87" width="41.28515625" customWidth="1"/>
    <col min="88" max="88" width="23" customWidth="1"/>
    <col min="89" max="89" width="16.85546875" customWidth="1"/>
  </cols>
  <sheetData>
    <row r="1" spans="1:129" ht="24" customHeight="1" x14ac:dyDescent="0.25">
      <c r="A1" s="208"/>
      <c r="B1" s="211" t="s">
        <v>398</v>
      </c>
      <c r="C1" s="212"/>
      <c r="D1" s="212"/>
      <c r="E1" s="212"/>
      <c r="F1" s="212"/>
      <c r="G1" s="212"/>
      <c r="H1" s="212"/>
      <c r="I1" s="212"/>
      <c r="J1" s="212"/>
      <c r="K1" s="212"/>
      <c r="L1" s="212"/>
      <c r="M1" s="212"/>
      <c r="N1" s="212"/>
      <c r="O1" s="212"/>
      <c r="P1" s="212"/>
      <c r="Q1" s="212"/>
      <c r="R1" s="212"/>
      <c r="S1" s="217" t="s">
        <v>398</v>
      </c>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8"/>
      <c r="AS1" s="10"/>
      <c r="AT1" s="10"/>
      <c r="AU1" s="10"/>
      <c r="AV1" s="10"/>
      <c r="AW1" s="10"/>
      <c r="AX1" s="10"/>
      <c r="AY1" s="10"/>
      <c r="AZ1" s="10"/>
      <c r="BA1" s="10"/>
      <c r="BB1" s="10"/>
      <c r="BC1" s="10"/>
      <c r="BD1" s="10"/>
      <c r="BE1" s="10"/>
      <c r="BF1" s="10"/>
      <c r="BG1" s="10"/>
      <c r="BH1" s="10"/>
      <c r="BI1" s="10"/>
      <c r="BJ1" s="10"/>
      <c r="BK1" s="10"/>
      <c r="BL1" s="10"/>
      <c r="BM1" s="10"/>
      <c r="BN1" s="10"/>
      <c r="BO1" s="10"/>
      <c r="BP1" s="10"/>
      <c r="BQ1" s="10"/>
      <c r="BR1" s="10"/>
      <c r="BS1" s="10"/>
      <c r="BT1" s="10"/>
      <c r="BU1" s="10"/>
      <c r="BV1" s="10"/>
      <c r="BW1" s="10"/>
      <c r="BX1" s="10"/>
      <c r="BY1" s="10"/>
      <c r="BZ1" s="10"/>
      <c r="CA1" s="10"/>
      <c r="CB1" s="10"/>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row>
    <row r="2" spans="1:129" ht="24" customHeight="1" x14ac:dyDescent="0.25">
      <c r="A2" s="209"/>
      <c r="B2" s="213"/>
      <c r="C2" s="214"/>
      <c r="D2" s="214"/>
      <c r="E2" s="214"/>
      <c r="F2" s="214"/>
      <c r="G2" s="214"/>
      <c r="H2" s="214"/>
      <c r="I2" s="214"/>
      <c r="J2" s="214"/>
      <c r="K2" s="214"/>
      <c r="L2" s="214"/>
      <c r="M2" s="214"/>
      <c r="N2" s="214"/>
      <c r="O2" s="214"/>
      <c r="P2" s="214"/>
      <c r="Q2" s="214"/>
      <c r="R2" s="214"/>
      <c r="S2" s="219"/>
      <c r="T2" s="219"/>
      <c r="U2" s="219"/>
      <c r="V2" s="219"/>
      <c r="W2" s="219"/>
      <c r="X2" s="219"/>
      <c r="Y2" s="219"/>
      <c r="Z2" s="219"/>
      <c r="AA2" s="219"/>
      <c r="AB2" s="219"/>
      <c r="AC2" s="219"/>
      <c r="AD2" s="219"/>
      <c r="AE2" s="219"/>
      <c r="AF2" s="219"/>
      <c r="AG2" s="219"/>
      <c r="AH2" s="219"/>
      <c r="AI2" s="219"/>
      <c r="AJ2" s="219"/>
      <c r="AK2" s="219"/>
      <c r="AL2" s="219"/>
      <c r="AM2" s="219"/>
      <c r="AN2" s="219"/>
      <c r="AO2" s="219"/>
      <c r="AP2" s="219"/>
      <c r="AQ2" s="219"/>
      <c r="AR2" s="22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row>
    <row r="3" spans="1:129" ht="24" customHeight="1" x14ac:dyDescent="0.25">
      <c r="A3" s="210"/>
      <c r="B3" s="215"/>
      <c r="C3" s="216"/>
      <c r="D3" s="216"/>
      <c r="E3" s="216"/>
      <c r="F3" s="216"/>
      <c r="G3" s="216"/>
      <c r="H3" s="216"/>
      <c r="I3" s="216"/>
      <c r="J3" s="216"/>
      <c r="K3" s="216"/>
      <c r="L3" s="216"/>
      <c r="M3" s="216"/>
      <c r="N3" s="216"/>
      <c r="O3" s="216"/>
      <c r="P3" s="216"/>
      <c r="Q3" s="216"/>
      <c r="R3" s="216"/>
      <c r="S3" s="221"/>
      <c r="T3" s="221"/>
      <c r="U3" s="221"/>
      <c r="V3" s="221"/>
      <c r="W3" s="221"/>
      <c r="X3" s="221"/>
      <c r="Y3" s="221"/>
      <c r="Z3" s="221"/>
      <c r="AA3" s="221"/>
      <c r="AB3" s="221"/>
      <c r="AC3" s="221"/>
      <c r="AD3" s="221"/>
      <c r="AE3" s="221"/>
      <c r="AF3" s="221"/>
      <c r="AG3" s="221"/>
      <c r="AH3" s="221"/>
      <c r="AI3" s="221"/>
      <c r="AJ3" s="221"/>
      <c r="AK3" s="221"/>
      <c r="AL3" s="221"/>
      <c r="AM3" s="221"/>
      <c r="AN3" s="221"/>
      <c r="AO3" s="221"/>
      <c r="AP3" s="221"/>
      <c r="AQ3" s="221"/>
      <c r="AR3" s="222"/>
      <c r="AS3" s="10"/>
      <c r="AT3" s="10"/>
      <c r="AU3" s="10"/>
      <c r="AV3" s="10"/>
      <c r="AW3" s="10"/>
      <c r="AX3" s="10"/>
      <c r="AY3" s="10"/>
      <c r="AZ3" s="10"/>
      <c r="BA3" s="10"/>
      <c r="BB3" s="10"/>
      <c r="BC3" s="10"/>
      <c r="BD3" s="10"/>
      <c r="BE3" s="10"/>
      <c r="BF3" s="10"/>
      <c r="BG3" s="10"/>
      <c r="BH3" s="10"/>
      <c r="BI3" s="10"/>
      <c r="BJ3" s="10"/>
      <c r="BK3" s="10"/>
      <c r="BL3" s="10"/>
      <c r="BM3" s="10"/>
      <c r="BN3" s="10"/>
      <c r="BO3" s="10"/>
      <c r="BP3" s="10"/>
      <c r="BQ3" s="10"/>
      <c r="BR3" s="10"/>
      <c r="BS3" s="10"/>
      <c r="BT3" s="10"/>
      <c r="BU3" s="10"/>
      <c r="BV3" s="10"/>
      <c r="BW3" s="10"/>
      <c r="BX3" s="10"/>
      <c r="BY3" s="10"/>
      <c r="BZ3" s="10"/>
      <c r="CA3" s="10"/>
      <c r="CB3" s="10"/>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266"/>
      <c r="DT3" s="266"/>
      <c r="DU3" s="250"/>
      <c r="DV3" s="250"/>
      <c r="DW3" s="250"/>
      <c r="DX3" s="250"/>
      <c r="DY3" s="250"/>
    </row>
    <row r="4" spans="1:129" ht="6" customHeight="1" x14ac:dyDescent="0.25">
      <c r="A4" s="9"/>
      <c r="B4" s="9"/>
      <c r="C4" s="9"/>
      <c r="D4" s="9"/>
      <c r="E4" s="9"/>
      <c r="F4" s="5"/>
      <c r="G4" s="5"/>
      <c r="H4" s="5"/>
      <c r="I4" s="5"/>
      <c r="J4" s="5"/>
      <c r="K4" s="5"/>
      <c r="L4" s="5"/>
      <c r="M4" s="5"/>
      <c r="N4" s="6"/>
      <c r="O4" s="6"/>
      <c r="P4" s="6"/>
      <c r="Q4" s="7"/>
      <c r="R4" s="7"/>
      <c r="S4" s="7"/>
      <c r="T4" s="7"/>
      <c r="U4" s="7"/>
      <c r="V4" s="7"/>
      <c r="W4" s="7"/>
      <c r="X4" s="7"/>
      <c r="Y4" s="7"/>
      <c r="Z4" s="7"/>
      <c r="AA4" s="7"/>
      <c r="AB4" s="7"/>
      <c r="AC4" s="7"/>
      <c r="AD4" s="7"/>
      <c r="AE4" s="7"/>
      <c r="AF4" s="7"/>
      <c r="AG4" s="7"/>
      <c r="AH4" s="7"/>
      <c r="AI4" s="7"/>
      <c r="AJ4" s="7"/>
      <c r="AK4" s="7"/>
      <c r="AL4" s="7"/>
      <c r="AM4" s="7"/>
      <c r="AN4" s="7"/>
      <c r="AO4" s="8"/>
      <c r="AP4" s="7"/>
      <c r="AQ4" s="7"/>
      <c r="AR4" s="7"/>
      <c r="AS4" s="8"/>
      <c r="AT4" s="8"/>
      <c r="AU4" s="7"/>
      <c r="AV4" s="7"/>
      <c r="AW4" s="7"/>
      <c r="AX4" s="7"/>
      <c r="AY4" s="7"/>
      <c r="AZ4" s="7"/>
      <c r="BA4" s="7"/>
      <c r="BB4" s="9"/>
      <c r="BC4" s="9"/>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266"/>
      <c r="DT4" s="266"/>
      <c r="DU4" s="251"/>
      <c r="DV4" s="251"/>
      <c r="DW4" s="251"/>
      <c r="DX4" s="251"/>
      <c r="DY4" s="251"/>
    </row>
    <row r="5" spans="1:129" ht="30" x14ac:dyDescent="0.25">
      <c r="A5" s="223" t="s">
        <v>0</v>
      </c>
      <c r="B5" s="224"/>
      <c r="C5" s="224"/>
      <c r="D5" s="224"/>
      <c r="E5" s="225"/>
      <c r="F5" s="232" t="s">
        <v>1</v>
      </c>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4"/>
      <c r="AL5" s="241" t="s">
        <v>2</v>
      </c>
      <c r="AM5" s="242"/>
      <c r="AN5" s="242"/>
      <c r="AO5" s="242"/>
      <c r="AP5" s="242"/>
      <c r="AQ5" s="242"/>
      <c r="AR5" s="243"/>
      <c r="AS5" s="9"/>
      <c r="AT5" s="9"/>
      <c r="AU5" s="10"/>
      <c r="AV5" s="10"/>
      <c r="AW5" s="10"/>
      <c r="AX5" s="10"/>
      <c r="AY5" s="10"/>
      <c r="AZ5" s="10"/>
      <c r="BA5" s="10"/>
      <c r="BB5" s="9"/>
      <c r="BC5" s="9"/>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252" t="s">
        <v>3</v>
      </c>
      <c r="CD5" s="253"/>
      <c r="CE5" s="253"/>
      <c r="CF5" s="253"/>
      <c r="CG5" s="253"/>
      <c r="CH5" s="253"/>
      <c r="CI5" s="253"/>
      <c r="CJ5" s="253"/>
      <c r="CK5" s="254"/>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266"/>
      <c r="DT5" s="266"/>
      <c r="DU5" s="2" t="s">
        <v>4</v>
      </c>
      <c r="DV5" s="2" t="s">
        <v>5</v>
      </c>
      <c r="DW5" s="2" t="s">
        <v>5</v>
      </c>
      <c r="DX5" s="2">
        <v>1</v>
      </c>
      <c r="DY5" s="2">
        <v>1</v>
      </c>
    </row>
    <row r="6" spans="1:129" ht="30" x14ac:dyDescent="0.25">
      <c r="A6" s="226"/>
      <c r="B6" s="227"/>
      <c r="C6" s="227"/>
      <c r="D6" s="227"/>
      <c r="E6" s="228"/>
      <c r="F6" s="235"/>
      <c r="G6" s="236"/>
      <c r="H6" s="236"/>
      <c r="I6" s="236"/>
      <c r="J6" s="236"/>
      <c r="K6" s="236"/>
      <c r="L6" s="236"/>
      <c r="M6" s="236"/>
      <c r="N6" s="236"/>
      <c r="O6" s="236"/>
      <c r="P6" s="236"/>
      <c r="Q6" s="236"/>
      <c r="R6" s="236"/>
      <c r="S6" s="236"/>
      <c r="T6" s="236"/>
      <c r="U6" s="236"/>
      <c r="V6" s="236"/>
      <c r="W6" s="236"/>
      <c r="X6" s="236"/>
      <c r="Y6" s="236"/>
      <c r="Z6" s="236"/>
      <c r="AA6" s="236"/>
      <c r="AB6" s="236"/>
      <c r="AC6" s="236"/>
      <c r="AD6" s="236"/>
      <c r="AE6" s="236"/>
      <c r="AF6" s="236"/>
      <c r="AG6" s="236"/>
      <c r="AH6" s="236"/>
      <c r="AI6" s="236"/>
      <c r="AJ6" s="236"/>
      <c r="AK6" s="237"/>
      <c r="AL6" s="244"/>
      <c r="AM6" s="245"/>
      <c r="AN6" s="245"/>
      <c r="AO6" s="245"/>
      <c r="AP6" s="245"/>
      <c r="AQ6" s="245"/>
      <c r="AR6" s="246"/>
      <c r="AS6" s="265" t="s">
        <v>399</v>
      </c>
      <c r="AT6" s="273"/>
      <c r="AU6" s="273"/>
      <c r="AV6" s="273"/>
      <c r="AW6" s="273"/>
      <c r="AX6" s="273"/>
      <c r="AY6" s="273"/>
      <c r="AZ6" s="273"/>
      <c r="BA6" s="273"/>
      <c r="BB6" s="263" t="s">
        <v>400</v>
      </c>
      <c r="BC6" s="264"/>
      <c r="BD6" s="264"/>
      <c r="BE6" s="264"/>
      <c r="BF6" s="264"/>
      <c r="BG6" s="264"/>
      <c r="BH6" s="264"/>
      <c r="BI6" s="264"/>
      <c r="BJ6" s="265"/>
      <c r="BK6" s="263" t="s">
        <v>401</v>
      </c>
      <c r="BL6" s="264"/>
      <c r="BM6" s="264"/>
      <c r="BN6" s="264"/>
      <c r="BO6" s="264"/>
      <c r="BP6" s="264"/>
      <c r="BQ6" s="264"/>
      <c r="BR6" s="264"/>
      <c r="BS6" s="265"/>
      <c r="BT6" s="263" t="s">
        <v>402</v>
      </c>
      <c r="BU6" s="264"/>
      <c r="BV6" s="264"/>
      <c r="BW6" s="264"/>
      <c r="BX6" s="264"/>
      <c r="BY6" s="264"/>
      <c r="BZ6" s="264"/>
      <c r="CA6" s="264"/>
      <c r="CB6" s="265"/>
      <c r="CC6" s="267" t="s">
        <v>6</v>
      </c>
      <c r="CD6" s="268"/>
      <c r="CE6" s="268"/>
      <c r="CF6" s="268"/>
      <c r="CG6" s="268"/>
      <c r="CH6" s="268"/>
      <c r="CI6" s="268"/>
      <c r="CJ6" s="268"/>
      <c r="CK6" s="269"/>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266"/>
      <c r="DT6" s="266"/>
      <c r="DU6" s="2" t="s">
        <v>4</v>
      </c>
      <c r="DV6" s="2" t="s">
        <v>7</v>
      </c>
      <c r="DW6" s="2" t="s">
        <v>5</v>
      </c>
      <c r="DX6" s="2">
        <v>0</v>
      </c>
      <c r="DY6" s="2">
        <v>1</v>
      </c>
    </row>
    <row r="7" spans="1:129" ht="16.5" x14ac:dyDescent="0.25">
      <c r="A7" s="229"/>
      <c r="B7" s="230"/>
      <c r="C7" s="230"/>
      <c r="D7" s="230"/>
      <c r="E7" s="231"/>
      <c r="F7" s="238"/>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39"/>
      <c r="AK7" s="240"/>
      <c r="AL7" s="247"/>
      <c r="AM7" s="248"/>
      <c r="AN7" s="248"/>
      <c r="AO7" s="248"/>
      <c r="AP7" s="248"/>
      <c r="AQ7" s="248"/>
      <c r="AR7" s="249"/>
      <c r="AS7" s="15"/>
      <c r="AT7" s="16"/>
      <c r="AU7" s="14"/>
      <c r="AV7" s="15"/>
      <c r="AW7" s="15"/>
      <c r="AX7" s="16"/>
      <c r="AY7" s="14"/>
      <c r="AZ7" s="15"/>
      <c r="BA7" s="16"/>
      <c r="BB7" s="14"/>
      <c r="BC7" s="15"/>
      <c r="BD7" s="15"/>
      <c r="BE7" s="15"/>
      <c r="BF7" s="15"/>
      <c r="BG7" s="15"/>
      <c r="BH7" s="15"/>
      <c r="BI7" s="15"/>
      <c r="BJ7" s="16"/>
      <c r="BK7" s="14"/>
      <c r="BL7" s="15"/>
      <c r="BM7" s="15"/>
      <c r="BN7" s="15"/>
      <c r="BO7" s="15"/>
      <c r="BP7" s="15"/>
      <c r="BQ7" s="15"/>
      <c r="BR7" s="15"/>
      <c r="BS7" s="16"/>
      <c r="BT7" s="14"/>
      <c r="BU7" s="15"/>
      <c r="BV7" s="15"/>
      <c r="BW7" s="15"/>
      <c r="BX7" s="15"/>
      <c r="BY7" s="15"/>
      <c r="BZ7" s="15"/>
      <c r="CA7" s="15"/>
      <c r="CB7" s="16"/>
      <c r="CC7" s="270"/>
      <c r="CD7" s="271"/>
      <c r="CE7" s="271"/>
      <c r="CF7" s="271"/>
      <c r="CG7" s="271"/>
      <c r="CH7" s="271"/>
      <c r="CI7" s="271"/>
      <c r="CJ7" s="271"/>
      <c r="CK7" s="272"/>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266"/>
      <c r="DT7" s="266"/>
      <c r="DU7" s="2"/>
      <c r="DV7" s="2"/>
      <c r="DW7" s="2"/>
      <c r="DX7" s="2"/>
      <c r="DY7" s="2"/>
    </row>
    <row r="8" spans="1:129" ht="30" x14ac:dyDescent="0.25">
      <c r="A8" s="204" t="s">
        <v>8</v>
      </c>
      <c r="B8" s="204" t="s">
        <v>9</v>
      </c>
      <c r="C8" s="204" t="s">
        <v>10</v>
      </c>
      <c r="D8" s="204" t="s">
        <v>11</v>
      </c>
      <c r="E8" s="204" t="s">
        <v>12</v>
      </c>
      <c r="F8" s="204" t="s">
        <v>13</v>
      </c>
      <c r="G8" s="204" t="s">
        <v>14</v>
      </c>
      <c r="H8" s="204" t="s">
        <v>15</v>
      </c>
      <c r="I8" s="204" t="s">
        <v>16</v>
      </c>
      <c r="J8" s="204" t="s">
        <v>17</v>
      </c>
      <c r="K8" s="204" t="s">
        <v>18</v>
      </c>
      <c r="L8" s="204" t="s">
        <v>19</v>
      </c>
      <c r="M8" s="204" t="s">
        <v>20</v>
      </c>
      <c r="N8" s="204" t="s">
        <v>21</v>
      </c>
      <c r="O8" s="204"/>
      <c r="P8" s="204"/>
      <c r="Q8" s="204" t="s">
        <v>22</v>
      </c>
      <c r="R8" s="206" t="s">
        <v>23</v>
      </c>
      <c r="S8" s="206" t="s">
        <v>24</v>
      </c>
      <c r="T8" s="206" t="s">
        <v>25</v>
      </c>
      <c r="U8" s="206" t="s">
        <v>26</v>
      </c>
      <c r="V8" s="206" t="s">
        <v>27</v>
      </c>
      <c r="W8" s="206" t="s">
        <v>28</v>
      </c>
      <c r="X8" s="206" t="s">
        <v>29</v>
      </c>
      <c r="Y8" s="206" t="s">
        <v>30</v>
      </c>
      <c r="Z8" s="206" t="s">
        <v>31</v>
      </c>
      <c r="AA8" s="206" t="s">
        <v>32</v>
      </c>
      <c r="AB8" s="206" t="s">
        <v>33</v>
      </c>
      <c r="AC8" s="13"/>
      <c r="AD8" s="204" t="s">
        <v>34</v>
      </c>
      <c r="AE8" s="13"/>
      <c r="AF8" s="204" t="s">
        <v>35</v>
      </c>
      <c r="AG8" s="204" t="s">
        <v>36</v>
      </c>
      <c r="AH8" s="204" t="s">
        <v>37</v>
      </c>
      <c r="AI8" s="204" t="s">
        <v>38</v>
      </c>
      <c r="AJ8" s="204"/>
      <c r="AK8" s="204"/>
      <c r="AL8" s="204" t="s">
        <v>39</v>
      </c>
      <c r="AM8" s="204" t="s">
        <v>40</v>
      </c>
      <c r="AN8" s="204" t="s">
        <v>41</v>
      </c>
      <c r="AO8" s="204" t="s">
        <v>42</v>
      </c>
      <c r="AP8" s="204" t="s">
        <v>43</v>
      </c>
      <c r="AQ8" s="204" t="s">
        <v>44</v>
      </c>
      <c r="AR8" s="204" t="s">
        <v>45</v>
      </c>
      <c r="AS8" s="255" t="s">
        <v>46</v>
      </c>
      <c r="AT8" s="256"/>
      <c r="AU8" s="257" t="s">
        <v>47</v>
      </c>
      <c r="AV8" s="258"/>
      <c r="AW8" s="258"/>
      <c r="AX8" s="259"/>
      <c r="AY8" s="257" t="s">
        <v>48</v>
      </c>
      <c r="AZ8" s="258"/>
      <c r="BA8" s="259"/>
      <c r="BB8" s="255" t="s">
        <v>46</v>
      </c>
      <c r="BC8" s="256"/>
      <c r="BD8" s="257" t="s">
        <v>47</v>
      </c>
      <c r="BE8" s="258"/>
      <c r="BF8" s="258"/>
      <c r="BG8" s="259"/>
      <c r="BH8" s="257" t="s">
        <v>48</v>
      </c>
      <c r="BI8" s="258"/>
      <c r="BJ8" s="259"/>
      <c r="BK8" s="255" t="s">
        <v>46</v>
      </c>
      <c r="BL8" s="256"/>
      <c r="BM8" s="257" t="s">
        <v>47</v>
      </c>
      <c r="BN8" s="258"/>
      <c r="BO8" s="258"/>
      <c r="BP8" s="259"/>
      <c r="BQ8" s="257" t="s">
        <v>48</v>
      </c>
      <c r="BR8" s="258"/>
      <c r="BS8" s="259"/>
      <c r="BT8" s="255" t="s">
        <v>46</v>
      </c>
      <c r="BU8" s="256"/>
      <c r="BV8" s="257" t="s">
        <v>47</v>
      </c>
      <c r="BW8" s="258"/>
      <c r="BX8" s="258"/>
      <c r="BY8" s="259"/>
      <c r="BZ8" s="257" t="s">
        <v>48</v>
      </c>
      <c r="CA8" s="258"/>
      <c r="CB8" s="259"/>
      <c r="CC8" s="204" t="s">
        <v>151</v>
      </c>
      <c r="CD8" s="205" t="s">
        <v>49</v>
      </c>
      <c r="CE8" s="204" t="s">
        <v>50</v>
      </c>
      <c r="CF8" s="204" t="s">
        <v>152</v>
      </c>
      <c r="CG8" s="205" t="s">
        <v>49</v>
      </c>
      <c r="CH8" s="204" t="s">
        <v>50</v>
      </c>
      <c r="CI8" s="204" t="s">
        <v>153</v>
      </c>
      <c r="CJ8" s="205" t="s">
        <v>49</v>
      </c>
      <c r="CK8" s="204" t="s">
        <v>50</v>
      </c>
      <c r="CL8" s="1"/>
      <c r="CM8" s="1"/>
      <c r="CN8" s="1"/>
      <c r="CO8" s="1"/>
      <c r="CP8" s="1"/>
      <c r="CQ8" s="1"/>
      <c r="CR8" s="1"/>
      <c r="CS8" s="1"/>
      <c r="CT8" s="1"/>
      <c r="CU8" s="1"/>
      <c r="CV8" s="1"/>
      <c r="CW8" s="1"/>
      <c r="CX8" s="1"/>
      <c r="CY8" s="1"/>
      <c r="CZ8" s="1"/>
      <c r="DA8" s="1"/>
      <c r="DB8" s="1"/>
      <c r="DC8" s="1"/>
      <c r="DD8" s="1"/>
      <c r="DE8" s="260" t="s">
        <v>51</v>
      </c>
      <c r="DF8" s="260"/>
      <c r="DG8" s="260"/>
      <c r="DH8" s="1"/>
      <c r="DI8" s="1"/>
      <c r="DJ8" s="1"/>
      <c r="DK8" s="1"/>
      <c r="DL8" s="1"/>
      <c r="DM8" s="1"/>
      <c r="DN8" s="1"/>
      <c r="DO8" s="1"/>
      <c r="DP8" s="1"/>
      <c r="DQ8" s="1"/>
      <c r="DR8" s="1"/>
      <c r="DS8" s="266"/>
      <c r="DT8" s="266"/>
      <c r="DU8" s="2" t="s">
        <v>4</v>
      </c>
      <c r="DV8" s="2" t="s">
        <v>5</v>
      </c>
      <c r="DW8" s="2" t="s">
        <v>7</v>
      </c>
      <c r="DX8" s="2">
        <v>1</v>
      </c>
      <c r="DY8" s="2">
        <v>0</v>
      </c>
    </row>
    <row r="9" spans="1:129" ht="65.25" customHeight="1" thickBot="1" x14ac:dyDescent="0.3">
      <c r="A9" s="205"/>
      <c r="B9" s="205"/>
      <c r="C9" s="205"/>
      <c r="D9" s="205"/>
      <c r="E9" s="205"/>
      <c r="F9" s="205"/>
      <c r="G9" s="205"/>
      <c r="H9" s="205"/>
      <c r="I9" s="205"/>
      <c r="J9" s="205"/>
      <c r="K9" s="205"/>
      <c r="L9" s="205"/>
      <c r="M9" s="205"/>
      <c r="N9" s="45" t="s">
        <v>52</v>
      </c>
      <c r="O9" s="45" t="s">
        <v>53</v>
      </c>
      <c r="P9" s="45" t="s">
        <v>54</v>
      </c>
      <c r="Q9" s="205"/>
      <c r="R9" s="207"/>
      <c r="S9" s="207"/>
      <c r="T9" s="207" t="s">
        <v>55</v>
      </c>
      <c r="U9" s="207" t="s">
        <v>56</v>
      </c>
      <c r="V9" s="207" t="s">
        <v>57</v>
      </c>
      <c r="W9" s="207" t="s">
        <v>58</v>
      </c>
      <c r="X9" s="207" t="s">
        <v>59</v>
      </c>
      <c r="Y9" s="207" t="s">
        <v>60</v>
      </c>
      <c r="Z9" s="207"/>
      <c r="AA9" s="207"/>
      <c r="AB9" s="207"/>
      <c r="AC9" s="45"/>
      <c r="AD9" s="205"/>
      <c r="AE9" s="34"/>
      <c r="AF9" s="205"/>
      <c r="AG9" s="205"/>
      <c r="AH9" s="205"/>
      <c r="AI9" s="45" t="s">
        <v>52</v>
      </c>
      <c r="AJ9" s="45" t="s">
        <v>53</v>
      </c>
      <c r="AK9" s="45" t="s">
        <v>54</v>
      </c>
      <c r="AL9" s="205"/>
      <c r="AM9" s="205"/>
      <c r="AN9" s="205"/>
      <c r="AO9" s="205"/>
      <c r="AP9" s="205"/>
      <c r="AQ9" s="205"/>
      <c r="AR9" s="205"/>
      <c r="AS9" s="12" t="s">
        <v>61</v>
      </c>
      <c r="AT9" s="12" t="s">
        <v>62</v>
      </c>
      <c r="AU9" s="11" t="s">
        <v>63</v>
      </c>
      <c r="AV9" s="11" t="s">
        <v>64</v>
      </c>
      <c r="AW9" s="11" t="s">
        <v>65</v>
      </c>
      <c r="AX9" s="11" t="s">
        <v>66</v>
      </c>
      <c r="AY9" s="11" t="s">
        <v>67</v>
      </c>
      <c r="AZ9" s="11" t="s">
        <v>68</v>
      </c>
      <c r="BA9" s="11" t="s">
        <v>69</v>
      </c>
      <c r="BB9" s="12" t="s">
        <v>61</v>
      </c>
      <c r="BC9" s="12" t="s">
        <v>62</v>
      </c>
      <c r="BD9" s="11" t="s">
        <v>63</v>
      </c>
      <c r="BE9" s="11" t="s">
        <v>64</v>
      </c>
      <c r="BF9" s="11" t="s">
        <v>65</v>
      </c>
      <c r="BG9" s="11" t="s">
        <v>66</v>
      </c>
      <c r="BH9" s="11" t="s">
        <v>67</v>
      </c>
      <c r="BI9" s="11" t="s">
        <v>68</v>
      </c>
      <c r="BJ9" s="11" t="s">
        <v>69</v>
      </c>
      <c r="BK9" s="12" t="s">
        <v>61</v>
      </c>
      <c r="BL9" s="12" t="s">
        <v>62</v>
      </c>
      <c r="BM9" s="11" t="s">
        <v>63</v>
      </c>
      <c r="BN9" s="11" t="s">
        <v>64</v>
      </c>
      <c r="BO9" s="11" t="s">
        <v>65</v>
      </c>
      <c r="BP9" s="11" t="s">
        <v>66</v>
      </c>
      <c r="BQ9" s="11" t="s">
        <v>67</v>
      </c>
      <c r="BR9" s="11" t="s">
        <v>68</v>
      </c>
      <c r="BS9" s="11" t="s">
        <v>69</v>
      </c>
      <c r="BT9" s="12" t="s">
        <v>61</v>
      </c>
      <c r="BU9" s="12" t="s">
        <v>62</v>
      </c>
      <c r="BV9" s="11" t="s">
        <v>63</v>
      </c>
      <c r="BW9" s="11" t="s">
        <v>64</v>
      </c>
      <c r="BX9" s="11" t="s">
        <v>65</v>
      </c>
      <c r="BY9" s="11" t="s">
        <v>66</v>
      </c>
      <c r="BZ9" s="11" t="s">
        <v>67</v>
      </c>
      <c r="CA9" s="11" t="s">
        <v>68</v>
      </c>
      <c r="CB9" s="11" t="s">
        <v>69</v>
      </c>
      <c r="CC9" s="205"/>
      <c r="CD9" s="261"/>
      <c r="CE9" s="205"/>
      <c r="CF9" s="205"/>
      <c r="CG9" s="261"/>
      <c r="CH9" s="205"/>
      <c r="CI9" s="205"/>
      <c r="CJ9" s="261"/>
      <c r="CK9" s="205"/>
      <c r="CL9" s="1"/>
      <c r="CM9" s="1"/>
      <c r="CN9" s="1"/>
      <c r="CO9" s="1"/>
      <c r="CP9" s="1"/>
      <c r="CQ9" s="1"/>
      <c r="CR9" s="1"/>
      <c r="CS9" s="1"/>
      <c r="CT9" s="1"/>
      <c r="CU9" s="1"/>
      <c r="CV9" s="1"/>
      <c r="CW9" s="1"/>
      <c r="CX9" s="1"/>
      <c r="CY9" s="99" t="s">
        <v>70</v>
      </c>
      <c r="CZ9" s="99" t="s">
        <v>71</v>
      </c>
      <c r="DA9" s="1"/>
      <c r="DB9" s="1"/>
      <c r="DC9" s="1"/>
      <c r="DD9" s="99" t="s">
        <v>70</v>
      </c>
      <c r="DE9" s="99" t="s">
        <v>70</v>
      </c>
      <c r="DF9" s="99" t="s">
        <v>71</v>
      </c>
      <c r="DG9" s="99" t="s">
        <v>71</v>
      </c>
      <c r="DH9" s="1"/>
      <c r="DI9" s="1"/>
      <c r="DJ9" s="1"/>
      <c r="DK9" s="1"/>
      <c r="DL9" s="1"/>
      <c r="DM9" s="1"/>
      <c r="DN9" s="1"/>
      <c r="DO9" s="1"/>
      <c r="DP9" s="1"/>
      <c r="DQ9" s="1"/>
      <c r="DR9" s="1"/>
      <c r="DS9" s="1"/>
      <c r="DT9" s="1"/>
      <c r="DU9" s="3" t="s">
        <v>72</v>
      </c>
      <c r="DV9" s="3" t="s">
        <v>73</v>
      </c>
      <c r="DW9" s="3" t="s">
        <v>73</v>
      </c>
      <c r="DX9" s="1"/>
      <c r="DY9" s="1"/>
    </row>
    <row r="10" spans="1:129" ht="193.5" customHeight="1" thickBot="1" x14ac:dyDescent="0.3">
      <c r="A10" s="48" t="s">
        <v>117</v>
      </c>
      <c r="B10" s="38" t="s">
        <v>110</v>
      </c>
      <c r="C10" s="42" t="s">
        <v>108</v>
      </c>
      <c r="D10" s="128" t="s">
        <v>131</v>
      </c>
      <c r="E10" s="49" t="s">
        <v>177</v>
      </c>
      <c r="F10" s="49" t="s">
        <v>178</v>
      </c>
      <c r="G10" s="38"/>
      <c r="H10" s="38"/>
      <c r="I10" s="38"/>
      <c r="J10" s="38"/>
      <c r="K10" s="49" t="s">
        <v>179</v>
      </c>
      <c r="L10" s="49" t="s">
        <v>180</v>
      </c>
      <c r="M10" s="49" t="s">
        <v>181</v>
      </c>
      <c r="N10" s="38" t="s">
        <v>80</v>
      </c>
      <c r="O10" s="38" t="s">
        <v>86</v>
      </c>
      <c r="P10" s="42" t="str">
        <f>INDEX(Validacion!$C$15:$G$19,'MATRIZ PROYECCIÓN 2020'!CY10,'MATRIZ PROYECCIÓN 2020'!CZ10)</f>
        <v>Alta</v>
      </c>
      <c r="Q10" s="49" t="s">
        <v>182</v>
      </c>
      <c r="R10" s="115" t="s">
        <v>97</v>
      </c>
      <c r="S10" s="115" t="s">
        <v>155</v>
      </c>
      <c r="T10" s="115" t="s">
        <v>157</v>
      </c>
      <c r="U10" s="115" t="s">
        <v>160</v>
      </c>
      <c r="V10" s="115" t="s">
        <v>163</v>
      </c>
      <c r="W10" s="115" t="s">
        <v>166</v>
      </c>
      <c r="X10" s="117" t="s">
        <v>168</v>
      </c>
      <c r="Y10" s="115" t="s">
        <v>170</v>
      </c>
      <c r="Z10" s="115">
        <f>IF(S10="Asignado",15,0)+IF(T10="Adecuado",15,0)+IF(U10="Oportuna",15,0)+IF(V10="Prevenir",15,IF(V10="Detectar",10,0))+IF(W10="Confiable",15,0)+IF(X10="Se investigan y resuelven oportunamente",15,0)+IF(Y10="Completa",10,IF(Y10="Incompleta",5,0))</f>
        <v>100</v>
      </c>
      <c r="AA10" s="115" t="str">
        <f>IF(Z10&gt;=96,"Fuerte",IF(OR(Z10=95,Z10&gt;=86),"Moderado","Débil"))</f>
        <v>Fuerte</v>
      </c>
      <c r="AB10" s="125" t="s">
        <v>98</v>
      </c>
      <c r="AC10" s="115">
        <f>IF(AA10="Fuerte",100,IF(AA10="Moderado",50,0))+IF(AB10="Fuerte",100,IF(AB10="Moderado",50,0))</f>
        <v>200</v>
      </c>
      <c r="AD10" s="115" t="str">
        <f>IF(AND(AA10="Moderado",AB10="Moderado",AC10=100),"Moderado",IF(AC10=200,"Fuerte",IF(OR(AC10=150,),"Moderado","Débil")))</f>
        <v>Fuerte</v>
      </c>
      <c r="AE10" s="117">
        <f>(IF(AD10="Fuerte",100,IF(AD10="Moderado",50,0))/1)</f>
        <v>100</v>
      </c>
      <c r="AF10" s="115" t="str">
        <f>IF(AE10=100,"Fuerte",IF(OR(AE10=99,AE10&gt;=50),"Moderado","Débil"))</f>
        <v>Fuerte</v>
      </c>
      <c r="AG10" s="125" t="s">
        <v>5</v>
      </c>
      <c r="AH10" s="125" t="s">
        <v>175</v>
      </c>
      <c r="AI10" s="125" t="str">
        <f>VLOOKUP(IF(DE10=0,DE10+1,IF(DE10&lt;0,DE10+2,DE10)),Validacion!$J$15:$K$19,2,FALSE)</f>
        <v>Rara Vez</v>
      </c>
      <c r="AJ10" s="125" t="str">
        <f>VLOOKUP(IF(DG10=0,DG10+1,DG10),Validacion!$J$23:$K$27,2,FALSE)</f>
        <v>Mayor</v>
      </c>
      <c r="AK10" s="125" t="str">
        <f>INDEX(Validacion!$C$15:$G$19,IF(DE10=0,DE10+1,IF(DE10&lt;0,DE10+2,DE10)),IF(DG10=0,DG10+1,DG10))</f>
        <v>Alta</v>
      </c>
      <c r="AL10" s="121" t="s">
        <v>101</v>
      </c>
      <c r="AM10" s="126" t="s">
        <v>183</v>
      </c>
      <c r="AN10" s="49" t="s">
        <v>184</v>
      </c>
      <c r="AO10" s="49" t="s">
        <v>117</v>
      </c>
      <c r="AP10" s="50">
        <v>43832</v>
      </c>
      <c r="AQ10" s="50">
        <v>44196</v>
      </c>
      <c r="AR10" s="48" t="s">
        <v>185</v>
      </c>
      <c r="AS10" s="38"/>
      <c r="AT10" s="38"/>
      <c r="AU10" s="38"/>
      <c r="AV10" s="38"/>
      <c r="AW10" s="38"/>
      <c r="AX10" s="38"/>
      <c r="AY10" s="38"/>
      <c r="AZ10" s="38"/>
      <c r="BA10" s="38"/>
      <c r="BB10" s="38"/>
      <c r="BC10" s="38"/>
      <c r="BD10" s="38"/>
      <c r="BE10" s="38"/>
      <c r="BF10" s="38"/>
      <c r="BG10" s="38"/>
      <c r="BH10" s="38"/>
      <c r="BI10" s="38"/>
      <c r="BJ10" s="38"/>
      <c r="BK10" s="38"/>
      <c r="BL10" s="38"/>
      <c r="BM10" s="38"/>
      <c r="BN10" s="38"/>
      <c r="BO10" s="38"/>
      <c r="BP10" s="38"/>
      <c r="BQ10" s="38"/>
      <c r="BR10" s="38"/>
      <c r="BS10" s="38"/>
      <c r="BT10" s="38"/>
      <c r="BU10" s="38"/>
      <c r="BV10" s="38"/>
      <c r="BW10" s="38"/>
      <c r="BX10" s="38"/>
      <c r="BY10" s="38"/>
      <c r="BZ10" s="38"/>
      <c r="CA10" s="38"/>
      <c r="CB10" s="38"/>
      <c r="CC10" s="38"/>
      <c r="CD10" s="38"/>
      <c r="CE10" s="38"/>
      <c r="CF10" s="38"/>
      <c r="CG10" s="38"/>
      <c r="CH10" s="38"/>
      <c r="CI10" s="38"/>
      <c r="CJ10" s="38"/>
      <c r="CK10" s="38"/>
      <c r="CY10" s="100">
        <f>VLOOKUP(N10,Validacion!$I$15:$J$19,2,FALSE)</f>
        <v>2</v>
      </c>
      <c r="CZ10" s="101">
        <f>VLOOKUP(O10,Validacion!$I$23:$J$27,2,FALSE)</f>
        <v>4</v>
      </c>
      <c r="DA10" s="58"/>
      <c r="DB10" s="58"/>
      <c r="DC10" s="58"/>
      <c r="DD10" s="100">
        <f>VLOOKUP(N10,Validacion!$I$15:$J$19,2,FALSE)</f>
        <v>2</v>
      </c>
      <c r="DE10" s="102">
        <f>IF(AF10="Fuerte",DD10-2,IF(AND(AF10="Moderado",AG10="Directamente",AH10="Directamente"),DD10-1,IF(AND(AF10="Moderado",AG10="No Disminuye",AH10="Directamente"),DD10,IF(AND(AF10="Moderado",AG10="Directamente",AH10="No Disminuye"),DD10-1,DD10))))</f>
        <v>0</v>
      </c>
      <c r="DF10" s="103">
        <f>VLOOKUP(O10,Validacion!$I$23:$J$27,2,FALSE)</f>
        <v>4</v>
      </c>
      <c r="DG10" s="104">
        <f>IF(AF10="Fuerte",DF10,IF(AND(AF10="Moderado",AG10="Directamente",AH10="Directamente"),DF10-1,IF(AND(AF10="Moderado",AG10="No Disminuye",AH10="Directamente"),DF10-1,IF(AND(AF10="Moderado",AG10="Directamente",AH10="No Disminuye"),DF10,DF10))))</f>
        <v>4</v>
      </c>
    </row>
    <row r="11" spans="1:129" ht="110.25" customHeight="1" x14ac:dyDescent="0.25">
      <c r="A11" s="157" t="s">
        <v>109</v>
      </c>
      <c r="B11" s="160" t="s">
        <v>110</v>
      </c>
      <c r="C11" s="162" t="s">
        <v>108</v>
      </c>
      <c r="D11" s="262" t="s">
        <v>119</v>
      </c>
      <c r="E11" s="159" t="s">
        <v>186</v>
      </c>
      <c r="F11" s="159" t="s">
        <v>187</v>
      </c>
      <c r="G11" s="160"/>
      <c r="H11" s="160"/>
      <c r="I11" s="160"/>
      <c r="J11" s="160"/>
      <c r="K11" s="159" t="s">
        <v>188</v>
      </c>
      <c r="L11" s="166" t="s">
        <v>202</v>
      </c>
      <c r="M11" s="166" t="s">
        <v>203</v>
      </c>
      <c r="N11" s="161" t="s">
        <v>78</v>
      </c>
      <c r="O11" s="161" t="s">
        <v>86</v>
      </c>
      <c r="P11" s="163" t="str">
        <f>INDEX(Validacion!$C$15:$G$19,'MATRIZ PROYECCIÓN 2020'!CY11:CY13,'MATRIZ PROYECCIÓN 2020'!CZ11:CZ13)</f>
        <v>Extrema</v>
      </c>
      <c r="Q11" s="49" t="s">
        <v>189</v>
      </c>
      <c r="R11" s="115" t="s">
        <v>97</v>
      </c>
      <c r="S11" s="115" t="s">
        <v>155</v>
      </c>
      <c r="T11" s="115" t="s">
        <v>157</v>
      </c>
      <c r="U11" s="115" t="s">
        <v>160</v>
      </c>
      <c r="V11" s="115" t="s">
        <v>163</v>
      </c>
      <c r="W11" s="115" t="s">
        <v>166</v>
      </c>
      <c r="X11" s="117" t="s">
        <v>168</v>
      </c>
      <c r="Y11" s="115" t="s">
        <v>170</v>
      </c>
      <c r="Z11" s="115">
        <f t="shared" ref="Z11:Z35" si="0">IF(S11="Asignado",15,0)+IF(T11="Adecuado",15,0)+IF(U11="Oportuna",15,0)+IF(V11="Prevenir",15,IF(V11="Detectar",10,0))+IF(W11="Confiable",15,0)+IF(X11="Se investigan y resuelven oportunamente",15,0)+IF(Y11="Completa",10,IF(Y11="Incompleta",5,0))</f>
        <v>100</v>
      </c>
      <c r="AA11" s="115" t="str">
        <f t="shared" ref="AA11:AA35" si="1">IF(Z11&gt;=96,"Fuerte",IF(OR(Z11=95,Z11&gt;=86),"Moderado","Débil"))</f>
        <v>Fuerte</v>
      </c>
      <c r="AB11" s="125" t="s">
        <v>98</v>
      </c>
      <c r="AC11" s="115">
        <f t="shared" ref="AC11:AC35" si="2">IF(AA11="Fuerte",100,IF(AA11="Moderado",50,0))+IF(AB11="Fuerte",100,IF(AB11="Moderado",50,0))</f>
        <v>200</v>
      </c>
      <c r="AD11" s="115" t="str">
        <f t="shared" ref="AD11:AD35" si="3">IF(AND(AA11="Moderado",AB11="Moderado",AC11=100),"Moderado",IF(AC11=200,"Fuerte",IF(OR(AC11=150,),"Moderado","Débil")))</f>
        <v>Fuerte</v>
      </c>
      <c r="AE11" s="166">
        <f>(IF(AD11="Fuerte",100,IF(AD11="Moderado",50,0))+IF(AD12="Fuerte",100,IF(AD12="Moderado",50,0))+IF(AD13="Fuerte",100,IF(AD13="Moderado",50,0)))/3</f>
        <v>100</v>
      </c>
      <c r="AF11" s="161" t="str">
        <f t="shared" ref="AF11:AF24" si="4">IF(AE11=100,"Fuerte",IF(OR(AE11=99,AE11&gt;=50),"Moderado","Débil"))</f>
        <v>Fuerte</v>
      </c>
      <c r="AG11" s="163" t="s">
        <v>5</v>
      </c>
      <c r="AH11" s="163" t="s">
        <v>175</v>
      </c>
      <c r="AI11" s="163" t="str">
        <f>VLOOKUP(IF(DE11=0,DE11+1,IF(DE11&lt;0,DE11+2,DE11)),Validacion!$J$15:$K$19,2,FALSE)</f>
        <v>Rara Vez</v>
      </c>
      <c r="AJ11" s="163" t="str">
        <f>VLOOKUP(IF(DG11=0,DG11+1,DG11),Validacion!$J$23:$K$27,2,FALSE)</f>
        <v>Mayor</v>
      </c>
      <c r="AK11" s="163" t="str">
        <f>INDEX(Validacion!$C$15:$G$19,IF(DE11=0,DE11+1,IF(DE11&lt;0,DE11+2,DE11)),IF(DG11=0,DG11+1,DG11))</f>
        <v>Alta</v>
      </c>
      <c r="AL11" s="158" t="s">
        <v>101</v>
      </c>
      <c r="AM11" s="126" t="s">
        <v>192</v>
      </c>
      <c r="AN11" s="49" t="s">
        <v>195</v>
      </c>
      <c r="AO11" s="49" t="s">
        <v>197</v>
      </c>
      <c r="AP11" s="54">
        <v>43831</v>
      </c>
      <c r="AQ11" s="54">
        <v>44196</v>
      </c>
      <c r="AR11" s="48" t="s">
        <v>199</v>
      </c>
      <c r="AS11" s="53"/>
      <c r="AT11" s="53"/>
      <c r="AU11" s="53"/>
      <c r="AV11" s="53"/>
      <c r="AW11" s="53"/>
      <c r="AX11" s="53"/>
      <c r="AY11" s="53"/>
      <c r="AZ11" s="53"/>
      <c r="BA11" s="53"/>
      <c r="BB11" s="53"/>
      <c r="BC11" s="53"/>
      <c r="BD11" s="53"/>
      <c r="BE11" s="53"/>
      <c r="BF11" s="53"/>
      <c r="BG11" s="53"/>
      <c r="BH11" s="53"/>
      <c r="BI11" s="53"/>
      <c r="BJ11" s="53"/>
      <c r="BK11" s="53"/>
      <c r="BL11" s="53"/>
      <c r="BM11" s="53"/>
      <c r="BN11" s="53"/>
      <c r="BO11" s="53"/>
      <c r="BP11" s="53"/>
      <c r="BQ11" s="53"/>
      <c r="BR11" s="53"/>
      <c r="BS11" s="53"/>
      <c r="BT11" s="53"/>
      <c r="BU11" s="53"/>
      <c r="BV11" s="53"/>
      <c r="BW11" s="53"/>
      <c r="BX11" s="53"/>
      <c r="BY11" s="53"/>
      <c r="BZ11" s="53"/>
      <c r="CA11" s="53"/>
      <c r="CB11" s="53"/>
      <c r="CC11" s="53"/>
      <c r="CD11" s="53"/>
      <c r="CE11" s="53"/>
      <c r="CF11" s="53"/>
      <c r="CG11" s="53"/>
      <c r="CH11" s="53"/>
      <c r="CI11" s="53"/>
      <c r="CJ11" s="53"/>
      <c r="CK11" s="53"/>
      <c r="CY11" s="189">
        <f>VLOOKUP(N11,Validacion!$I$15:$J$19,2,FALSE)</f>
        <v>3</v>
      </c>
      <c r="CZ11" s="191">
        <f>VLOOKUP(O11,Validacion!$I$23:$J$27,2,FALSE)</f>
        <v>4</v>
      </c>
      <c r="DA11" s="58"/>
      <c r="DB11" s="58"/>
      <c r="DC11" s="58"/>
      <c r="DD11" s="189">
        <f>VLOOKUP(N11,Validacion!$I$15:$J$19,2,FALSE)</f>
        <v>3</v>
      </c>
      <c r="DE11" s="193">
        <f>IF(AF11="Fuerte",DD11-2,IF(AND(AF11="Moderado",AG11="Directamente",AH11="Directamente"),DD11-1,IF(AND(AF11="Moderado",AG11="No Disminuye",AH11="Directamente"),DD11,IF(AND(AF11="Moderado",AG11="Directamente",AH11="No Disminuye"),DD11-1,DD11))))</f>
        <v>1</v>
      </c>
      <c r="DF11" s="195">
        <f>VLOOKUP(O11,Validacion!$I$23:$J$27,2,FALSE)</f>
        <v>4</v>
      </c>
      <c r="DG11" s="196">
        <f>IF(AF11="Fuerte",DF11,IF(AND(AF11="Moderado",AG11="Directamente",AH11="Directamente"),DF11-1,IF(AND(AF11="Moderado",AG11="No Disminuye",AH11="Directamente"),DF11-1,IF(AND(AF11="Moderado",AG11="Directamente",AH11="No Disminuye"),DF11,DF11))))</f>
        <v>4</v>
      </c>
    </row>
    <row r="12" spans="1:129" ht="110.25" customHeight="1" x14ac:dyDescent="0.25">
      <c r="A12" s="157"/>
      <c r="B12" s="160"/>
      <c r="C12" s="162"/>
      <c r="D12" s="262"/>
      <c r="E12" s="159"/>
      <c r="F12" s="159"/>
      <c r="G12" s="160"/>
      <c r="H12" s="160"/>
      <c r="I12" s="160"/>
      <c r="J12" s="160"/>
      <c r="K12" s="159"/>
      <c r="L12" s="168"/>
      <c r="M12" s="168"/>
      <c r="N12" s="168"/>
      <c r="O12" s="168"/>
      <c r="P12" s="169"/>
      <c r="Q12" s="49" t="s">
        <v>190</v>
      </c>
      <c r="R12" s="115" t="s">
        <v>97</v>
      </c>
      <c r="S12" s="115" t="s">
        <v>155</v>
      </c>
      <c r="T12" s="115" t="s">
        <v>157</v>
      </c>
      <c r="U12" s="115" t="s">
        <v>160</v>
      </c>
      <c r="V12" s="115" t="s">
        <v>163</v>
      </c>
      <c r="W12" s="115" t="s">
        <v>166</v>
      </c>
      <c r="X12" s="117" t="s">
        <v>168</v>
      </c>
      <c r="Y12" s="115" t="s">
        <v>170</v>
      </c>
      <c r="Z12" s="115">
        <f t="shared" si="0"/>
        <v>100</v>
      </c>
      <c r="AA12" s="115" t="str">
        <f t="shared" si="1"/>
        <v>Fuerte</v>
      </c>
      <c r="AB12" s="125" t="s">
        <v>98</v>
      </c>
      <c r="AC12" s="115">
        <f t="shared" si="2"/>
        <v>200</v>
      </c>
      <c r="AD12" s="115" t="str">
        <f t="shared" si="3"/>
        <v>Fuerte</v>
      </c>
      <c r="AE12" s="167"/>
      <c r="AF12" s="168"/>
      <c r="AG12" s="169"/>
      <c r="AH12" s="169"/>
      <c r="AI12" s="169"/>
      <c r="AJ12" s="169"/>
      <c r="AK12" s="169"/>
      <c r="AL12" s="158"/>
      <c r="AM12" s="126" t="s">
        <v>193</v>
      </c>
      <c r="AN12" s="49" t="s">
        <v>196</v>
      </c>
      <c r="AO12" s="49" t="s">
        <v>198</v>
      </c>
      <c r="AP12" s="54">
        <v>43831</v>
      </c>
      <c r="AQ12" s="54">
        <v>44196</v>
      </c>
      <c r="AR12" s="48" t="s">
        <v>200</v>
      </c>
      <c r="AS12" s="53"/>
      <c r="AT12" s="53"/>
      <c r="AU12" s="53"/>
      <c r="AV12" s="53"/>
      <c r="AW12" s="53"/>
      <c r="AX12" s="53"/>
      <c r="AY12" s="53"/>
      <c r="AZ12" s="53"/>
      <c r="BA12" s="53"/>
      <c r="BB12" s="53"/>
      <c r="BC12" s="53"/>
      <c r="BD12" s="53"/>
      <c r="BE12" s="53"/>
      <c r="BF12" s="53"/>
      <c r="BG12" s="53"/>
      <c r="BH12" s="53"/>
      <c r="BI12" s="53"/>
      <c r="BJ12" s="53"/>
      <c r="BK12" s="53"/>
      <c r="BL12" s="53"/>
      <c r="BM12" s="53"/>
      <c r="BN12" s="53"/>
      <c r="BO12" s="53"/>
      <c r="BP12" s="53"/>
      <c r="BQ12" s="53"/>
      <c r="BR12" s="53"/>
      <c r="BS12" s="53"/>
      <c r="BT12" s="53"/>
      <c r="BU12" s="53"/>
      <c r="BV12" s="53"/>
      <c r="BW12" s="53"/>
      <c r="BX12" s="53"/>
      <c r="BY12" s="53"/>
      <c r="BZ12" s="53"/>
      <c r="CA12" s="53"/>
      <c r="CB12" s="53"/>
      <c r="CC12" s="53"/>
      <c r="CD12" s="53"/>
      <c r="CE12" s="53"/>
      <c r="CF12" s="53"/>
      <c r="CG12" s="53"/>
      <c r="CH12" s="53"/>
      <c r="CI12" s="53"/>
      <c r="CJ12" s="53"/>
      <c r="CK12" s="53"/>
      <c r="CY12" s="198"/>
      <c r="CZ12" s="199"/>
      <c r="DA12" s="58"/>
      <c r="DB12" s="58"/>
      <c r="DC12" s="58"/>
      <c r="DD12" s="198"/>
      <c r="DE12" s="200"/>
      <c r="DF12" s="160"/>
      <c r="DG12" s="201"/>
    </row>
    <row r="13" spans="1:129" ht="152.25" customHeight="1" thickBot="1" x14ac:dyDescent="0.3">
      <c r="A13" s="157"/>
      <c r="B13" s="160"/>
      <c r="C13" s="162"/>
      <c r="D13" s="262"/>
      <c r="E13" s="159"/>
      <c r="F13" s="159"/>
      <c r="G13" s="160"/>
      <c r="H13" s="160"/>
      <c r="I13" s="160"/>
      <c r="J13" s="160"/>
      <c r="K13" s="159"/>
      <c r="L13" s="274"/>
      <c r="M13" s="274"/>
      <c r="N13" s="274"/>
      <c r="O13" s="274"/>
      <c r="P13" s="172"/>
      <c r="Q13" s="49" t="s">
        <v>191</v>
      </c>
      <c r="R13" s="115" t="s">
        <v>97</v>
      </c>
      <c r="S13" s="115" t="s">
        <v>155</v>
      </c>
      <c r="T13" s="115" t="s">
        <v>157</v>
      </c>
      <c r="U13" s="115" t="s">
        <v>160</v>
      </c>
      <c r="V13" s="115" t="s">
        <v>163</v>
      </c>
      <c r="W13" s="115" t="s">
        <v>166</v>
      </c>
      <c r="X13" s="117" t="s">
        <v>168</v>
      </c>
      <c r="Y13" s="115" t="s">
        <v>170</v>
      </c>
      <c r="Z13" s="115">
        <f t="shared" si="0"/>
        <v>100</v>
      </c>
      <c r="AA13" s="115" t="str">
        <f t="shared" si="1"/>
        <v>Fuerte</v>
      </c>
      <c r="AB13" s="125" t="s">
        <v>98</v>
      </c>
      <c r="AC13" s="115">
        <f t="shared" si="2"/>
        <v>200</v>
      </c>
      <c r="AD13" s="115" t="str">
        <f t="shared" si="3"/>
        <v>Fuerte</v>
      </c>
      <c r="AE13" s="275"/>
      <c r="AF13" s="274"/>
      <c r="AG13" s="172"/>
      <c r="AH13" s="172"/>
      <c r="AI13" s="172"/>
      <c r="AJ13" s="172"/>
      <c r="AK13" s="172"/>
      <c r="AL13" s="158"/>
      <c r="AM13" s="126" t="s">
        <v>194</v>
      </c>
      <c r="AN13" s="49" t="s">
        <v>195</v>
      </c>
      <c r="AO13" s="49" t="s">
        <v>198</v>
      </c>
      <c r="AP13" s="54">
        <v>43831</v>
      </c>
      <c r="AQ13" s="54">
        <v>44196</v>
      </c>
      <c r="AR13" s="48" t="s">
        <v>201</v>
      </c>
      <c r="AS13" s="53"/>
      <c r="AT13" s="53"/>
      <c r="AU13" s="53"/>
      <c r="AV13" s="53"/>
      <c r="AW13" s="53"/>
      <c r="AX13" s="53"/>
      <c r="AY13" s="53"/>
      <c r="AZ13" s="53"/>
      <c r="BA13" s="53"/>
      <c r="BB13" s="53"/>
      <c r="BC13" s="53"/>
      <c r="BD13" s="53"/>
      <c r="BE13" s="53"/>
      <c r="BF13" s="53"/>
      <c r="BG13" s="53"/>
      <c r="BH13" s="53"/>
      <c r="BI13" s="53"/>
      <c r="BJ13" s="53"/>
      <c r="BK13" s="53"/>
      <c r="BL13" s="53"/>
      <c r="BM13" s="53"/>
      <c r="BN13" s="53"/>
      <c r="BO13" s="53"/>
      <c r="BP13" s="53"/>
      <c r="BQ13" s="53"/>
      <c r="BR13" s="53"/>
      <c r="BS13" s="53"/>
      <c r="BT13" s="53"/>
      <c r="BU13" s="53"/>
      <c r="BV13" s="53"/>
      <c r="BW13" s="53"/>
      <c r="BX13" s="53"/>
      <c r="BY13" s="53"/>
      <c r="BZ13" s="53"/>
      <c r="CA13" s="53"/>
      <c r="CB13" s="53"/>
      <c r="CC13" s="53"/>
      <c r="CD13" s="53"/>
      <c r="CE13" s="53"/>
      <c r="CF13" s="53"/>
      <c r="CG13" s="53"/>
      <c r="CH13" s="53"/>
      <c r="CI13" s="53"/>
      <c r="CJ13" s="53"/>
      <c r="CK13" s="53"/>
      <c r="CY13" s="190"/>
      <c r="CZ13" s="192"/>
      <c r="DA13" s="58"/>
      <c r="DB13" s="58"/>
      <c r="DC13" s="58"/>
      <c r="DD13" s="190"/>
      <c r="DE13" s="194"/>
      <c r="DF13" s="161"/>
      <c r="DG13" s="197"/>
    </row>
    <row r="14" spans="1:129" s="58" customFormat="1" ht="130.5" customHeight="1" x14ac:dyDescent="0.25">
      <c r="A14" s="157" t="s">
        <v>113</v>
      </c>
      <c r="B14" s="160" t="s">
        <v>110</v>
      </c>
      <c r="C14" s="162" t="s">
        <v>108</v>
      </c>
      <c r="D14" s="262" t="s">
        <v>122</v>
      </c>
      <c r="E14" s="159" t="s">
        <v>186</v>
      </c>
      <c r="F14" s="159" t="s">
        <v>204</v>
      </c>
      <c r="G14" s="55"/>
      <c r="H14" s="55"/>
      <c r="I14" s="55"/>
      <c r="J14" s="55"/>
      <c r="K14" s="159" t="s">
        <v>206</v>
      </c>
      <c r="L14" s="159" t="s">
        <v>209</v>
      </c>
      <c r="M14" s="159" t="s">
        <v>211</v>
      </c>
      <c r="N14" s="160" t="s">
        <v>78</v>
      </c>
      <c r="O14" s="160" t="s">
        <v>86</v>
      </c>
      <c r="P14" s="162" t="str">
        <f>INDEX(Validacion!$C$15:$G$19,'MATRIZ PROYECCIÓN 2020'!CY14:CY16,'MATRIZ PROYECCIÓN 2020'!CZ14:CZ16)</f>
        <v>Extrema</v>
      </c>
      <c r="Q14" s="49" t="s">
        <v>208</v>
      </c>
      <c r="R14" s="115" t="s">
        <v>97</v>
      </c>
      <c r="S14" s="115" t="s">
        <v>155</v>
      </c>
      <c r="T14" s="115" t="s">
        <v>157</v>
      </c>
      <c r="U14" s="115" t="s">
        <v>160</v>
      </c>
      <c r="V14" s="115" t="s">
        <v>163</v>
      </c>
      <c r="W14" s="115" t="s">
        <v>166</v>
      </c>
      <c r="X14" s="117" t="s">
        <v>168</v>
      </c>
      <c r="Y14" s="115" t="s">
        <v>170</v>
      </c>
      <c r="Z14" s="115">
        <f t="shared" si="0"/>
        <v>100</v>
      </c>
      <c r="AA14" s="115" t="str">
        <f t="shared" si="1"/>
        <v>Fuerte</v>
      </c>
      <c r="AB14" s="125" t="s">
        <v>98</v>
      </c>
      <c r="AC14" s="115">
        <f t="shared" si="2"/>
        <v>200</v>
      </c>
      <c r="AD14" s="115" t="str">
        <f t="shared" si="3"/>
        <v>Fuerte</v>
      </c>
      <c r="AE14" s="157">
        <f>(IF(AD14="Fuerte",100,IF(AD14="Moderado",50,0))+IF(AD15="Fuerte",100,IF(AD15="Moderado",50,0))+IF(AD16="Fuerte",100,IF(AD16="Moderado",50,0)))/3</f>
        <v>100</v>
      </c>
      <c r="AF14" s="160" t="str">
        <f>IF(AE14=100,"Fuerte",IF(OR(AE14=99,AE14&gt;=50),"Moderado","Débil"))</f>
        <v>Fuerte</v>
      </c>
      <c r="AG14" s="162" t="s">
        <v>5</v>
      </c>
      <c r="AH14" s="162" t="s">
        <v>175</v>
      </c>
      <c r="AI14" s="163" t="str">
        <f>VLOOKUP(IF(DE14=0,DE14+1,IF(DE14&lt;0,DE14+2,DE14)),Validacion!$J$15:$K$19,2,FALSE)</f>
        <v>Rara Vez</v>
      </c>
      <c r="AJ14" s="163" t="str">
        <f>VLOOKUP(IF(DG14=0,DG14+1,DG14),Validacion!$J$23:$K$27,2,FALSE)</f>
        <v>Mayor</v>
      </c>
      <c r="AK14" s="163" t="str">
        <f>INDEX(Validacion!$C$15:$G$19,IF(DE14=0,DE14+1,IF(DE14&lt;0,DE14+2,DE14)),IF(DG14=0,DG14+1,DG14))</f>
        <v>Alta</v>
      </c>
      <c r="AL14" s="158" t="s">
        <v>101</v>
      </c>
      <c r="AM14" s="60" t="s">
        <v>216</v>
      </c>
      <c r="AN14" s="49" t="s">
        <v>220</v>
      </c>
      <c r="AO14" s="56" t="s">
        <v>224</v>
      </c>
      <c r="AP14" s="50">
        <v>43838</v>
      </c>
      <c r="AQ14" s="50">
        <v>44196</v>
      </c>
      <c r="AR14" s="48" t="s">
        <v>225</v>
      </c>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Y14" s="189">
        <f>VLOOKUP(N14,Validacion!$I$15:$J$19,2,FALSE)</f>
        <v>3</v>
      </c>
      <c r="CZ14" s="191">
        <f>VLOOKUP(O14,Validacion!$I$23:$J$27,2,FALSE)</f>
        <v>4</v>
      </c>
      <c r="DD14" s="189">
        <f>VLOOKUP(N14,Validacion!$I$15:$J$19,2,FALSE)</f>
        <v>3</v>
      </c>
      <c r="DE14" s="202">
        <f>IF(AF14="Fuerte",DD14-2,IF(AND(AF14="Moderado",AG14="Directamente",AH14="Directamente"),DD14-1,IF(AND(AF14="Moderado",AG14="No Disminuye",AH14="Directamente"),DD14,IF(AND(AF14="Moderado",AG14="Directamente",AH14="No Disminuye"),DD14-1,DD14))))</f>
        <v>1</v>
      </c>
      <c r="DF14" s="195">
        <f>VLOOKUP(O14,Validacion!$I$23:$J$27,2,FALSE)</f>
        <v>4</v>
      </c>
      <c r="DG14" s="196">
        <f>IF(AF14="Fuerte",DF14,IF(AND(AF14="Moderado",AG14="Directamente",AH14="Directamente"),DF14-1,IF(AND(AF14="Moderado",AG14="No Disminuye",AH14="Directamente"),DF14-1,IF(AND(AF14="Moderado",AG14="Directamente",AH14="No Disminuye"),DF14,DF14))))</f>
        <v>4</v>
      </c>
    </row>
    <row r="15" spans="1:129" s="58" customFormat="1" ht="105.75" customHeight="1" x14ac:dyDescent="0.25">
      <c r="A15" s="157"/>
      <c r="B15" s="160"/>
      <c r="C15" s="162"/>
      <c r="D15" s="262"/>
      <c r="E15" s="159"/>
      <c r="F15" s="159"/>
      <c r="G15" s="55"/>
      <c r="H15" s="55"/>
      <c r="I15" s="55"/>
      <c r="J15" s="55"/>
      <c r="K15" s="165"/>
      <c r="L15" s="165"/>
      <c r="M15" s="165"/>
      <c r="N15" s="160"/>
      <c r="O15" s="160"/>
      <c r="P15" s="162"/>
      <c r="Q15" s="49" t="s">
        <v>213</v>
      </c>
      <c r="R15" s="115" t="s">
        <v>97</v>
      </c>
      <c r="S15" s="115" t="s">
        <v>155</v>
      </c>
      <c r="T15" s="115" t="s">
        <v>157</v>
      </c>
      <c r="U15" s="115" t="s">
        <v>160</v>
      </c>
      <c r="V15" s="115" t="s">
        <v>163</v>
      </c>
      <c r="W15" s="115" t="s">
        <v>166</v>
      </c>
      <c r="X15" s="117" t="s">
        <v>168</v>
      </c>
      <c r="Y15" s="115" t="s">
        <v>170</v>
      </c>
      <c r="Z15" s="115">
        <f t="shared" si="0"/>
        <v>100</v>
      </c>
      <c r="AA15" s="115" t="str">
        <f t="shared" si="1"/>
        <v>Fuerte</v>
      </c>
      <c r="AB15" s="125" t="s">
        <v>98</v>
      </c>
      <c r="AC15" s="115">
        <f t="shared" si="2"/>
        <v>200</v>
      </c>
      <c r="AD15" s="115" t="str">
        <f t="shared" si="3"/>
        <v>Fuerte</v>
      </c>
      <c r="AE15" s="157"/>
      <c r="AF15" s="160"/>
      <c r="AG15" s="162"/>
      <c r="AH15" s="162"/>
      <c r="AI15" s="169"/>
      <c r="AJ15" s="169"/>
      <c r="AK15" s="169"/>
      <c r="AL15" s="158"/>
      <c r="AM15" s="60" t="s">
        <v>217</v>
      </c>
      <c r="AN15" s="49" t="s">
        <v>221</v>
      </c>
      <c r="AO15" s="56" t="s">
        <v>224</v>
      </c>
      <c r="AP15" s="50">
        <v>43838</v>
      </c>
      <c r="AQ15" s="50">
        <v>44196</v>
      </c>
      <c r="AR15" s="48" t="s">
        <v>226</v>
      </c>
      <c r="AS15" s="55"/>
      <c r="AT15" s="55"/>
      <c r="AU15" s="55"/>
      <c r="AV15" s="55"/>
      <c r="AW15" s="55"/>
      <c r="AX15" s="55"/>
      <c r="AY15" s="55"/>
      <c r="AZ15" s="55"/>
      <c r="BA15" s="55"/>
      <c r="BB15" s="55"/>
      <c r="BC15" s="55"/>
      <c r="BD15" s="55"/>
      <c r="BE15" s="55"/>
      <c r="BF15" s="55"/>
      <c r="BG15" s="55"/>
      <c r="BH15" s="55"/>
      <c r="BI15" s="55"/>
      <c r="BJ15" s="55"/>
      <c r="BK15" s="55"/>
      <c r="BL15" s="55"/>
      <c r="BM15" s="55"/>
      <c r="BN15" s="55"/>
      <c r="BO15" s="55"/>
      <c r="BP15" s="55"/>
      <c r="BQ15" s="55"/>
      <c r="BR15" s="55"/>
      <c r="BS15" s="55"/>
      <c r="BT15" s="55"/>
      <c r="BU15" s="55"/>
      <c r="BV15" s="55"/>
      <c r="BW15" s="55"/>
      <c r="BX15" s="55"/>
      <c r="BY15" s="55"/>
      <c r="BZ15" s="55"/>
      <c r="CA15" s="55"/>
      <c r="CB15" s="55"/>
      <c r="CC15" s="55"/>
      <c r="CD15" s="55"/>
      <c r="CE15" s="55"/>
      <c r="CF15" s="55"/>
      <c r="CG15" s="55"/>
      <c r="CH15" s="55"/>
      <c r="CI15" s="55"/>
      <c r="CJ15" s="55"/>
      <c r="CK15" s="55"/>
      <c r="CY15" s="198"/>
      <c r="CZ15" s="199"/>
      <c r="DD15" s="198"/>
      <c r="DE15" s="203"/>
      <c r="DF15" s="160"/>
      <c r="DG15" s="201"/>
    </row>
    <row r="16" spans="1:129" s="58" customFormat="1" ht="105.75" customHeight="1" x14ac:dyDescent="0.25">
      <c r="A16" s="157"/>
      <c r="B16" s="160"/>
      <c r="C16" s="162"/>
      <c r="D16" s="262"/>
      <c r="E16" s="159"/>
      <c r="F16" s="159"/>
      <c r="G16" s="55"/>
      <c r="H16" s="55"/>
      <c r="I16" s="55"/>
      <c r="J16" s="55"/>
      <c r="K16" s="165"/>
      <c r="L16" s="165"/>
      <c r="M16" s="165"/>
      <c r="N16" s="160"/>
      <c r="O16" s="160"/>
      <c r="P16" s="162"/>
      <c r="Q16" s="49" t="s">
        <v>214</v>
      </c>
      <c r="R16" s="115" t="s">
        <v>97</v>
      </c>
      <c r="S16" s="115" t="s">
        <v>155</v>
      </c>
      <c r="T16" s="115" t="s">
        <v>157</v>
      </c>
      <c r="U16" s="115" t="s">
        <v>160</v>
      </c>
      <c r="V16" s="115" t="s">
        <v>163</v>
      </c>
      <c r="W16" s="115" t="s">
        <v>166</v>
      </c>
      <c r="X16" s="117" t="s">
        <v>168</v>
      </c>
      <c r="Y16" s="115" t="s">
        <v>170</v>
      </c>
      <c r="Z16" s="115">
        <f t="shared" si="0"/>
        <v>100</v>
      </c>
      <c r="AA16" s="115" t="str">
        <f t="shared" si="1"/>
        <v>Fuerte</v>
      </c>
      <c r="AB16" s="125" t="s">
        <v>98</v>
      </c>
      <c r="AC16" s="115">
        <f t="shared" si="2"/>
        <v>200</v>
      </c>
      <c r="AD16" s="115" t="str">
        <f t="shared" si="3"/>
        <v>Fuerte</v>
      </c>
      <c r="AE16" s="157"/>
      <c r="AF16" s="160"/>
      <c r="AG16" s="162"/>
      <c r="AH16" s="162"/>
      <c r="AI16" s="172"/>
      <c r="AJ16" s="172"/>
      <c r="AK16" s="172"/>
      <c r="AL16" s="158"/>
      <c r="AM16" s="60" t="s">
        <v>218</v>
      </c>
      <c r="AN16" s="49" t="s">
        <v>222</v>
      </c>
      <c r="AO16" s="56" t="s">
        <v>224</v>
      </c>
      <c r="AP16" s="50">
        <v>43838</v>
      </c>
      <c r="AQ16" s="50">
        <v>44196</v>
      </c>
      <c r="AR16" s="48" t="s">
        <v>227</v>
      </c>
      <c r="AS16" s="55"/>
      <c r="AT16" s="55"/>
      <c r="AU16" s="55"/>
      <c r="AV16" s="55"/>
      <c r="AW16" s="55"/>
      <c r="AX16" s="55"/>
      <c r="AY16" s="55"/>
      <c r="AZ16" s="55"/>
      <c r="BA16" s="55"/>
      <c r="BB16" s="55"/>
      <c r="BC16" s="55"/>
      <c r="BD16" s="55"/>
      <c r="BE16" s="55"/>
      <c r="BF16" s="55"/>
      <c r="BG16" s="55"/>
      <c r="BH16" s="55"/>
      <c r="BI16" s="55"/>
      <c r="BJ16" s="55"/>
      <c r="BK16" s="55"/>
      <c r="BL16" s="55"/>
      <c r="BM16" s="55"/>
      <c r="BN16" s="55"/>
      <c r="BO16" s="55"/>
      <c r="BP16" s="55"/>
      <c r="BQ16" s="55"/>
      <c r="BR16" s="55"/>
      <c r="BS16" s="55"/>
      <c r="BT16" s="55"/>
      <c r="BU16" s="55"/>
      <c r="BV16" s="55"/>
      <c r="BW16" s="55"/>
      <c r="BX16" s="55"/>
      <c r="BY16" s="55"/>
      <c r="BZ16" s="55"/>
      <c r="CA16" s="55"/>
      <c r="CB16" s="55"/>
      <c r="CC16" s="55"/>
      <c r="CD16" s="55"/>
      <c r="CE16" s="55"/>
      <c r="CF16" s="55"/>
      <c r="CG16" s="55"/>
      <c r="CH16" s="55"/>
      <c r="CI16" s="55"/>
      <c r="CJ16" s="55"/>
      <c r="CK16" s="55"/>
      <c r="CY16" s="198"/>
      <c r="CZ16" s="199"/>
      <c r="DD16" s="198"/>
      <c r="DE16" s="203"/>
      <c r="DF16" s="160"/>
      <c r="DG16" s="201"/>
    </row>
    <row r="17" spans="1:111" s="58" customFormat="1" ht="165" customHeight="1" thickBot="1" x14ac:dyDescent="0.3">
      <c r="A17" s="157"/>
      <c r="B17" s="160"/>
      <c r="C17" s="162"/>
      <c r="D17" s="262"/>
      <c r="E17" s="159"/>
      <c r="F17" s="56" t="s">
        <v>205</v>
      </c>
      <c r="G17" s="55"/>
      <c r="H17" s="55"/>
      <c r="I17" s="55"/>
      <c r="J17" s="55"/>
      <c r="K17" s="56" t="s">
        <v>207</v>
      </c>
      <c r="L17" s="49" t="s">
        <v>210</v>
      </c>
      <c r="M17" s="56" t="s">
        <v>212</v>
      </c>
      <c r="N17" s="52" t="s">
        <v>78</v>
      </c>
      <c r="O17" s="52" t="s">
        <v>86</v>
      </c>
      <c r="P17" s="42" t="str">
        <f>INDEX(Validacion!$C$15:$G$19,'MATRIZ PROYECCIÓN 2020'!CY17,'MATRIZ PROYECCIÓN 2020'!CZ17)</f>
        <v>Extrema</v>
      </c>
      <c r="Q17" s="49" t="s">
        <v>215</v>
      </c>
      <c r="R17" s="115" t="s">
        <v>97</v>
      </c>
      <c r="S17" s="115" t="s">
        <v>155</v>
      </c>
      <c r="T17" s="115" t="s">
        <v>157</v>
      </c>
      <c r="U17" s="115" t="s">
        <v>160</v>
      </c>
      <c r="V17" s="115" t="s">
        <v>163</v>
      </c>
      <c r="W17" s="115" t="s">
        <v>166</v>
      </c>
      <c r="X17" s="117" t="s">
        <v>168</v>
      </c>
      <c r="Y17" s="115" t="s">
        <v>170</v>
      </c>
      <c r="Z17" s="115">
        <f t="shared" si="0"/>
        <v>100</v>
      </c>
      <c r="AA17" s="115" t="str">
        <f t="shared" si="1"/>
        <v>Fuerte</v>
      </c>
      <c r="AB17" s="125" t="s">
        <v>98</v>
      </c>
      <c r="AC17" s="115">
        <f t="shared" si="2"/>
        <v>200</v>
      </c>
      <c r="AD17" s="115" t="str">
        <f t="shared" si="3"/>
        <v>Fuerte</v>
      </c>
      <c r="AE17" s="117">
        <f t="shared" ref="AE17:AE24" si="5">(IF(AD17="Fuerte",100,IF(AD17="Moderado",50,0))/1)</f>
        <v>100</v>
      </c>
      <c r="AF17" s="115" t="str">
        <f t="shared" si="4"/>
        <v>Fuerte</v>
      </c>
      <c r="AG17" s="125" t="s">
        <v>5</v>
      </c>
      <c r="AH17" s="125" t="s">
        <v>175</v>
      </c>
      <c r="AI17" s="125" t="str">
        <f>VLOOKUP(IF(DE17=0,DE17+1,IF(DE17&lt;0,DE17+2,DE17)),Validacion!$J$15:$K$19,2,FALSE)</f>
        <v>Rara Vez</v>
      </c>
      <c r="AJ17" s="125" t="str">
        <f>VLOOKUP(IF(DG17=0,DG17+1,DG17),Validacion!$J$23:$K$27,2,FALSE)</f>
        <v>Mayor</v>
      </c>
      <c r="AK17" s="125" t="str">
        <f>INDEX(Validacion!$C$15:$G$19,IF(DE17=0,DE17+1,IF(DE17&lt;0,DE17+2,DE17)),IF(DG17=0,DG17+1,DG17))</f>
        <v>Alta</v>
      </c>
      <c r="AL17" s="121" t="s">
        <v>101</v>
      </c>
      <c r="AM17" s="60" t="s">
        <v>219</v>
      </c>
      <c r="AN17" s="56" t="s">
        <v>223</v>
      </c>
      <c r="AO17" s="56" t="s">
        <v>224</v>
      </c>
      <c r="AP17" s="50">
        <v>43838</v>
      </c>
      <c r="AQ17" s="50">
        <v>44196</v>
      </c>
      <c r="AR17" s="48" t="s">
        <v>228</v>
      </c>
      <c r="AS17" s="55"/>
      <c r="AT17" s="55"/>
      <c r="AU17" s="55"/>
      <c r="AV17" s="55"/>
      <c r="AW17" s="55"/>
      <c r="AX17" s="55"/>
      <c r="AY17" s="55"/>
      <c r="AZ17" s="55"/>
      <c r="BA17" s="55"/>
      <c r="BB17" s="55"/>
      <c r="BC17" s="55"/>
      <c r="BD17" s="55"/>
      <c r="BE17" s="55"/>
      <c r="BF17" s="55"/>
      <c r="BG17" s="55"/>
      <c r="BH17" s="55"/>
      <c r="BI17" s="55"/>
      <c r="BJ17" s="55"/>
      <c r="BK17" s="55"/>
      <c r="BL17" s="55"/>
      <c r="BM17" s="55"/>
      <c r="BN17" s="55"/>
      <c r="BO17" s="55"/>
      <c r="BP17" s="55"/>
      <c r="BQ17" s="55"/>
      <c r="BR17" s="55"/>
      <c r="BS17" s="55"/>
      <c r="BT17" s="55"/>
      <c r="BU17" s="55"/>
      <c r="BV17" s="55"/>
      <c r="BW17" s="55"/>
      <c r="BX17" s="55"/>
      <c r="BY17" s="55"/>
      <c r="BZ17" s="55"/>
      <c r="CA17" s="55"/>
      <c r="CB17" s="55"/>
      <c r="CC17" s="55"/>
      <c r="CD17" s="55"/>
      <c r="CE17" s="55"/>
      <c r="CF17" s="55"/>
      <c r="CG17" s="55"/>
      <c r="CH17" s="55"/>
      <c r="CI17" s="55"/>
      <c r="CJ17" s="55"/>
      <c r="CK17" s="55"/>
      <c r="CY17" s="109">
        <f>VLOOKUP(N17,Validacion!$I$15:$J$19,2,FALSE)</f>
        <v>3</v>
      </c>
      <c r="CZ17" s="110">
        <f>VLOOKUP(O17,Validacion!$I$23:$J$27,2,FALSE)</f>
        <v>4</v>
      </c>
      <c r="DA17" s="47"/>
      <c r="DB17" s="47"/>
      <c r="DC17" s="47"/>
      <c r="DD17" s="109">
        <f>VLOOKUP(N17,Validacion!$I$15:$J$19,2,FALSE)</f>
        <v>3</v>
      </c>
      <c r="DE17" s="111">
        <f>IF(AF17="Fuerte",DD17-2,IF(AND(AF17="Moderado",AG17="Directamente",AH17="Directamente"),DD17-1,IF(AND(AF17="Moderado",AG17="No Disminuye",AH17="Directamente"),DD17,IF(AND(AF17="Moderado",AG17="Directamente",AH17="No Disminuye"),DD17-1,DD17))))</f>
        <v>1</v>
      </c>
      <c r="DF17" s="112">
        <f>VLOOKUP(O17,Validacion!$I$23:$J$27,2,FALSE)</f>
        <v>4</v>
      </c>
      <c r="DG17" s="113">
        <f>IF(AF17="Fuerte",DF17,IF(AND(AF17="Moderado",AG17="Directamente",AH17="Directamente"),DF17-1,IF(AND(AF17="Moderado",AG17="No Disminuye",AH17="Directamente"),DF17-1,IF(AND(AF17="Moderado",AG17="Directamente",AH17="No Disminuye"),DF17,DF17))))</f>
        <v>4</v>
      </c>
    </row>
    <row r="18" spans="1:111" s="58" customFormat="1" ht="120.75" customHeight="1" x14ac:dyDescent="0.25">
      <c r="A18" s="157" t="s">
        <v>113</v>
      </c>
      <c r="B18" s="160" t="s">
        <v>110</v>
      </c>
      <c r="C18" s="162" t="s">
        <v>108</v>
      </c>
      <c r="D18" s="276" t="s">
        <v>125</v>
      </c>
      <c r="E18" s="159" t="s">
        <v>229</v>
      </c>
      <c r="F18" s="159" t="s">
        <v>230</v>
      </c>
      <c r="G18" s="55"/>
      <c r="H18" s="55"/>
      <c r="I18" s="55"/>
      <c r="J18" s="55"/>
      <c r="K18" s="159" t="s">
        <v>233</v>
      </c>
      <c r="L18" s="157" t="s">
        <v>234</v>
      </c>
      <c r="M18" s="157" t="s">
        <v>236</v>
      </c>
      <c r="N18" s="160" t="s">
        <v>78</v>
      </c>
      <c r="O18" s="160" t="s">
        <v>86</v>
      </c>
      <c r="P18" s="162" t="str">
        <f>INDEX(Validacion!$C$15:$G$19,'MATRIZ PROYECCIÓN 2020'!CY18:CY20,'MATRIZ PROYECCIÓN 2020'!CZ18:CZ20)</f>
        <v>Extrema</v>
      </c>
      <c r="Q18" s="56" t="s">
        <v>238</v>
      </c>
      <c r="R18" s="115" t="s">
        <v>97</v>
      </c>
      <c r="S18" s="115" t="s">
        <v>155</v>
      </c>
      <c r="T18" s="115" t="s">
        <v>157</v>
      </c>
      <c r="U18" s="115" t="s">
        <v>160</v>
      </c>
      <c r="V18" s="115" t="s">
        <v>163</v>
      </c>
      <c r="W18" s="115" t="s">
        <v>166</v>
      </c>
      <c r="X18" s="117" t="s">
        <v>168</v>
      </c>
      <c r="Y18" s="115" t="s">
        <v>170</v>
      </c>
      <c r="Z18" s="115">
        <f t="shared" si="0"/>
        <v>100</v>
      </c>
      <c r="AA18" s="115" t="str">
        <f t="shared" si="1"/>
        <v>Fuerte</v>
      </c>
      <c r="AB18" s="125" t="s">
        <v>98</v>
      </c>
      <c r="AC18" s="115">
        <f t="shared" si="2"/>
        <v>200</v>
      </c>
      <c r="AD18" s="115" t="str">
        <f t="shared" si="3"/>
        <v>Fuerte</v>
      </c>
      <c r="AE18" s="157">
        <f>(IF(AD18="Fuerte",100,IF(AD18="Moderado",50,0))+IF(AD19="Fuerte",100,IF(AD19="Moderado",50,0))+IF(AD20="Fuerte",100,IF(AD20="Moderado",50,0)))/3</f>
        <v>100</v>
      </c>
      <c r="AF18" s="160" t="str">
        <f>IF(AE18=100,"Fuerte",IF(OR(AE18=99,AE18&gt;=50),"Moderado","Débil"))</f>
        <v>Fuerte</v>
      </c>
      <c r="AG18" s="162" t="s">
        <v>5</v>
      </c>
      <c r="AH18" s="162" t="s">
        <v>175</v>
      </c>
      <c r="AI18" s="163" t="str">
        <f>VLOOKUP(IF(DE18=0,DE18+1,IF(DE18&lt;0,DE18+2,DE18)),Validacion!$J$15:$K$19,2,FALSE)</f>
        <v>Rara Vez</v>
      </c>
      <c r="AJ18" s="163" t="str">
        <f>VLOOKUP(IF(DG18=0,DG18+1,DG18),Validacion!$J$23:$K$27,2,FALSE)</f>
        <v>Mayor</v>
      </c>
      <c r="AK18" s="163" t="str">
        <f>INDEX(Validacion!$C$15:$G$19,IF(DE18=0,DE18+1,IF(DE18&lt;0,DE18+2,DE18)),IF(DG18=0,DG18+1,DG18))</f>
        <v>Alta</v>
      </c>
      <c r="AL18" s="158" t="s">
        <v>101</v>
      </c>
      <c r="AM18" s="158" t="s">
        <v>243</v>
      </c>
      <c r="AN18" s="157" t="s">
        <v>244</v>
      </c>
      <c r="AO18" s="56" t="s">
        <v>224</v>
      </c>
      <c r="AP18" s="55"/>
      <c r="AQ18" s="55"/>
      <c r="AR18" s="157" t="s">
        <v>245</v>
      </c>
      <c r="AS18" s="55"/>
      <c r="AT18" s="55"/>
      <c r="AU18" s="55"/>
      <c r="AV18" s="55"/>
      <c r="AW18" s="55"/>
      <c r="AX18" s="55"/>
      <c r="AY18" s="55"/>
      <c r="AZ18" s="55"/>
      <c r="BA18" s="55"/>
      <c r="BB18" s="55"/>
      <c r="BC18" s="55"/>
      <c r="BD18" s="55"/>
      <c r="BE18" s="55"/>
      <c r="BF18" s="55"/>
      <c r="BG18" s="55"/>
      <c r="BH18" s="55"/>
      <c r="BI18" s="55"/>
      <c r="BJ18" s="55"/>
      <c r="BK18" s="55"/>
      <c r="BL18" s="55"/>
      <c r="BM18" s="55"/>
      <c r="BN18" s="55"/>
      <c r="BO18" s="55"/>
      <c r="BP18" s="55"/>
      <c r="BQ18" s="55"/>
      <c r="BR18" s="55"/>
      <c r="BS18" s="55"/>
      <c r="BT18" s="55"/>
      <c r="BU18" s="55"/>
      <c r="BV18" s="55"/>
      <c r="BW18" s="55"/>
      <c r="BX18" s="55"/>
      <c r="BY18" s="55"/>
      <c r="BZ18" s="55"/>
      <c r="CA18" s="55"/>
      <c r="CB18" s="55"/>
      <c r="CC18" s="55"/>
      <c r="CD18" s="55"/>
      <c r="CE18" s="55"/>
      <c r="CF18" s="55"/>
      <c r="CG18" s="55"/>
      <c r="CH18" s="55"/>
      <c r="CI18" s="55"/>
      <c r="CJ18" s="55"/>
      <c r="CK18" s="55"/>
      <c r="CY18" s="183">
        <f>VLOOKUP(N18,Validacion!$I$15:$J$19,2,FALSE)</f>
        <v>3</v>
      </c>
      <c r="CZ18" s="184">
        <f>VLOOKUP(O18,Validacion!$I$23:$J$27,2,FALSE)</f>
        <v>4</v>
      </c>
      <c r="DA18" s="47"/>
      <c r="DB18" s="47"/>
      <c r="DC18" s="47"/>
      <c r="DD18" s="183">
        <f>VLOOKUP(N18,Validacion!$I$15:$J$19,2,FALSE)</f>
        <v>3</v>
      </c>
      <c r="DE18" s="186">
        <f>IF(AF18="Fuerte",DD18-2,IF(AND(AF18="Moderado",AG18="Directamente",AH18="Directamente"),DD18-1,IF(AND(AF18="Moderado",AG18="No Disminuye",AH18="Directamente"),DD18,IF(AND(AF18="Moderado",AG18="Directamente",AH18="No Disminuye"),DD18-1,DD18))))</f>
        <v>1</v>
      </c>
      <c r="DF18" s="168">
        <f>VLOOKUP(O18,Validacion!$I$23:$J$27,2,FALSE)</f>
        <v>4</v>
      </c>
      <c r="DG18" s="188">
        <f>IF(AF18="Fuerte",DF18,IF(AND(AF18="Moderado",AG18="Directamente",AH18="Directamente"),DF18-1,IF(AND(AF18="Moderado",AG18="No Disminuye",AH18="Directamente"),DF18-1,IF(AND(AF18="Moderado",AG18="Directamente",AH18="No Disminuye"),DF18,DF18))))</f>
        <v>4</v>
      </c>
    </row>
    <row r="19" spans="1:111" s="58" customFormat="1" ht="120.75" customHeight="1" x14ac:dyDescent="0.25">
      <c r="A19" s="157"/>
      <c r="B19" s="160"/>
      <c r="C19" s="162"/>
      <c r="D19" s="276"/>
      <c r="E19" s="159"/>
      <c r="F19" s="159"/>
      <c r="G19" s="55"/>
      <c r="H19" s="55"/>
      <c r="I19" s="55"/>
      <c r="J19" s="55"/>
      <c r="K19" s="165"/>
      <c r="L19" s="160"/>
      <c r="M19" s="160"/>
      <c r="N19" s="160"/>
      <c r="O19" s="160"/>
      <c r="P19" s="162"/>
      <c r="Q19" s="56" t="s">
        <v>239</v>
      </c>
      <c r="R19" s="115" t="s">
        <v>97</v>
      </c>
      <c r="S19" s="115" t="s">
        <v>155</v>
      </c>
      <c r="T19" s="115" t="s">
        <v>157</v>
      </c>
      <c r="U19" s="115" t="s">
        <v>160</v>
      </c>
      <c r="V19" s="115" t="s">
        <v>163</v>
      </c>
      <c r="W19" s="115" t="s">
        <v>166</v>
      </c>
      <c r="X19" s="117" t="s">
        <v>168</v>
      </c>
      <c r="Y19" s="115" t="s">
        <v>170</v>
      </c>
      <c r="Z19" s="115">
        <f t="shared" si="0"/>
        <v>100</v>
      </c>
      <c r="AA19" s="115" t="str">
        <f t="shared" si="1"/>
        <v>Fuerte</v>
      </c>
      <c r="AB19" s="125" t="s">
        <v>98</v>
      </c>
      <c r="AC19" s="115">
        <f t="shared" si="2"/>
        <v>200</v>
      </c>
      <c r="AD19" s="115" t="str">
        <f t="shared" si="3"/>
        <v>Fuerte</v>
      </c>
      <c r="AE19" s="157"/>
      <c r="AF19" s="160"/>
      <c r="AG19" s="162"/>
      <c r="AH19" s="162"/>
      <c r="AI19" s="169"/>
      <c r="AJ19" s="169"/>
      <c r="AK19" s="169"/>
      <c r="AL19" s="158"/>
      <c r="AM19" s="158"/>
      <c r="AN19" s="160"/>
      <c r="AO19" s="56" t="s">
        <v>224</v>
      </c>
      <c r="AP19" s="55"/>
      <c r="AQ19" s="55"/>
      <c r="AR19" s="157"/>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Y19" s="183"/>
      <c r="CZ19" s="184"/>
      <c r="DD19" s="183"/>
      <c r="DE19" s="186"/>
      <c r="DF19" s="168"/>
      <c r="DG19" s="188"/>
    </row>
    <row r="20" spans="1:111" s="58" customFormat="1" ht="120.75" customHeight="1" thickBot="1" x14ac:dyDescent="0.3">
      <c r="A20" s="157"/>
      <c r="B20" s="160"/>
      <c r="C20" s="162"/>
      <c r="D20" s="276"/>
      <c r="E20" s="159"/>
      <c r="F20" s="159"/>
      <c r="G20" s="55"/>
      <c r="H20" s="55"/>
      <c r="I20" s="55"/>
      <c r="J20" s="55"/>
      <c r="K20" s="165"/>
      <c r="L20" s="160"/>
      <c r="M20" s="160"/>
      <c r="N20" s="160"/>
      <c r="O20" s="160"/>
      <c r="P20" s="162"/>
      <c r="Q20" s="56" t="s">
        <v>240</v>
      </c>
      <c r="R20" s="115" t="s">
        <v>97</v>
      </c>
      <c r="S20" s="115" t="s">
        <v>155</v>
      </c>
      <c r="T20" s="115" t="s">
        <v>157</v>
      </c>
      <c r="U20" s="115" t="s">
        <v>160</v>
      </c>
      <c r="V20" s="115" t="s">
        <v>163</v>
      </c>
      <c r="W20" s="115" t="s">
        <v>166</v>
      </c>
      <c r="X20" s="117" t="s">
        <v>168</v>
      </c>
      <c r="Y20" s="115" t="s">
        <v>170</v>
      </c>
      <c r="Z20" s="115">
        <f t="shared" si="0"/>
        <v>100</v>
      </c>
      <c r="AA20" s="115" t="str">
        <f t="shared" si="1"/>
        <v>Fuerte</v>
      </c>
      <c r="AB20" s="125" t="s">
        <v>98</v>
      </c>
      <c r="AC20" s="115">
        <f t="shared" si="2"/>
        <v>200</v>
      </c>
      <c r="AD20" s="115" t="str">
        <f t="shared" si="3"/>
        <v>Fuerte</v>
      </c>
      <c r="AE20" s="157"/>
      <c r="AF20" s="160"/>
      <c r="AG20" s="162"/>
      <c r="AH20" s="162"/>
      <c r="AI20" s="172"/>
      <c r="AJ20" s="172"/>
      <c r="AK20" s="172"/>
      <c r="AL20" s="158"/>
      <c r="AM20" s="158"/>
      <c r="AN20" s="160"/>
      <c r="AO20" s="56" t="s">
        <v>224</v>
      </c>
      <c r="AP20" s="55"/>
      <c r="AQ20" s="55"/>
      <c r="AR20" s="157"/>
      <c r="AS20" s="55"/>
      <c r="AT20" s="55"/>
      <c r="AU20" s="55"/>
      <c r="AV20" s="55"/>
      <c r="AW20" s="55"/>
      <c r="AX20" s="55"/>
      <c r="AY20" s="55"/>
      <c r="AZ20" s="55"/>
      <c r="BA20" s="55"/>
      <c r="BB20" s="55"/>
      <c r="BC20" s="55"/>
      <c r="BD20" s="55"/>
      <c r="BE20" s="55"/>
      <c r="BF20" s="55"/>
      <c r="BG20" s="55"/>
      <c r="BH20" s="55"/>
      <c r="BI20" s="55"/>
      <c r="BJ20" s="55"/>
      <c r="BK20" s="55"/>
      <c r="BL20" s="55"/>
      <c r="BM20" s="55"/>
      <c r="BN20" s="55"/>
      <c r="BO20" s="55"/>
      <c r="BP20" s="55"/>
      <c r="BQ20" s="55"/>
      <c r="BR20" s="55"/>
      <c r="BS20" s="55"/>
      <c r="BT20" s="55"/>
      <c r="BU20" s="55"/>
      <c r="BV20" s="55"/>
      <c r="BW20" s="55"/>
      <c r="BX20" s="55"/>
      <c r="BY20" s="55"/>
      <c r="BZ20" s="55"/>
      <c r="CA20" s="55"/>
      <c r="CB20" s="55"/>
      <c r="CC20" s="55"/>
      <c r="CD20" s="55"/>
      <c r="CE20" s="55"/>
      <c r="CF20" s="55"/>
      <c r="CG20" s="55"/>
      <c r="CH20" s="55"/>
      <c r="CI20" s="55"/>
      <c r="CJ20" s="55"/>
      <c r="CK20" s="55"/>
      <c r="CY20" s="178"/>
      <c r="CZ20" s="180"/>
      <c r="DD20" s="178"/>
      <c r="DE20" s="187"/>
      <c r="DF20" s="174"/>
      <c r="DG20" s="176"/>
    </row>
    <row r="21" spans="1:111" s="58" customFormat="1" ht="120.75" customHeight="1" x14ac:dyDescent="0.25">
      <c r="A21" s="157"/>
      <c r="B21" s="160"/>
      <c r="C21" s="162"/>
      <c r="D21" s="276"/>
      <c r="E21" s="159"/>
      <c r="F21" s="159" t="s">
        <v>231</v>
      </c>
      <c r="G21" s="55"/>
      <c r="H21" s="55"/>
      <c r="I21" s="55"/>
      <c r="J21" s="55"/>
      <c r="K21" s="159" t="s">
        <v>232</v>
      </c>
      <c r="L21" s="157" t="s">
        <v>235</v>
      </c>
      <c r="M21" s="157" t="s">
        <v>237</v>
      </c>
      <c r="N21" s="160" t="s">
        <v>78</v>
      </c>
      <c r="O21" s="160" t="s">
        <v>86</v>
      </c>
      <c r="P21" s="162" t="str">
        <f>INDEX(Validacion!$C$15:$G$19,'MATRIZ PROYECCIÓN 2020'!CY21:CY23,'MATRIZ PROYECCIÓN 2020'!CZ21:CZ23)</f>
        <v>Extrema</v>
      </c>
      <c r="Q21" s="56" t="s">
        <v>241</v>
      </c>
      <c r="R21" s="115" t="s">
        <v>97</v>
      </c>
      <c r="S21" s="115" t="s">
        <v>155</v>
      </c>
      <c r="T21" s="115" t="s">
        <v>157</v>
      </c>
      <c r="U21" s="115" t="s">
        <v>160</v>
      </c>
      <c r="V21" s="115" t="s">
        <v>163</v>
      </c>
      <c r="W21" s="115" t="s">
        <v>166</v>
      </c>
      <c r="X21" s="117" t="s">
        <v>168</v>
      </c>
      <c r="Y21" s="115" t="s">
        <v>170</v>
      </c>
      <c r="Z21" s="115">
        <f t="shared" si="0"/>
        <v>100</v>
      </c>
      <c r="AA21" s="115" t="str">
        <f t="shared" si="1"/>
        <v>Fuerte</v>
      </c>
      <c r="AB21" s="125" t="s">
        <v>98</v>
      </c>
      <c r="AC21" s="115">
        <f t="shared" si="2"/>
        <v>200</v>
      </c>
      <c r="AD21" s="115" t="str">
        <f t="shared" si="3"/>
        <v>Fuerte</v>
      </c>
      <c r="AE21" s="157">
        <f>(IF(AD21="Fuerte",100,IF(AD21="Moderado",50,0))+IF(AD22="Fuerte",100,IF(AD22="Moderado",50,0))+IF(AD23="Fuerte",100,IF(AD23="Moderado",50,0)))/3</f>
        <v>100</v>
      </c>
      <c r="AF21" s="160" t="str">
        <f>IF(AE21=100,"Fuerte",IF(OR(AE21=99,AE21&gt;=50),"Moderado","Débil"))</f>
        <v>Fuerte</v>
      </c>
      <c r="AG21" s="162" t="s">
        <v>5</v>
      </c>
      <c r="AH21" s="162" t="s">
        <v>175</v>
      </c>
      <c r="AI21" s="163" t="str">
        <f>VLOOKUP(IF(DE21=0,DE21+1,IF(DE21&lt;0,DE21+2,DE21)),Validacion!$J$15:$K$19,2,FALSE)</f>
        <v>Rara Vez</v>
      </c>
      <c r="AJ21" s="163" t="str">
        <f>VLOOKUP(IF(DG21=0,DG21+1,DG21),Validacion!$J$23:$K$27,2,FALSE)</f>
        <v>Mayor</v>
      </c>
      <c r="AK21" s="163" t="str">
        <f>INDEX(Validacion!$C$15:$G$19,IF(DE21=0,DE21+1,IF(DE21&lt;0,DE21+2,DE21)),IF(DG21=0,DG21+1,DG21))</f>
        <v>Alta</v>
      </c>
      <c r="AL21" s="158" t="s">
        <v>101</v>
      </c>
      <c r="AM21" s="158" t="s">
        <v>243</v>
      </c>
      <c r="AN21" s="157" t="s">
        <v>244</v>
      </c>
      <c r="AO21" s="56" t="s">
        <v>224</v>
      </c>
      <c r="AP21" s="55"/>
      <c r="AQ21" s="55"/>
      <c r="AR21" s="157" t="s">
        <v>245</v>
      </c>
      <c r="AS21" s="55"/>
      <c r="AT21" s="55"/>
      <c r="AU21" s="55"/>
      <c r="AV21" s="55"/>
      <c r="AW21" s="55"/>
      <c r="AX21" s="55"/>
      <c r="AY21" s="55"/>
      <c r="AZ21" s="55"/>
      <c r="BA21" s="55"/>
      <c r="BB21" s="55"/>
      <c r="BC21" s="55"/>
      <c r="BD21" s="55"/>
      <c r="BE21" s="55"/>
      <c r="BF21" s="55"/>
      <c r="BG21" s="55"/>
      <c r="BH21" s="55"/>
      <c r="BI21" s="55"/>
      <c r="BJ21" s="55"/>
      <c r="BK21" s="55"/>
      <c r="BL21" s="55"/>
      <c r="BM21" s="55"/>
      <c r="BN21" s="55"/>
      <c r="BO21" s="55"/>
      <c r="BP21" s="55"/>
      <c r="BQ21" s="55"/>
      <c r="BR21" s="55"/>
      <c r="BS21" s="55"/>
      <c r="BT21" s="55"/>
      <c r="BU21" s="55"/>
      <c r="BV21" s="55"/>
      <c r="BW21" s="55"/>
      <c r="BX21" s="55"/>
      <c r="BY21" s="55"/>
      <c r="BZ21" s="55"/>
      <c r="CA21" s="55"/>
      <c r="CB21" s="55"/>
      <c r="CC21" s="55"/>
      <c r="CD21" s="55"/>
      <c r="CE21" s="55"/>
      <c r="CF21" s="55"/>
      <c r="CG21" s="55"/>
      <c r="CH21" s="55"/>
      <c r="CI21" s="55"/>
      <c r="CJ21" s="55"/>
      <c r="CK21" s="55"/>
      <c r="CY21" s="177">
        <f>VLOOKUP(N21,Validacion!$I$15:$J$19,2,FALSE)</f>
        <v>3</v>
      </c>
      <c r="CZ21" s="179">
        <f>VLOOKUP(O21,Validacion!$I$23:$J$27,2,FALSE)</f>
        <v>4</v>
      </c>
      <c r="DA21" s="47"/>
      <c r="DB21" s="47"/>
      <c r="DC21" s="47"/>
      <c r="DD21" s="177">
        <f>VLOOKUP(N21,Validacion!$I$15:$J$19,2,FALSE)</f>
        <v>3</v>
      </c>
      <c r="DE21" s="185">
        <f>IF(AF21="Fuerte",DD21-2,IF(AND(AF21="Moderado",AG21="Directamente",AH21="Directamente"),DD21-1,IF(AND(AF21="Moderado",AG21="No Disminuye",AH21="Directamente"),DD21,IF(AND(AF21="Moderado",AG21="Directamente",AH21="No Disminuye"),DD21-1,DD21))))</f>
        <v>1</v>
      </c>
      <c r="DF21" s="173">
        <f>VLOOKUP(O21,Validacion!$I$23:$J$27,2,FALSE)</f>
        <v>4</v>
      </c>
      <c r="DG21" s="175">
        <f>IF(AF21="Fuerte",DF21,IF(AND(AF21="Moderado",AG21="Directamente",AH21="Directamente"),DF21-1,IF(AND(AF21="Moderado",AG21="No Disminuye",AH21="Directamente"),DF21-1,IF(AND(AF21="Moderado",AG21="Directamente",AH21="No Disminuye"),DF21,DF21))))</f>
        <v>4</v>
      </c>
    </row>
    <row r="22" spans="1:111" s="58" customFormat="1" ht="120.75" customHeight="1" x14ac:dyDescent="0.25">
      <c r="A22" s="157"/>
      <c r="B22" s="160"/>
      <c r="C22" s="162"/>
      <c r="D22" s="276"/>
      <c r="E22" s="159"/>
      <c r="F22" s="159"/>
      <c r="G22" s="55"/>
      <c r="H22" s="55"/>
      <c r="I22" s="55"/>
      <c r="J22" s="55"/>
      <c r="K22" s="159"/>
      <c r="L22" s="160"/>
      <c r="M22" s="160"/>
      <c r="N22" s="160"/>
      <c r="O22" s="160"/>
      <c r="P22" s="162"/>
      <c r="Q22" s="56" t="s">
        <v>242</v>
      </c>
      <c r="R22" s="115" t="s">
        <v>97</v>
      </c>
      <c r="S22" s="115" t="s">
        <v>155</v>
      </c>
      <c r="T22" s="115" t="s">
        <v>157</v>
      </c>
      <c r="U22" s="115" t="s">
        <v>160</v>
      </c>
      <c r="V22" s="115" t="s">
        <v>163</v>
      </c>
      <c r="W22" s="115" t="s">
        <v>166</v>
      </c>
      <c r="X22" s="117" t="s">
        <v>168</v>
      </c>
      <c r="Y22" s="115" t="s">
        <v>170</v>
      </c>
      <c r="Z22" s="115">
        <f t="shared" si="0"/>
        <v>100</v>
      </c>
      <c r="AA22" s="115" t="str">
        <f t="shared" si="1"/>
        <v>Fuerte</v>
      </c>
      <c r="AB22" s="125" t="s">
        <v>98</v>
      </c>
      <c r="AC22" s="115">
        <f t="shared" si="2"/>
        <v>200</v>
      </c>
      <c r="AD22" s="115" t="str">
        <f t="shared" si="3"/>
        <v>Fuerte</v>
      </c>
      <c r="AE22" s="157"/>
      <c r="AF22" s="160"/>
      <c r="AG22" s="162"/>
      <c r="AH22" s="162"/>
      <c r="AI22" s="169"/>
      <c r="AJ22" s="169"/>
      <c r="AK22" s="169"/>
      <c r="AL22" s="158"/>
      <c r="AM22" s="158"/>
      <c r="AN22" s="160"/>
      <c r="AO22" s="56" t="s">
        <v>224</v>
      </c>
      <c r="AP22" s="55"/>
      <c r="AQ22" s="55"/>
      <c r="AR22" s="157"/>
      <c r="AS22" s="55"/>
      <c r="AT22" s="55"/>
      <c r="AU22" s="55"/>
      <c r="AV22" s="55"/>
      <c r="AW22" s="55"/>
      <c r="AX22" s="55"/>
      <c r="AY22" s="55"/>
      <c r="AZ22" s="55"/>
      <c r="BA22" s="55"/>
      <c r="BB22" s="55"/>
      <c r="BC22" s="55"/>
      <c r="BD22" s="55"/>
      <c r="BE22" s="55"/>
      <c r="BF22" s="55"/>
      <c r="BG22" s="55"/>
      <c r="BH22" s="55"/>
      <c r="BI22" s="55"/>
      <c r="BJ22" s="55"/>
      <c r="BK22" s="55"/>
      <c r="BL22" s="55"/>
      <c r="BM22" s="55"/>
      <c r="BN22" s="55"/>
      <c r="BO22" s="55"/>
      <c r="BP22" s="55"/>
      <c r="BQ22" s="55"/>
      <c r="BR22" s="55"/>
      <c r="BS22" s="55"/>
      <c r="BT22" s="55"/>
      <c r="BU22" s="55"/>
      <c r="BV22" s="55"/>
      <c r="BW22" s="55"/>
      <c r="BX22" s="55"/>
      <c r="BY22" s="55"/>
      <c r="BZ22" s="55"/>
      <c r="CA22" s="55"/>
      <c r="CB22" s="55"/>
      <c r="CC22" s="55"/>
      <c r="CD22" s="55"/>
      <c r="CE22" s="55"/>
      <c r="CF22" s="55"/>
      <c r="CG22" s="55"/>
      <c r="CH22" s="55"/>
      <c r="CI22" s="55"/>
      <c r="CJ22" s="55"/>
      <c r="CK22" s="55"/>
      <c r="CY22" s="183"/>
      <c r="CZ22" s="184"/>
      <c r="DD22" s="183"/>
      <c r="DE22" s="186"/>
      <c r="DF22" s="168"/>
      <c r="DG22" s="188"/>
    </row>
    <row r="23" spans="1:111" s="58" customFormat="1" ht="120.75" customHeight="1" thickBot="1" x14ac:dyDescent="0.3">
      <c r="A23" s="157"/>
      <c r="B23" s="160"/>
      <c r="C23" s="162"/>
      <c r="D23" s="276"/>
      <c r="E23" s="159"/>
      <c r="F23" s="159"/>
      <c r="G23" s="55"/>
      <c r="H23" s="55"/>
      <c r="I23" s="55"/>
      <c r="J23" s="55"/>
      <c r="K23" s="159"/>
      <c r="L23" s="160"/>
      <c r="M23" s="160"/>
      <c r="N23" s="160"/>
      <c r="O23" s="160"/>
      <c r="P23" s="162"/>
      <c r="Q23" s="56" t="s">
        <v>240</v>
      </c>
      <c r="R23" s="115" t="s">
        <v>97</v>
      </c>
      <c r="S23" s="115" t="s">
        <v>155</v>
      </c>
      <c r="T23" s="115" t="s">
        <v>157</v>
      </c>
      <c r="U23" s="115" t="s">
        <v>160</v>
      </c>
      <c r="V23" s="115" t="s">
        <v>163</v>
      </c>
      <c r="W23" s="115" t="s">
        <v>166</v>
      </c>
      <c r="X23" s="117" t="s">
        <v>168</v>
      </c>
      <c r="Y23" s="115" t="s">
        <v>170</v>
      </c>
      <c r="Z23" s="115">
        <f t="shared" si="0"/>
        <v>100</v>
      </c>
      <c r="AA23" s="115" t="str">
        <f t="shared" si="1"/>
        <v>Fuerte</v>
      </c>
      <c r="AB23" s="125" t="s">
        <v>98</v>
      </c>
      <c r="AC23" s="115">
        <f t="shared" si="2"/>
        <v>200</v>
      </c>
      <c r="AD23" s="115" t="str">
        <f t="shared" si="3"/>
        <v>Fuerte</v>
      </c>
      <c r="AE23" s="157"/>
      <c r="AF23" s="160"/>
      <c r="AG23" s="162"/>
      <c r="AH23" s="162"/>
      <c r="AI23" s="172"/>
      <c r="AJ23" s="172"/>
      <c r="AK23" s="172"/>
      <c r="AL23" s="158"/>
      <c r="AM23" s="158"/>
      <c r="AN23" s="160"/>
      <c r="AO23" s="56" t="s">
        <v>224</v>
      </c>
      <c r="AP23" s="55"/>
      <c r="AQ23" s="55"/>
      <c r="AR23" s="157"/>
      <c r="AS23" s="55"/>
      <c r="AT23" s="55"/>
      <c r="AU23" s="55"/>
      <c r="AV23" s="55"/>
      <c r="AW23" s="55"/>
      <c r="AX23" s="55"/>
      <c r="AY23" s="55"/>
      <c r="AZ23" s="55"/>
      <c r="BA23" s="55"/>
      <c r="BB23" s="55"/>
      <c r="BC23" s="55"/>
      <c r="BD23" s="55"/>
      <c r="BE23" s="55"/>
      <c r="BF23" s="55"/>
      <c r="BG23" s="55"/>
      <c r="BH23" s="55"/>
      <c r="BI23" s="55"/>
      <c r="BJ23" s="55"/>
      <c r="BK23" s="55"/>
      <c r="BL23" s="55"/>
      <c r="BM23" s="55"/>
      <c r="BN23" s="55"/>
      <c r="BO23" s="55"/>
      <c r="BP23" s="55"/>
      <c r="BQ23" s="55"/>
      <c r="BR23" s="55"/>
      <c r="BS23" s="55"/>
      <c r="BT23" s="55"/>
      <c r="BU23" s="55"/>
      <c r="BV23" s="55"/>
      <c r="BW23" s="55"/>
      <c r="BX23" s="55"/>
      <c r="BY23" s="55"/>
      <c r="BZ23" s="55"/>
      <c r="CA23" s="55"/>
      <c r="CB23" s="55"/>
      <c r="CC23" s="55"/>
      <c r="CD23" s="55"/>
      <c r="CE23" s="55"/>
      <c r="CF23" s="55"/>
      <c r="CG23" s="55"/>
      <c r="CH23" s="55"/>
      <c r="CI23" s="55"/>
      <c r="CJ23" s="55"/>
      <c r="CK23" s="55"/>
      <c r="CY23" s="178"/>
      <c r="CZ23" s="180"/>
      <c r="DD23" s="178"/>
      <c r="DE23" s="187"/>
      <c r="DF23" s="174"/>
      <c r="DG23" s="176"/>
    </row>
    <row r="24" spans="1:111" s="58" customFormat="1" ht="105.75" thickBot="1" x14ac:dyDescent="0.3">
      <c r="A24" s="56" t="s">
        <v>127</v>
      </c>
      <c r="B24" s="55" t="s">
        <v>106</v>
      </c>
      <c r="C24" s="57" t="s">
        <v>108</v>
      </c>
      <c r="D24" s="59" t="s">
        <v>149</v>
      </c>
      <c r="E24" s="56" t="s">
        <v>246</v>
      </c>
      <c r="F24" s="56" t="s">
        <v>247</v>
      </c>
      <c r="G24" s="55"/>
      <c r="H24" s="55"/>
      <c r="I24" s="55"/>
      <c r="J24" s="55"/>
      <c r="K24" s="56" t="s">
        <v>248</v>
      </c>
      <c r="L24" s="56" t="s">
        <v>249</v>
      </c>
      <c r="M24" s="56" t="s">
        <v>250</v>
      </c>
      <c r="N24" s="52" t="s">
        <v>80</v>
      </c>
      <c r="O24" s="52" t="s">
        <v>86</v>
      </c>
      <c r="P24" s="42" t="str">
        <f>INDEX(Validacion!$C$15:$G$19,'MATRIZ PROYECCIÓN 2020'!CY24,'MATRIZ PROYECCIÓN 2020'!CZ24)</f>
        <v>Alta</v>
      </c>
      <c r="Q24" s="56" t="s">
        <v>251</v>
      </c>
      <c r="R24" s="115" t="s">
        <v>97</v>
      </c>
      <c r="S24" s="115" t="s">
        <v>155</v>
      </c>
      <c r="T24" s="115" t="s">
        <v>157</v>
      </c>
      <c r="U24" s="115" t="s">
        <v>160</v>
      </c>
      <c r="V24" s="115" t="s">
        <v>163</v>
      </c>
      <c r="W24" s="115" t="s">
        <v>166</v>
      </c>
      <c r="X24" s="117" t="s">
        <v>168</v>
      </c>
      <c r="Y24" s="115" t="s">
        <v>170</v>
      </c>
      <c r="Z24" s="115">
        <f t="shared" si="0"/>
        <v>100</v>
      </c>
      <c r="AA24" s="115" t="str">
        <f t="shared" si="1"/>
        <v>Fuerte</v>
      </c>
      <c r="AB24" s="125" t="s">
        <v>98</v>
      </c>
      <c r="AC24" s="115">
        <f t="shared" si="2"/>
        <v>200</v>
      </c>
      <c r="AD24" s="115" t="str">
        <f t="shared" si="3"/>
        <v>Fuerte</v>
      </c>
      <c r="AE24" s="117">
        <f t="shared" si="5"/>
        <v>100</v>
      </c>
      <c r="AF24" s="115" t="str">
        <f t="shared" si="4"/>
        <v>Fuerte</v>
      </c>
      <c r="AG24" s="125" t="s">
        <v>5</v>
      </c>
      <c r="AH24" s="125" t="s">
        <v>175</v>
      </c>
      <c r="AI24" s="125" t="str">
        <f>VLOOKUP(IF(DE24=0,DE24+1,IF(DE24&lt;0,DE24+2,DE24)),Validacion!$J$15:$K$19,2,FALSE)</f>
        <v>Rara Vez</v>
      </c>
      <c r="AJ24" s="125" t="str">
        <f>VLOOKUP(IF(DG24=0,DG24+1,DG24),Validacion!$J$23:$K$27,2,FALSE)</f>
        <v>Mayor</v>
      </c>
      <c r="AK24" s="125" t="str">
        <f>INDEX(Validacion!$C$15:$G$19,IF(DE24=0,DE24+1,IF(DE24&lt;0,DE24+2,DE24)),IF(DG24=0,DG24+1,DG24))</f>
        <v>Alta</v>
      </c>
      <c r="AL24" s="121" t="s">
        <v>101</v>
      </c>
      <c r="AM24" s="60" t="s">
        <v>252</v>
      </c>
      <c r="AN24" s="56" t="s">
        <v>253</v>
      </c>
      <c r="AO24" s="56" t="s">
        <v>127</v>
      </c>
      <c r="AP24" s="50">
        <v>43831</v>
      </c>
      <c r="AQ24" s="50">
        <v>44196</v>
      </c>
      <c r="AR24" s="48" t="s">
        <v>254</v>
      </c>
      <c r="AS24" s="55"/>
      <c r="AT24" s="55"/>
      <c r="AU24" s="55"/>
      <c r="AV24" s="55"/>
      <c r="AW24" s="55"/>
      <c r="AX24" s="55"/>
      <c r="AY24" s="55"/>
      <c r="AZ24" s="55"/>
      <c r="BA24" s="55"/>
      <c r="BB24" s="55"/>
      <c r="BC24" s="55"/>
      <c r="BD24" s="55"/>
      <c r="BE24" s="55"/>
      <c r="BF24" s="55"/>
      <c r="BG24" s="55"/>
      <c r="BH24" s="55"/>
      <c r="BI24" s="55"/>
      <c r="BJ24" s="55"/>
      <c r="BK24" s="55"/>
      <c r="BL24" s="55"/>
      <c r="BM24" s="55"/>
      <c r="BN24" s="55"/>
      <c r="BO24" s="55"/>
      <c r="BP24" s="55"/>
      <c r="BQ24" s="55"/>
      <c r="BR24" s="55"/>
      <c r="BS24" s="55"/>
      <c r="BT24" s="55"/>
      <c r="BU24" s="55"/>
      <c r="BV24" s="55"/>
      <c r="BW24" s="55"/>
      <c r="BX24" s="55"/>
      <c r="BY24" s="55"/>
      <c r="BZ24" s="55"/>
      <c r="CA24" s="55"/>
      <c r="CB24" s="55"/>
      <c r="CC24" s="55"/>
      <c r="CD24" s="55"/>
      <c r="CE24" s="55"/>
      <c r="CF24" s="55"/>
      <c r="CG24" s="55"/>
      <c r="CH24" s="55"/>
      <c r="CI24" s="55"/>
      <c r="CJ24" s="55"/>
      <c r="CK24" s="55"/>
      <c r="CY24" s="105">
        <f>VLOOKUP(N24,Validacion!$I$15:$J$19,2,FALSE)</f>
        <v>2</v>
      </c>
      <c r="CZ24" s="106">
        <f>VLOOKUP(O24,Validacion!$I$23:$J$27,2,FALSE)</f>
        <v>4</v>
      </c>
      <c r="DD24" s="105">
        <f>VLOOKUP(N24,Validacion!$I$15:$J$19,2,FALSE)</f>
        <v>2</v>
      </c>
      <c r="DE24" s="114">
        <f>IF(AF24="Fuerte",DD24-2,IF(AND(AF24="Moderado",AG24="Directamente",AH24="Directamente"),DD24-1,IF(AND(AF24="Moderado",AG24="No Disminuye",AH24="Directamente"),DD24,IF(AND(AF24="Moderado",AG24="Directamente",AH24="No Disminuye"),DD24-1,DD24))))</f>
        <v>0</v>
      </c>
      <c r="DF24" s="107">
        <f>VLOOKUP(O24,Validacion!$I$23:$J$27,2,FALSE)</f>
        <v>4</v>
      </c>
      <c r="DG24" s="108">
        <f>IF(AF24="Fuerte",DF24,IF(AND(AF24="Moderado",AG24="Directamente",AH24="Directamente"),DF24-1,IF(AND(AF24="Moderado",AG24="No Disminuye",AH24="Directamente"),DF24-1,IF(AND(AF24="Moderado",AG24="Directamente",AH24="No Disminuye"),DF24,DF24))))</f>
        <v>4</v>
      </c>
    </row>
    <row r="25" spans="1:111" s="58" customFormat="1" ht="60" customHeight="1" x14ac:dyDescent="0.25">
      <c r="A25" s="157" t="s">
        <v>105</v>
      </c>
      <c r="B25" s="160" t="s">
        <v>114</v>
      </c>
      <c r="C25" s="162" t="s">
        <v>108</v>
      </c>
      <c r="D25" s="277" t="s">
        <v>115</v>
      </c>
      <c r="E25" s="159" t="s">
        <v>256</v>
      </c>
      <c r="F25" s="159" t="s">
        <v>255</v>
      </c>
      <c r="G25" s="55"/>
      <c r="H25" s="55"/>
      <c r="I25" s="55"/>
      <c r="J25" s="55"/>
      <c r="K25" s="159" t="s">
        <v>257</v>
      </c>
      <c r="L25" s="159" t="s">
        <v>258</v>
      </c>
      <c r="M25" s="159" t="s">
        <v>259</v>
      </c>
      <c r="N25" s="160" t="s">
        <v>78</v>
      </c>
      <c r="O25" s="160" t="s">
        <v>86</v>
      </c>
      <c r="P25" s="162" t="str">
        <f>INDEX(Validacion!$C$15:$G$19,'MATRIZ PROYECCIÓN 2020'!CY25:CY26,'MATRIZ PROYECCIÓN 2020'!CZ25:CZ26)</f>
        <v>Extrema</v>
      </c>
      <c r="Q25" s="56" t="s">
        <v>260</v>
      </c>
      <c r="R25" s="115" t="s">
        <v>97</v>
      </c>
      <c r="S25" s="115" t="s">
        <v>155</v>
      </c>
      <c r="T25" s="115" t="s">
        <v>157</v>
      </c>
      <c r="U25" s="115" t="s">
        <v>160</v>
      </c>
      <c r="V25" s="115" t="s">
        <v>163</v>
      </c>
      <c r="W25" s="115" t="s">
        <v>166</v>
      </c>
      <c r="X25" s="117" t="s">
        <v>168</v>
      </c>
      <c r="Y25" s="115" t="s">
        <v>170</v>
      </c>
      <c r="Z25" s="115">
        <f t="shared" si="0"/>
        <v>100</v>
      </c>
      <c r="AA25" s="115" t="str">
        <f t="shared" si="1"/>
        <v>Fuerte</v>
      </c>
      <c r="AB25" s="125" t="s">
        <v>98</v>
      </c>
      <c r="AC25" s="115">
        <f t="shared" si="2"/>
        <v>200</v>
      </c>
      <c r="AD25" s="115" t="str">
        <f t="shared" si="3"/>
        <v>Fuerte</v>
      </c>
      <c r="AE25" s="157">
        <f>(IF(AD25="Fuerte",100,IF(AD25="Moderado",50,0))+IF(AD26="Fuerte",100,IF(AD26="Moderado",50,0)))/2</f>
        <v>100</v>
      </c>
      <c r="AF25" s="160" t="str">
        <f>IF(AE25=100,"Fuerte",IF(OR(AE25=99,AE25&gt;=50),"Moderado","Débil"))</f>
        <v>Fuerte</v>
      </c>
      <c r="AG25" s="162" t="s">
        <v>5</v>
      </c>
      <c r="AH25" s="162" t="s">
        <v>175</v>
      </c>
      <c r="AI25" s="163" t="str">
        <f>VLOOKUP(IF(DE25=0,DE25+1,IF(DE25&lt;0,DE25+2,DE25)),Validacion!$J$15:$K$19,2,FALSE)</f>
        <v>Rara Vez</v>
      </c>
      <c r="AJ25" s="163" t="str">
        <f>VLOOKUP(IF(DG25=0,DG25+1,DG25),Validacion!$J$23:$K$27,2,FALSE)</f>
        <v>Mayor</v>
      </c>
      <c r="AK25" s="163" t="str">
        <f>INDEX(Validacion!$C$15:$G$19,IF(DE25=0,DE25+1,IF(DE25&lt;0,DE25+2,DE25)),IF(DG25=0,DG25+1,DG25))</f>
        <v>Alta</v>
      </c>
      <c r="AL25" s="158" t="s">
        <v>101</v>
      </c>
      <c r="AM25" s="60" t="s">
        <v>262</v>
      </c>
      <c r="AN25" s="56" t="s">
        <v>264</v>
      </c>
      <c r="AO25" s="56" t="s">
        <v>266</v>
      </c>
      <c r="AP25" s="50">
        <v>43845</v>
      </c>
      <c r="AQ25" s="50">
        <v>44196</v>
      </c>
      <c r="AR25" s="48" t="s">
        <v>267</v>
      </c>
      <c r="AS25" s="55"/>
      <c r="AT25" s="55"/>
      <c r="AU25" s="55"/>
      <c r="AV25" s="55"/>
      <c r="AW25" s="55"/>
      <c r="AX25" s="55"/>
      <c r="AY25" s="55"/>
      <c r="AZ25" s="55"/>
      <c r="BA25" s="55"/>
      <c r="BB25" s="55"/>
      <c r="BC25" s="55"/>
      <c r="BD25" s="55"/>
      <c r="BE25" s="55"/>
      <c r="BF25" s="55"/>
      <c r="BG25" s="55"/>
      <c r="BH25" s="55"/>
      <c r="BI25" s="55"/>
      <c r="BJ25" s="55"/>
      <c r="BK25" s="55"/>
      <c r="BL25" s="55"/>
      <c r="BM25" s="55"/>
      <c r="BN25" s="55"/>
      <c r="BO25" s="55"/>
      <c r="BP25" s="55"/>
      <c r="BQ25" s="55"/>
      <c r="BR25" s="55"/>
      <c r="BS25" s="55"/>
      <c r="BT25" s="55"/>
      <c r="BU25" s="55"/>
      <c r="BV25" s="55"/>
      <c r="BW25" s="55"/>
      <c r="BX25" s="55"/>
      <c r="BY25" s="55"/>
      <c r="BZ25" s="55"/>
      <c r="CA25" s="55"/>
      <c r="CB25" s="55"/>
      <c r="CC25" s="55"/>
      <c r="CD25" s="55"/>
      <c r="CE25" s="55"/>
      <c r="CF25" s="55"/>
      <c r="CG25" s="55"/>
      <c r="CH25" s="55"/>
      <c r="CI25" s="55"/>
      <c r="CJ25" s="55"/>
      <c r="CK25" s="55"/>
      <c r="CY25" s="189">
        <f>VLOOKUP(N25,Validacion!$I$15:$J$19,2,FALSE)</f>
        <v>3</v>
      </c>
      <c r="CZ25" s="191">
        <f>VLOOKUP(O25,Validacion!$I$23:$J$27,2,FALSE)</f>
        <v>4</v>
      </c>
      <c r="DD25" s="189">
        <f>VLOOKUP(N25,Validacion!$I$15:$J$19,2,FALSE)</f>
        <v>3</v>
      </c>
      <c r="DE25" s="193">
        <f>IF(AF25="Fuerte",DD25-2,IF(AND(AF25="Moderado",AG25="Directamente",AH25="Directamente"),DD25-1,IF(AND(AF25="Moderado",AG25="No Disminuye",AH25="Directamente"),DD25,IF(AND(AF25="Moderado",AG25="Directamente",AH25="No Disminuye"),DD25-1,DD25))))</f>
        <v>1</v>
      </c>
      <c r="DF25" s="195">
        <f>VLOOKUP(O25,Validacion!$I$23:$J$27,2,FALSE)</f>
        <v>4</v>
      </c>
      <c r="DG25" s="196">
        <f>IF(AF25="Fuerte",DF25,IF(AND(AF25="Moderado",AG25="Directamente",AH25="Directamente"),DF25-1,IF(AND(AF25="Moderado",AG25="No Disminuye",AH25="Directamente"),DF25-1,IF(AND(AF25="Moderado",AG25="Directamente",AH25="No Disminuye"),DF25,DF25))))</f>
        <v>4</v>
      </c>
    </row>
    <row r="26" spans="1:111" ht="105.75" thickBot="1" x14ac:dyDescent="0.3">
      <c r="A26" s="157"/>
      <c r="B26" s="160"/>
      <c r="C26" s="162"/>
      <c r="D26" s="277"/>
      <c r="E26" s="159"/>
      <c r="F26" s="165"/>
      <c r="G26" s="53"/>
      <c r="H26" s="53"/>
      <c r="I26" s="53"/>
      <c r="J26" s="53"/>
      <c r="K26" s="159"/>
      <c r="L26" s="165"/>
      <c r="M26" s="165"/>
      <c r="N26" s="160"/>
      <c r="O26" s="160"/>
      <c r="P26" s="162"/>
      <c r="Q26" s="60" t="s">
        <v>261</v>
      </c>
      <c r="R26" s="115" t="s">
        <v>97</v>
      </c>
      <c r="S26" s="115" t="s">
        <v>155</v>
      </c>
      <c r="T26" s="115" t="s">
        <v>157</v>
      </c>
      <c r="U26" s="115" t="s">
        <v>160</v>
      </c>
      <c r="V26" s="115" t="s">
        <v>163</v>
      </c>
      <c r="W26" s="115" t="s">
        <v>166</v>
      </c>
      <c r="X26" s="117" t="s">
        <v>168</v>
      </c>
      <c r="Y26" s="115" t="s">
        <v>170</v>
      </c>
      <c r="Z26" s="115">
        <f t="shared" si="0"/>
        <v>100</v>
      </c>
      <c r="AA26" s="115" t="str">
        <f t="shared" si="1"/>
        <v>Fuerte</v>
      </c>
      <c r="AB26" s="125" t="s">
        <v>98</v>
      </c>
      <c r="AC26" s="115">
        <f t="shared" si="2"/>
        <v>200</v>
      </c>
      <c r="AD26" s="115" t="str">
        <f t="shared" si="3"/>
        <v>Fuerte</v>
      </c>
      <c r="AE26" s="157"/>
      <c r="AF26" s="160"/>
      <c r="AG26" s="162"/>
      <c r="AH26" s="162"/>
      <c r="AI26" s="172"/>
      <c r="AJ26" s="172"/>
      <c r="AK26" s="172"/>
      <c r="AL26" s="158"/>
      <c r="AM26" s="127" t="s">
        <v>263</v>
      </c>
      <c r="AN26" s="56" t="s">
        <v>265</v>
      </c>
      <c r="AO26" s="60" t="s">
        <v>266</v>
      </c>
      <c r="AP26" s="50">
        <v>43863</v>
      </c>
      <c r="AQ26" s="50">
        <v>44196</v>
      </c>
      <c r="AR26" s="48" t="s">
        <v>268</v>
      </c>
      <c r="AS26" s="53"/>
      <c r="AT26" s="53"/>
      <c r="AU26" s="53"/>
      <c r="AV26" s="53"/>
      <c r="AW26" s="53"/>
      <c r="AX26" s="53"/>
      <c r="AY26" s="53"/>
      <c r="AZ26" s="53"/>
      <c r="BA26" s="53"/>
      <c r="BB26" s="53"/>
      <c r="BC26" s="53"/>
      <c r="BD26" s="53"/>
      <c r="BE26" s="53"/>
      <c r="BF26" s="53"/>
      <c r="BG26" s="53"/>
      <c r="BH26" s="53"/>
      <c r="BI26" s="53"/>
      <c r="BJ26" s="53"/>
      <c r="BK26" s="53"/>
      <c r="BL26" s="53"/>
      <c r="BM26" s="53"/>
      <c r="BN26" s="53"/>
      <c r="BO26" s="53"/>
      <c r="BP26" s="53"/>
      <c r="BQ26" s="53"/>
      <c r="BR26" s="53"/>
      <c r="BS26" s="53"/>
      <c r="BT26" s="53"/>
      <c r="BU26" s="53"/>
      <c r="BV26" s="53"/>
      <c r="BW26" s="53"/>
      <c r="BX26" s="53"/>
      <c r="BY26" s="53"/>
      <c r="BZ26" s="53"/>
      <c r="CA26" s="53"/>
      <c r="CB26" s="53"/>
      <c r="CC26" s="53"/>
      <c r="CD26" s="53"/>
      <c r="CE26" s="53"/>
      <c r="CF26" s="53"/>
      <c r="CG26" s="53"/>
      <c r="CH26" s="53"/>
      <c r="CI26" s="53"/>
      <c r="CJ26" s="53"/>
      <c r="CK26" s="53"/>
      <c r="CY26" s="190"/>
      <c r="CZ26" s="192"/>
      <c r="DD26" s="190"/>
      <c r="DE26" s="194"/>
      <c r="DF26" s="161"/>
      <c r="DG26" s="197"/>
    </row>
    <row r="27" spans="1:111" s="58" customFormat="1" ht="102" customHeight="1" x14ac:dyDescent="0.25">
      <c r="A27" s="166" t="s">
        <v>105</v>
      </c>
      <c r="B27" s="160" t="s">
        <v>106</v>
      </c>
      <c r="C27" s="162" t="s">
        <v>108</v>
      </c>
      <c r="D27" s="301" t="s">
        <v>107</v>
      </c>
      <c r="E27" s="159" t="s">
        <v>346</v>
      </c>
      <c r="F27" s="159" t="s">
        <v>347</v>
      </c>
      <c r="G27" s="55"/>
      <c r="H27" s="55"/>
      <c r="I27" s="55"/>
      <c r="J27" s="55"/>
      <c r="K27" s="159" t="s">
        <v>348</v>
      </c>
      <c r="L27" s="159" t="s">
        <v>349</v>
      </c>
      <c r="M27" s="159" t="s">
        <v>350</v>
      </c>
      <c r="N27" s="161" t="s">
        <v>82</v>
      </c>
      <c r="O27" s="160" t="s">
        <v>86</v>
      </c>
      <c r="P27" s="163" t="str">
        <f>INDEX(Validacion!$C$15:$G$19,'MATRIZ PROYECCIÓN 2020'!CY27:CY31,'MATRIZ PROYECCIÓN 2020'!CZ27:CZ31)</f>
        <v>Alta</v>
      </c>
      <c r="Q27" s="56" t="s">
        <v>351</v>
      </c>
      <c r="R27" s="115" t="s">
        <v>97</v>
      </c>
      <c r="S27" s="115" t="s">
        <v>155</v>
      </c>
      <c r="T27" s="115" t="s">
        <v>157</v>
      </c>
      <c r="U27" s="115" t="s">
        <v>160</v>
      </c>
      <c r="V27" s="115" t="s">
        <v>163</v>
      </c>
      <c r="W27" s="115" t="s">
        <v>166</v>
      </c>
      <c r="X27" s="117" t="s">
        <v>168</v>
      </c>
      <c r="Y27" s="115" t="s">
        <v>170</v>
      </c>
      <c r="Z27" s="115">
        <f t="shared" si="0"/>
        <v>100</v>
      </c>
      <c r="AA27" s="115" t="str">
        <f t="shared" si="1"/>
        <v>Fuerte</v>
      </c>
      <c r="AB27" s="125" t="s">
        <v>98</v>
      </c>
      <c r="AC27" s="115">
        <f t="shared" si="2"/>
        <v>200</v>
      </c>
      <c r="AD27" s="115" t="str">
        <f t="shared" si="3"/>
        <v>Fuerte</v>
      </c>
      <c r="AE27" s="157">
        <f>(IF(AD27="Fuerte",100,IF(AD27="Moderado",50,0))+IF(AD28="Fuerte",100,IF(AD28="Moderado",50,0))+IF(AD29="Fuerte",100,IF(AD29="Moderado",50,0))+IF(AD30="Fuerte",100,IF(AD30="Moderado",50,0))+IF(AD31="Fuerte",100,IF(AD31="Moderado",50,0)))/5</f>
        <v>100</v>
      </c>
      <c r="AF27" s="160" t="str">
        <f>IF(AE27&gt;=100,"Fuerte",IF(OR(AE27=99,AE27&gt;=50),"Moderado","Débil"))</f>
        <v>Fuerte</v>
      </c>
      <c r="AG27" s="162" t="s">
        <v>5</v>
      </c>
      <c r="AH27" s="162" t="s">
        <v>175</v>
      </c>
      <c r="AI27" s="163" t="str">
        <f>VLOOKUP(IF(DE27=0,DE27+1,IF(DE27&lt;0,DE27+2,DE27)),Validacion!$J$15:$K$19,2,FALSE)</f>
        <v>Rara Vez</v>
      </c>
      <c r="AJ27" s="163" t="str">
        <f>VLOOKUP(IF(DG27=0,DG27+1,DG27),Validacion!$J$23:$K$27,2,FALSE)</f>
        <v>Mayor</v>
      </c>
      <c r="AK27" s="163" t="str">
        <f>INDEX(Validacion!$C$15:$G$19,IF(DE27=0,DE27+1,IF(DE27&lt;0,DE27+2,DE27)),IF(DG27=0,DG27+1,DG27))</f>
        <v>Alta</v>
      </c>
      <c r="AL27" s="164" t="s">
        <v>101</v>
      </c>
      <c r="AM27" s="122" t="s">
        <v>356</v>
      </c>
      <c r="AN27" s="122" t="s">
        <v>357</v>
      </c>
      <c r="AO27" s="123" t="s">
        <v>358</v>
      </c>
      <c r="AP27" s="124">
        <v>43832</v>
      </c>
      <c r="AQ27" s="124">
        <v>44196</v>
      </c>
      <c r="AR27" s="123" t="s">
        <v>359</v>
      </c>
      <c r="AS27" s="55"/>
      <c r="AT27" s="55"/>
      <c r="AU27" s="55"/>
      <c r="AV27" s="55"/>
      <c r="AW27" s="55"/>
      <c r="AX27" s="55"/>
      <c r="AY27" s="55"/>
      <c r="AZ27" s="55"/>
      <c r="BA27" s="55"/>
      <c r="BB27" s="55"/>
      <c r="BC27" s="55"/>
      <c r="BD27" s="55"/>
      <c r="BE27" s="55"/>
      <c r="BF27" s="55"/>
      <c r="BG27" s="55"/>
      <c r="BH27" s="55"/>
      <c r="BI27" s="55"/>
      <c r="BJ27" s="55"/>
      <c r="BK27" s="55"/>
      <c r="BL27" s="55"/>
      <c r="BM27" s="55"/>
      <c r="BN27" s="55"/>
      <c r="BO27" s="55"/>
      <c r="BP27" s="55"/>
      <c r="BQ27" s="55"/>
      <c r="BR27" s="55"/>
      <c r="BS27" s="55"/>
      <c r="BT27" s="55"/>
      <c r="BU27" s="55"/>
      <c r="BV27" s="55"/>
      <c r="BW27" s="55"/>
      <c r="BX27" s="55"/>
      <c r="BY27" s="55"/>
      <c r="BZ27" s="55"/>
      <c r="CA27" s="55"/>
      <c r="CB27" s="55"/>
      <c r="CC27" s="55"/>
      <c r="CD27" s="55"/>
      <c r="CE27" s="55"/>
      <c r="CF27" s="55"/>
      <c r="CG27" s="55"/>
      <c r="CH27" s="55"/>
      <c r="CI27" s="55"/>
      <c r="CJ27" s="55"/>
      <c r="CK27" s="55"/>
      <c r="CY27" s="189">
        <f>VLOOKUP(N27,Validacion!$I$15:$J$19,2,FALSE)</f>
        <v>1</v>
      </c>
      <c r="CZ27" s="191">
        <f>VLOOKUP(O27,Validacion!$I$23:$J$27,2,FALSE)</f>
        <v>4</v>
      </c>
      <c r="DD27" s="189">
        <f>VLOOKUP(N27,Validacion!$I$15:$J$19,2,FALSE)</f>
        <v>1</v>
      </c>
      <c r="DE27" s="193">
        <f>IF(AF27="Fuerte",DD27-2,IF(AND(AF27="Moderado",AG27="Directamente",AH27="Directamente"),DD27-1,IF(AND(AF27="Moderado",AG27="No Disminuye",AH27="Directamente"),DD27,IF(AND(AF27="Moderado",AG27="Directamente",AH27="No Disminuye"),DD27-1,DD27))))</f>
        <v>-1</v>
      </c>
      <c r="DF27" s="195">
        <f>VLOOKUP(O27,Validacion!$I$23:$J$27,2,FALSE)</f>
        <v>4</v>
      </c>
      <c r="DG27" s="196">
        <f>IF(AF27="Fuerte",DF27,IF(AND(AF27="Moderado",AG27="Directamente",AH27="Directamente"),DF27-1,IF(AND(AF27="Moderado",AG27="No Disminuye",AH27="Directamente"),DF27-1,IF(AND(AF27="Moderado",AG27="Directamente",AH27="No Disminuye"),DF27,DF27))))</f>
        <v>4</v>
      </c>
    </row>
    <row r="28" spans="1:111" ht="102" customHeight="1" x14ac:dyDescent="0.25">
      <c r="A28" s="167"/>
      <c r="B28" s="160"/>
      <c r="C28" s="162"/>
      <c r="D28" s="302"/>
      <c r="E28" s="159"/>
      <c r="F28" s="159"/>
      <c r="G28" s="53"/>
      <c r="H28" s="53"/>
      <c r="I28" s="53"/>
      <c r="J28" s="53"/>
      <c r="K28" s="159"/>
      <c r="L28" s="165"/>
      <c r="M28" s="165"/>
      <c r="N28" s="168"/>
      <c r="O28" s="160"/>
      <c r="P28" s="169"/>
      <c r="Q28" s="56" t="s">
        <v>352</v>
      </c>
      <c r="R28" s="115" t="s">
        <v>97</v>
      </c>
      <c r="S28" s="115" t="s">
        <v>155</v>
      </c>
      <c r="T28" s="115" t="s">
        <v>157</v>
      </c>
      <c r="U28" s="115" t="s">
        <v>160</v>
      </c>
      <c r="V28" s="115" t="s">
        <v>163</v>
      </c>
      <c r="W28" s="115" t="s">
        <v>166</v>
      </c>
      <c r="X28" s="117" t="s">
        <v>168</v>
      </c>
      <c r="Y28" s="115" t="s">
        <v>170</v>
      </c>
      <c r="Z28" s="115">
        <f t="shared" si="0"/>
        <v>100</v>
      </c>
      <c r="AA28" s="115" t="str">
        <f t="shared" si="1"/>
        <v>Fuerte</v>
      </c>
      <c r="AB28" s="125" t="s">
        <v>98</v>
      </c>
      <c r="AC28" s="115">
        <f t="shared" si="2"/>
        <v>200</v>
      </c>
      <c r="AD28" s="115" t="str">
        <f t="shared" si="3"/>
        <v>Fuerte</v>
      </c>
      <c r="AE28" s="157"/>
      <c r="AF28" s="160"/>
      <c r="AG28" s="162"/>
      <c r="AH28" s="162"/>
      <c r="AI28" s="169"/>
      <c r="AJ28" s="169"/>
      <c r="AK28" s="169"/>
      <c r="AL28" s="278"/>
      <c r="AM28" s="122" t="s">
        <v>360</v>
      </c>
      <c r="AN28" s="122" t="s">
        <v>361</v>
      </c>
      <c r="AO28" s="123" t="s">
        <v>358</v>
      </c>
      <c r="AP28" s="124">
        <v>43832</v>
      </c>
      <c r="AQ28" s="124">
        <v>44196</v>
      </c>
      <c r="AR28" s="123" t="s">
        <v>362</v>
      </c>
      <c r="AS28" s="53"/>
      <c r="AT28" s="53"/>
      <c r="AU28" s="53"/>
      <c r="AV28" s="53"/>
      <c r="AW28" s="53"/>
      <c r="AX28" s="53"/>
      <c r="AY28" s="53"/>
      <c r="AZ28" s="53"/>
      <c r="BA28" s="53"/>
      <c r="BB28" s="53"/>
      <c r="BC28" s="53"/>
      <c r="BD28" s="53"/>
      <c r="BE28" s="53"/>
      <c r="BF28" s="53"/>
      <c r="BG28" s="53"/>
      <c r="BH28" s="53"/>
      <c r="BI28" s="53"/>
      <c r="BJ28" s="53"/>
      <c r="BK28" s="53"/>
      <c r="BL28" s="53"/>
      <c r="BM28" s="53"/>
      <c r="BN28" s="53"/>
      <c r="BO28" s="53"/>
      <c r="BP28" s="53"/>
      <c r="BQ28" s="53"/>
      <c r="BR28" s="53"/>
      <c r="BS28" s="53"/>
      <c r="BT28" s="53"/>
      <c r="BU28" s="53"/>
      <c r="BV28" s="53"/>
      <c r="BW28" s="53"/>
      <c r="BX28" s="53"/>
      <c r="BY28" s="53"/>
      <c r="BZ28" s="53"/>
      <c r="CA28" s="53"/>
      <c r="CB28" s="53"/>
      <c r="CC28" s="53"/>
      <c r="CD28" s="53"/>
      <c r="CE28" s="53"/>
      <c r="CF28" s="53"/>
      <c r="CG28" s="53"/>
      <c r="CH28" s="53"/>
      <c r="CI28" s="53"/>
      <c r="CJ28" s="53"/>
      <c r="CK28" s="53"/>
      <c r="CY28" s="198"/>
      <c r="CZ28" s="199"/>
      <c r="DA28" s="18"/>
      <c r="DB28" s="18"/>
      <c r="DC28" s="18"/>
      <c r="DD28" s="198"/>
      <c r="DE28" s="200"/>
      <c r="DF28" s="160"/>
      <c r="DG28" s="201"/>
    </row>
    <row r="29" spans="1:111" ht="102" customHeight="1" x14ac:dyDescent="0.25">
      <c r="A29" s="167"/>
      <c r="B29" s="160"/>
      <c r="C29" s="162"/>
      <c r="D29" s="302"/>
      <c r="E29" s="159"/>
      <c r="F29" s="159"/>
      <c r="G29" s="53"/>
      <c r="H29" s="53"/>
      <c r="I29" s="53"/>
      <c r="J29" s="53"/>
      <c r="K29" s="159"/>
      <c r="L29" s="165"/>
      <c r="M29" s="165"/>
      <c r="N29" s="168"/>
      <c r="O29" s="160"/>
      <c r="P29" s="169"/>
      <c r="Q29" s="56" t="s">
        <v>353</v>
      </c>
      <c r="R29" s="115" t="s">
        <v>97</v>
      </c>
      <c r="S29" s="115" t="s">
        <v>155</v>
      </c>
      <c r="T29" s="115" t="s">
        <v>157</v>
      </c>
      <c r="U29" s="115" t="s">
        <v>160</v>
      </c>
      <c r="V29" s="115" t="s">
        <v>163</v>
      </c>
      <c r="W29" s="115" t="s">
        <v>166</v>
      </c>
      <c r="X29" s="117" t="s">
        <v>168</v>
      </c>
      <c r="Y29" s="115" t="s">
        <v>170</v>
      </c>
      <c r="Z29" s="115">
        <f t="shared" si="0"/>
        <v>100</v>
      </c>
      <c r="AA29" s="115" t="str">
        <f t="shared" si="1"/>
        <v>Fuerte</v>
      </c>
      <c r="AB29" s="125" t="s">
        <v>98</v>
      </c>
      <c r="AC29" s="115">
        <f t="shared" si="2"/>
        <v>200</v>
      </c>
      <c r="AD29" s="115" t="str">
        <f t="shared" si="3"/>
        <v>Fuerte</v>
      </c>
      <c r="AE29" s="157"/>
      <c r="AF29" s="160"/>
      <c r="AG29" s="162"/>
      <c r="AH29" s="162"/>
      <c r="AI29" s="169"/>
      <c r="AJ29" s="169"/>
      <c r="AK29" s="169"/>
      <c r="AL29" s="278"/>
      <c r="AM29" s="122" t="s">
        <v>363</v>
      </c>
      <c r="AN29" s="122" t="s">
        <v>364</v>
      </c>
      <c r="AO29" s="123" t="s">
        <v>358</v>
      </c>
      <c r="AP29" s="124">
        <v>43832</v>
      </c>
      <c r="AQ29" s="124">
        <v>44196</v>
      </c>
      <c r="AR29" s="123" t="s">
        <v>365</v>
      </c>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Y29" s="198"/>
      <c r="CZ29" s="199"/>
      <c r="DD29" s="198"/>
      <c r="DE29" s="200"/>
      <c r="DF29" s="160"/>
      <c r="DG29" s="201"/>
    </row>
    <row r="30" spans="1:111" ht="102" customHeight="1" x14ac:dyDescent="0.25">
      <c r="A30" s="167"/>
      <c r="B30" s="160"/>
      <c r="C30" s="162"/>
      <c r="D30" s="302"/>
      <c r="E30" s="159"/>
      <c r="F30" s="159"/>
      <c r="G30" s="53"/>
      <c r="H30" s="53"/>
      <c r="I30" s="53"/>
      <c r="J30" s="53"/>
      <c r="K30" s="159"/>
      <c r="L30" s="165"/>
      <c r="M30" s="165"/>
      <c r="N30" s="168"/>
      <c r="O30" s="160"/>
      <c r="P30" s="169"/>
      <c r="Q30" s="56" t="s">
        <v>354</v>
      </c>
      <c r="R30" s="115" t="s">
        <v>97</v>
      </c>
      <c r="S30" s="115" t="s">
        <v>155</v>
      </c>
      <c r="T30" s="115" t="s">
        <v>157</v>
      </c>
      <c r="U30" s="115" t="s">
        <v>160</v>
      </c>
      <c r="V30" s="115" t="s">
        <v>163</v>
      </c>
      <c r="W30" s="115" t="s">
        <v>166</v>
      </c>
      <c r="X30" s="117" t="s">
        <v>168</v>
      </c>
      <c r="Y30" s="115" t="s">
        <v>170</v>
      </c>
      <c r="Z30" s="115">
        <f t="shared" si="0"/>
        <v>100</v>
      </c>
      <c r="AA30" s="115" t="str">
        <f t="shared" si="1"/>
        <v>Fuerte</v>
      </c>
      <c r="AB30" s="125" t="s">
        <v>98</v>
      </c>
      <c r="AC30" s="115">
        <f t="shared" si="2"/>
        <v>200</v>
      </c>
      <c r="AD30" s="115" t="str">
        <f t="shared" si="3"/>
        <v>Fuerte</v>
      </c>
      <c r="AE30" s="157"/>
      <c r="AF30" s="160"/>
      <c r="AG30" s="162"/>
      <c r="AH30" s="162"/>
      <c r="AI30" s="169"/>
      <c r="AJ30" s="169"/>
      <c r="AK30" s="169"/>
      <c r="AL30" s="278"/>
      <c r="AM30" s="122" t="s">
        <v>366</v>
      </c>
      <c r="AN30" s="122" t="s">
        <v>367</v>
      </c>
      <c r="AO30" s="123" t="s">
        <v>358</v>
      </c>
      <c r="AP30" s="124">
        <v>43832</v>
      </c>
      <c r="AQ30" s="124">
        <v>44196</v>
      </c>
      <c r="AR30" s="123" t="s">
        <v>368</v>
      </c>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3"/>
      <c r="BX30" s="53"/>
      <c r="BY30" s="53"/>
      <c r="BZ30" s="53"/>
      <c r="CA30" s="53"/>
      <c r="CB30" s="53"/>
      <c r="CC30" s="53"/>
      <c r="CD30" s="53"/>
      <c r="CE30" s="53"/>
      <c r="CF30" s="53"/>
      <c r="CG30" s="53"/>
      <c r="CH30" s="53"/>
      <c r="CI30" s="53"/>
      <c r="CJ30" s="53"/>
      <c r="CK30" s="53"/>
      <c r="CY30" s="198"/>
      <c r="CZ30" s="199"/>
      <c r="DD30" s="198"/>
      <c r="DE30" s="200"/>
      <c r="DF30" s="160"/>
      <c r="DG30" s="201"/>
    </row>
    <row r="31" spans="1:111" ht="102" customHeight="1" thickBot="1" x14ac:dyDescent="0.3">
      <c r="A31" s="167"/>
      <c r="B31" s="161"/>
      <c r="C31" s="163"/>
      <c r="D31" s="302"/>
      <c r="E31" s="170"/>
      <c r="F31" s="170"/>
      <c r="G31" s="130"/>
      <c r="H31" s="130"/>
      <c r="I31" s="130"/>
      <c r="J31" s="130"/>
      <c r="K31" s="170"/>
      <c r="L31" s="171"/>
      <c r="M31" s="171"/>
      <c r="N31" s="168"/>
      <c r="O31" s="161"/>
      <c r="P31" s="169"/>
      <c r="Q31" s="129" t="s">
        <v>355</v>
      </c>
      <c r="R31" s="116" t="s">
        <v>97</v>
      </c>
      <c r="S31" s="116" t="s">
        <v>155</v>
      </c>
      <c r="T31" s="116" t="s">
        <v>157</v>
      </c>
      <c r="U31" s="116" t="s">
        <v>160</v>
      </c>
      <c r="V31" s="116" t="s">
        <v>163</v>
      </c>
      <c r="W31" s="116" t="s">
        <v>166</v>
      </c>
      <c r="X31" s="119" t="s">
        <v>168</v>
      </c>
      <c r="Y31" s="116" t="s">
        <v>170</v>
      </c>
      <c r="Z31" s="116">
        <f t="shared" si="0"/>
        <v>100</v>
      </c>
      <c r="AA31" s="116" t="str">
        <f t="shared" si="1"/>
        <v>Fuerte</v>
      </c>
      <c r="AB31" s="137" t="s">
        <v>98</v>
      </c>
      <c r="AC31" s="116">
        <f t="shared" si="2"/>
        <v>200</v>
      </c>
      <c r="AD31" s="116" t="str">
        <f t="shared" si="3"/>
        <v>Fuerte</v>
      </c>
      <c r="AE31" s="166"/>
      <c r="AF31" s="161"/>
      <c r="AG31" s="163"/>
      <c r="AH31" s="163"/>
      <c r="AI31" s="169"/>
      <c r="AJ31" s="169"/>
      <c r="AK31" s="169"/>
      <c r="AL31" s="278"/>
      <c r="AM31" s="131" t="s">
        <v>369</v>
      </c>
      <c r="AN31" s="131" t="s">
        <v>370</v>
      </c>
      <c r="AO31" s="132" t="s">
        <v>358</v>
      </c>
      <c r="AP31" s="133">
        <v>43832</v>
      </c>
      <c r="AQ31" s="133">
        <v>44196</v>
      </c>
      <c r="AR31" s="132" t="s">
        <v>371</v>
      </c>
      <c r="AS31" s="130"/>
      <c r="AT31" s="130"/>
      <c r="AU31" s="130"/>
      <c r="AV31" s="130"/>
      <c r="AW31" s="130"/>
      <c r="AX31" s="130"/>
      <c r="AY31" s="130"/>
      <c r="AZ31" s="130"/>
      <c r="BA31" s="130"/>
      <c r="BB31" s="130"/>
      <c r="BC31" s="130"/>
      <c r="BD31" s="130"/>
      <c r="BE31" s="130"/>
      <c r="BF31" s="130"/>
      <c r="BG31" s="130"/>
      <c r="BH31" s="130"/>
      <c r="BI31" s="130"/>
      <c r="BJ31" s="130"/>
      <c r="BK31" s="130"/>
      <c r="BL31" s="130"/>
      <c r="BM31" s="130"/>
      <c r="BN31" s="130"/>
      <c r="BO31" s="130"/>
      <c r="BP31" s="130"/>
      <c r="BQ31" s="130"/>
      <c r="BR31" s="130"/>
      <c r="BS31" s="130"/>
      <c r="BT31" s="130"/>
      <c r="BU31" s="130"/>
      <c r="BV31" s="130"/>
      <c r="BW31" s="130"/>
      <c r="BX31" s="130"/>
      <c r="BY31" s="130"/>
      <c r="BZ31" s="130"/>
      <c r="CA31" s="130"/>
      <c r="CB31" s="130"/>
      <c r="CC31" s="130"/>
      <c r="CD31" s="130"/>
      <c r="CE31" s="130"/>
      <c r="CF31" s="130"/>
      <c r="CG31" s="130"/>
      <c r="CH31" s="130"/>
      <c r="CI31" s="130"/>
      <c r="CJ31" s="130"/>
      <c r="CK31" s="130"/>
      <c r="CY31" s="190"/>
      <c r="CZ31" s="192"/>
      <c r="DD31" s="190"/>
      <c r="DE31" s="194"/>
      <c r="DF31" s="161"/>
      <c r="DG31" s="197"/>
    </row>
    <row r="32" spans="1:111" s="136" customFormat="1" ht="111" customHeight="1" x14ac:dyDescent="0.25">
      <c r="A32" s="159" t="s">
        <v>121</v>
      </c>
      <c r="B32" s="165" t="s">
        <v>114</v>
      </c>
      <c r="C32" s="279" t="s">
        <v>108</v>
      </c>
      <c r="D32" s="303" t="s">
        <v>133</v>
      </c>
      <c r="E32" s="159" t="s">
        <v>372</v>
      </c>
      <c r="F32" s="159" t="s">
        <v>373</v>
      </c>
      <c r="G32" s="120"/>
      <c r="H32" s="120"/>
      <c r="I32" s="120"/>
      <c r="J32" s="120"/>
      <c r="K32" s="159" t="s">
        <v>374</v>
      </c>
      <c r="L32" s="159" t="s">
        <v>375</v>
      </c>
      <c r="M32" s="159" t="s">
        <v>376</v>
      </c>
      <c r="N32" s="165" t="s">
        <v>80</v>
      </c>
      <c r="O32" s="165" t="s">
        <v>86</v>
      </c>
      <c r="P32" s="160" t="str">
        <f>INDEX(Validacion!$C$15:$G$19,'MATRIZ PROYECCIÓN 2020'!CY32:CY33,'MATRIZ PROYECCIÓN 2020'!CZ32:CZ33)</f>
        <v>Alta</v>
      </c>
      <c r="Q32" s="118" t="s">
        <v>377</v>
      </c>
      <c r="R32" s="115" t="s">
        <v>97</v>
      </c>
      <c r="S32" s="115" t="s">
        <v>155</v>
      </c>
      <c r="T32" s="115" t="s">
        <v>157</v>
      </c>
      <c r="U32" s="115" t="s">
        <v>160</v>
      </c>
      <c r="V32" s="115" t="s">
        <v>163</v>
      </c>
      <c r="W32" s="115" t="s">
        <v>166</v>
      </c>
      <c r="X32" s="117" t="s">
        <v>168</v>
      </c>
      <c r="Y32" s="115" t="s">
        <v>170</v>
      </c>
      <c r="Z32" s="115">
        <f t="shared" si="0"/>
        <v>100</v>
      </c>
      <c r="AA32" s="115" t="str">
        <f t="shared" si="1"/>
        <v>Fuerte</v>
      </c>
      <c r="AB32" s="125" t="s">
        <v>98</v>
      </c>
      <c r="AC32" s="115">
        <f t="shared" si="2"/>
        <v>200</v>
      </c>
      <c r="AD32" s="115" t="str">
        <f t="shared" si="3"/>
        <v>Fuerte</v>
      </c>
      <c r="AE32" s="160">
        <f>(IF(AD32="Fuerte",100,IF(AD32="Moderado",50,0))+IF(AD33="Fuerte",100,IF(AD33="Moderado",50,0)))/2</f>
        <v>100</v>
      </c>
      <c r="AF32" s="160" t="str">
        <f>IF(AE32&gt;=100,"Fuerte",IF(OR(AE32=99,AE32&gt;=50),"Moderado","Débil"))</f>
        <v>Fuerte</v>
      </c>
      <c r="AG32" s="162" t="s">
        <v>5</v>
      </c>
      <c r="AH32" s="162" t="s">
        <v>175</v>
      </c>
      <c r="AI32" s="160" t="str">
        <f>VLOOKUP(IF(DE32=0,DE32+1,IF(DE32&lt;0,DE32+2,DE32)),Validacion!$J$15:$K$19,2,FALSE)</f>
        <v>Rara Vez</v>
      </c>
      <c r="AJ32" s="160" t="str">
        <f>VLOOKUP(IF(DG32=0,DG32+1,DG32),Validacion!$J$23:$K$27,2,FALSE)</f>
        <v>Mayor</v>
      </c>
      <c r="AK32" s="160" t="str">
        <f>INDEX(Validacion!$C$15:$G$19,IF(DE32=0,DE32+1,IF(DE32&lt;0,DE32+2,DE32)),IF(DG32=0,DG32+1,DG32))</f>
        <v>Alta</v>
      </c>
      <c r="AL32" s="158" t="s">
        <v>101</v>
      </c>
      <c r="AM32" s="123" t="s">
        <v>379</v>
      </c>
      <c r="AN32" s="123" t="s">
        <v>380</v>
      </c>
      <c r="AO32" s="123" t="s">
        <v>121</v>
      </c>
      <c r="AP32" s="124">
        <v>43832</v>
      </c>
      <c r="AQ32" s="124">
        <v>44196</v>
      </c>
      <c r="AR32" s="123" t="s">
        <v>381</v>
      </c>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Y32" s="177">
        <f>VLOOKUP(N32,Validacion!$I$15:$J$19,2,FALSE)</f>
        <v>2</v>
      </c>
      <c r="CZ32" s="179">
        <f>VLOOKUP(O32,Validacion!$I$23:$J$27,2,FALSE)</f>
        <v>4</v>
      </c>
      <c r="DA32" s="58"/>
      <c r="DB32" s="58"/>
      <c r="DC32" s="58"/>
      <c r="DD32" s="177">
        <f>VLOOKUP(N32,Validacion!$I$15:$J$19,2,FALSE)</f>
        <v>2</v>
      </c>
      <c r="DE32" s="181">
        <f>IF(AF32="Fuerte",DD32-2,IF(AND(AF32="Moderado",AG32="Directamente",AH32="Directamente"),DD32-1,IF(AND(AF32="Moderado",AG32="No Disminuye",AH32="Directamente"),DD32,IF(AND(AF32="Moderado",AG32="Directamente",AH32="No Disminuye"),DD32-1,DD32))))</f>
        <v>0</v>
      </c>
      <c r="DF32" s="173">
        <f>VLOOKUP(O32,Validacion!$I$23:$J$27,2,FALSE)</f>
        <v>4</v>
      </c>
      <c r="DG32" s="175">
        <f>IF(AF32="Fuerte",DF32,IF(AND(AF32="Moderado",AG32="Directamente",AH32="Directamente"),DF32-1,IF(AND(AF32="Moderado",AG32="No Disminuye",AH32="Directamente"),DF32-1,IF(AND(AF32="Moderado",AG32="Directamente",AH32="No Disminuye"),DF32,DF32))))</f>
        <v>4</v>
      </c>
    </row>
    <row r="33" spans="1:111" s="136" customFormat="1" ht="111" customHeight="1" thickBot="1" x14ac:dyDescent="0.3">
      <c r="A33" s="159"/>
      <c r="B33" s="165"/>
      <c r="C33" s="279"/>
      <c r="D33" s="303"/>
      <c r="E33" s="159"/>
      <c r="F33" s="159"/>
      <c r="G33" s="120"/>
      <c r="H33" s="120"/>
      <c r="I33" s="120"/>
      <c r="J33" s="120"/>
      <c r="K33" s="159"/>
      <c r="L33" s="165"/>
      <c r="M33" s="165"/>
      <c r="N33" s="165"/>
      <c r="O33" s="165"/>
      <c r="P33" s="160"/>
      <c r="Q33" s="118" t="s">
        <v>378</v>
      </c>
      <c r="R33" s="115" t="s">
        <v>97</v>
      </c>
      <c r="S33" s="115" t="s">
        <v>155</v>
      </c>
      <c r="T33" s="115" t="s">
        <v>157</v>
      </c>
      <c r="U33" s="115" t="s">
        <v>160</v>
      </c>
      <c r="V33" s="115" t="s">
        <v>163</v>
      </c>
      <c r="W33" s="115" t="s">
        <v>166</v>
      </c>
      <c r="X33" s="117" t="s">
        <v>168</v>
      </c>
      <c r="Y33" s="115" t="s">
        <v>170</v>
      </c>
      <c r="Z33" s="115">
        <f t="shared" si="0"/>
        <v>100</v>
      </c>
      <c r="AA33" s="115" t="str">
        <f t="shared" si="1"/>
        <v>Fuerte</v>
      </c>
      <c r="AB33" s="125" t="s">
        <v>98</v>
      </c>
      <c r="AC33" s="115">
        <f t="shared" si="2"/>
        <v>200</v>
      </c>
      <c r="AD33" s="115" t="str">
        <f t="shared" si="3"/>
        <v>Fuerte</v>
      </c>
      <c r="AE33" s="160"/>
      <c r="AF33" s="160"/>
      <c r="AG33" s="162"/>
      <c r="AH33" s="162"/>
      <c r="AI33" s="160"/>
      <c r="AJ33" s="160"/>
      <c r="AK33" s="160"/>
      <c r="AL33" s="158"/>
      <c r="AM33" s="123" t="s">
        <v>382</v>
      </c>
      <c r="AN33" s="123" t="s">
        <v>383</v>
      </c>
      <c r="AO33" s="123" t="s">
        <v>121</v>
      </c>
      <c r="AP33" s="124">
        <v>43832</v>
      </c>
      <c r="AQ33" s="124">
        <v>44196</v>
      </c>
      <c r="AR33" s="123" t="s">
        <v>384</v>
      </c>
      <c r="AS33" s="120"/>
      <c r="AT33" s="120"/>
      <c r="AU33" s="120"/>
      <c r="AV33" s="120"/>
      <c r="AW33" s="120"/>
      <c r="AX33" s="120"/>
      <c r="AY33" s="120"/>
      <c r="AZ33" s="120"/>
      <c r="BA33" s="120"/>
      <c r="BB33" s="120"/>
      <c r="BC33" s="120"/>
      <c r="BD33" s="120"/>
      <c r="BE33" s="120"/>
      <c r="BF33" s="120"/>
      <c r="BG33" s="120"/>
      <c r="BH33" s="120"/>
      <c r="BI33" s="120"/>
      <c r="BJ33" s="120"/>
      <c r="BK33" s="120"/>
      <c r="BL33" s="120"/>
      <c r="BM33" s="120"/>
      <c r="BN33" s="120"/>
      <c r="BO33" s="120"/>
      <c r="BP33" s="120"/>
      <c r="BQ33" s="120"/>
      <c r="BR33" s="120"/>
      <c r="BS33" s="120"/>
      <c r="BT33" s="120"/>
      <c r="BU33" s="120"/>
      <c r="BV33" s="120"/>
      <c r="BW33" s="120"/>
      <c r="BX33" s="120"/>
      <c r="BY33" s="120"/>
      <c r="BZ33" s="120"/>
      <c r="CA33" s="120"/>
      <c r="CB33" s="120"/>
      <c r="CC33" s="120"/>
      <c r="CD33" s="120"/>
      <c r="CE33" s="120"/>
      <c r="CF33" s="120"/>
      <c r="CG33" s="120"/>
      <c r="CH33" s="120"/>
      <c r="CI33" s="120"/>
      <c r="CJ33" s="120"/>
      <c r="CK33" s="120"/>
      <c r="CY33" s="178"/>
      <c r="CZ33" s="180"/>
      <c r="DD33" s="178"/>
      <c r="DE33" s="182"/>
      <c r="DF33" s="174"/>
      <c r="DG33" s="176"/>
    </row>
    <row r="34" spans="1:111" s="134" customFormat="1" ht="146.25" customHeight="1" x14ac:dyDescent="0.25">
      <c r="A34" s="157" t="s">
        <v>121</v>
      </c>
      <c r="B34" s="160" t="s">
        <v>114</v>
      </c>
      <c r="C34" s="162" t="s">
        <v>108</v>
      </c>
      <c r="D34" s="304" t="s">
        <v>135</v>
      </c>
      <c r="E34" s="159" t="s">
        <v>385</v>
      </c>
      <c r="F34" s="159" t="s">
        <v>386</v>
      </c>
      <c r="G34" s="55"/>
      <c r="H34" s="55"/>
      <c r="I34" s="55"/>
      <c r="J34" s="55"/>
      <c r="K34" s="159" t="s">
        <v>387</v>
      </c>
      <c r="L34" s="159" t="s">
        <v>388</v>
      </c>
      <c r="M34" s="159" t="s">
        <v>389</v>
      </c>
      <c r="N34" s="160" t="s">
        <v>80</v>
      </c>
      <c r="O34" s="160" t="s">
        <v>86</v>
      </c>
      <c r="P34" s="160" t="str">
        <f>INDEX(Validacion!$C$15:$G$19,'MATRIZ PROYECCIÓN 2020'!CY34:CY35,'MATRIZ PROYECCIÓN 2020'!CZ34:CZ35)</f>
        <v>Alta</v>
      </c>
      <c r="Q34" s="118" t="s">
        <v>390</v>
      </c>
      <c r="R34" s="115" t="s">
        <v>97</v>
      </c>
      <c r="S34" s="115" t="s">
        <v>155</v>
      </c>
      <c r="T34" s="115" t="s">
        <v>157</v>
      </c>
      <c r="U34" s="115" t="s">
        <v>160</v>
      </c>
      <c r="V34" s="115" t="s">
        <v>163</v>
      </c>
      <c r="W34" s="115" t="s">
        <v>166</v>
      </c>
      <c r="X34" s="117" t="s">
        <v>168</v>
      </c>
      <c r="Y34" s="115" t="s">
        <v>170</v>
      </c>
      <c r="Z34" s="115">
        <f t="shared" si="0"/>
        <v>100</v>
      </c>
      <c r="AA34" s="115" t="str">
        <f t="shared" si="1"/>
        <v>Fuerte</v>
      </c>
      <c r="AB34" s="125" t="s">
        <v>98</v>
      </c>
      <c r="AC34" s="115">
        <f t="shared" si="2"/>
        <v>200</v>
      </c>
      <c r="AD34" s="115" t="str">
        <f t="shared" si="3"/>
        <v>Fuerte</v>
      </c>
      <c r="AE34" s="160">
        <f>(IF(AD34="Fuerte",100,IF(AD34="Moderado",50,0))+IF(AD35="Fuerte",100,IF(AD35="Moderado",50,0)))/2</f>
        <v>100</v>
      </c>
      <c r="AF34" s="160" t="str">
        <f>IF(AE34&gt;=100,"Fuerte",IF(OR(AE34=99,AE34&gt;=50),"Moderado","Débil"))</f>
        <v>Fuerte</v>
      </c>
      <c r="AG34" s="162" t="s">
        <v>5</v>
      </c>
      <c r="AH34" s="162" t="s">
        <v>175</v>
      </c>
      <c r="AI34" s="160" t="str">
        <f>VLOOKUP(IF(DE34=0,DE34+1,IF(DE34&lt;0,DE34+2,DE34)),Validacion!$J$15:$K$19,2,FALSE)</f>
        <v>Rara Vez</v>
      </c>
      <c r="AJ34" s="160" t="str">
        <f>VLOOKUP(IF(DG34=0,DG34+1,DG34),Validacion!$J$23:$K$27,2,FALSE)</f>
        <v>Mayor</v>
      </c>
      <c r="AK34" s="160" t="str">
        <f>INDEX(Validacion!$C$15:$G$19,IF(DE34=0,DE34+1,IF(DE34&lt;0,DE34+2,DE34)),IF(DG34=0,DG34+1,DG34))</f>
        <v>Alta</v>
      </c>
      <c r="AL34" s="158" t="s">
        <v>101</v>
      </c>
      <c r="AM34" s="123" t="s">
        <v>392</v>
      </c>
      <c r="AN34" s="123" t="s">
        <v>393</v>
      </c>
      <c r="AO34" s="123" t="s">
        <v>121</v>
      </c>
      <c r="AP34" s="124">
        <v>43832</v>
      </c>
      <c r="AQ34" s="124">
        <v>44196</v>
      </c>
      <c r="AR34" s="123" t="s">
        <v>394</v>
      </c>
      <c r="AS34" s="55"/>
      <c r="AT34" s="55"/>
      <c r="AU34" s="55"/>
      <c r="AV34" s="55"/>
      <c r="AW34" s="55"/>
      <c r="AX34" s="55"/>
      <c r="AY34" s="55"/>
      <c r="AZ34" s="55"/>
      <c r="BA34" s="55"/>
      <c r="BB34" s="55"/>
      <c r="BC34" s="55"/>
      <c r="BD34" s="55"/>
      <c r="BE34" s="55"/>
      <c r="BF34" s="55"/>
      <c r="BG34" s="55"/>
      <c r="BH34" s="55"/>
      <c r="BI34" s="55"/>
      <c r="BJ34" s="55"/>
      <c r="BK34" s="55"/>
      <c r="BL34" s="55"/>
      <c r="BM34" s="55"/>
      <c r="BN34" s="55"/>
      <c r="BO34" s="55"/>
      <c r="BP34" s="55"/>
      <c r="BQ34" s="55"/>
      <c r="BR34" s="55"/>
      <c r="BS34" s="55"/>
      <c r="BT34" s="55"/>
      <c r="BU34" s="55"/>
      <c r="BV34" s="55"/>
      <c r="BW34" s="55"/>
      <c r="BX34" s="55"/>
      <c r="BY34" s="55"/>
      <c r="BZ34" s="55"/>
      <c r="CA34" s="55"/>
      <c r="CB34" s="55"/>
      <c r="CC34" s="55"/>
      <c r="CD34" s="55"/>
      <c r="CE34" s="55"/>
      <c r="CF34" s="55"/>
      <c r="CG34" s="55"/>
      <c r="CH34" s="55"/>
      <c r="CI34" s="55"/>
      <c r="CJ34" s="55"/>
      <c r="CK34" s="55"/>
      <c r="CY34" s="177">
        <f>VLOOKUP(N34,Validacion!$I$15:$J$19,2,FALSE)</f>
        <v>2</v>
      </c>
      <c r="CZ34" s="179">
        <f>VLOOKUP(O34,Validacion!$I$23:$J$27,2,FALSE)</f>
        <v>4</v>
      </c>
      <c r="DA34" s="58"/>
      <c r="DB34" s="58"/>
      <c r="DC34" s="58"/>
      <c r="DD34" s="177">
        <f>VLOOKUP(N34,Validacion!$I$15:$J$19,2,FALSE)</f>
        <v>2</v>
      </c>
      <c r="DE34" s="181">
        <f>IF(AF34="Fuerte",DD34-2,IF(AND(AF34="Moderado",AG34="Directamente",AH34="Directamente"),DD34-1,IF(AND(AF34="Moderado",AG34="No Disminuye",AH34="Directamente"),DD34,IF(AND(AF34="Moderado",AG34="Directamente",AH34="No Disminuye"),DD34-1,DD34))))</f>
        <v>0</v>
      </c>
      <c r="DF34" s="173">
        <f>VLOOKUP(O34,Validacion!$I$23:$J$27,2,FALSE)</f>
        <v>4</v>
      </c>
      <c r="DG34" s="175">
        <f>IF(AF34="Fuerte",DF34,IF(AND(AF34="Moderado",AG34="Directamente",AH34="Directamente"),DF34-1,IF(AND(AF34="Moderado",AG34="No Disminuye",AH34="Directamente"),DF34-1,IF(AND(AF34="Moderado",AG34="Directamente",AH34="No Disminuye"),DF34,DF34))))</f>
        <v>4</v>
      </c>
    </row>
    <row r="35" spans="1:111" s="134" customFormat="1" ht="146.25" customHeight="1" thickBot="1" x14ac:dyDescent="0.3">
      <c r="A35" s="157"/>
      <c r="B35" s="160"/>
      <c r="C35" s="162"/>
      <c r="D35" s="304"/>
      <c r="E35" s="159"/>
      <c r="F35" s="159"/>
      <c r="G35" s="55"/>
      <c r="H35" s="55"/>
      <c r="I35" s="55"/>
      <c r="J35" s="55"/>
      <c r="K35" s="159"/>
      <c r="L35" s="159"/>
      <c r="M35" s="159"/>
      <c r="N35" s="160"/>
      <c r="O35" s="160"/>
      <c r="P35" s="160"/>
      <c r="Q35" s="118" t="s">
        <v>391</v>
      </c>
      <c r="R35" s="115" t="s">
        <v>97</v>
      </c>
      <c r="S35" s="115" t="s">
        <v>155</v>
      </c>
      <c r="T35" s="115" t="s">
        <v>157</v>
      </c>
      <c r="U35" s="115" t="s">
        <v>160</v>
      </c>
      <c r="V35" s="115" t="s">
        <v>163</v>
      </c>
      <c r="W35" s="115" t="s">
        <v>166</v>
      </c>
      <c r="X35" s="117" t="s">
        <v>168</v>
      </c>
      <c r="Y35" s="115" t="s">
        <v>170</v>
      </c>
      <c r="Z35" s="115">
        <f t="shared" si="0"/>
        <v>100</v>
      </c>
      <c r="AA35" s="115" t="str">
        <f t="shared" si="1"/>
        <v>Fuerte</v>
      </c>
      <c r="AB35" s="125" t="s">
        <v>98</v>
      </c>
      <c r="AC35" s="115">
        <f t="shared" si="2"/>
        <v>200</v>
      </c>
      <c r="AD35" s="115" t="str">
        <f t="shared" si="3"/>
        <v>Fuerte</v>
      </c>
      <c r="AE35" s="160"/>
      <c r="AF35" s="160"/>
      <c r="AG35" s="162"/>
      <c r="AH35" s="162"/>
      <c r="AI35" s="160"/>
      <c r="AJ35" s="160"/>
      <c r="AK35" s="160"/>
      <c r="AL35" s="158"/>
      <c r="AM35" s="123" t="s">
        <v>395</v>
      </c>
      <c r="AN35" s="123" t="s">
        <v>396</v>
      </c>
      <c r="AO35" s="123" t="s">
        <v>121</v>
      </c>
      <c r="AP35" s="124">
        <v>43832</v>
      </c>
      <c r="AQ35" s="124">
        <v>44196</v>
      </c>
      <c r="AR35" s="123" t="s">
        <v>397</v>
      </c>
      <c r="AS35" s="55"/>
      <c r="AT35" s="55"/>
      <c r="AU35" s="55"/>
      <c r="AV35" s="55"/>
      <c r="AW35" s="55"/>
      <c r="AX35" s="55"/>
      <c r="AY35" s="55"/>
      <c r="AZ35" s="55"/>
      <c r="BA35" s="55"/>
      <c r="BB35" s="55"/>
      <c r="BC35" s="55"/>
      <c r="BD35" s="55"/>
      <c r="BE35" s="55"/>
      <c r="BF35" s="55"/>
      <c r="BG35" s="55"/>
      <c r="BH35" s="55"/>
      <c r="BI35" s="55"/>
      <c r="BJ35" s="55"/>
      <c r="BK35" s="55"/>
      <c r="BL35" s="55"/>
      <c r="BM35" s="55"/>
      <c r="BN35" s="55"/>
      <c r="BO35" s="55"/>
      <c r="BP35" s="55"/>
      <c r="BQ35" s="55"/>
      <c r="BR35" s="55"/>
      <c r="BS35" s="55"/>
      <c r="BT35" s="55"/>
      <c r="BU35" s="55"/>
      <c r="BV35" s="55"/>
      <c r="BW35" s="55"/>
      <c r="BX35" s="55"/>
      <c r="BY35" s="55"/>
      <c r="BZ35" s="55"/>
      <c r="CA35" s="55"/>
      <c r="CB35" s="55"/>
      <c r="CC35" s="55"/>
      <c r="CD35" s="55"/>
      <c r="CE35" s="55"/>
      <c r="CF35" s="55"/>
      <c r="CG35" s="55"/>
      <c r="CH35" s="55"/>
      <c r="CI35" s="55"/>
      <c r="CJ35" s="55"/>
      <c r="CK35" s="55"/>
      <c r="CY35" s="183"/>
      <c r="CZ35" s="184"/>
      <c r="DD35" s="183"/>
      <c r="DE35" s="289"/>
      <c r="DF35" s="168"/>
      <c r="DG35" s="188"/>
    </row>
    <row r="36" spans="1:111" s="134" customFormat="1" ht="109.5" customHeight="1" x14ac:dyDescent="0.25">
      <c r="A36" s="157" t="s">
        <v>124</v>
      </c>
      <c r="B36" s="160" t="s">
        <v>114</v>
      </c>
      <c r="C36" s="162" t="s">
        <v>108</v>
      </c>
      <c r="D36" s="305" t="s">
        <v>138</v>
      </c>
      <c r="E36" s="159" t="s">
        <v>403</v>
      </c>
      <c r="F36" s="159" t="s">
        <v>404</v>
      </c>
      <c r="G36" s="55"/>
      <c r="H36" s="55"/>
      <c r="I36" s="55"/>
      <c r="J36" s="55"/>
      <c r="K36" s="159" t="s">
        <v>405</v>
      </c>
      <c r="L36" s="159" t="s">
        <v>406</v>
      </c>
      <c r="M36" s="159" t="s">
        <v>407</v>
      </c>
      <c r="N36" s="160" t="s">
        <v>82</v>
      </c>
      <c r="O36" s="160" t="s">
        <v>86</v>
      </c>
      <c r="P36" s="161" t="str">
        <f>INDEX(Validacion!$C$15:$G$19,'MATRIZ PROYECCIÓN 2020'!CY36:CY37,'MATRIZ PROYECCIÓN 2020'!CZ36:CZ37)</f>
        <v>Alta</v>
      </c>
      <c r="Q36" s="147" t="s">
        <v>408</v>
      </c>
      <c r="R36" s="138" t="s">
        <v>97</v>
      </c>
      <c r="S36" s="138" t="s">
        <v>155</v>
      </c>
      <c r="T36" s="138" t="s">
        <v>157</v>
      </c>
      <c r="U36" s="138" t="s">
        <v>160</v>
      </c>
      <c r="V36" s="138" t="s">
        <v>163</v>
      </c>
      <c r="W36" s="138" t="s">
        <v>166</v>
      </c>
      <c r="X36" s="141" t="s">
        <v>168</v>
      </c>
      <c r="Y36" s="138" t="s">
        <v>170</v>
      </c>
      <c r="Z36" s="138">
        <f t="shared" ref="Z36:Z37" si="6">IF(S36="Asignado",15,0)+IF(T36="Adecuado",15,0)+IF(U36="Oportuna",15,0)+IF(V36="Prevenir",15,IF(V36="Detectar",10,0))+IF(W36="Confiable",15,0)+IF(X36="Se investigan y resuelven oportunamente",15,0)+IF(Y36="Completa",10,IF(Y36="Incompleta",5,0))</f>
        <v>100</v>
      </c>
      <c r="AA36" s="138" t="str">
        <f t="shared" ref="AA36:AA37" si="7">IF(Z36&gt;=96,"Fuerte",IF(OR(Z36=95,Z36&gt;=86),"Moderado","Débil"))</f>
        <v>Fuerte</v>
      </c>
      <c r="AB36" s="139" t="s">
        <v>98</v>
      </c>
      <c r="AC36" s="138">
        <f t="shared" ref="AC36:AC37" si="8">IF(AA36="Fuerte",100,IF(AA36="Moderado",50,0))+IF(AB36="Fuerte",100,IF(AB36="Moderado",50,0))</f>
        <v>200</v>
      </c>
      <c r="AD36" s="138" t="str">
        <f t="shared" ref="AD36:AD37" si="9">IF(AND(AA36="Moderado",AB36="Moderado",AC36=100),"Moderado",IF(AC36=200,"Fuerte",IF(OR(AC36=150,),"Moderado","Débil")))</f>
        <v>Fuerte</v>
      </c>
      <c r="AE36" s="160">
        <f>(IF(AD36="Fuerte",100,IF(AD36="Moderado",50,0))+IF(AD37="Fuerte",100,IF(AD37="Moderado",50,0)))/2</f>
        <v>100</v>
      </c>
      <c r="AF36" s="160" t="str">
        <f>IF(AE36&gt;=100,"Fuerte",IF(OR(AE36=99,AE36&gt;=50),"Moderado","Débil"))</f>
        <v>Fuerte</v>
      </c>
      <c r="AG36" s="163" t="s">
        <v>5</v>
      </c>
      <c r="AH36" s="163" t="s">
        <v>175</v>
      </c>
      <c r="AI36" s="161" t="str">
        <f>VLOOKUP(IF(DE36=0,DE36+1,IF(DE36&lt;0,DE36+2,DE36)),Validacion!$J$15:$K$19,2,FALSE)</f>
        <v>Rara Vez</v>
      </c>
      <c r="AJ36" s="161" t="str">
        <f>VLOOKUP(IF(DG36=0,DG36+1,DG36),Validacion!$J$23:$K$27,2,FALSE)</f>
        <v>Mayor</v>
      </c>
      <c r="AK36" s="161" t="str">
        <f>INDEX(Validacion!$C$15:$G$19,IF(DE36=0,DE36+1,IF(DE36&lt;0,DE36+2,DE36)),IF(DG36=0,DG36+1,DG36))</f>
        <v>Alta</v>
      </c>
      <c r="AL36" s="158" t="s">
        <v>101</v>
      </c>
      <c r="AM36" s="142" t="s">
        <v>410</v>
      </c>
      <c r="AN36" s="148" t="s">
        <v>411</v>
      </c>
      <c r="AO36" s="148" t="s">
        <v>412</v>
      </c>
      <c r="AP36" s="149">
        <v>43831</v>
      </c>
      <c r="AQ36" s="149">
        <v>44196</v>
      </c>
      <c r="AR36" s="148" t="s">
        <v>413</v>
      </c>
      <c r="AS36" s="55"/>
      <c r="AT36" s="55"/>
      <c r="AU36" s="55"/>
      <c r="AV36" s="55"/>
      <c r="AW36" s="55"/>
      <c r="AX36" s="55"/>
      <c r="AY36" s="55"/>
      <c r="AZ36" s="55"/>
      <c r="BA36" s="55"/>
      <c r="BB36" s="55"/>
      <c r="BC36" s="55"/>
      <c r="BD36" s="55"/>
      <c r="BE36" s="55"/>
      <c r="BF36" s="55"/>
      <c r="BG36" s="55"/>
      <c r="BH36" s="55"/>
      <c r="BI36" s="55"/>
      <c r="BJ36" s="55"/>
      <c r="BK36" s="55"/>
      <c r="BL36" s="55"/>
      <c r="BM36" s="55"/>
      <c r="BN36" s="55"/>
      <c r="BO36" s="55"/>
      <c r="BP36" s="55"/>
      <c r="BQ36" s="55"/>
      <c r="BR36" s="55"/>
      <c r="BS36" s="55"/>
      <c r="BT36" s="55"/>
      <c r="BU36" s="55"/>
      <c r="BV36" s="55"/>
      <c r="BW36" s="55"/>
      <c r="BX36" s="55"/>
      <c r="BY36" s="55"/>
      <c r="BZ36" s="55"/>
      <c r="CA36" s="55"/>
      <c r="CB36" s="55"/>
      <c r="CC36" s="55"/>
      <c r="CD36" s="55"/>
      <c r="CE36" s="55"/>
      <c r="CF36" s="55"/>
      <c r="CG36" s="55"/>
      <c r="CH36" s="55"/>
      <c r="CI36" s="55"/>
      <c r="CJ36" s="55"/>
      <c r="CK36" s="55"/>
      <c r="CY36" s="189">
        <f>VLOOKUP(N36,Validacion!$I$15:$J$19,2,FALSE)</f>
        <v>1</v>
      </c>
      <c r="CZ36" s="191">
        <f>VLOOKUP(O36,Validacion!$I$23:$J$27,2,FALSE)</f>
        <v>4</v>
      </c>
      <c r="DD36" s="189">
        <f>VLOOKUP(N36,Validacion!$I$15:$J$19,2,FALSE)</f>
        <v>1</v>
      </c>
      <c r="DE36" s="195">
        <f>IF(AF36="Fuerte",DD36-2,IF(AND(AF36="Moderado",AG36="Directamente",AH36="Directamente"),DD36-1,IF(AND(AF36="Moderado",AG36="No Disminuye",AH36="Directamente"),DD36,IF(AND(AF36="Moderado",AG36="Directamente",AH36="No Disminuye"),DD36-1,DD36))))</f>
        <v>-1</v>
      </c>
      <c r="DF36" s="195">
        <f>VLOOKUP(O36,Validacion!$I$23:$J$27,2,FALSE)</f>
        <v>4</v>
      </c>
      <c r="DG36" s="191">
        <f>IF(AF36="Fuerte",DF36,IF(AND(AF36="Moderado",AG36="Directamente",AH36="Directamente"),DF36-1,IF(AND(AF36="Moderado",AG36="No Disminuye",AH36="Directamente"),DF36-1,IF(AND(AF36="Moderado",AG36="Directamente",AH36="No Disminuye"),DF36,DF36))))</f>
        <v>4</v>
      </c>
    </row>
    <row r="37" spans="1:111" s="135" customFormat="1" ht="109.5" customHeight="1" thickBot="1" x14ac:dyDescent="0.3">
      <c r="A37" s="157"/>
      <c r="B37" s="160"/>
      <c r="C37" s="162"/>
      <c r="D37" s="305"/>
      <c r="E37" s="159"/>
      <c r="F37" s="159"/>
      <c r="G37" s="53"/>
      <c r="H37" s="53"/>
      <c r="I37" s="53"/>
      <c r="J37" s="53"/>
      <c r="K37" s="159"/>
      <c r="L37" s="159"/>
      <c r="M37" s="159"/>
      <c r="N37" s="160"/>
      <c r="O37" s="160"/>
      <c r="P37" s="274"/>
      <c r="Q37" s="148" t="s">
        <v>409</v>
      </c>
      <c r="R37" s="138" t="s">
        <v>97</v>
      </c>
      <c r="S37" s="138" t="s">
        <v>155</v>
      </c>
      <c r="T37" s="138" t="s">
        <v>157</v>
      </c>
      <c r="U37" s="138" t="s">
        <v>160</v>
      </c>
      <c r="V37" s="138" t="s">
        <v>163</v>
      </c>
      <c r="W37" s="138" t="s">
        <v>166</v>
      </c>
      <c r="X37" s="141" t="s">
        <v>168</v>
      </c>
      <c r="Y37" s="138" t="s">
        <v>170</v>
      </c>
      <c r="Z37" s="138">
        <f t="shared" si="6"/>
        <v>100</v>
      </c>
      <c r="AA37" s="138" t="str">
        <f t="shared" si="7"/>
        <v>Fuerte</v>
      </c>
      <c r="AB37" s="139" t="s">
        <v>98</v>
      </c>
      <c r="AC37" s="138">
        <f t="shared" si="8"/>
        <v>200</v>
      </c>
      <c r="AD37" s="138" t="str">
        <f t="shared" si="9"/>
        <v>Fuerte</v>
      </c>
      <c r="AE37" s="160"/>
      <c r="AF37" s="160"/>
      <c r="AG37" s="172"/>
      <c r="AH37" s="172"/>
      <c r="AI37" s="274"/>
      <c r="AJ37" s="274"/>
      <c r="AK37" s="274"/>
      <c r="AL37" s="158"/>
      <c r="AM37" s="150" t="s">
        <v>414</v>
      </c>
      <c r="AN37" s="148" t="s">
        <v>415</v>
      </c>
      <c r="AO37" s="148" t="s">
        <v>412</v>
      </c>
      <c r="AP37" s="149">
        <v>43831</v>
      </c>
      <c r="AQ37" s="149">
        <v>44196</v>
      </c>
      <c r="AR37" s="148" t="s">
        <v>416</v>
      </c>
      <c r="AS37" s="53"/>
      <c r="AT37" s="53"/>
      <c r="AU37" s="53"/>
      <c r="AV37" s="53"/>
      <c r="AW37" s="53"/>
      <c r="AX37" s="53"/>
      <c r="AY37" s="53"/>
      <c r="AZ37" s="53"/>
      <c r="BA37" s="53"/>
      <c r="BB37" s="53"/>
      <c r="BC37" s="53"/>
      <c r="BD37" s="53"/>
      <c r="BE37" s="53"/>
      <c r="BF37" s="53"/>
      <c r="BG37" s="53"/>
      <c r="BH37" s="53"/>
      <c r="BI37" s="53"/>
      <c r="BJ37" s="53"/>
      <c r="BK37" s="53"/>
      <c r="BL37" s="53"/>
      <c r="BM37" s="53"/>
      <c r="BN37" s="53"/>
      <c r="BO37" s="53"/>
      <c r="BP37" s="53"/>
      <c r="BQ37" s="53"/>
      <c r="BR37" s="53"/>
      <c r="BS37" s="53"/>
      <c r="BT37" s="53"/>
      <c r="BU37" s="53"/>
      <c r="BV37" s="53"/>
      <c r="BW37" s="53"/>
      <c r="BX37" s="53"/>
      <c r="BY37" s="53"/>
      <c r="BZ37" s="53"/>
      <c r="CA37" s="53"/>
      <c r="CB37" s="53"/>
      <c r="CC37" s="53"/>
      <c r="CD37" s="53"/>
      <c r="CE37" s="53"/>
      <c r="CF37" s="53"/>
      <c r="CG37" s="53"/>
      <c r="CH37" s="53"/>
      <c r="CI37" s="53"/>
      <c r="CJ37" s="53"/>
      <c r="CK37" s="53"/>
      <c r="CY37" s="290"/>
      <c r="CZ37" s="291"/>
      <c r="DD37" s="290"/>
      <c r="DE37" s="292"/>
      <c r="DF37" s="292"/>
      <c r="DG37" s="291"/>
    </row>
    <row r="38" spans="1:111" s="134" customFormat="1" ht="97.5" customHeight="1" x14ac:dyDescent="0.25">
      <c r="A38" s="157" t="s">
        <v>124</v>
      </c>
      <c r="B38" s="160" t="s">
        <v>114</v>
      </c>
      <c r="C38" s="162" t="s">
        <v>108</v>
      </c>
      <c r="D38" s="305" t="s">
        <v>136</v>
      </c>
      <c r="E38" s="159" t="s">
        <v>417</v>
      </c>
      <c r="F38" s="159" t="s">
        <v>418</v>
      </c>
      <c r="G38" s="55"/>
      <c r="H38" s="55"/>
      <c r="I38" s="55"/>
      <c r="J38" s="55"/>
      <c r="K38" s="159" t="s">
        <v>419</v>
      </c>
      <c r="L38" s="159" t="s">
        <v>420</v>
      </c>
      <c r="M38" s="159" t="s">
        <v>421</v>
      </c>
      <c r="N38" s="160" t="s">
        <v>80</v>
      </c>
      <c r="O38" s="160" t="s">
        <v>86</v>
      </c>
      <c r="P38" s="161" t="str">
        <f>INDEX(Validacion!$C$15:$G$19,'MATRIZ PROYECCIÓN 2020'!CY38:CY41,'MATRIZ PROYECCIÓN 2020'!CZ38:CZ41)</f>
        <v>Alta</v>
      </c>
      <c r="Q38" s="123" t="s">
        <v>422</v>
      </c>
      <c r="R38" s="138" t="s">
        <v>97</v>
      </c>
      <c r="S38" s="138" t="s">
        <v>155</v>
      </c>
      <c r="T38" s="138" t="s">
        <v>157</v>
      </c>
      <c r="U38" s="138" t="s">
        <v>160</v>
      </c>
      <c r="V38" s="138" t="s">
        <v>163</v>
      </c>
      <c r="W38" s="138" t="s">
        <v>166</v>
      </c>
      <c r="X38" s="141" t="s">
        <v>168</v>
      </c>
      <c r="Y38" s="138" t="s">
        <v>170</v>
      </c>
      <c r="Z38" s="138">
        <f t="shared" ref="Z38:Z41" si="10">IF(S38="Asignado",15,0)+IF(T38="Adecuado",15,0)+IF(U38="Oportuna",15,0)+IF(V38="Prevenir",15,IF(V38="Detectar",10,0))+IF(W38="Confiable",15,0)+IF(X38="Se investigan y resuelven oportunamente",15,0)+IF(Y38="Completa",10,IF(Y38="Incompleta",5,0))</f>
        <v>100</v>
      </c>
      <c r="AA38" s="138" t="str">
        <f t="shared" ref="AA38:AA41" si="11">IF(Z38&gt;=96,"Fuerte",IF(OR(Z38=95,Z38&gt;=86),"Moderado","Débil"))</f>
        <v>Fuerte</v>
      </c>
      <c r="AB38" s="139" t="s">
        <v>98</v>
      </c>
      <c r="AC38" s="138">
        <f t="shared" ref="AC38:AC41" si="12">IF(AA38="Fuerte",100,IF(AA38="Moderado",50,0))+IF(AB38="Fuerte",100,IF(AB38="Moderado",50,0))</f>
        <v>200</v>
      </c>
      <c r="AD38" s="138" t="str">
        <f t="shared" ref="AD38:AD41" si="13">IF(AND(AA38="Moderado",AB38="Moderado",AC38=100),"Moderado",IF(AC38=200,"Fuerte",IF(OR(AC38=150,),"Moderado","Débil")))</f>
        <v>Fuerte</v>
      </c>
      <c r="AE38" s="160">
        <f>(IF(AD38="Fuerte",100,IF(AD38="Moderado",50,0))+IF(AD39="Fuerte",100,IF(AD39="Moderado",50,0))+IF(AD40="Fuerte",100,IF(AD40="Moderado",50,0))+IF(AD41="Fuerte",100,IF(AD41="Moderado",50,0)))/4</f>
        <v>100</v>
      </c>
      <c r="AF38" s="160" t="str">
        <f>IF(AE38&gt;=100,"Fuerte",IF(OR(AE38=99,AE38&gt;=50),"Moderado","Débil"))</f>
        <v>Fuerte</v>
      </c>
      <c r="AG38" s="162" t="s">
        <v>5</v>
      </c>
      <c r="AH38" s="162" t="s">
        <v>175</v>
      </c>
      <c r="AI38" s="161" t="str">
        <f>VLOOKUP(IF(DE38=0,DE38+1,IF(DE38&lt;0,DE38+2,DE38)),Validacion!$J$15:$K$19,2,FALSE)</f>
        <v>Rara Vez</v>
      </c>
      <c r="AJ38" s="161" t="str">
        <f>VLOOKUP(IF(DG38=0,DG38+1,DG38),Validacion!$J$23:$K$27,2,FALSE)</f>
        <v>Mayor</v>
      </c>
      <c r="AK38" s="161" t="str">
        <f>INDEX(Validacion!$C$15:$G$19,IF(DE38=0,DE38+1,IF(DE38&lt;0,DE38+2,DE38)),IF(DG38=0,DG38+1,DG38))</f>
        <v>Alta</v>
      </c>
      <c r="AL38" s="158" t="s">
        <v>101</v>
      </c>
      <c r="AM38" s="123" t="s">
        <v>425</v>
      </c>
      <c r="AN38" s="123" t="s">
        <v>426</v>
      </c>
      <c r="AO38" s="123" t="s">
        <v>427</v>
      </c>
      <c r="AP38" s="124">
        <v>43831</v>
      </c>
      <c r="AQ38" s="124">
        <v>44196</v>
      </c>
      <c r="AR38" s="123" t="s">
        <v>428</v>
      </c>
      <c r="AS38" s="55"/>
      <c r="AT38" s="55"/>
      <c r="AU38" s="55"/>
      <c r="AV38" s="55"/>
      <c r="AW38" s="55"/>
      <c r="AX38" s="55"/>
      <c r="AY38" s="55"/>
      <c r="AZ38" s="55"/>
      <c r="BA38" s="55"/>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5"/>
      <c r="CE38" s="55"/>
      <c r="CF38" s="55"/>
      <c r="CG38" s="55"/>
      <c r="CH38" s="55"/>
      <c r="CI38" s="55"/>
      <c r="CJ38" s="55"/>
      <c r="CK38" s="55"/>
      <c r="CY38" s="189">
        <f>VLOOKUP(N38,Validacion!$I$15:$J$19,2,FALSE)</f>
        <v>2</v>
      </c>
      <c r="CZ38" s="191">
        <f>VLOOKUP(O38,Validacion!$I$23:$J$27,2,FALSE)</f>
        <v>4</v>
      </c>
      <c r="DD38" s="189">
        <f>VLOOKUP(N38,Validacion!$I$15:$J$19,2,FALSE)</f>
        <v>2</v>
      </c>
      <c r="DE38" s="195">
        <f>IF(AF38="Fuerte",DD38-2,IF(AND(AF38="Moderado",AG38="Directamente",AH38="Directamente"),DD38-1,IF(AND(AF38="Moderado",AG38="No Disminuye",AH38="Directamente"),DD38,IF(AND(AF38="Moderado",AG38="Directamente",AH38="No Disminuye"),DD38-1,DD38))))</f>
        <v>0</v>
      </c>
      <c r="DF38" s="195">
        <f>VLOOKUP(O38,Validacion!$I$23:$J$27,2,FALSE)</f>
        <v>4</v>
      </c>
      <c r="DG38" s="191">
        <f>IF(AF38="Fuerte",DF38,IF(AND(AF38="Moderado",AG38="Directamente",AH38="Directamente"),DF38-1,IF(AND(AF38="Moderado",AG38="No Disminuye",AH38="Directamente"),DF38-1,IF(AND(AF38="Moderado",AG38="Directamente",AH38="No Disminuye"),DF38,DF38))))</f>
        <v>4</v>
      </c>
    </row>
    <row r="39" spans="1:111" s="134" customFormat="1" ht="97.5" customHeight="1" x14ac:dyDescent="0.25">
      <c r="A39" s="157"/>
      <c r="B39" s="160"/>
      <c r="C39" s="162"/>
      <c r="D39" s="305"/>
      <c r="E39" s="159"/>
      <c r="F39" s="159"/>
      <c r="G39" s="55"/>
      <c r="H39" s="55"/>
      <c r="I39" s="55"/>
      <c r="J39" s="55"/>
      <c r="K39" s="159"/>
      <c r="L39" s="165"/>
      <c r="M39" s="165"/>
      <c r="N39" s="160"/>
      <c r="O39" s="160"/>
      <c r="P39" s="168"/>
      <c r="Q39" s="123" t="s">
        <v>423</v>
      </c>
      <c r="R39" s="138" t="s">
        <v>97</v>
      </c>
      <c r="S39" s="138" t="s">
        <v>155</v>
      </c>
      <c r="T39" s="138" t="s">
        <v>157</v>
      </c>
      <c r="U39" s="138" t="s">
        <v>160</v>
      </c>
      <c r="V39" s="138" t="s">
        <v>163</v>
      </c>
      <c r="W39" s="138" t="s">
        <v>166</v>
      </c>
      <c r="X39" s="141" t="s">
        <v>168</v>
      </c>
      <c r="Y39" s="138" t="s">
        <v>170</v>
      </c>
      <c r="Z39" s="138">
        <f t="shared" si="10"/>
        <v>100</v>
      </c>
      <c r="AA39" s="138" t="str">
        <f t="shared" si="11"/>
        <v>Fuerte</v>
      </c>
      <c r="AB39" s="139" t="s">
        <v>98</v>
      </c>
      <c r="AC39" s="138">
        <f t="shared" si="12"/>
        <v>200</v>
      </c>
      <c r="AD39" s="138" t="str">
        <f t="shared" si="13"/>
        <v>Fuerte</v>
      </c>
      <c r="AE39" s="160"/>
      <c r="AF39" s="160"/>
      <c r="AG39" s="162"/>
      <c r="AH39" s="162"/>
      <c r="AI39" s="168"/>
      <c r="AJ39" s="168"/>
      <c r="AK39" s="168"/>
      <c r="AL39" s="158"/>
      <c r="AM39" s="123" t="s">
        <v>429</v>
      </c>
      <c r="AN39" s="123" t="s">
        <v>430</v>
      </c>
      <c r="AO39" s="123" t="s">
        <v>427</v>
      </c>
      <c r="AP39" s="124">
        <v>43831</v>
      </c>
      <c r="AQ39" s="124">
        <v>44196</v>
      </c>
      <c r="AR39" s="123" t="s">
        <v>431</v>
      </c>
      <c r="AS39" s="55"/>
      <c r="AT39" s="55"/>
      <c r="AU39" s="55"/>
      <c r="AV39" s="55"/>
      <c r="AW39" s="55"/>
      <c r="AX39" s="55"/>
      <c r="AY39" s="55"/>
      <c r="AZ39" s="55"/>
      <c r="BA39" s="55"/>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5"/>
      <c r="CE39" s="55"/>
      <c r="CF39" s="55"/>
      <c r="CG39" s="55"/>
      <c r="CH39" s="55"/>
      <c r="CI39" s="55"/>
      <c r="CJ39" s="55"/>
      <c r="CK39" s="55"/>
      <c r="CY39" s="198"/>
      <c r="CZ39" s="199"/>
      <c r="DD39" s="198"/>
      <c r="DE39" s="160"/>
      <c r="DF39" s="160"/>
      <c r="DG39" s="199"/>
    </row>
    <row r="40" spans="1:111" s="134" customFormat="1" ht="97.5" customHeight="1" x14ac:dyDescent="0.25">
      <c r="A40" s="157"/>
      <c r="B40" s="160"/>
      <c r="C40" s="162"/>
      <c r="D40" s="305"/>
      <c r="E40" s="159"/>
      <c r="F40" s="159"/>
      <c r="G40" s="55"/>
      <c r="H40" s="55"/>
      <c r="I40" s="55"/>
      <c r="J40" s="55"/>
      <c r="K40" s="159"/>
      <c r="L40" s="165"/>
      <c r="M40" s="165"/>
      <c r="N40" s="160"/>
      <c r="O40" s="160"/>
      <c r="P40" s="168"/>
      <c r="Q40" s="123" t="s">
        <v>424</v>
      </c>
      <c r="R40" s="138" t="s">
        <v>97</v>
      </c>
      <c r="S40" s="138" t="s">
        <v>155</v>
      </c>
      <c r="T40" s="138" t="s">
        <v>157</v>
      </c>
      <c r="U40" s="138" t="s">
        <v>160</v>
      </c>
      <c r="V40" s="138" t="s">
        <v>163</v>
      </c>
      <c r="W40" s="138" t="s">
        <v>166</v>
      </c>
      <c r="X40" s="141" t="s">
        <v>168</v>
      </c>
      <c r="Y40" s="138" t="s">
        <v>170</v>
      </c>
      <c r="Z40" s="138">
        <f t="shared" si="10"/>
        <v>100</v>
      </c>
      <c r="AA40" s="138" t="str">
        <f t="shared" si="11"/>
        <v>Fuerte</v>
      </c>
      <c r="AB40" s="139" t="s">
        <v>98</v>
      </c>
      <c r="AC40" s="138">
        <f t="shared" si="12"/>
        <v>200</v>
      </c>
      <c r="AD40" s="138" t="str">
        <f t="shared" si="13"/>
        <v>Fuerte</v>
      </c>
      <c r="AE40" s="160"/>
      <c r="AF40" s="160"/>
      <c r="AG40" s="162"/>
      <c r="AH40" s="162"/>
      <c r="AI40" s="168"/>
      <c r="AJ40" s="168"/>
      <c r="AK40" s="168"/>
      <c r="AL40" s="158"/>
      <c r="AM40" s="123" t="s">
        <v>432</v>
      </c>
      <c r="AN40" s="123" t="s">
        <v>433</v>
      </c>
      <c r="AO40" s="123" t="s">
        <v>427</v>
      </c>
      <c r="AP40" s="124">
        <v>43831</v>
      </c>
      <c r="AQ40" s="124">
        <v>44196</v>
      </c>
      <c r="AR40" s="123" t="s">
        <v>434</v>
      </c>
      <c r="AS40" s="55"/>
      <c r="AT40" s="55"/>
      <c r="AU40" s="55"/>
      <c r="AV40" s="55"/>
      <c r="AW40" s="55"/>
      <c r="AX40" s="55"/>
      <c r="AY40" s="55"/>
      <c r="AZ40" s="55"/>
      <c r="BA40" s="55"/>
      <c r="BB40" s="55"/>
      <c r="BC40" s="55"/>
      <c r="BD40" s="55"/>
      <c r="BE40" s="55"/>
      <c r="BF40" s="55"/>
      <c r="BG40" s="55"/>
      <c r="BH40" s="55"/>
      <c r="BI40" s="55"/>
      <c r="BJ40" s="55"/>
      <c r="BK40" s="55"/>
      <c r="BL40" s="55"/>
      <c r="BM40" s="55"/>
      <c r="BN40" s="55"/>
      <c r="BO40" s="55"/>
      <c r="BP40" s="55"/>
      <c r="BQ40" s="55"/>
      <c r="BR40" s="55"/>
      <c r="BS40" s="55"/>
      <c r="BT40" s="55"/>
      <c r="BU40" s="55"/>
      <c r="BV40" s="55"/>
      <c r="BW40" s="55"/>
      <c r="BX40" s="55"/>
      <c r="BY40" s="55"/>
      <c r="BZ40" s="55"/>
      <c r="CA40" s="55"/>
      <c r="CB40" s="55"/>
      <c r="CC40" s="55"/>
      <c r="CD40" s="55"/>
      <c r="CE40" s="55"/>
      <c r="CF40" s="55"/>
      <c r="CG40" s="55"/>
      <c r="CH40" s="55"/>
      <c r="CI40" s="55"/>
      <c r="CJ40" s="55"/>
      <c r="CK40" s="55"/>
      <c r="CY40" s="198"/>
      <c r="CZ40" s="199"/>
      <c r="DD40" s="198"/>
      <c r="DE40" s="160"/>
      <c r="DF40" s="160"/>
      <c r="DG40" s="199"/>
    </row>
    <row r="41" spans="1:111" s="134" customFormat="1" ht="97.5" customHeight="1" thickBot="1" x14ac:dyDescent="0.3">
      <c r="A41" s="157"/>
      <c r="B41" s="160"/>
      <c r="C41" s="162"/>
      <c r="D41" s="305"/>
      <c r="E41" s="159"/>
      <c r="F41" s="159"/>
      <c r="G41" s="55"/>
      <c r="H41" s="55"/>
      <c r="I41" s="55"/>
      <c r="J41" s="55"/>
      <c r="K41" s="159"/>
      <c r="L41" s="165"/>
      <c r="M41" s="165"/>
      <c r="N41" s="160"/>
      <c r="O41" s="160"/>
      <c r="P41" s="274"/>
      <c r="Q41" s="123" t="s">
        <v>409</v>
      </c>
      <c r="R41" s="138" t="s">
        <v>97</v>
      </c>
      <c r="S41" s="138" t="s">
        <v>155</v>
      </c>
      <c r="T41" s="138" t="s">
        <v>157</v>
      </c>
      <c r="U41" s="138" t="s">
        <v>160</v>
      </c>
      <c r="V41" s="138" t="s">
        <v>163</v>
      </c>
      <c r="W41" s="138" t="s">
        <v>166</v>
      </c>
      <c r="X41" s="141" t="s">
        <v>168</v>
      </c>
      <c r="Y41" s="138" t="s">
        <v>170</v>
      </c>
      <c r="Z41" s="138">
        <f t="shared" si="10"/>
        <v>100</v>
      </c>
      <c r="AA41" s="138" t="str">
        <f t="shared" si="11"/>
        <v>Fuerte</v>
      </c>
      <c r="AB41" s="139" t="s">
        <v>98</v>
      </c>
      <c r="AC41" s="138">
        <f t="shared" si="12"/>
        <v>200</v>
      </c>
      <c r="AD41" s="138" t="str">
        <f t="shared" si="13"/>
        <v>Fuerte</v>
      </c>
      <c r="AE41" s="160"/>
      <c r="AF41" s="160"/>
      <c r="AG41" s="162"/>
      <c r="AH41" s="162"/>
      <c r="AI41" s="274"/>
      <c r="AJ41" s="274"/>
      <c r="AK41" s="274"/>
      <c r="AL41" s="158"/>
      <c r="AM41" s="151" t="s">
        <v>414</v>
      </c>
      <c r="AN41" s="123" t="s">
        <v>415</v>
      </c>
      <c r="AO41" s="123" t="s">
        <v>427</v>
      </c>
      <c r="AP41" s="124">
        <v>43831</v>
      </c>
      <c r="AQ41" s="124">
        <v>44196</v>
      </c>
      <c r="AR41" s="123" t="s">
        <v>416</v>
      </c>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5"/>
      <c r="CE41" s="55"/>
      <c r="CF41" s="55"/>
      <c r="CG41" s="55"/>
      <c r="CH41" s="55"/>
      <c r="CI41" s="55"/>
      <c r="CJ41" s="55"/>
      <c r="CK41" s="55"/>
      <c r="CY41" s="290"/>
      <c r="CZ41" s="291"/>
      <c r="DD41" s="290"/>
      <c r="DE41" s="292"/>
      <c r="DF41" s="292"/>
      <c r="DG41" s="291"/>
    </row>
    <row r="42" spans="1:111" s="134" customFormat="1" ht="75.75" customHeight="1" x14ac:dyDescent="0.25">
      <c r="A42" s="157" t="s">
        <v>124</v>
      </c>
      <c r="B42" s="160" t="s">
        <v>114</v>
      </c>
      <c r="C42" s="162" t="s">
        <v>108</v>
      </c>
      <c r="D42" s="306" t="s">
        <v>140</v>
      </c>
      <c r="E42" s="159" t="s">
        <v>435</v>
      </c>
      <c r="F42" s="159" t="s">
        <v>542</v>
      </c>
      <c r="G42" s="55"/>
      <c r="H42" s="55"/>
      <c r="I42" s="55"/>
      <c r="J42" s="55"/>
      <c r="K42" s="159" t="s">
        <v>436</v>
      </c>
      <c r="L42" s="159" t="s">
        <v>437</v>
      </c>
      <c r="M42" s="159" t="s">
        <v>407</v>
      </c>
      <c r="N42" s="160" t="s">
        <v>76</v>
      </c>
      <c r="O42" s="160" t="s">
        <v>86</v>
      </c>
      <c r="P42" s="161" t="str">
        <f>INDEX(Validacion!$C$15:$G$19,'MATRIZ PROYECCIÓN 2020'!CY42:CY44,'MATRIZ PROYECCIÓN 2020'!CZ42:CZ44)</f>
        <v>Extrema</v>
      </c>
      <c r="Q42" s="123" t="s">
        <v>438</v>
      </c>
      <c r="R42" s="138" t="s">
        <v>97</v>
      </c>
      <c r="S42" s="138" t="s">
        <v>155</v>
      </c>
      <c r="T42" s="138" t="s">
        <v>157</v>
      </c>
      <c r="U42" s="138" t="s">
        <v>160</v>
      </c>
      <c r="V42" s="138" t="s">
        <v>163</v>
      </c>
      <c r="W42" s="138" t="s">
        <v>166</v>
      </c>
      <c r="X42" s="141" t="s">
        <v>168</v>
      </c>
      <c r="Y42" s="138" t="s">
        <v>170</v>
      </c>
      <c r="Z42" s="138">
        <f t="shared" ref="Z42:Z43" si="14">IF(S42="Asignado",15,0)+IF(T42="Adecuado",15,0)+IF(U42="Oportuna",15,0)+IF(V42="Prevenir",15,IF(V42="Detectar",10,0))+IF(W42="Confiable",15,0)+IF(X42="Se investigan y resuelven oportunamente",15,0)+IF(Y42="Completa",10,IF(Y42="Incompleta",5,0))</f>
        <v>100</v>
      </c>
      <c r="AA42" s="138" t="str">
        <f t="shared" ref="AA42:AA43" si="15">IF(Z42&gt;=96,"Fuerte",IF(OR(Z42=95,Z42&gt;=86),"Moderado","Débil"))</f>
        <v>Fuerte</v>
      </c>
      <c r="AB42" s="139" t="s">
        <v>98</v>
      </c>
      <c r="AC42" s="138">
        <f t="shared" ref="AC42:AC43" si="16">IF(AA42="Fuerte",100,IF(AA42="Moderado",50,0))+IF(AB42="Fuerte",100,IF(AB42="Moderado",50,0))</f>
        <v>200</v>
      </c>
      <c r="AD42" s="138" t="str">
        <f t="shared" ref="AD42:AD43" si="17">IF(AND(AA42="Moderado",AB42="Moderado",AC42=100),"Moderado",IF(AC42=200,"Fuerte",IF(OR(AC42=150,),"Moderado","Débil")))</f>
        <v>Fuerte</v>
      </c>
      <c r="AE42" s="160">
        <f>(IF(AD42="Fuerte",100,IF(AD42="Moderado",50,0))+IF(AD43="Fuerte",100,IF(AD43="Moderado",50,0)))/2</f>
        <v>100</v>
      </c>
      <c r="AF42" s="160" t="str">
        <f>IF(AE42&gt;=100,"Fuerte",IF(OR(AE42=99,AE42&gt;=50),"Moderado","Débil"))</f>
        <v>Fuerte</v>
      </c>
      <c r="AG42" s="162" t="s">
        <v>5</v>
      </c>
      <c r="AH42" s="162" t="s">
        <v>175</v>
      </c>
      <c r="AI42" s="161" t="str">
        <f>VLOOKUP(IF(DE42=0,DE42+1,IF(DE42&lt;0,DE42+2,DE42)),Validacion!$J$15:$K$19,2,FALSE)</f>
        <v>Improbable</v>
      </c>
      <c r="AJ42" s="161" t="str">
        <f>VLOOKUP(IF(DG42=0,DG42+1,DG42),Validacion!$J$23:$K$27,2,FALSE)</f>
        <v>Mayor</v>
      </c>
      <c r="AK42" s="161" t="str">
        <f>INDEX(Validacion!$C$15:$G$19,IF(DE42=0,DE42+1,IF(DE42&lt;0,DE42+2,DE42)),IF(DG42=0,DG42+1,DG42))</f>
        <v>Alta</v>
      </c>
      <c r="AL42" s="158" t="s">
        <v>101</v>
      </c>
      <c r="AM42" s="122" t="s">
        <v>440</v>
      </c>
      <c r="AN42" s="153" t="s">
        <v>441</v>
      </c>
      <c r="AO42" s="123" t="s">
        <v>442</v>
      </c>
      <c r="AP42" s="124">
        <v>43831</v>
      </c>
      <c r="AQ42" s="124">
        <v>44196</v>
      </c>
      <c r="AR42" s="123" t="s">
        <v>443</v>
      </c>
      <c r="AS42" s="55"/>
      <c r="AT42" s="55"/>
      <c r="AU42" s="55"/>
      <c r="AV42" s="55"/>
      <c r="AW42" s="55"/>
      <c r="AX42" s="55"/>
      <c r="AY42" s="55"/>
      <c r="AZ42" s="55"/>
      <c r="BA42" s="55"/>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5"/>
      <c r="CE42" s="55"/>
      <c r="CF42" s="55"/>
      <c r="CG42" s="55"/>
      <c r="CH42" s="55"/>
      <c r="CI42" s="55"/>
      <c r="CJ42" s="55"/>
      <c r="CK42" s="55"/>
      <c r="CY42" s="189">
        <f>VLOOKUP(N42,Validacion!$I$15:$J$19,2,FALSE)</f>
        <v>4</v>
      </c>
      <c r="CZ42" s="191">
        <f>VLOOKUP(O42,Validacion!$I$23:$J$27,2,FALSE)</f>
        <v>4</v>
      </c>
      <c r="DD42" s="189">
        <f>VLOOKUP(N42,Validacion!$I$15:$J$19,2,FALSE)</f>
        <v>4</v>
      </c>
      <c r="DE42" s="195">
        <f>IF(AF42="Fuerte",DD42-2,IF(AND(AF42="Moderado",AG42="Directamente",AH42="Directamente"),DD42-1,IF(AND(AF42="Moderado",AG42="No Disminuye",AH42="Directamente"),DD42,IF(AND(AF42="Moderado",AG42="Directamente",AH42="No Disminuye"),DD42-1,DD42))))</f>
        <v>2</v>
      </c>
      <c r="DF42" s="195">
        <f>VLOOKUP(O42,Validacion!$I$23:$J$27,2,FALSE)</f>
        <v>4</v>
      </c>
      <c r="DG42" s="191">
        <f>IF(AF42="Fuerte",DF42,IF(AND(AF42="Moderado",AG42="Directamente",AH42="Directamente"),DF42-1,IF(AND(AF42="Moderado",AG42="No Disminuye",AH42="Directamente"),DF42-1,IF(AND(AF42="Moderado",AG42="Directamente",AH42="No Disminuye"),DF42,DF42))))</f>
        <v>4</v>
      </c>
    </row>
    <row r="43" spans="1:111" s="134" customFormat="1" ht="75.75" customHeight="1" thickBot="1" x14ac:dyDescent="0.3">
      <c r="A43" s="166"/>
      <c r="B43" s="161"/>
      <c r="C43" s="163"/>
      <c r="D43" s="307"/>
      <c r="E43" s="170"/>
      <c r="F43" s="170"/>
      <c r="G43" s="154"/>
      <c r="H43" s="154"/>
      <c r="I43" s="154"/>
      <c r="J43" s="154"/>
      <c r="K43" s="170"/>
      <c r="L43" s="171"/>
      <c r="M43" s="171"/>
      <c r="N43" s="161"/>
      <c r="O43" s="161"/>
      <c r="P43" s="274"/>
      <c r="Q43" s="155" t="s">
        <v>439</v>
      </c>
      <c r="R43" s="143" t="s">
        <v>97</v>
      </c>
      <c r="S43" s="143" t="s">
        <v>155</v>
      </c>
      <c r="T43" s="143" t="s">
        <v>157</v>
      </c>
      <c r="U43" s="143" t="s">
        <v>160</v>
      </c>
      <c r="V43" s="143" t="s">
        <v>163</v>
      </c>
      <c r="W43" s="143" t="s">
        <v>166</v>
      </c>
      <c r="X43" s="145" t="s">
        <v>168</v>
      </c>
      <c r="Y43" s="143" t="s">
        <v>170</v>
      </c>
      <c r="Z43" s="143">
        <f t="shared" si="14"/>
        <v>100</v>
      </c>
      <c r="AA43" s="143" t="str">
        <f t="shared" si="15"/>
        <v>Fuerte</v>
      </c>
      <c r="AB43" s="144" t="s">
        <v>98</v>
      </c>
      <c r="AC43" s="143">
        <f t="shared" si="16"/>
        <v>200</v>
      </c>
      <c r="AD43" s="143" t="str">
        <f t="shared" si="17"/>
        <v>Fuerte</v>
      </c>
      <c r="AE43" s="161"/>
      <c r="AF43" s="161"/>
      <c r="AG43" s="163"/>
      <c r="AH43" s="163"/>
      <c r="AI43" s="274"/>
      <c r="AJ43" s="274"/>
      <c r="AK43" s="274"/>
      <c r="AL43" s="164"/>
      <c r="AM43" s="156" t="s">
        <v>414</v>
      </c>
      <c r="AN43" s="132" t="s">
        <v>415</v>
      </c>
      <c r="AO43" s="132" t="s">
        <v>442</v>
      </c>
      <c r="AP43" s="133">
        <v>43831</v>
      </c>
      <c r="AQ43" s="133">
        <v>44196</v>
      </c>
      <c r="AR43" s="132" t="s">
        <v>416</v>
      </c>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4"/>
      <c r="BO43" s="154"/>
      <c r="BP43" s="154"/>
      <c r="BQ43" s="154"/>
      <c r="BR43" s="154"/>
      <c r="BS43" s="154"/>
      <c r="BT43" s="154"/>
      <c r="BU43" s="154"/>
      <c r="BV43" s="154"/>
      <c r="BW43" s="154"/>
      <c r="BX43" s="154"/>
      <c r="BY43" s="154"/>
      <c r="BZ43" s="154"/>
      <c r="CA43" s="154"/>
      <c r="CB43" s="154"/>
      <c r="CC43" s="154"/>
      <c r="CD43" s="154"/>
      <c r="CE43" s="154"/>
      <c r="CF43" s="154"/>
      <c r="CG43" s="154"/>
      <c r="CH43" s="154"/>
      <c r="CI43" s="154"/>
      <c r="CJ43" s="154"/>
      <c r="CK43" s="154"/>
      <c r="CY43" s="290"/>
      <c r="CZ43" s="291"/>
      <c r="DD43" s="290"/>
      <c r="DE43" s="292"/>
      <c r="DF43" s="292"/>
      <c r="DG43" s="291"/>
    </row>
    <row r="44" spans="1:111" s="146" customFormat="1" ht="125.25" customHeight="1" thickBot="1" x14ac:dyDescent="0.3">
      <c r="A44" s="141" t="s">
        <v>124</v>
      </c>
      <c r="B44" s="138" t="s">
        <v>114</v>
      </c>
      <c r="C44" s="139" t="s">
        <v>108</v>
      </c>
      <c r="D44" s="308" t="s">
        <v>147</v>
      </c>
      <c r="E44" s="122" t="s">
        <v>444</v>
      </c>
      <c r="F44" s="142" t="s">
        <v>445</v>
      </c>
      <c r="G44" s="142"/>
      <c r="H44" s="142"/>
      <c r="I44" s="142"/>
      <c r="J44" s="142"/>
      <c r="K44" s="142" t="s">
        <v>446</v>
      </c>
      <c r="L44" s="142" t="s">
        <v>540</v>
      </c>
      <c r="M44" s="142" t="s">
        <v>541</v>
      </c>
      <c r="N44" s="138" t="s">
        <v>78</v>
      </c>
      <c r="O44" s="138" t="s">
        <v>86</v>
      </c>
      <c r="P44" s="138" t="str">
        <f>INDEX(Validacion!$C$15:$G$19,'MATRIZ PROYECCIÓN 2020'!CY44,'MATRIZ PROYECCIÓN 2020'!CZ44)</f>
        <v>Extrema</v>
      </c>
      <c r="Q44" s="142" t="s">
        <v>447</v>
      </c>
      <c r="R44" s="143" t="s">
        <v>97</v>
      </c>
      <c r="S44" s="143" t="s">
        <v>155</v>
      </c>
      <c r="T44" s="143" t="s">
        <v>157</v>
      </c>
      <c r="U44" s="143" t="s">
        <v>160</v>
      </c>
      <c r="V44" s="143" t="s">
        <v>163</v>
      </c>
      <c r="W44" s="143" t="s">
        <v>166</v>
      </c>
      <c r="X44" s="145" t="s">
        <v>168</v>
      </c>
      <c r="Y44" s="143" t="s">
        <v>170</v>
      </c>
      <c r="Z44" s="143">
        <f t="shared" ref="Z44:Z45" si="18">IF(S44="Asignado",15,0)+IF(T44="Adecuado",15,0)+IF(U44="Oportuna",15,0)+IF(V44="Prevenir",15,IF(V44="Detectar",10,0))+IF(W44="Confiable",15,0)+IF(X44="Se investigan y resuelven oportunamente",15,0)+IF(Y44="Completa",10,IF(Y44="Incompleta",5,0))</f>
        <v>100</v>
      </c>
      <c r="AA44" s="143" t="str">
        <f t="shared" ref="AA44:AA45" si="19">IF(Z44&gt;=96,"Fuerte",IF(OR(Z44=95,Z44&gt;=86),"Moderado","Débil"))</f>
        <v>Fuerte</v>
      </c>
      <c r="AB44" s="144" t="s">
        <v>98</v>
      </c>
      <c r="AC44" s="143">
        <f t="shared" ref="AC44:AC45" si="20">IF(AA44="Fuerte",100,IF(AA44="Moderado",50,0))+IF(AB44="Fuerte",100,IF(AB44="Moderado",50,0))</f>
        <v>200</v>
      </c>
      <c r="AD44" s="143" t="str">
        <f t="shared" ref="AD44:AD45" si="21">IF(AND(AA44="Moderado",AB44="Moderado",AC44=100),"Moderado",IF(AC44=200,"Fuerte",IF(OR(AC44=150,),"Moderado","Débil")))</f>
        <v>Fuerte</v>
      </c>
      <c r="AE44" s="138">
        <f>(IF(AD44="Fuerte",100,IF(AD44="Moderado",50,0)))/1</f>
        <v>100</v>
      </c>
      <c r="AF44" s="138" t="str">
        <f>IF(AE44&gt;=100,"Fuerte",IF(OR(AE44=99,AE44&gt;=50),"Moderado","Débil"))</f>
        <v>Fuerte</v>
      </c>
      <c r="AG44" s="139" t="s">
        <v>5</v>
      </c>
      <c r="AH44" s="139" t="s">
        <v>175</v>
      </c>
      <c r="AI44" s="138" t="str">
        <f>VLOOKUP(IF(DE44=0,DE44+1,IF(DE44&lt;0,DE44+2,DE44)),Validacion!$J$15:$K$19,2,FALSE)</f>
        <v>Rara Vez</v>
      </c>
      <c r="AJ44" s="138" t="str">
        <f>VLOOKUP(IF(DG44=0,DG44+1,DG44),Validacion!$J$23:$K$27,2,FALSE)</f>
        <v>Mayor</v>
      </c>
      <c r="AK44" s="138" t="str">
        <f>INDEX(Validacion!$C$15:$G$19,IF(DE44=0,DE44+1,IF(DE44&lt;0,DE44+2,DE44)),IF(DG44=0,DG44+1,DG44))</f>
        <v>Alta</v>
      </c>
      <c r="AL44" s="140" t="s">
        <v>101</v>
      </c>
      <c r="AM44" s="123" t="s">
        <v>448</v>
      </c>
      <c r="AN44" s="123" t="s">
        <v>449</v>
      </c>
      <c r="AO44" s="123" t="s">
        <v>450</v>
      </c>
      <c r="AP44" s="124">
        <v>43831</v>
      </c>
      <c r="AQ44" s="124" t="s">
        <v>451</v>
      </c>
      <c r="AR44" s="123" t="s">
        <v>381</v>
      </c>
      <c r="AS44" s="138"/>
      <c r="AT44" s="138"/>
      <c r="AU44" s="138"/>
      <c r="AV44" s="138"/>
      <c r="AW44" s="138"/>
      <c r="AX44" s="138"/>
      <c r="AY44" s="138"/>
      <c r="AZ44" s="138"/>
      <c r="BA44" s="138"/>
      <c r="BB44" s="138"/>
      <c r="BC44" s="138"/>
      <c r="BD44" s="138"/>
      <c r="BE44" s="138"/>
      <c r="BF44" s="138"/>
      <c r="BG44" s="138"/>
      <c r="BH44" s="138"/>
      <c r="BI44" s="138"/>
      <c r="BJ44" s="138"/>
      <c r="BK44" s="138"/>
      <c r="BL44" s="138"/>
      <c r="BM44" s="138"/>
      <c r="BN44" s="138"/>
      <c r="BO44" s="138"/>
      <c r="BP44" s="138"/>
      <c r="BQ44" s="138"/>
      <c r="BR44" s="138"/>
      <c r="BS44" s="138"/>
      <c r="BT44" s="138"/>
      <c r="BU44" s="138"/>
      <c r="BV44" s="138"/>
      <c r="BW44" s="138"/>
      <c r="BX44" s="138"/>
      <c r="BY44" s="138"/>
      <c r="BZ44" s="138"/>
      <c r="CA44" s="138"/>
      <c r="CB44" s="138"/>
      <c r="CC44" s="138"/>
      <c r="CD44" s="138"/>
      <c r="CE44" s="138"/>
      <c r="CF44" s="138"/>
      <c r="CG44" s="138"/>
      <c r="CH44" s="138"/>
      <c r="CI44" s="138"/>
      <c r="CJ44" s="138"/>
      <c r="CK44" s="138"/>
      <c r="CY44" s="100">
        <f>VLOOKUP(N44,Validacion!$I$15:$J$19,2,FALSE)</f>
        <v>3</v>
      </c>
      <c r="CZ44" s="101">
        <f>VLOOKUP(O44,Validacion!$I$23:$J$27,2,FALSE)</f>
        <v>4</v>
      </c>
      <c r="DD44" s="100">
        <f>VLOOKUP(N44,Validacion!$I$15:$J$19,2,FALSE)</f>
        <v>3</v>
      </c>
      <c r="DE44" s="103">
        <f>IF(AF44="Fuerte",DD44-2,IF(AND(AF44="Moderado",AG44="Directamente",AH44="Directamente"),DD44-1,IF(AND(AF44="Moderado",AG44="No Disminuye",AH44="Directamente"),DD44,IF(AND(AF44="Moderado",AG44="Directamente",AH44="No Disminuye"),DD44-1,DD44))))</f>
        <v>1</v>
      </c>
      <c r="DF44" s="103">
        <f>VLOOKUP(O44,Validacion!$I$23:$J$27,2,FALSE)</f>
        <v>4</v>
      </c>
      <c r="DG44" s="101">
        <f>IF(AF44="Fuerte",DF44,IF(AND(AF44="Moderado",AG44="Directamente",AH44="Directamente"),DF44-1,IF(AND(AF44="Moderado",AG44="No Disminuye",AH44="Directamente"),DF44-1,IF(AND(AF44="Moderado",AG44="Directamente",AH44="No Disminuye"),DF44,DF44))))</f>
        <v>4</v>
      </c>
    </row>
    <row r="45" spans="1:111" s="146" customFormat="1" ht="99.75" customHeight="1" x14ac:dyDescent="0.25">
      <c r="A45" s="157" t="s">
        <v>124</v>
      </c>
      <c r="B45" s="160" t="s">
        <v>114</v>
      </c>
      <c r="C45" s="162" t="s">
        <v>108</v>
      </c>
      <c r="D45" s="309" t="s">
        <v>148</v>
      </c>
      <c r="E45" s="159" t="s">
        <v>452</v>
      </c>
      <c r="F45" s="159" t="s">
        <v>453</v>
      </c>
      <c r="G45" s="138"/>
      <c r="H45" s="138"/>
      <c r="I45" s="138"/>
      <c r="J45" s="138"/>
      <c r="K45" s="159" t="s">
        <v>454</v>
      </c>
      <c r="L45" s="159" t="s">
        <v>455</v>
      </c>
      <c r="M45" s="159" t="s">
        <v>456</v>
      </c>
      <c r="N45" s="160" t="s">
        <v>82</v>
      </c>
      <c r="O45" s="160" t="s">
        <v>86</v>
      </c>
      <c r="P45" s="161" t="str">
        <f>INDEX(Validacion!$C$15:$G$19,'MATRIZ PROYECCIÓN 2020'!CY45:CY48,'MATRIZ PROYECCIÓN 2020'!CZ45:CZ48)</f>
        <v>Alta</v>
      </c>
      <c r="Q45" s="152" t="s">
        <v>457</v>
      </c>
      <c r="R45" s="138" t="s">
        <v>97</v>
      </c>
      <c r="S45" s="138" t="s">
        <v>155</v>
      </c>
      <c r="T45" s="138" t="s">
        <v>157</v>
      </c>
      <c r="U45" s="138" t="s">
        <v>160</v>
      </c>
      <c r="V45" s="138" t="s">
        <v>163</v>
      </c>
      <c r="W45" s="138" t="s">
        <v>166</v>
      </c>
      <c r="X45" s="141" t="s">
        <v>168</v>
      </c>
      <c r="Y45" s="138" t="s">
        <v>170</v>
      </c>
      <c r="Z45" s="138">
        <f t="shared" si="18"/>
        <v>100</v>
      </c>
      <c r="AA45" s="138" t="str">
        <f t="shared" si="19"/>
        <v>Fuerte</v>
      </c>
      <c r="AB45" s="139" t="s">
        <v>98</v>
      </c>
      <c r="AC45" s="138">
        <f t="shared" si="20"/>
        <v>200</v>
      </c>
      <c r="AD45" s="138" t="str">
        <f t="shared" si="21"/>
        <v>Fuerte</v>
      </c>
      <c r="AE45" s="160">
        <f>(IF(AD45="Fuerte",100,IF(AD45="Moderado",50,0))+IF(AD46="Fuerte",100,IF(AD46="Moderado",50,0))+IF(AD47="Fuerte",100,IF(AD47="Moderado",50,0))+IF(AD48="Fuerte",100,IF(AD48="Moderado",50,0)))/4</f>
        <v>100</v>
      </c>
      <c r="AF45" s="160" t="str">
        <f>IF(AE45&gt;=100,"Fuerte",IF(OR(AE45=99,AE45&gt;=50),"Moderado","Débil"))</f>
        <v>Fuerte</v>
      </c>
      <c r="AG45" s="162" t="s">
        <v>5</v>
      </c>
      <c r="AH45" s="162" t="s">
        <v>175</v>
      </c>
      <c r="AI45" s="161" t="str">
        <f>VLOOKUP(IF(DE45=0,DE45+1,IF(DE45&lt;0,DE45+2,DE45)),Validacion!$J$15:$K$19,2,FALSE)</f>
        <v>Rara Vez</v>
      </c>
      <c r="AJ45" s="161" t="str">
        <f>VLOOKUP(IF(DG45=0,DG45+1,DG45),Validacion!$J$23:$K$27,2,FALSE)</f>
        <v>Mayor</v>
      </c>
      <c r="AK45" s="161" t="str">
        <f>INDEX(Validacion!$C$15:$G$19,IF(DE45=0,DE45+1,IF(DE45&lt;0,DE45+2,DE45)),IF(DG45=0,DG45+1,DG45))</f>
        <v>Alta</v>
      </c>
      <c r="AL45" s="158" t="s">
        <v>101</v>
      </c>
      <c r="AM45" s="152" t="s">
        <v>461</v>
      </c>
      <c r="AN45" s="152" t="s">
        <v>462</v>
      </c>
      <c r="AO45" s="152" t="s">
        <v>463</v>
      </c>
      <c r="AP45" s="124">
        <v>43831</v>
      </c>
      <c r="AQ45" s="124">
        <v>44196</v>
      </c>
      <c r="AR45" s="123" t="s">
        <v>464</v>
      </c>
      <c r="AS45" s="138"/>
      <c r="AT45" s="138"/>
      <c r="AU45" s="138"/>
      <c r="AV45" s="138"/>
      <c r="AW45" s="138"/>
      <c r="AX45" s="138"/>
      <c r="AY45" s="138"/>
      <c r="AZ45" s="138"/>
      <c r="BA45" s="138"/>
      <c r="BB45" s="138"/>
      <c r="BC45" s="138"/>
      <c r="BD45" s="138"/>
      <c r="BE45" s="138"/>
      <c r="BF45" s="138"/>
      <c r="BG45" s="138"/>
      <c r="BH45" s="138"/>
      <c r="BI45" s="138"/>
      <c r="BJ45" s="138"/>
      <c r="BK45" s="138"/>
      <c r="BL45" s="138"/>
      <c r="BM45" s="138"/>
      <c r="BN45" s="138"/>
      <c r="BO45" s="138"/>
      <c r="BP45" s="138"/>
      <c r="BQ45" s="138"/>
      <c r="BR45" s="138"/>
      <c r="BS45" s="138"/>
      <c r="BT45" s="138"/>
      <c r="BU45" s="138"/>
      <c r="BV45" s="138"/>
      <c r="BW45" s="138"/>
      <c r="BX45" s="138"/>
      <c r="BY45" s="138"/>
      <c r="BZ45" s="138"/>
      <c r="CA45" s="138"/>
      <c r="CB45" s="138"/>
      <c r="CC45" s="138"/>
      <c r="CD45" s="138"/>
      <c r="CE45" s="138"/>
      <c r="CF45" s="138"/>
      <c r="CG45" s="138"/>
      <c r="CH45" s="138"/>
      <c r="CI45" s="138"/>
      <c r="CJ45" s="138"/>
      <c r="CK45" s="138"/>
      <c r="CY45" s="189">
        <f>VLOOKUP(N45,Validacion!$I$15:$J$19,2,FALSE)</f>
        <v>1</v>
      </c>
      <c r="CZ45" s="191">
        <f>VLOOKUP(O45,Validacion!$I$23:$J$27,2,FALSE)</f>
        <v>4</v>
      </c>
      <c r="DD45" s="189">
        <f>VLOOKUP(N45,Validacion!$I$15:$J$19,2,FALSE)</f>
        <v>1</v>
      </c>
      <c r="DE45" s="195">
        <f>IF(AF45="Fuerte",DD45-2,IF(AND(AF45="Moderado",AG45="Directamente",AH45="Directamente"),DD45-1,IF(AND(AF45="Moderado",AG45="No Disminuye",AH45="Directamente"),DD45,IF(AND(AF45="Moderado",AG45="Directamente",AH45="No Disminuye"),DD45-1,DD45))))</f>
        <v>-1</v>
      </c>
      <c r="DF45" s="195">
        <f>VLOOKUP(O45,Validacion!$I$23:$J$27,2,FALSE)</f>
        <v>4</v>
      </c>
      <c r="DG45" s="191">
        <f>IF(AF45="Fuerte",DF45,IF(AND(AF45="Moderado",AG45="Directamente",AH45="Directamente"),DF45-1,IF(AND(AF45="Moderado",AG45="No Disminuye",AH45="Directamente"),DF45-1,IF(AND(AF45="Moderado",AG45="Directamente",AH45="No Disminuye"),DF45,DF45))))</f>
        <v>4</v>
      </c>
    </row>
    <row r="46" spans="1:111" s="146" customFormat="1" ht="99.75" customHeight="1" x14ac:dyDescent="0.25">
      <c r="A46" s="157"/>
      <c r="B46" s="160"/>
      <c r="C46" s="162"/>
      <c r="D46" s="309"/>
      <c r="E46" s="159"/>
      <c r="F46" s="159"/>
      <c r="G46" s="138"/>
      <c r="H46" s="138"/>
      <c r="I46" s="138"/>
      <c r="J46" s="138"/>
      <c r="K46" s="159"/>
      <c r="L46" s="165"/>
      <c r="M46" s="165"/>
      <c r="N46" s="160"/>
      <c r="O46" s="160"/>
      <c r="P46" s="168"/>
      <c r="Q46" s="152" t="s">
        <v>458</v>
      </c>
      <c r="R46" s="138" t="s">
        <v>97</v>
      </c>
      <c r="S46" s="138" t="s">
        <v>155</v>
      </c>
      <c r="T46" s="138" t="s">
        <v>157</v>
      </c>
      <c r="U46" s="138" t="s">
        <v>160</v>
      </c>
      <c r="V46" s="138" t="s">
        <v>163</v>
      </c>
      <c r="W46" s="138" t="s">
        <v>166</v>
      </c>
      <c r="X46" s="141" t="s">
        <v>168</v>
      </c>
      <c r="Y46" s="138" t="s">
        <v>170</v>
      </c>
      <c r="Z46" s="138">
        <f t="shared" ref="Z46:Z48" si="22">IF(S46="Asignado",15,0)+IF(T46="Adecuado",15,0)+IF(U46="Oportuna",15,0)+IF(V46="Prevenir",15,IF(V46="Detectar",10,0))+IF(W46="Confiable",15,0)+IF(X46="Se investigan y resuelven oportunamente",15,0)+IF(Y46="Completa",10,IF(Y46="Incompleta",5,0))</f>
        <v>100</v>
      </c>
      <c r="AA46" s="138" t="str">
        <f t="shared" ref="AA46:AA48" si="23">IF(Z46&gt;=96,"Fuerte",IF(OR(Z46=95,Z46&gt;=86),"Moderado","Débil"))</f>
        <v>Fuerte</v>
      </c>
      <c r="AB46" s="139" t="s">
        <v>98</v>
      </c>
      <c r="AC46" s="138">
        <f t="shared" ref="AC46:AC48" si="24">IF(AA46="Fuerte",100,IF(AA46="Moderado",50,0))+IF(AB46="Fuerte",100,IF(AB46="Moderado",50,0))</f>
        <v>200</v>
      </c>
      <c r="AD46" s="138" t="str">
        <f t="shared" ref="AD46:AD48" si="25">IF(AND(AA46="Moderado",AB46="Moderado",AC46=100),"Moderado",IF(AC46=200,"Fuerte",IF(OR(AC46=150,),"Moderado","Débil")))</f>
        <v>Fuerte</v>
      </c>
      <c r="AE46" s="160"/>
      <c r="AF46" s="160"/>
      <c r="AG46" s="162"/>
      <c r="AH46" s="162"/>
      <c r="AI46" s="168"/>
      <c r="AJ46" s="168"/>
      <c r="AK46" s="168"/>
      <c r="AL46" s="158"/>
      <c r="AM46" s="152" t="s">
        <v>465</v>
      </c>
      <c r="AN46" s="152" t="s">
        <v>466</v>
      </c>
      <c r="AO46" s="152" t="s">
        <v>463</v>
      </c>
      <c r="AP46" s="124">
        <v>43831</v>
      </c>
      <c r="AQ46" s="124">
        <v>44196</v>
      </c>
      <c r="AR46" s="123" t="s">
        <v>467</v>
      </c>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8"/>
      <c r="BX46" s="138"/>
      <c r="BY46" s="138"/>
      <c r="BZ46" s="138"/>
      <c r="CA46" s="138"/>
      <c r="CB46" s="138"/>
      <c r="CC46" s="138"/>
      <c r="CD46" s="138"/>
      <c r="CE46" s="138"/>
      <c r="CF46" s="138"/>
      <c r="CG46" s="138"/>
      <c r="CH46" s="138"/>
      <c r="CI46" s="138"/>
      <c r="CJ46" s="138"/>
      <c r="CK46" s="138"/>
      <c r="CY46" s="198"/>
      <c r="CZ46" s="199"/>
      <c r="DD46" s="198"/>
      <c r="DE46" s="160"/>
      <c r="DF46" s="160"/>
      <c r="DG46" s="199"/>
    </row>
    <row r="47" spans="1:111" s="146" customFormat="1" ht="99.75" customHeight="1" x14ac:dyDescent="0.25">
      <c r="A47" s="157"/>
      <c r="B47" s="160"/>
      <c r="C47" s="162"/>
      <c r="D47" s="309"/>
      <c r="E47" s="159"/>
      <c r="F47" s="159"/>
      <c r="G47" s="138"/>
      <c r="H47" s="138"/>
      <c r="I47" s="138"/>
      <c r="J47" s="138"/>
      <c r="K47" s="159"/>
      <c r="L47" s="165"/>
      <c r="M47" s="165"/>
      <c r="N47" s="160"/>
      <c r="O47" s="160"/>
      <c r="P47" s="168"/>
      <c r="Q47" s="152" t="s">
        <v>459</v>
      </c>
      <c r="R47" s="138" t="s">
        <v>97</v>
      </c>
      <c r="S47" s="138" t="s">
        <v>155</v>
      </c>
      <c r="T47" s="138" t="s">
        <v>157</v>
      </c>
      <c r="U47" s="138" t="s">
        <v>160</v>
      </c>
      <c r="V47" s="138" t="s">
        <v>163</v>
      </c>
      <c r="W47" s="138" t="s">
        <v>166</v>
      </c>
      <c r="X47" s="141" t="s">
        <v>168</v>
      </c>
      <c r="Y47" s="138" t="s">
        <v>170</v>
      </c>
      <c r="Z47" s="138">
        <f t="shared" si="22"/>
        <v>100</v>
      </c>
      <c r="AA47" s="138" t="str">
        <f t="shared" si="23"/>
        <v>Fuerte</v>
      </c>
      <c r="AB47" s="139" t="s">
        <v>98</v>
      </c>
      <c r="AC47" s="138">
        <f t="shared" si="24"/>
        <v>200</v>
      </c>
      <c r="AD47" s="138" t="str">
        <f t="shared" si="25"/>
        <v>Fuerte</v>
      </c>
      <c r="AE47" s="160"/>
      <c r="AF47" s="160"/>
      <c r="AG47" s="162"/>
      <c r="AH47" s="162"/>
      <c r="AI47" s="168"/>
      <c r="AJ47" s="168"/>
      <c r="AK47" s="168"/>
      <c r="AL47" s="158"/>
      <c r="AM47" s="152" t="s">
        <v>468</v>
      </c>
      <c r="AN47" s="152" t="s">
        <v>469</v>
      </c>
      <c r="AO47" s="152" t="s">
        <v>463</v>
      </c>
      <c r="AP47" s="124">
        <v>43831</v>
      </c>
      <c r="AQ47" s="124">
        <v>44196</v>
      </c>
      <c r="AR47" s="123" t="s">
        <v>470</v>
      </c>
      <c r="AS47" s="138"/>
      <c r="AT47" s="138"/>
      <c r="AU47" s="138"/>
      <c r="AV47" s="138"/>
      <c r="AW47" s="138"/>
      <c r="AX47" s="138"/>
      <c r="AY47" s="138"/>
      <c r="AZ47" s="138"/>
      <c r="BA47" s="138"/>
      <c r="BB47" s="138"/>
      <c r="BC47" s="138"/>
      <c r="BD47" s="138"/>
      <c r="BE47" s="138"/>
      <c r="BF47" s="138"/>
      <c r="BG47" s="138"/>
      <c r="BH47" s="138"/>
      <c r="BI47" s="138"/>
      <c r="BJ47" s="138"/>
      <c r="BK47" s="138"/>
      <c r="BL47" s="138"/>
      <c r="BM47" s="138"/>
      <c r="BN47" s="138"/>
      <c r="BO47" s="138"/>
      <c r="BP47" s="138"/>
      <c r="BQ47" s="138"/>
      <c r="BR47" s="138"/>
      <c r="BS47" s="138"/>
      <c r="BT47" s="138"/>
      <c r="BU47" s="138"/>
      <c r="BV47" s="138"/>
      <c r="BW47" s="138"/>
      <c r="BX47" s="138"/>
      <c r="BY47" s="138"/>
      <c r="BZ47" s="138"/>
      <c r="CA47" s="138"/>
      <c r="CB47" s="138"/>
      <c r="CC47" s="138"/>
      <c r="CD47" s="138"/>
      <c r="CE47" s="138"/>
      <c r="CF47" s="138"/>
      <c r="CG47" s="138"/>
      <c r="CH47" s="138"/>
      <c r="CI47" s="138"/>
      <c r="CJ47" s="138"/>
      <c r="CK47" s="138"/>
      <c r="CY47" s="198"/>
      <c r="CZ47" s="199"/>
      <c r="DD47" s="198"/>
      <c r="DE47" s="160"/>
      <c r="DF47" s="160"/>
      <c r="DG47" s="199"/>
    </row>
    <row r="48" spans="1:111" s="146" customFormat="1" ht="99.75" customHeight="1" thickBot="1" x14ac:dyDescent="0.3">
      <c r="A48" s="157"/>
      <c r="B48" s="160"/>
      <c r="C48" s="162"/>
      <c r="D48" s="309"/>
      <c r="E48" s="159"/>
      <c r="F48" s="159"/>
      <c r="G48" s="138"/>
      <c r="H48" s="138"/>
      <c r="I48" s="138"/>
      <c r="J48" s="138"/>
      <c r="K48" s="159"/>
      <c r="L48" s="165"/>
      <c r="M48" s="165"/>
      <c r="N48" s="160"/>
      <c r="O48" s="160"/>
      <c r="P48" s="274"/>
      <c r="Q48" s="152" t="s">
        <v>460</v>
      </c>
      <c r="R48" s="138" t="s">
        <v>97</v>
      </c>
      <c r="S48" s="138" t="s">
        <v>155</v>
      </c>
      <c r="T48" s="138" t="s">
        <v>157</v>
      </c>
      <c r="U48" s="138" t="s">
        <v>160</v>
      </c>
      <c r="V48" s="138" t="s">
        <v>163</v>
      </c>
      <c r="W48" s="138" t="s">
        <v>166</v>
      </c>
      <c r="X48" s="141" t="s">
        <v>168</v>
      </c>
      <c r="Y48" s="138" t="s">
        <v>170</v>
      </c>
      <c r="Z48" s="138">
        <f t="shared" si="22"/>
        <v>100</v>
      </c>
      <c r="AA48" s="138" t="str">
        <f t="shared" si="23"/>
        <v>Fuerte</v>
      </c>
      <c r="AB48" s="139" t="s">
        <v>98</v>
      </c>
      <c r="AC48" s="138">
        <f t="shared" si="24"/>
        <v>200</v>
      </c>
      <c r="AD48" s="138" t="str">
        <f t="shared" si="25"/>
        <v>Fuerte</v>
      </c>
      <c r="AE48" s="160"/>
      <c r="AF48" s="160"/>
      <c r="AG48" s="162"/>
      <c r="AH48" s="162"/>
      <c r="AI48" s="274"/>
      <c r="AJ48" s="274"/>
      <c r="AK48" s="274"/>
      <c r="AL48" s="158"/>
      <c r="AM48" s="152" t="s">
        <v>471</v>
      </c>
      <c r="AN48" s="152" t="s">
        <v>472</v>
      </c>
      <c r="AO48" s="152" t="s">
        <v>463</v>
      </c>
      <c r="AP48" s="124">
        <v>43831</v>
      </c>
      <c r="AQ48" s="124">
        <v>44196</v>
      </c>
      <c r="AR48" s="123" t="s">
        <v>473</v>
      </c>
      <c r="AS48" s="138"/>
      <c r="AT48" s="138"/>
      <c r="AU48" s="138"/>
      <c r="AV48" s="138"/>
      <c r="AW48" s="138"/>
      <c r="AX48" s="138"/>
      <c r="AY48" s="138"/>
      <c r="AZ48" s="138"/>
      <c r="BA48" s="138"/>
      <c r="BB48" s="138"/>
      <c r="BC48" s="138"/>
      <c r="BD48" s="138"/>
      <c r="BE48" s="138"/>
      <c r="BF48" s="138"/>
      <c r="BG48" s="138"/>
      <c r="BH48" s="138"/>
      <c r="BI48" s="138"/>
      <c r="BJ48" s="138"/>
      <c r="BK48" s="138"/>
      <c r="BL48" s="138"/>
      <c r="BM48" s="138"/>
      <c r="BN48" s="138"/>
      <c r="BO48" s="138"/>
      <c r="BP48" s="138"/>
      <c r="BQ48" s="138"/>
      <c r="BR48" s="138"/>
      <c r="BS48" s="138"/>
      <c r="BT48" s="138"/>
      <c r="BU48" s="138"/>
      <c r="BV48" s="138"/>
      <c r="BW48" s="138"/>
      <c r="BX48" s="138"/>
      <c r="BY48" s="138"/>
      <c r="BZ48" s="138"/>
      <c r="CA48" s="138"/>
      <c r="CB48" s="138"/>
      <c r="CC48" s="138"/>
      <c r="CD48" s="138"/>
      <c r="CE48" s="138"/>
      <c r="CF48" s="138"/>
      <c r="CG48" s="138"/>
      <c r="CH48" s="138"/>
      <c r="CI48" s="138"/>
      <c r="CJ48" s="138"/>
      <c r="CK48" s="138"/>
      <c r="CY48" s="290"/>
      <c r="CZ48" s="291"/>
      <c r="DD48" s="290"/>
      <c r="DE48" s="292"/>
      <c r="DF48" s="292"/>
      <c r="DG48" s="291"/>
    </row>
    <row r="49" spans="1:111" s="134" customFormat="1" ht="105.75" customHeight="1" x14ac:dyDescent="0.25">
      <c r="A49" s="166" t="s">
        <v>124</v>
      </c>
      <c r="B49" s="161" t="s">
        <v>114</v>
      </c>
      <c r="C49" s="163" t="s">
        <v>108</v>
      </c>
      <c r="D49" s="311" t="s">
        <v>144</v>
      </c>
      <c r="E49" s="159" t="s">
        <v>474</v>
      </c>
      <c r="F49" s="159" t="s">
        <v>475</v>
      </c>
      <c r="G49" s="55"/>
      <c r="H49" s="55"/>
      <c r="I49" s="55"/>
      <c r="J49" s="55"/>
      <c r="K49" s="159" t="s">
        <v>476</v>
      </c>
      <c r="L49" s="159" t="s">
        <v>477</v>
      </c>
      <c r="M49" s="159" t="s">
        <v>478</v>
      </c>
      <c r="N49" s="160" t="s">
        <v>80</v>
      </c>
      <c r="O49" s="160" t="s">
        <v>86</v>
      </c>
      <c r="P49" s="161" t="str">
        <f>INDEX(Validacion!$C$15:$G$19,'MATRIZ PROYECCIÓN 2020'!CY49:CY51,'MATRIZ PROYECCIÓN 2020'!CZ49:CZ51)</f>
        <v>Alta</v>
      </c>
      <c r="Q49" s="123" t="s">
        <v>479</v>
      </c>
      <c r="R49" s="138" t="s">
        <v>97</v>
      </c>
      <c r="S49" s="138" t="s">
        <v>155</v>
      </c>
      <c r="T49" s="138" t="s">
        <v>157</v>
      </c>
      <c r="U49" s="138" t="s">
        <v>160</v>
      </c>
      <c r="V49" s="138" t="s">
        <v>163</v>
      </c>
      <c r="W49" s="138" t="s">
        <v>166</v>
      </c>
      <c r="X49" s="141" t="s">
        <v>168</v>
      </c>
      <c r="Y49" s="138" t="s">
        <v>170</v>
      </c>
      <c r="Z49" s="138">
        <f t="shared" ref="Z49:Z51" si="26">IF(S49="Asignado",15,0)+IF(T49="Adecuado",15,0)+IF(U49="Oportuna",15,0)+IF(V49="Prevenir",15,IF(V49="Detectar",10,0))+IF(W49="Confiable",15,0)+IF(X49="Se investigan y resuelven oportunamente",15,0)+IF(Y49="Completa",10,IF(Y49="Incompleta",5,0))</f>
        <v>100</v>
      </c>
      <c r="AA49" s="138" t="str">
        <f t="shared" ref="AA49:AA51" si="27">IF(Z49&gt;=96,"Fuerte",IF(OR(Z49=95,Z49&gt;=86),"Moderado","Débil"))</f>
        <v>Fuerte</v>
      </c>
      <c r="AB49" s="139" t="s">
        <v>98</v>
      </c>
      <c r="AC49" s="138">
        <f t="shared" ref="AC49:AC51" si="28">IF(AA49="Fuerte",100,IF(AA49="Moderado",50,0))+IF(AB49="Fuerte",100,IF(AB49="Moderado",50,0))</f>
        <v>200</v>
      </c>
      <c r="AD49" s="138" t="str">
        <f t="shared" ref="AD49:AD51" si="29">IF(AND(AA49="Moderado",AB49="Moderado",AC49=100),"Moderado",IF(AC49=200,"Fuerte",IF(OR(AC49=150,),"Moderado","Débil")))</f>
        <v>Fuerte</v>
      </c>
      <c r="AE49" s="160">
        <f>(IF(AD49="Fuerte",100,IF(AD49="Moderado",50,0))+IF(AD50="Fuerte",100,IF(AD50="Moderado",50,0))+IF(AD51="Fuerte",100,IF(AD51="Moderado",50,0)))/3</f>
        <v>100</v>
      </c>
      <c r="AF49" s="160" t="str">
        <f>IF(AE49&gt;=100,"Fuerte",IF(OR(AE49=99,AE49&gt;=50),"Moderado","Débil"))</f>
        <v>Fuerte</v>
      </c>
      <c r="AG49" s="162" t="s">
        <v>5</v>
      </c>
      <c r="AH49" s="162" t="s">
        <v>175</v>
      </c>
      <c r="AI49" s="161" t="str">
        <f>VLOOKUP(IF(DE49=0,DE49+1,IF(DE49&lt;0,DE49+2,DE49)),Validacion!$J$15:$K$19,2,FALSE)</f>
        <v>Rara Vez</v>
      </c>
      <c r="AJ49" s="161" t="str">
        <f>VLOOKUP(IF(DG49=0,DG49+1,DG49),Validacion!$J$23:$K$27,2,FALSE)</f>
        <v>Mayor</v>
      </c>
      <c r="AK49" s="161" t="str">
        <f>INDEX(Validacion!$C$15:$G$19,IF(DE49=0,DE49+1,IF(DE49&lt;0,DE49+2,DE49)),IF(DG49=0,DG49+1,DG49))</f>
        <v>Alta</v>
      </c>
      <c r="AL49" s="158" t="s">
        <v>101</v>
      </c>
      <c r="AM49" s="123" t="s">
        <v>482</v>
      </c>
      <c r="AN49" s="123" t="s">
        <v>483</v>
      </c>
      <c r="AO49" s="123" t="s">
        <v>484</v>
      </c>
      <c r="AP49" s="124">
        <v>43831</v>
      </c>
      <c r="AQ49" s="124">
        <v>44196</v>
      </c>
      <c r="AR49" s="123" t="s">
        <v>485</v>
      </c>
      <c r="AS49" s="55"/>
      <c r="AT49" s="55"/>
      <c r="AU49" s="55"/>
      <c r="AV49" s="55"/>
      <c r="AW49" s="55"/>
      <c r="AX49" s="55"/>
      <c r="AY49" s="55"/>
      <c r="AZ49" s="55"/>
      <c r="BA49" s="55"/>
      <c r="BB49" s="55"/>
      <c r="BC49" s="55"/>
      <c r="BD49" s="55"/>
      <c r="BE49" s="55"/>
      <c r="BF49" s="55"/>
      <c r="BG49" s="55"/>
      <c r="BH49" s="55"/>
      <c r="BI49" s="55"/>
      <c r="BJ49" s="55"/>
      <c r="BK49" s="55"/>
      <c r="BL49" s="55"/>
      <c r="BM49" s="55"/>
      <c r="BN49" s="55"/>
      <c r="BO49" s="55"/>
      <c r="BP49" s="55"/>
      <c r="BQ49" s="55"/>
      <c r="BR49" s="55"/>
      <c r="BS49" s="55"/>
      <c r="BT49" s="55"/>
      <c r="BU49" s="55"/>
      <c r="BV49" s="55"/>
      <c r="BW49" s="55"/>
      <c r="BX49" s="55"/>
      <c r="BY49" s="55"/>
      <c r="BZ49" s="55"/>
      <c r="CA49" s="55"/>
      <c r="CB49" s="55"/>
      <c r="CC49" s="55"/>
      <c r="CD49" s="55"/>
      <c r="CE49" s="55"/>
      <c r="CF49" s="55"/>
      <c r="CG49" s="55"/>
      <c r="CH49" s="55"/>
      <c r="CI49" s="55"/>
      <c r="CJ49" s="55"/>
      <c r="CK49" s="55"/>
      <c r="CY49" s="189">
        <f>VLOOKUP(N49,Validacion!$I$15:$J$19,2,FALSE)</f>
        <v>2</v>
      </c>
      <c r="CZ49" s="191">
        <f>VLOOKUP(O49,Validacion!$I$23:$J$27,2,FALSE)</f>
        <v>4</v>
      </c>
      <c r="DD49" s="189">
        <f>VLOOKUP(N49,Validacion!$I$15:$J$19,2,FALSE)</f>
        <v>2</v>
      </c>
      <c r="DE49" s="195">
        <f>IF(AF49="Fuerte",DD49-2,IF(AND(AF49="Moderado",AG49="Directamente",AH49="Directamente"),DD49-1,IF(AND(AF49="Moderado",AG49="No Disminuye",AH49="Directamente"),DD49,IF(AND(AF49="Moderado",AG49="Directamente",AH49="No Disminuye"),DD49-1,DD49))))</f>
        <v>0</v>
      </c>
      <c r="DF49" s="195">
        <f>VLOOKUP(O49,Validacion!$I$23:$J$27,2,FALSE)</f>
        <v>4</v>
      </c>
      <c r="DG49" s="191">
        <f>IF(AF49="Fuerte",DF49,IF(AND(AF49="Moderado",AG49="Directamente",AH49="Directamente"),DF49-1,IF(AND(AF49="Moderado",AG49="No Disminuye",AH49="Directamente"),DF49-1,IF(AND(AF49="Moderado",AG49="Directamente",AH49="No Disminuye"),DF49,DF49))))</f>
        <v>4</v>
      </c>
    </row>
    <row r="50" spans="1:111" s="134" customFormat="1" ht="105.75" customHeight="1" x14ac:dyDescent="0.25">
      <c r="A50" s="167"/>
      <c r="B50" s="168"/>
      <c r="C50" s="169"/>
      <c r="D50" s="312"/>
      <c r="E50" s="159"/>
      <c r="F50" s="159"/>
      <c r="G50" s="55"/>
      <c r="H50" s="55"/>
      <c r="I50" s="55"/>
      <c r="J50" s="55"/>
      <c r="K50" s="159"/>
      <c r="L50" s="165"/>
      <c r="M50" s="165"/>
      <c r="N50" s="160"/>
      <c r="O50" s="160"/>
      <c r="P50" s="168"/>
      <c r="Q50" s="123" t="s">
        <v>480</v>
      </c>
      <c r="R50" s="138" t="s">
        <v>97</v>
      </c>
      <c r="S50" s="138" t="s">
        <v>155</v>
      </c>
      <c r="T50" s="138" t="s">
        <v>157</v>
      </c>
      <c r="U50" s="138" t="s">
        <v>160</v>
      </c>
      <c r="V50" s="138" t="s">
        <v>163</v>
      </c>
      <c r="W50" s="138" t="s">
        <v>166</v>
      </c>
      <c r="X50" s="141" t="s">
        <v>168</v>
      </c>
      <c r="Y50" s="138" t="s">
        <v>170</v>
      </c>
      <c r="Z50" s="138">
        <f t="shared" si="26"/>
        <v>100</v>
      </c>
      <c r="AA50" s="138" t="str">
        <f t="shared" si="27"/>
        <v>Fuerte</v>
      </c>
      <c r="AB50" s="139" t="s">
        <v>98</v>
      </c>
      <c r="AC50" s="138">
        <f t="shared" si="28"/>
        <v>200</v>
      </c>
      <c r="AD50" s="138" t="str">
        <f t="shared" si="29"/>
        <v>Fuerte</v>
      </c>
      <c r="AE50" s="160"/>
      <c r="AF50" s="160"/>
      <c r="AG50" s="162"/>
      <c r="AH50" s="162"/>
      <c r="AI50" s="168"/>
      <c r="AJ50" s="168"/>
      <c r="AK50" s="168"/>
      <c r="AL50" s="158"/>
      <c r="AM50" s="123" t="s">
        <v>486</v>
      </c>
      <c r="AN50" s="123" t="s">
        <v>487</v>
      </c>
      <c r="AO50" s="123" t="s">
        <v>484</v>
      </c>
      <c r="AP50" s="124">
        <v>43831</v>
      </c>
      <c r="AQ50" s="124">
        <v>44196</v>
      </c>
      <c r="AR50" s="123" t="s">
        <v>488</v>
      </c>
      <c r="AS50" s="55"/>
      <c r="AT50" s="55"/>
      <c r="AU50" s="55"/>
      <c r="AV50" s="55"/>
      <c r="AW50" s="55"/>
      <c r="AX50" s="55"/>
      <c r="AY50" s="55"/>
      <c r="AZ50" s="55"/>
      <c r="BA50" s="55"/>
      <c r="BB50" s="55"/>
      <c r="BC50" s="55"/>
      <c r="BD50" s="55"/>
      <c r="BE50" s="55"/>
      <c r="BF50" s="55"/>
      <c r="BG50" s="55"/>
      <c r="BH50" s="55"/>
      <c r="BI50" s="55"/>
      <c r="BJ50" s="55"/>
      <c r="BK50" s="55"/>
      <c r="BL50" s="55"/>
      <c r="BM50" s="55"/>
      <c r="BN50" s="55"/>
      <c r="BO50" s="55"/>
      <c r="BP50" s="55"/>
      <c r="BQ50" s="55"/>
      <c r="BR50" s="55"/>
      <c r="BS50" s="55"/>
      <c r="BT50" s="55"/>
      <c r="BU50" s="55"/>
      <c r="BV50" s="55"/>
      <c r="BW50" s="55"/>
      <c r="BX50" s="55"/>
      <c r="BY50" s="55"/>
      <c r="BZ50" s="55"/>
      <c r="CA50" s="55"/>
      <c r="CB50" s="55"/>
      <c r="CC50" s="55"/>
      <c r="CD50" s="55"/>
      <c r="CE50" s="55"/>
      <c r="CF50" s="55"/>
      <c r="CG50" s="55"/>
      <c r="CH50" s="55"/>
      <c r="CI50" s="55"/>
      <c r="CJ50" s="55"/>
      <c r="CK50" s="55"/>
      <c r="CY50" s="198"/>
      <c r="CZ50" s="199"/>
      <c r="DD50" s="198"/>
      <c r="DE50" s="160"/>
      <c r="DF50" s="160"/>
      <c r="DG50" s="199"/>
    </row>
    <row r="51" spans="1:111" s="134" customFormat="1" ht="105.75" customHeight="1" thickBot="1" x14ac:dyDescent="0.3">
      <c r="A51" s="167"/>
      <c r="B51" s="168"/>
      <c r="C51" s="169"/>
      <c r="D51" s="312"/>
      <c r="E51" s="170"/>
      <c r="F51" s="170"/>
      <c r="G51" s="154"/>
      <c r="H51" s="154"/>
      <c r="I51" s="154"/>
      <c r="J51" s="154"/>
      <c r="K51" s="170"/>
      <c r="L51" s="171"/>
      <c r="M51" s="171"/>
      <c r="N51" s="161"/>
      <c r="O51" s="161"/>
      <c r="P51" s="274"/>
      <c r="Q51" s="132" t="s">
        <v>481</v>
      </c>
      <c r="R51" s="143" t="s">
        <v>97</v>
      </c>
      <c r="S51" s="143" t="s">
        <v>155</v>
      </c>
      <c r="T51" s="143" t="s">
        <v>157</v>
      </c>
      <c r="U51" s="143" t="s">
        <v>160</v>
      </c>
      <c r="V51" s="143" t="s">
        <v>163</v>
      </c>
      <c r="W51" s="143" t="s">
        <v>166</v>
      </c>
      <c r="X51" s="145" t="s">
        <v>168</v>
      </c>
      <c r="Y51" s="143" t="s">
        <v>170</v>
      </c>
      <c r="Z51" s="143">
        <f t="shared" si="26"/>
        <v>100</v>
      </c>
      <c r="AA51" s="143" t="str">
        <f t="shared" si="27"/>
        <v>Fuerte</v>
      </c>
      <c r="AB51" s="144" t="s">
        <v>98</v>
      </c>
      <c r="AC51" s="143">
        <f t="shared" si="28"/>
        <v>200</v>
      </c>
      <c r="AD51" s="143" t="str">
        <f t="shared" si="29"/>
        <v>Fuerte</v>
      </c>
      <c r="AE51" s="161"/>
      <c r="AF51" s="161"/>
      <c r="AG51" s="163"/>
      <c r="AH51" s="163"/>
      <c r="AI51" s="274"/>
      <c r="AJ51" s="274"/>
      <c r="AK51" s="274"/>
      <c r="AL51" s="164"/>
      <c r="AM51" s="132" t="s">
        <v>489</v>
      </c>
      <c r="AN51" s="132" t="s">
        <v>490</v>
      </c>
      <c r="AO51" s="132" t="s">
        <v>484</v>
      </c>
      <c r="AP51" s="133">
        <v>43831</v>
      </c>
      <c r="AQ51" s="133">
        <v>44196</v>
      </c>
      <c r="AR51" s="132" t="s">
        <v>491</v>
      </c>
      <c r="AS51" s="154"/>
      <c r="AT51" s="154"/>
      <c r="AU51" s="154"/>
      <c r="AV51" s="154"/>
      <c r="AW51" s="154"/>
      <c r="AX51" s="154"/>
      <c r="AY51" s="154"/>
      <c r="AZ51" s="154"/>
      <c r="BA51" s="154"/>
      <c r="BB51" s="154"/>
      <c r="BC51" s="154"/>
      <c r="BD51" s="154"/>
      <c r="BE51" s="154"/>
      <c r="BF51" s="154"/>
      <c r="BG51" s="154"/>
      <c r="BH51" s="154"/>
      <c r="BI51" s="154"/>
      <c r="BJ51" s="154"/>
      <c r="BK51" s="154"/>
      <c r="BL51" s="154"/>
      <c r="BM51" s="154"/>
      <c r="BN51" s="154"/>
      <c r="BO51" s="154"/>
      <c r="BP51" s="154"/>
      <c r="BQ51" s="154"/>
      <c r="BR51" s="154"/>
      <c r="BS51" s="154"/>
      <c r="BT51" s="154"/>
      <c r="BU51" s="154"/>
      <c r="BV51" s="154"/>
      <c r="BW51" s="154"/>
      <c r="BX51" s="154"/>
      <c r="BY51" s="154"/>
      <c r="BZ51" s="154"/>
      <c r="CA51" s="154"/>
      <c r="CB51" s="154"/>
      <c r="CC51" s="154"/>
      <c r="CD51" s="154"/>
      <c r="CE51" s="154"/>
      <c r="CF51" s="154"/>
      <c r="CG51" s="154"/>
      <c r="CH51" s="154"/>
      <c r="CI51" s="154"/>
      <c r="CJ51" s="154"/>
      <c r="CK51" s="154"/>
      <c r="CY51" s="290"/>
      <c r="CZ51" s="291"/>
      <c r="DD51" s="290"/>
      <c r="DE51" s="292"/>
      <c r="DF51" s="292"/>
      <c r="DG51" s="291"/>
    </row>
    <row r="52" spans="1:111" s="134" customFormat="1" ht="96.75" customHeight="1" x14ac:dyDescent="0.25">
      <c r="A52" s="157" t="s">
        <v>124</v>
      </c>
      <c r="B52" s="160" t="s">
        <v>114</v>
      </c>
      <c r="C52" s="162" t="s">
        <v>108</v>
      </c>
      <c r="D52" s="313" t="s">
        <v>146</v>
      </c>
      <c r="E52" s="159" t="s">
        <v>492</v>
      </c>
      <c r="F52" s="159" t="s">
        <v>493</v>
      </c>
      <c r="G52" s="55"/>
      <c r="H52" s="55"/>
      <c r="I52" s="55"/>
      <c r="J52" s="55"/>
      <c r="K52" s="159" t="s">
        <v>494</v>
      </c>
      <c r="L52" s="159" t="s">
        <v>495</v>
      </c>
      <c r="M52" s="159" t="s">
        <v>496</v>
      </c>
      <c r="N52" s="165" t="s">
        <v>80</v>
      </c>
      <c r="O52" s="165" t="s">
        <v>86</v>
      </c>
      <c r="P52" s="161" t="str">
        <f>INDEX(Validacion!$C$15:$G$19,'MATRIZ PROYECCIÓN 2020'!CY52:CY53,'MATRIZ PROYECCIÓN 2020'!CZ52:CZ53)</f>
        <v>Alta</v>
      </c>
      <c r="Q52" s="123" t="s">
        <v>497</v>
      </c>
      <c r="R52" s="138" t="s">
        <v>97</v>
      </c>
      <c r="S52" s="138" t="s">
        <v>155</v>
      </c>
      <c r="T52" s="138" t="s">
        <v>157</v>
      </c>
      <c r="U52" s="138" t="s">
        <v>160</v>
      </c>
      <c r="V52" s="138" t="s">
        <v>163</v>
      </c>
      <c r="W52" s="138" t="s">
        <v>166</v>
      </c>
      <c r="X52" s="141" t="s">
        <v>168</v>
      </c>
      <c r="Y52" s="138" t="s">
        <v>170</v>
      </c>
      <c r="Z52" s="138">
        <f t="shared" ref="Z52:Z53" si="30">IF(S52="Asignado",15,0)+IF(T52="Adecuado",15,0)+IF(U52="Oportuna",15,0)+IF(V52="Prevenir",15,IF(V52="Detectar",10,0))+IF(W52="Confiable",15,0)+IF(X52="Se investigan y resuelven oportunamente",15,0)+IF(Y52="Completa",10,IF(Y52="Incompleta",5,0))</f>
        <v>100</v>
      </c>
      <c r="AA52" s="138" t="str">
        <f t="shared" ref="AA52:AA53" si="31">IF(Z52&gt;=96,"Fuerte",IF(OR(Z52=95,Z52&gt;=86),"Moderado","Débil"))</f>
        <v>Fuerte</v>
      </c>
      <c r="AB52" s="139" t="s">
        <v>98</v>
      </c>
      <c r="AC52" s="138">
        <f t="shared" ref="AC52:AC53" si="32">IF(AA52="Fuerte",100,IF(AA52="Moderado",50,0))+IF(AB52="Fuerte",100,IF(AB52="Moderado",50,0))</f>
        <v>200</v>
      </c>
      <c r="AD52" s="138" t="str">
        <f t="shared" ref="AD52:AD53" si="33">IF(AND(AA52="Moderado",AB52="Moderado",AC52=100),"Moderado",IF(AC52=200,"Fuerte",IF(OR(AC52=150,),"Moderado","Débil")))</f>
        <v>Fuerte</v>
      </c>
      <c r="AE52" s="160">
        <f>(IF(AD52="Fuerte",100,IF(AD52="Moderado",50,0))+IF(AD53="Fuerte",100,IF(AD53="Moderado",50,0)))/2</f>
        <v>100</v>
      </c>
      <c r="AF52" s="160" t="str">
        <f>IF(AE52&gt;=100,"Fuerte",IF(OR(AE52=99,AE52&gt;=50),"Moderado","Débil"))</f>
        <v>Fuerte</v>
      </c>
      <c r="AG52" s="162" t="s">
        <v>5</v>
      </c>
      <c r="AH52" s="162" t="s">
        <v>175</v>
      </c>
      <c r="AI52" s="161" t="str">
        <f>VLOOKUP(IF(DE52=0,DE52+1,IF(DE52&lt;0,DE52+2,DE52)),Validacion!$J$15:$K$19,2,FALSE)</f>
        <v>Rara Vez</v>
      </c>
      <c r="AJ52" s="161" t="str">
        <f>VLOOKUP(IF(DG52=0,DG52+1,DG52),Validacion!$J$23:$K$27,2,FALSE)</f>
        <v>Mayor</v>
      </c>
      <c r="AK52" s="161" t="str">
        <f>INDEX(Validacion!$C$15:$G$19,IF(DE52=0,DE52+1,IF(DE52&lt;0,DE52+2,DE52)),IF(DG52=0,DG52+1,DG52))</f>
        <v>Alta</v>
      </c>
      <c r="AL52" s="158" t="s">
        <v>101</v>
      </c>
      <c r="AM52" s="123" t="s">
        <v>499</v>
      </c>
      <c r="AN52" s="123" t="s">
        <v>500</v>
      </c>
      <c r="AO52" s="123" t="s">
        <v>501</v>
      </c>
      <c r="AP52" s="124">
        <v>43831</v>
      </c>
      <c r="AQ52" s="124">
        <v>44196</v>
      </c>
      <c r="AR52" s="123" t="s">
        <v>502</v>
      </c>
      <c r="AS52" s="55"/>
      <c r="AT52" s="55"/>
      <c r="AU52" s="55"/>
      <c r="AV52" s="55"/>
      <c r="AW52" s="55"/>
      <c r="AX52" s="55"/>
      <c r="AY52" s="55"/>
      <c r="AZ52" s="55"/>
      <c r="BA52" s="55"/>
      <c r="BB52" s="55"/>
      <c r="BC52" s="55"/>
      <c r="BD52" s="55"/>
      <c r="BE52" s="55"/>
      <c r="BF52" s="55"/>
      <c r="BG52" s="55"/>
      <c r="BH52" s="55"/>
      <c r="BI52" s="55"/>
      <c r="BJ52" s="55"/>
      <c r="BK52" s="55"/>
      <c r="BL52" s="55"/>
      <c r="BM52" s="55"/>
      <c r="BN52" s="55"/>
      <c r="BO52" s="55"/>
      <c r="BP52" s="55"/>
      <c r="BQ52" s="55"/>
      <c r="BR52" s="55"/>
      <c r="BS52" s="55"/>
      <c r="BT52" s="55"/>
      <c r="BU52" s="55"/>
      <c r="BV52" s="55"/>
      <c r="BW52" s="55"/>
      <c r="BX52" s="55"/>
      <c r="BY52" s="55"/>
      <c r="BZ52" s="55"/>
      <c r="CA52" s="55"/>
      <c r="CB52" s="55"/>
      <c r="CC52" s="55"/>
      <c r="CD52" s="55"/>
      <c r="CE52" s="55"/>
      <c r="CF52" s="55"/>
      <c r="CG52" s="55"/>
      <c r="CH52" s="55"/>
      <c r="CI52" s="55"/>
      <c r="CJ52" s="55"/>
      <c r="CK52" s="55"/>
      <c r="CY52" s="189">
        <f>VLOOKUP(N52,Validacion!$I$15:$J$19,2,FALSE)</f>
        <v>2</v>
      </c>
      <c r="CZ52" s="191">
        <f>VLOOKUP(O52,Validacion!$I$23:$J$27,2,FALSE)</f>
        <v>4</v>
      </c>
      <c r="DD52" s="189">
        <f>VLOOKUP(N52,Validacion!$I$15:$J$19,2,FALSE)</f>
        <v>2</v>
      </c>
      <c r="DE52" s="195">
        <f>IF(AF52="Fuerte",DD52-2,IF(AND(AF52="Moderado",AG52="Directamente",AH52="Directamente"),DD52-1,IF(AND(AF52="Moderado",AG52="No Disminuye",AH52="Directamente"),DD52,IF(AND(AF52="Moderado",AG52="Directamente",AH52="No Disminuye"),DD52-1,DD52))))</f>
        <v>0</v>
      </c>
      <c r="DF52" s="195">
        <f>VLOOKUP(O52,Validacion!$I$23:$J$27,2,FALSE)</f>
        <v>4</v>
      </c>
      <c r="DG52" s="191">
        <f>IF(AF52="Fuerte",DF52,IF(AND(AF52="Moderado",AG52="Directamente",AH52="Directamente"),DF52-1,IF(AND(AF52="Moderado",AG52="No Disminuye",AH52="Directamente"),DF52-1,IF(AND(AF52="Moderado",AG52="Directamente",AH52="No Disminuye"),DF52,DF52))))</f>
        <v>4</v>
      </c>
    </row>
    <row r="53" spans="1:111" s="134" customFormat="1" ht="96.75" customHeight="1" thickBot="1" x14ac:dyDescent="0.3">
      <c r="A53" s="157"/>
      <c r="B53" s="160"/>
      <c r="C53" s="162"/>
      <c r="D53" s="313"/>
      <c r="E53" s="159"/>
      <c r="F53" s="159"/>
      <c r="G53" s="55"/>
      <c r="H53" s="55"/>
      <c r="I53" s="55"/>
      <c r="J53" s="55"/>
      <c r="K53" s="159"/>
      <c r="L53" s="165"/>
      <c r="M53" s="159"/>
      <c r="N53" s="165"/>
      <c r="O53" s="165"/>
      <c r="P53" s="274"/>
      <c r="Q53" s="123" t="s">
        <v>498</v>
      </c>
      <c r="R53" s="138" t="s">
        <v>97</v>
      </c>
      <c r="S53" s="138" t="s">
        <v>155</v>
      </c>
      <c r="T53" s="138" t="s">
        <v>157</v>
      </c>
      <c r="U53" s="138" t="s">
        <v>160</v>
      </c>
      <c r="V53" s="138" t="s">
        <v>163</v>
      </c>
      <c r="W53" s="138" t="s">
        <v>166</v>
      </c>
      <c r="X53" s="141" t="s">
        <v>168</v>
      </c>
      <c r="Y53" s="138" t="s">
        <v>170</v>
      </c>
      <c r="Z53" s="138">
        <f t="shared" si="30"/>
        <v>100</v>
      </c>
      <c r="AA53" s="138" t="str">
        <f t="shared" si="31"/>
        <v>Fuerte</v>
      </c>
      <c r="AB53" s="139" t="s">
        <v>98</v>
      </c>
      <c r="AC53" s="138">
        <f t="shared" si="32"/>
        <v>200</v>
      </c>
      <c r="AD53" s="138" t="str">
        <f t="shared" si="33"/>
        <v>Fuerte</v>
      </c>
      <c r="AE53" s="160"/>
      <c r="AF53" s="160"/>
      <c r="AG53" s="162"/>
      <c r="AH53" s="162"/>
      <c r="AI53" s="274"/>
      <c r="AJ53" s="274"/>
      <c r="AK53" s="274"/>
      <c r="AL53" s="158"/>
      <c r="AM53" s="123" t="s">
        <v>503</v>
      </c>
      <c r="AN53" s="123" t="s">
        <v>504</v>
      </c>
      <c r="AO53" s="123" t="s">
        <v>501</v>
      </c>
      <c r="AP53" s="124">
        <v>43832</v>
      </c>
      <c r="AQ53" s="124">
        <v>44196</v>
      </c>
      <c r="AR53" s="123" t="s">
        <v>505</v>
      </c>
      <c r="AS53" s="55"/>
      <c r="AT53" s="55"/>
      <c r="AU53" s="55"/>
      <c r="AV53" s="55"/>
      <c r="AW53" s="55"/>
      <c r="AX53" s="55"/>
      <c r="AY53" s="55"/>
      <c r="AZ53" s="55"/>
      <c r="BA53" s="55"/>
      <c r="BB53" s="55"/>
      <c r="BC53" s="55"/>
      <c r="BD53" s="55"/>
      <c r="BE53" s="55"/>
      <c r="BF53" s="55"/>
      <c r="BG53" s="55"/>
      <c r="BH53" s="55"/>
      <c r="BI53" s="55"/>
      <c r="BJ53" s="55"/>
      <c r="BK53" s="55"/>
      <c r="BL53" s="55"/>
      <c r="BM53" s="55"/>
      <c r="BN53" s="55"/>
      <c r="BO53" s="55"/>
      <c r="BP53" s="55"/>
      <c r="BQ53" s="55"/>
      <c r="BR53" s="55"/>
      <c r="BS53" s="55"/>
      <c r="BT53" s="55"/>
      <c r="BU53" s="55"/>
      <c r="BV53" s="55"/>
      <c r="BW53" s="55"/>
      <c r="BX53" s="55"/>
      <c r="BY53" s="55"/>
      <c r="BZ53" s="55"/>
      <c r="CA53" s="55"/>
      <c r="CB53" s="55"/>
      <c r="CC53" s="55"/>
      <c r="CD53" s="55"/>
      <c r="CE53" s="55"/>
      <c r="CF53" s="55"/>
      <c r="CG53" s="55"/>
      <c r="CH53" s="55"/>
      <c r="CI53" s="55"/>
      <c r="CJ53" s="55"/>
      <c r="CK53" s="55"/>
      <c r="CY53" s="290"/>
      <c r="CZ53" s="291"/>
      <c r="DD53" s="290"/>
      <c r="DE53" s="292"/>
      <c r="DF53" s="292"/>
      <c r="DG53" s="291"/>
    </row>
    <row r="54" spans="1:111" s="72" customFormat="1" ht="84" customHeight="1" x14ac:dyDescent="0.25">
      <c r="A54" s="157" t="s">
        <v>124</v>
      </c>
      <c r="B54" s="157" t="s">
        <v>114</v>
      </c>
      <c r="C54" s="158" t="s">
        <v>108</v>
      </c>
      <c r="D54" s="305" t="s">
        <v>137</v>
      </c>
      <c r="E54" s="159" t="s">
        <v>417</v>
      </c>
      <c r="F54" s="159" t="s">
        <v>506</v>
      </c>
      <c r="G54" s="56"/>
      <c r="H54" s="56"/>
      <c r="I54" s="56"/>
      <c r="J54" s="56"/>
      <c r="K54" s="159" t="s">
        <v>507</v>
      </c>
      <c r="L54" s="159" t="s">
        <v>508</v>
      </c>
      <c r="M54" s="159" t="s">
        <v>509</v>
      </c>
      <c r="N54" s="157" t="s">
        <v>80</v>
      </c>
      <c r="O54" s="157" t="s">
        <v>86</v>
      </c>
      <c r="P54" s="166" t="str">
        <f>INDEX(Validacion!$C$15:$G$19,'MATRIZ PROYECCIÓN 2020'!CY54:CY56,'MATRIZ PROYECCIÓN 2020'!CZ54:CZ56)</f>
        <v>Alta</v>
      </c>
      <c r="Q54" s="123" t="s">
        <v>510</v>
      </c>
      <c r="R54" s="138" t="s">
        <v>97</v>
      </c>
      <c r="S54" s="138" t="s">
        <v>155</v>
      </c>
      <c r="T54" s="138" t="s">
        <v>157</v>
      </c>
      <c r="U54" s="138" t="s">
        <v>160</v>
      </c>
      <c r="V54" s="138" t="s">
        <v>163</v>
      </c>
      <c r="W54" s="138" t="s">
        <v>166</v>
      </c>
      <c r="X54" s="141" t="s">
        <v>168</v>
      </c>
      <c r="Y54" s="138" t="s">
        <v>170</v>
      </c>
      <c r="Z54" s="138">
        <f t="shared" ref="Z54:Z56" si="34">IF(S54="Asignado",15,0)+IF(T54="Adecuado",15,0)+IF(U54="Oportuna",15,0)+IF(V54="Prevenir",15,IF(V54="Detectar",10,0))+IF(W54="Confiable",15,0)+IF(X54="Se investigan y resuelven oportunamente",15,0)+IF(Y54="Completa",10,IF(Y54="Incompleta",5,0))</f>
        <v>100</v>
      </c>
      <c r="AA54" s="138" t="str">
        <f t="shared" ref="AA54:AA56" si="35">IF(Z54&gt;=96,"Fuerte",IF(OR(Z54=95,Z54&gt;=86),"Moderado","Débil"))</f>
        <v>Fuerte</v>
      </c>
      <c r="AB54" s="139" t="s">
        <v>98</v>
      </c>
      <c r="AC54" s="138">
        <f t="shared" ref="AC54:AC56" si="36">IF(AA54="Fuerte",100,IF(AA54="Moderado",50,0))+IF(AB54="Fuerte",100,IF(AB54="Moderado",50,0))</f>
        <v>200</v>
      </c>
      <c r="AD54" s="138" t="str">
        <f t="shared" ref="AD54:AD56" si="37">IF(AND(AA54="Moderado",AB54="Moderado",AC54=100),"Moderado",IF(AC54=200,"Fuerte",IF(OR(AC54=150,),"Moderado","Débil")))</f>
        <v>Fuerte</v>
      </c>
      <c r="AE54" s="157">
        <f>(IF(AD54="Fuerte",100,IF(AD54="Moderado",50,0))+IF(AD55="Fuerte",100,IF(AD55="Moderado",50,0))+IF(AD56="Fuerte",100,IF(AD56="Moderado",50,0)))/3</f>
        <v>100</v>
      </c>
      <c r="AF54" s="157" t="str">
        <f>IF(AE54&gt;=100,"Fuerte",IF(OR(AE54=99,AE54&gt;=50),"Moderado","Débil"))</f>
        <v>Fuerte</v>
      </c>
      <c r="AG54" s="158" t="s">
        <v>5</v>
      </c>
      <c r="AH54" s="158" t="s">
        <v>175</v>
      </c>
      <c r="AI54" s="166" t="str">
        <f>VLOOKUP(IF(DE54=0,DE54+1,IF(DE54&lt;0,DE54+2,DE54)),Validacion!$J$15:$K$19,2,FALSE)</f>
        <v>Rara Vez</v>
      </c>
      <c r="AJ54" s="166" t="str">
        <f>VLOOKUP(IF(DG54=0,DG54+1,DG54),Validacion!$J$23:$K$27,2,FALSE)</f>
        <v>Mayor</v>
      </c>
      <c r="AK54" s="166" t="str">
        <f>INDEX(Validacion!$C$15:$G$19,IF(DE54=0,DE54+1,IF(DE54&lt;0,DE54+2,DE54)),IF(DG54=0,DG54+1,DG54))</f>
        <v>Alta</v>
      </c>
      <c r="AL54" s="158" t="s">
        <v>101</v>
      </c>
      <c r="AM54" s="123" t="s">
        <v>513</v>
      </c>
      <c r="AN54" s="123" t="s">
        <v>514</v>
      </c>
      <c r="AO54" s="123" t="s">
        <v>515</v>
      </c>
      <c r="AP54" s="124">
        <v>43831</v>
      </c>
      <c r="AQ54" s="124">
        <v>44196</v>
      </c>
      <c r="AR54" s="123" t="s">
        <v>516</v>
      </c>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6"/>
      <c r="BR54" s="56"/>
      <c r="BS54" s="56"/>
      <c r="BT54" s="56"/>
      <c r="BU54" s="56"/>
      <c r="BV54" s="56"/>
      <c r="BW54" s="56"/>
      <c r="BX54" s="56"/>
      <c r="BY54" s="56"/>
      <c r="BZ54" s="56"/>
      <c r="CA54" s="56"/>
      <c r="CB54" s="56"/>
      <c r="CC54" s="56"/>
      <c r="CD54" s="56"/>
      <c r="CE54" s="56"/>
      <c r="CF54" s="56"/>
      <c r="CG54" s="56"/>
      <c r="CH54" s="56"/>
      <c r="CI54" s="56"/>
      <c r="CJ54" s="56"/>
      <c r="CK54" s="56"/>
      <c r="CY54" s="293">
        <f>VLOOKUP(N54,Validacion!$I$15:$J$19,2,FALSE)</f>
        <v>2</v>
      </c>
      <c r="CZ54" s="294">
        <f>VLOOKUP(O54,Validacion!$I$23:$J$27,2,FALSE)</f>
        <v>4</v>
      </c>
      <c r="DD54" s="293">
        <f>VLOOKUP(N54,Validacion!$I$15:$J$19,2,FALSE)</f>
        <v>2</v>
      </c>
      <c r="DE54" s="299">
        <f>IF(AF54="Fuerte",DD54-2,IF(AND(AF54="Moderado",AG54="Directamente",AH54="Directamente"),DD54-1,IF(AND(AF54="Moderado",AG54="No Disminuye",AH54="Directamente"),DD54,IF(AND(AF54="Moderado",AG54="Directamente",AH54="No Disminuye"),DD54-1,DD54))))</f>
        <v>0</v>
      </c>
      <c r="DF54" s="299">
        <f>VLOOKUP(O54,Validacion!$I$23:$J$27,2,FALSE)</f>
        <v>4</v>
      </c>
      <c r="DG54" s="294">
        <f>IF(AF54="Fuerte",DF54,IF(AND(AF54="Moderado",AG54="Directamente",AH54="Directamente"),DF54-1,IF(AND(AF54="Moderado",AG54="No Disminuye",AH54="Directamente"),DF54-1,IF(AND(AF54="Moderado",AG54="Directamente",AH54="No Disminuye"),DF54,DF54))))</f>
        <v>4</v>
      </c>
    </row>
    <row r="55" spans="1:111" s="72" customFormat="1" ht="84" customHeight="1" x14ac:dyDescent="0.25">
      <c r="A55" s="157"/>
      <c r="B55" s="157"/>
      <c r="C55" s="158"/>
      <c r="D55" s="305"/>
      <c r="E55" s="159"/>
      <c r="F55" s="159"/>
      <c r="G55" s="56"/>
      <c r="H55" s="56"/>
      <c r="I55" s="56"/>
      <c r="J55" s="56"/>
      <c r="K55" s="159"/>
      <c r="L55" s="159"/>
      <c r="M55" s="159"/>
      <c r="N55" s="157"/>
      <c r="O55" s="157"/>
      <c r="P55" s="167"/>
      <c r="Q55" s="123" t="s">
        <v>511</v>
      </c>
      <c r="R55" s="138" t="s">
        <v>97</v>
      </c>
      <c r="S55" s="138" t="s">
        <v>155</v>
      </c>
      <c r="T55" s="138" t="s">
        <v>157</v>
      </c>
      <c r="U55" s="138" t="s">
        <v>160</v>
      </c>
      <c r="V55" s="138" t="s">
        <v>163</v>
      </c>
      <c r="W55" s="138" t="s">
        <v>166</v>
      </c>
      <c r="X55" s="141" t="s">
        <v>168</v>
      </c>
      <c r="Y55" s="138" t="s">
        <v>170</v>
      </c>
      <c r="Z55" s="138">
        <f t="shared" si="34"/>
        <v>100</v>
      </c>
      <c r="AA55" s="138" t="str">
        <f t="shared" si="35"/>
        <v>Fuerte</v>
      </c>
      <c r="AB55" s="139" t="s">
        <v>98</v>
      </c>
      <c r="AC55" s="138">
        <f t="shared" si="36"/>
        <v>200</v>
      </c>
      <c r="AD55" s="138" t="str">
        <f t="shared" si="37"/>
        <v>Fuerte</v>
      </c>
      <c r="AE55" s="157"/>
      <c r="AF55" s="157"/>
      <c r="AG55" s="158"/>
      <c r="AH55" s="158"/>
      <c r="AI55" s="167"/>
      <c r="AJ55" s="167"/>
      <c r="AK55" s="167"/>
      <c r="AL55" s="158"/>
      <c r="AM55" s="123" t="s">
        <v>517</v>
      </c>
      <c r="AN55" s="123" t="s">
        <v>518</v>
      </c>
      <c r="AO55" s="123" t="s">
        <v>515</v>
      </c>
      <c r="AP55" s="124">
        <v>43831</v>
      </c>
      <c r="AQ55" s="124">
        <v>44196</v>
      </c>
      <c r="AR55" s="123" t="s">
        <v>519</v>
      </c>
      <c r="AS55" s="56"/>
      <c r="AT55" s="56"/>
      <c r="AU55" s="56"/>
      <c r="AV55" s="56"/>
      <c r="AW55" s="56"/>
      <c r="AX55" s="56"/>
      <c r="AY55" s="56"/>
      <c r="AZ55" s="56"/>
      <c r="BA55" s="56"/>
      <c r="BB55" s="56"/>
      <c r="BC55" s="56"/>
      <c r="BD55" s="56"/>
      <c r="BE55" s="56"/>
      <c r="BF55" s="56"/>
      <c r="BG55" s="56"/>
      <c r="BH55" s="56"/>
      <c r="BI55" s="56"/>
      <c r="BJ55" s="56"/>
      <c r="BK55" s="56"/>
      <c r="BL55" s="56"/>
      <c r="BM55" s="56"/>
      <c r="BN55" s="56"/>
      <c r="BO55" s="56"/>
      <c r="BP55" s="56"/>
      <c r="BQ55" s="56"/>
      <c r="BR55" s="56"/>
      <c r="BS55" s="56"/>
      <c r="BT55" s="56"/>
      <c r="BU55" s="56"/>
      <c r="BV55" s="56"/>
      <c r="BW55" s="56"/>
      <c r="BX55" s="56"/>
      <c r="BY55" s="56"/>
      <c r="BZ55" s="56"/>
      <c r="CA55" s="56"/>
      <c r="CB55" s="56"/>
      <c r="CC55" s="56"/>
      <c r="CD55" s="56"/>
      <c r="CE55" s="56"/>
      <c r="CF55" s="56"/>
      <c r="CG55" s="56"/>
      <c r="CH55" s="56"/>
      <c r="CI55" s="56"/>
      <c r="CJ55" s="56"/>
      <c r="CK55" s="56"/>
      <c r="CY55" s="295"/>
      <c r="CZ55" s="296"/>
      <c r="DD55" s="295"/>
      <c r="DE55" s="157"/>
      <c r="DF55" s="157"/>
      <c r="DG55" s="296"/>
    </row>
    <row r="56" spans="1:111" s="72" customFormat="1" ht="84" customHeight="1" thickBot="1" x14ac:dyDescent="0.3">
      <c r="A56" s="157"/>
      <c r="B56" s="157"/>
      <c r="C56" s="158"/>
      <c r="D56" s="305"/>
      <c r="E56" s="159"/>
      <c r="F56" s="159"/>
      <c r="G56" s="56"/>
      <c r="H56" s="56"/>
      <c r="I56" s="56"/>
      <c r="J56" s="56"/>
      <c r="K56" s="159"/>
      <c r="L56" s="159"/>
      <c r="M56" s="159"/>
      <c r="N56" s="157"/>
      <c r="O56" s="157"/>
      <c r="P56" s="275"/>
      <c r="Q56" s="123" t="s">
        <v>512</v>
      </c>
      <c r="R56" s="138" t="s">
        <v>97</v>
      </c>
      <c r="S56" s="138" t="s">
        <v>155</v>
      </c>
      <c r="T56" s="138" t="s">
        <v>157</v>
      </c>
      <c r="U56" s="138" t="s">
        <v>160</v>
      </c>
      <c r="V56" s="138" t="s">
        <v>163</v>
      </c>
      <c r="W56" s="138" t="s">
        <v>166</v>
      </c>
      <c r="X56" s="141" t="s">
        <v>168</v>
      </c>
      <c r="Y56" s="138" t="s">
        <v>170</v>
      </c>
      <c r="Z56" s="138">
        <f t="shared" si="34"/>
        <v>100</v>
      </c>
      <c r="AA56" s="138" t="str">
        <f t="shared" si="35"/>
        <v>Fuerte</v>
      </c>
      <c r="AB56" s="139" t="s">
        <v>98</v>
      </c>
      <c r="AC56" s="138">
        <f t="shared" si="36"/>
        <v>200</v>
      </c>
      <c r="AD56" s="138" t="str">
        <f t="shared" si="37"/>
        <v>Fuerte</v>
      </c>
      <c r="AE56" s="157"/>
      <c r="AF56" s="157"/>
      <c r="AG56" s="158"/>
      <c r="AH56" s="158"/>
      <c r="AI56" s="275"/>
      <c r="AJ56" s="275"/>
      <c r="AK56" s="275"/>
      <c r="AL56" s="158"/>
      <c r="AM56" s="123" t="s">
        <v>520</v>
      </c>
      <c r="AN56" s="123" t="s">
        <v>521</v>
      </c>
      <c r="AO56" s="123" t="s">
        <v>515</v>
      </c>
      <c r="AP56" s="124">
        <v>43831</v>
      </c>
      <c r="AQ56" s="124">
        <v>44196</v>
      </c>
      <c r="AR56" s="123" t="s">
        <v>522</v>
      </c>
      <c r="AS56" s="56"/>
      <c r="AT56" s="56"/>
      <c r="AU56" s="56"/>
      <c r="AV56" s="56"/>
      <c r="AW56" s="56"/>
      <c r="AX56" s="56"/>
      <c r="AY56" s="56"/>
      <c r="AZ56" s="56"/>
      <c r="BA56" s="56"/>
      <c r="BB56" s="56"/>
      <c r="BC56" s="56"/>
      <c r="BD56" s="56"/>
      <c r="BE56" s="56"/>
      <c r="BF56" s="56"/>
      <c r="BG56" s="56"/>
      <c r="BH56" s="56"/>
      <c r="BI56" s="56"/>
      <c r="BJ56" s="56"/>
      <c r="BK56" s="56"/>
      <c r="BL56" s="56"/>
      <c r="BM56" s="56"/>
      <c r="BN56" s="56"/>
      <c r="BO56" s="56"/>
      <c r="BP56" s="56"/>
      <c r="BQ56" s="56"/>
      <c r="BR56" s="56"/>
      <c r="BS56" s="56"/>
      <c r="BT56" s="56"/>
      <c r="BU56" s="56"/>
      <c r="BV56" s="56"/>
      <c r="BW56" s="56"/>
      <c r="BX56" s="56"/>
      <c r="BY56" s="56"/>
      <c r="BZ56" s="56"/>
      <c r="CA56" s="56"/>
      <c r="CB56" s="56"/>
      <c r="CC56" s="56"/>
      <c r="CD56" s="56"/>
      <c r="CE56" s="56"/>
      <c r="CF56" s="56"/>
      <c r="CG56" s="56"/>
      <c r="CH56" s="56"/>
      <c r="CI56" s="56"/>
      <c r="CJ56" s="56"/>
      <c r="CK56" s="56"/>
      <c r="CY56" s="297"/>
      <c r="CZ56" s="298"/>
      <c r="DD56" s="297"/>
      <c r="DE56" s="300"/>
      <c r="DF56" s="300"/>
      <c r="DG56" s="298"/>
    </row>
    <row r="57" spans="1:111" s="72" customFormat="1" ht="162" customHeight="1" x14ac:dyDescent="0.25">
      <c r="A57" s="157" t="s">
        <v>130</v>
      </c>
      <c r="B57" s="157" t="s">
        <v>114</v>
      </c>
      <c r="C57" s="158" t="s">
        <v>108</v>
      </c>
      <c r="D57" s="310" t="s">
        <v>150</v>
      </c>
      <c r="E57" s="159" t="s">
        <v>523</v>
      </c>
      <c r="F57" s="159" t="s">
        <v>524</v>
      </c>
      <c r="G57" s="56"/>
      <c r="H57" s="56"/>
      <c r="I57" s="56"/>
      <c r="J57" s="56"/>
      <c r="K57" s="159" t="s">
        <v>525</v>
      </c>
      <c r="L57" s="159" t="s">
        <v>526</v>
      </c>
      <c r="M57" s="159" t="s">
        <v>527</v>
      </c>
      <c r="N57" s="157" t="s">
        <v>78</v>
      </c>
      <c r="O57" s="157" t="s">
        <v>86</v>
      </c>
      <c r="P57" s="166" t="str">
        <f>INDEX(Validacion!$C$15:$G$19,'MATRIZ PROYECCIÓN 2020'!CY57:CY59,'MATRIZ PROYECCIÓN 2020'!CZ57:CZ59)</f>
        <v>Extrema</v>
      </c>
      <c r="Q57" s="152" t="s">
        <v>528</v>
      </c>
      <c r="R57" s="138" t="s">
        <v>97</v>
      </c>
      <c r="S57" s="138" t="s">
        <v>155</v>
      </c>
      <c r="T57" s="138" t="s">
        <v>157</v>
      </c>
      <c r="U57" s="138" t="s">
        <v>160</v>
      </c>
      <c r="V57" s="138" t="s">
        <v>163</v>
      </c>
      <c r="W57" s="138" t="s">
        <v>166</v>
      </c>
      <c r="X57" s="141" t="s">
        <v>168</v>
      </c>
      <c r="Y57" s="138" t="s">
        <v>170</v>
      </c>
      <c r="Z57" s="138">
        <f t="shared" ref="Z57:Z59" si="38">IF(S57="Asignado",15,0)+IF(T57="Adecuado",15,0)+IF(U57="Oportuna",15,0)+IF(V57="Prevenir",15,IF(V57="Detectar",10,0))+IF(W57="Confiable",15,0)+IF(X57="Se investigan y resuelven oportunamente",15,0)+IF(Y57="Completa",10,IF(Y57="Incompleta",5,0))</f>
        <v>100</v>
      </c>
      <c r="AA57" s="138" t="str">
        <f t="shared" ref="AA57:AA59" si="39">IF(Z57&gt;=96,"Fuerte",IF(OR(Z57=95,Z57&gt;=86),"Moderado","Débil"))</f>
        <v>Fuerte</v>
      </c>
      <c r="AB57" s="139" t="s">
        <v>98</v>
      </c>
      <c r="AC57" s="138">
        <f t="shared" ref="AC57:AC59" si="40">IF(AA57="Fuerte",100,IF(AA57="Moderado",50,0))+IF(AB57="Fuerte",100,IF(AB57="Moderado",50,0))</f>
        <v>200</v>
      </c>
      <c r="AD57" s="138" t="str">
        <f t="shared" ref="AD57:AD59" si="41">IF(AND(AA57="Moderado",AB57="Moderado",AC57=100),"Moderado",IF(AC57=200,"Fuerte",IF(OR(AC57=150,),"Moderado","Débil")))</f>
        <v>Fuerte</v>
      </c>
      <c r="AE57" s="157">
        <f>(IF(AD57="Fuerte",100,IF(AD57="Moderado",50,0))+IF(AD58="Fuerte",100,IF(AD58="Moderado",50,0))+IF(AD59="Fuerte",100,IF(AD59="Moderado",50,0)))/3</f>
        <v>100</v>
      </c>
      <c r="AF57" s="157" t="str">
        <f>IF(AE57&gt;=100,"Fuerte",IF(OR(AE57=99,AE57&gt;=50),"Moderado","Débil"))</f>
        <v>Fuerte</v>
      </c>
      <c r="AG57" s="158" t="s">
        <v>5</v>
      </c>
      <c r="AH57" s="158" t="s">
        <v>175</v>
      </c>
      <c r="AI57" s="166" t="str">
        <f>VLOOKUP(IF(DE57=0,DE57+1,IF(DE57&lt;0,DE57+2,DE57)),Validacion!$J$15:$K$19,2,FALSE)</f>
        <v>Rara Vez</v>
      </c>
      <c r="AJ57" s="166" t="str">
        <f>VLOOKUP(IF(DG57=0,DG57+1,DG57),Validacion!$J$23:$K$27,2,FALSE)</f>
        <v>Mayor</v>
      </c>
      <c r="AK57" s="166" t="str">
        <f>INDEX(Validacion!$C$15:$G$19,IF(DE57=0,DE57+1,IF(DE57&lt;0,DE57+2,DE57)),IF(DG57=0,DG57+1,DG57))</f>
        <v>Alta</v>
      </c>
      <c r="AL57" s="158" t="s">
        <v>101</v>
      </c>
      <c r="AM57" s="123" t="s">
        <v>531</v>
      </c>
      <c r="AN57" s="123" t="s">
        <v>532</v>
      </c>
      <c r="AO57" s="123" t="s">
        <v>130</v>
      </c>
      <c r="AP57" s="124">
        <v>43467</v>
      </c>
      <c r="AQ57" s="124">
        <v>43830</v>
      </c>
      <c r="AR57" s="123" t="s">
        <v>533</v>
      </c>
      <c r="AS57" s="56"/>
      <c r="AT57" s="56"/>
      <c r="AU57" s="56"/>
      <c r="AV57" s="56"/>
      <c r="AW57" s="56"/>
      <c r="AX57" s="56"/>
      <c r="AY57" s="56"/>
      <c r="AZ57" s="56"/>
      <c r="BA57" s="56"/>
      <c r="BB57" s="56"/>
      <c r="BC57" s="56"/>
      <c r="BD57" s="56"/>
      <c r="BE57" s="56"/>
      <c r="BF57" s="56"/>
      <c r="BG57" s="56"/>
      <c r="BH57" s="56"/>
      <c r="BI57" s="56"/>
      <c r="BJ57" s="56"/>
      <c r="BK57" s="56"/>
      <c r="BL57" s="56"/>
      <c r="BM57" s="56"/>
      <c r="BN57" s="56"/>
      <c r="BO57" s="56"/>
      <c r="BP57" s="56"/>
      <c r="BQ57" s="56"/>
      <c r="BR57" s="56"/>
      <c r="BS57" s="56"/>
      <c r="BT57" s="56"/>
      <c r="BU57" s="56"/>
      <c r="BV57" s="56"/>
      <c r="BW57" s="56"/>
      <c r="BX57" s="56"/>
      <c r="BY57" s="56"/>
      <c r="BZ57" s="56"/>
      <c r="CA57" s="56"/>
      <c r="CB57" s="56"/>
      <c r="CC57" s="56"/>
      <c r="CD57" s="56"/>
      <c r="CE57" s="56"/>
      <c r="CF57" s="56"/>
      <c r="CG57" s="56"/>
      <c r="CH57" s="56"/>
      <c r="CI57" s="56"/>
      <c r="CJ57" s="56"/>
      <c r="CK57" s="56"/>
      <c r="CY57" s="293">
        <f>VLOOKUP(N57,Validacion!$I$15:$J$19,2,FALSE)</f>
        <v>3</v>
      </c>
      <c r="CZ57" s="294">
        <f>VLOOKUP(O57,Validacion!$I$23:$J$27,2,FALSE)</f>
        <v>4</v>
      </c>
      <c r="DD57" s="293">
        <f>VLOOKUP(N57,Validacion!$I$15:$J$19,2,FALSE)</f>
        <v>3</v>
      </c>
      <c r="DE57" s="299">
        <f>IF(AF57="Fuerte",DD57-2,IF(AND(AF57="Moderado",AG57="Directamente",AH57="Directamente"),DD57-1,IF(AND(AF57="Moderado",AG57="No Disminuye",AH57="Directamente"),DD57,IF(AND(AF57="Moderado",AG57="Directamente",AH57="No Disminuye"),DD57-1,DD57))))</f>
        <v>1</v>
      </c>
      <c r="DF57" s="299">
        <f>VLOOKUP(O57,Validacion!$I$23:$J$27,2,FALSE)</f>
        <v>4</v>
      </c>
      <c r="DG57" s="294">
        <f>IF(AF57="Fuerte",DF57,IF(AND(AF57="Moderado",AG57="Directamente",AH57="Directamente"),DF57-1,IF(AND(AF57="Moderado",AG57="No Disminuye",AH57="Directamente"),DF57-1,IF(AND(AF57="Moderado",AG57="Directamente",AH57="No Disminuye"),DF57,DF57))))</f>
        <v>4</v>
      </c>
    </row>
    <row r="58" spans="1:111" s="72" customFormat="1" ht="162" customHeight="1" x14ac:dyDescent="0.25">
      <c r="A58" s="157"/>
      <c r="B58" s="157"/>
      <c r="C58" s="158"/>
      <c r="D58" s="310"/>
      <c r="E58" s="159"/>
      <c r="F58" s="159"/>
      <c r="G58" s="56"/>
      <c r="H58" s="56"/>
      <c r="I58" s="56"/>
      <c r="J58" s="56"/>
      <c r="K58" s="159"/>
      <c r="L58" s="159"/>
      <c r="M58" s="159"/>
      <c r="N58" s="157"/>
      <c r="O58" s="157"/>
      <c r="P58" s="167"/>
      <c r="Q58" s="152" t="s">
        <v>529</v>
      </c>
      <c r="R58" s="138" t="s">
        <v>97</v>
      </c>
      <c r="S58" s="138" t="s">
        <v>155</v>
      </c>
      <c r="T58" s="138" t="s">
        <v>157</v>
      </c>
      <c r="U58" s="138" t="s">
        <v>160</v>
      </c>
      <c r="V58" s="138" t="s">
        <v>163</v>
      </c>
      <c r="W58" s="138" t="s">
        <v>166</v>
      </c>
      <c r="X58" s="141" t="s">
        <v>168</v>
      </c>
      <c r="Y58" s="138" t="s">
        <v>170</v>
      </c>
      <c r="Z58" s="138">
        <f t="shared" si="38"/>
        <v>100</v>
      </c>
      <c r="AA58" s="138" t="str">
        <f t="shared" si="39"/>
        <v>Fuerte</v>
      </c>
      <c r="AB58" s="139" t="s">
        <v>98</v>
      </c>
      <c r="AC58" s="138">
        <f t="shared" si="40"/>
        <v>200</v>
      </c>
      <c r="AD58" s="138" t="str">
        <f t="shared" si="41"/>
        <v>Fuerte</v>
      </c>
      <c r="AE58" s="157"/>
      <c r="AF58" s="157"/>
      <c r="AG58" s="158"/>
      <c r="AH58" s="158"/>
      <c r="AI58" s="167"/>
      <c r="AJ58" s="167"/>
      <c r="AK58" s="167"/>
      <c r="AL58" s="158"/>
      <c r="AM58" s="123" t="s">
        <v>534</v>
      </c>
      <c r="AN58" s="123" t="s">
        <v>535</v>
      </c>
      <c r="AO58" s="123" t="s">
        <v>130</v>
      </c>
      <c r="AP58" s="124">
        <v>43467</v>
      </c>
      <c r="AQ58" s="124">
        <v>43830</v>
      </c>
      <c r="AR58" s="123" t="s">
        <v>536</v>
      </c>
      <c r="AS58" s="56"/>
      <c r="AT58" s="56"/>
      <c r="AU58" s="56"/>
      <c r="AV58" s="56"/>
      <c r="AW58" s="56"/>
      <c r="AX58" s="56"/>
      <c r="AY58" s="56"/>
      <c r="AZ58" s="56"/>
      <c r="BA58" s="56"/>
      <c r="BB58" s="56"/>
      <c r="BC58" s="56"/>
      <c r="BD58" s="56"/>
      <c r="BE58" s="56"/>
      <c r="BF58" s="56"/>
      <c r="BG58" s="56"/>
      <c r="BH58" s="56"/>
      <c r="BI58" s="56"/>
      <c r="BJ58" s="56"/>
      <c r="BK58" s="56"/>
      <c r="BL58" s="56"/>
      <c r="BM58" s="56"/>
      <c r="BN58" s="56"/>
      <c r="BO58" s="56"/>
      <c r="BP58" s="56"/>
      <c r="BQ58" s="56"/>
      <c r="BR58" s="56"/>
      <c r="BS58" s="56"/>
      <c r="BT58" s="56"/>
      <c r="BU58" s="56"/>
      <c r="BV58" s="56"/>
      <c r="BW58" s="56"/>
      <c r="BX58" s="56"/>
      <c r="BY58" s="56"/>
      <c r="BZ58" s="56"/>
      <c r="CA58" s="56"/>
      <c r="CB58" s="56"/>
      <c r="CC58" s="56"/>
      <c r="CD58" s="56"/>
      <c r="CE58" s="56"/>
      <c r="CF58" s="56"/>
      <c r="CG58" s="56"/>
      <c r="CH58" s="56"/>
      <c r="CI58" s="56"/>
      <c r="CJ58" s="56"/>
      <c r="CK58" s="56"/>
      <c r="CY58" s="295"/>
      <c r="CZ58" s="296"/>
      <c r="DD58" s="295"/>
      <c r="DE58" s="157"/>
      <c r="DF58" s="157"/>
      <c r="DG58" s="296"/>
    </row>
    <row r="59" spans="1:111" s="72" customFormat="1" ht="162" customHeight="1" thickBot="1" x14ac:dyDescent="0.3">
      <c r="A59" s="157"/>
      <c r="B59" s="157"/>
      <c r="C59" s="158"/>
      <c r="D59" s="310"/>
      <c r="E59" s="159"/>
      <c r="F59" s="159"/>
      <c r="G59" s="56"/>
      <c r="H59" s="56"/>
      <c r="I59" s="56"/>
      <c r="J59" s="56"/>
      <c r="K59" s="159"/>
      <c r="L59" s="159"/>
      <c r="M59" s="159"/>
      <c r="N59" s="157"/>
      <c r="O59" s="157"/>
      <c r="P59" s="275"/>
      <c r="Q59" s="123" t="s">
        <v>530</v>
      </c>
      <c r="R59" s="138" t="s">
        <v>97</v>
      </c>
      <c r="S59" s="138" t="s">
        <v>155</v>
      </c>
      <c r="T59" s="138" t="s">
        <v>157</v>
      </c>
      <c r="U59" s="138" t="s">
        <v>160</v>
      </c>
      <c r="V59" s="138" t="s">
        <v>163</v>
      </c>
      <c r="W59" s="138" t="s">
        <v>166</v>
      </c>
      <c r="X59" s="141" t="s">
        <v>168</v>
      </c>
      <c r="Y59" s="138" t="s">
        <v>170</v>
      </c>
      <c r="Z59" s="138">
        <f t="shared" si="38"/>
        <v>100</v>
      </c>
      <c r="AA59" s="138" t="str">
        <f t="shared" si="39"/>
        <v>Fuerte</v>
      </c>
      <c r="AB59" s="139" t="s">
        <v>98</v>
      </c>
      <c r="AC59" s="138">
        <f t="shared" si="40"/>
        <v>200</v>
      </c>
      <c r="AD59" s="138" t="str">
        <f t="shared" si="41"/>
        <v>Fuerte</v>
      </c>
      <c r="AE59" s="157"/>
      <c r="AF59" s="157"/>
      <c r="AG59" s="158"/>
      <c r="AH59" s="158"/>
      <c r="AI59" s="275"/>
      <c r="AJ59" s="275"/>
      <c r="AK59" s="275"/>
      <c r="AL59" s="158"/>
      <c r="AM59" s="123" t="s">
        <v>537</v>
      </c>
      <c r="AN59" s="123" t="s">
        <v>538</v>
      </c>
      <c r="AO59" s="123" t="s">
        <v>130</v>
      </c>
      <c r="AP59" s="124">
        <v>43467</v>
      </c>
      <c r="AQ59" s="124">
        <v>43830</v>
      </c>
      <c r="AR59" s="123" t="s">
        <v>539</v>
      </c>
      <c r="AS59" s="56"/>
      <c r="AT59" s="56"/>
      <c r="AU59" s="56"/>
      <c r="AV59" s="56"/>
      <c r="AW59" s="56"/>
      <c r="AX59" s="56"/>
      <c r="AY59" s="56"/>
      <c r="AZ59" s="56"/>
      <c r="BA59" s="56"/>
      <c r="BB59" s="56"/>
      <c r="BC59" s="56"/>
      <c r="BD59" s="56"/>
      <c r="BE59" s="56"/>
      <c r="BF59" s="56"/>
      <c r="BG59" s="56"/>
      <c r="BH59" s="56"/>
      <c r="BI59" s="56"/>
      <c r="BJ59" s="56"/>
      <c r="BK59" s="56"/>
      <c r="BL59" s="56"/>
      <c r="BM59" s="56"/>
      <c r="BN59" s="56"/>
      <c r="BO59" s="56"/>
      <c r="BP59" s="56"/>
      <c r="BQ59" s="56"/>
      <c r="BR59" s="56"/>
      <c r="BS59" s="56"/>
      <c r="BT59" s="56"/>
      <c r="BU59" s="56"/>
      <c r="BV59" s="56"/>
      <c r="BW59" s="56"/>
      <c r="BX59" s="56"/>
      <c r="BY59" s="56"/>
      <c r="BZ59" s="56"/>
      <c r="CA59" s="56"/>
      <c r="CB59" s="56"/>
      <c r="CC59" s="56"/>
      <c r="CD59" s="56"/>
      <c r="CE59" s="56"/>
      <c r="CF59" s="56"/>
      <c r="CG59" s="56"/>
      <c r="CH59" s="56"/>
      <c r="CI59" s="56"/>
      <c r="CJ59" s="56"/>
      <c r="CK59" s="56"/>
      <c r="CY59" s="297"/>
      <c r="CZ59" s="298"/>
      <c r="DD59" s="297"/>
      <c r="DE59" s="300"/>
      <c r="DF59" s="300"/>
      <c r="DG59" s="298"/>
    </row>
    <row r="63" spans="1:111" x14ac:dyDescent="0.25">
      <c r="D63" s="314" t="s">
        <v>543</v>
      </c>
      <c r="E63" s="314"/>
      <c r="F63" s="314"/>
    </row>
    <row r="64" spans="1:111" x14ac:dyDescent="0.25">
      <c r="D64" s="315" t="s">
        <v>544</v>
      </c>
      <c r="E64" s="315" t="s">
        <v>545</v>
      </c>
      <c r="F64" s="315" t="s">
        <v>546</v>
      </c>
    </row>
    <row r="65" spans="4:6" x14ac:dyDescent="0.25">
      <c r="D65" s="36">
        <v>1</v>
      </c>
      <c r="E65" s="36" t="s">
        <v>547</v>
      </c>
      <c r="F65" s="36" t="s">
        <v>548</v>
      </c>
    </row>
  </sheetData>
  <mergeCells count="500">
    <mergeCell ref="D63:F63"/>
    <mergeCell ref="AJ45:AJ48"/>
    <mergeCell ref="AK45:AK48"/>
    <mergeCell ref="AI49:AI51"/>
    <mergeCell ref="AJ49:AJ51"/>
    <mergeCell ref="AK49:AK51"/>
    <mergeCell ref="AI52:AI53"/>
    <mergeCell ref="AJ52:AJ53"/>
    <mergeCell ref="AK52:AK53"/>
    <mergeCell ref="AI54:AI56"/>
    <mergeCell ref="AJ54:AJ56"/>
    <mergeCell ref="AK54:AK56"/>
    <mergeCell ref="DG57:DG59"/>
    <mergeCell ref="DF57:DF59"/>
    <mergeCell ref="DE57:DE59"/>
    <mergeCell ref="DD57:DD59"/>
    <mergeCell ref="CZ57:CZ59"/>
    <mergeCell ref="CY57:CY59"/>
    <mergeCell ref="P36:P37"/>
    <mergeCell ref="P38:P41"/>
    <mergeCell ref="P42:P43"/>
    <mergeCell ref="P45:P48"/>
    <mergeCell ref="P49:P51"/>
    <mergeCell ref="P52:P53"/>
    <mergeCell ref="P54:P56"/>
    <mergeCell ref="P57:P59"/>
    <mergeCell ref="AI36:AI37"/>
    <mergeCell ref="AJ36:AJ37"/>
    <mergeCell ref="AK36:AK37"/>
    <mergeCell ref="AI38:AI41"/>
    <mergeCell ref="AJ38:AJ41"/>
    <mergeCell ref="AK38:AK41"/>
    <mergeCell ref="AI42:AI43"/>
    <mergeCell ref="AJ42:AJ43"/>
    <mergeCell ref="AK42:AK43"/>
    <mergeCell ref="AI45:AI48"/>
    <mergeCell ref="DG52:DG53"/>
    <mergeCell ref="DF52:DF53"/>
    <mergeCell ref="DE52:DE53"/>
    <mergeCell ref="DD52:DD53"/>
    <mergeCell ref="CZ52:CZ53"/>
    <mergeCell ref="CY52:CY53"/>
    <mergeCell ref="DG54:DG56"/>
    <mergeCell ref="DF54:DF56"/>
    <mergeCell ref="DE54:DE56"/>
    <mergeCell ref="DD54:DD56"/>
    <mergeCell ref="CZ54:CZ56"/>
    <mergeCell ref="CY54:CY56"/>
    <mergeCell ref="DG45:DG48"/>
    <mergeCell ref="DF45:DF48"/>
    <mergeCell ref="DE45:DE48"/>
    <mergeCell ref="DD45:DD48"/>
    <mergeCell ref="CZ45:CZ48"/>
    <mergeCell ref="CY45:CY48"/>
    <mergeCell ref="DG49:DG51"/>
    <mergeCell ref="DF49:DF51"/>
    <mergeCell ref="DE49:DE51"/>
    <mergeCell ref="DD49:DD51"/>
    <mergeCell ref="CZ49:CZ51"/>
    <mergeCell ref="CY49:CY51"/>
    <mergeCell ref="CY38:CY41"/>
    <mergeCell ref="CZ38:CZ41"/>
    <mergeCell ref="DG38:DG41"/>
    <mergeCell ref="DF38:DF41"/>
    <mergeCell ref="DE38:DE41"/>
    <mergeCell ref="DD38:DD41"/>
    <mergeCell ref="DG42:DG43"/>
    <mergeCell ref="DF42:DF43"/>
    <mergeCell ref="DE42:DE43"/>
    <mergeCell ref="DD42:DD43"/>
    <mergeCell ref="CZ42:CZ43"/>
    <mergeCell ref="CY42:CY43"/>
    <mergeCell ref="A32:A33"/>
    <mergeCell ref="B32:B33"/>
    <mergeCell ref="C32:C33"/>
    <mergeCell ref="D32:D33"/>
    <mergeCell ref="E32:E33"/>
    <mergeCell ref="F32:F33"/>
    <mergeCell ref="K32:K33"/>
    <mergeCell ref="L32:L33"/>
    <mergeCell ref="M32:M33"/>
    <mergeCell ref="N27:N31"/>
    <mergeCell ref="O27:O31"/>
    <mergeCell ref="AE27:AE31"/>
    <mergeCell ref="AF27:AF31"/>
    <mergeCell ref="AG27:AG31"/>
    <mergeCell ref="AH27:AH31"/>
    <mergeCell ref="AL27:AL31"/>
    <mergeCell ref="DF32:DF33"/>
    <mergeCell ref="DG32:DG33"/>
    <mergeCell ref="DD27:DD31"/>
    <mergeCell ref="DE27:DE31"/>
    <mergeCell ref="DF27:DF31"/>
    <mergeCell ref="DG27:DG31"/>
    <mergeCell ref="P27:P31"/>
    <mergeCell ref="AI27:AI31"/>
    <mergeCell ref="AJ27:AJ31"/>
    <mergeCell ref="AK27:AK31"/>
    <mergeCell ref="CY27:CY31"/>
    <mergeCell ref="CZ27:CZ31"/>
    <mergeCell ref="A27:A31"/>
    <mergeCell ref="B27:B31"/>
    <mergeCell ref="C27:C31"/>
    <mergeCell ref="D27:D31"/>
    <mergeCell ref="E27:E31"/>
    <mergeCell ref="F27:F31"/>
    <mergeCell ref="K27:K31"/>
    <mergeCell ref="L27:L31"/>
    <mergeCell ref="M27:M31"/>
    <mergeCell ref="AL25:AL26"/>
    <mergeCell ref="O25:O26"/>
    <mergeCell ref="P25:P26"/>
    <mergeCell ref="AE25:AE26"/>
    <mergeCell ref="AF25:AF26"/>
    <mergeCell ref="F25:F26"/>
    <mergeCell ref="K25:K26"/>
    <mergeCell ref="L25:L26"/>
    <mergeCell ref="M25:M26"/>
    <mergeCell ref="N25:N26"/>
    <mergeCell ref="A25:A26"/>
    <mergeCell ref="B25:B26"/>
    <mergeCell ref="C25:C26"/>
    <mergeCell ref="D25:D26"/>
    <mergeCell ref="E25:E26"/>
    <mergeCell ref="AM18:AM20"/>
    <mergeCell ref="AN18:AN20"/>
    <mergeCell ref="AM21:AM23"/>
    <mergeCell ref="AN21:AN23"/>
    <mergeCell ref="AF21:AF23"/>
    <mergeCell ref="AF18:AF20"/>
    <mergeCell ref="AE21:AE23"/>
    <mergeCell ref="AE18:AE20"/>
    <mergeCell ref="N18:N20"/>
    <mergeCell ref="N21:N23"/>
    <mergeCell ref="O18:O20"/>
    <mergeCell ref="O21:O23"/>
    <mergeCell ref="P18:P20"/>
    <mergeCell ref="P21:P23"/>
    <mergeCell ref="AI25:AI26"/>
    <mergeCell ref="AJ25:AJ26"/>
    <mergeCell ref="AK25:AK26"/>
    <mergeCell ref="AG25:AG26"/>
    <mergeCell ref="AH25:AH26"/>
    <mergeCell ref="AR21:AR23"/>
    <mergeCell ref="AG18:AG20"/>
    <mergeCell ref="AH18:AH20"/>
    <mergeCell ref="AG21:AG23"/>
    <mergeCell ref="AH21:AH23"/>
    <mergeCell ref="AL18:AL20"/>
    <mergeCell ref="AL21:AL23"/>
    <mergeCell ref="AI18:AI20"/>
    <mergeCell ref="AJ18:AJ20"/>
    <mergeCell ref="AK18:AK20"/>
    <mergeCell ref="AI21:AI23"/>
    <mergeCell ref="AJ21:AJ23"/>
    <mergeCell ref="AK21:AK23"/>
    <mergeCell ref="AR18:AR20"/>
    <mergeCell ref="AH14:AH16"/>
    <mergeCell ref="AL14:AL16"/>
    <mergeCell ref="A18:A23"/>
    <mergeCell ref="B18:B23"/>
    <mergeCell ref="C18:C23"/>
    <mergeCell ref="D18:D23"/>
    <mergeCell ref="E18:E23"/>
    <mergeCell ref="F18:F20"/>
    <mergeCell ref="F21:F23"/>
    <mergeCell ref="K18:K20"/>
    <mergeCell ref="K21:K23"/>
    <mergeCell ref="L18:L20"/>
    <mergeCell ref="L21:L23"/>
    <mergeCell ref="M18:M20"/>
    <mergeCell ref="M21:M23"/>
    <mergeCell ref="O14:O16"/>
    <mergeCell ref="P14:P16"/>
    <mergeCell ref="AF14:AF16"/>
    <mergeCell ref="AE14:AE16"/>
    <mergeCell ref="AG14:AG16"/>
    <mergeCell ref="F14:F16"/>
    <mergeCell ref="K14:K16"/>
    <mergeCell ref="L14:L16"/>
    <mergeCell ref="M14:M16"/>
    <mergeCell ref="N14:N16"/>
    <mergeCell ref="A14:A17"/>
    <mergeCell ref="B14:B17"/>
    <mergeCell ref="C14:C17"/>
    <mergeCell ref="D14:D17"/>
    <mergeCell ref="E14:E17"/>
    <mergeCell ref="K11:K13"/>
    <mergeCell ref="AL11:AL13"/>
    <mergeCell ref="L11:L13"/>
    <mergeCell ref="M11:M13"/>
    <mergeCell ref="N11:N13"/>
    <mergeCell ref="O11:O13"/>
    <mergeCell ref="P11:P13"/>
    <mergeCell ref="AF11:AF13"/>
    <mergeCell ref="AE11:AE13"/>
    <mergeCell ref="AG11:AG13"/>
    <mergeCell ref="AH11:AH13"/>
    <mergeCell ref="F11:F13"/>
    <mergeCell ref="G11:G13"/>
    <mergeCell ref="H11:H13"/>
    <mergeCell ref="I11:I13"/>
    <mergeCell ref="J11:J13"/>
    <mergeCell ref="A11:A13"/>
    <mergeCell ref="B11:B13"/>
    <mergeCell ref="C11:C13"/>
    <mergeCell ref="D11:D13"/>
    <mergeCell ref="E11:E13"/>
    <mergeCell ref="DU3:DU4"/>
    <mergeCell ref="DV3:DV4"/>
    <mergeCell ref="BT6:CB6"/>
    <mergeCell ref="DS3:DT8"/>
    <mergeCell ref="CC6:CK7"/>
    <mergeCell ref="CI8:CI9"/>
    <mergeCell ref="CJ8:CJ9"/>
    <mergeCell ref="CK8:CK9"/>
    <mergeCell ref="BZ8:CB8"/>
    <mergeCell ref="CD8:CD9"/>
    <mergeCell ref="CE8:CE9"/>
    <mergeCell ref="AS6:BA6"/>
    <mergeCell ref="BB6:BJ6"/>
    <mergeCell ref="BK6:BS6"/>
    <mergeCell ref="BH8:BJ8"/>
    <mergeCell ref="AS8:AT8"/>
    <mergeCell ref="AU8:AX8"/>
    <mergeCell ref="AY8:BA8"/>
    <mergeCell ref="BB8:BC8"/>
    <mergeCell ref="BD8:BG8"/>
    <mergeCell ref="D8:D9"/>
    <mergeCell ref="DW3:DW4"/>
    <mergeCell ref="DX3:DX4"/>
    <mergeCell ref="DY3:DY4"/>
    <mergeCell ref="CC5:CK5"/>
    <mergeCell ref="BK8:BL8"/>
    <mergeCell ref="BM8:BP8"/>
    <mergeCell ref="BQ8:BS8"/>
    <mergeCell ref="BT8:BU8"/>
    <mergeCell ref="BV8:BY8"/>
    <mergeCell ref="DE8:DG8"/>
    <mergeCell ref="CF8:CF9"/>
    <mergeCell ref="CG8:CG9"/>
    <mergeCell ref="CH8:CH9"/>
    <mergeCell ref="CC8:CC9"/>
    <mergeCell ref="A8:A9"/>
    <mergeCell ref="B8:B9"/>
    <mergeCell ref="A1:A3"/>
    <mergeCell ref="B1:R3"/>
    <mergeCell ref="AQ8:AQ9"/>
    <mergeCell ref="G8:G9"/>
    <mergeCell ref="H8:H9"/>
    <mergeCell ref="I8:I9"/>
    <mergeCell ref="F8:F9"/>
    <mergeCell ref="L8:L9"/>
    <mergeCell ref="R8:R9"/>
    <mergeCell ref="S8:S9"/>
    <mergeCell ref="T8:T9"/>
    <mergeCell ref="U8:U9"/>
    <mergeCell ref="V8:V9"/>
    <mergeCell ref="E8:E9"/>
    <mergeCell ref="M8:M9"/>
    <mergeCell ref="N8:P8"/>
    <mergeCell ref="Q8:Q9"/>
    <mergeCell ref="S1:AR3"/>
    <mergeCell ref="A5:E7"/>
    <mergeCell ref="F5:AK7"/>
    <mergeCell ref="AL5:AR7"/>
    <mergeCell ref="AH8:AH9"/>
    <mergeCell ref="AR8:AR9"/>
    <mergeCell ref="AD8:AD9"/>
    <mergeCell ref="C8:C9"/>
    <mergeCell ref="AF8:AF9"/>
    <mergeCell ref="AG8:AG9"/>
    <mergeCell ref="K8:K9"/>
    <mergeCell ref="W8:W9"/>
    <mergeCell ref="X8:X9"/>
    <mergeCell ref="Y8:Y9"/>
    <mergeCell ref="Z8:Z9"/>
    <mergeCell ref="AA8:AA9"/>
    <mergeCell ref="AB8:AB9"/>
    <mergeCell ref="AM8:AM9"/>
    <mergeCell ref="AN8:AN9"/>
    <mergeCell ref="AO8:AO9"/>
    <mergeCell ref="AP8:AP9"/>
    <mergeCell ref="AL8:AL9"/>
    <mergeCell ref="J8:J9"/>
    <mergeCell ref="AI8:AK8"/>
    <mergeCell ref="AI11:AI13"/>
    <mergeCell ref="AJ11:AJ13"/>
    <mergeCell ref="AK11:AK13"/>
    <mergeCell ref="DD14:DD16"/>
    <mergeCell ref="DE14:DE16"/>
    <mergeCell ref="DF14:DF16"/>
    <mergeCell ref="DG14:DG16"/>
    <mergeCell ref="CY14:CY16"/>
    <mergeCell ref="CZ14:CZ16"/>
    <mergeCell ref="AI14:AI16"/>
    <mergeCell ref="AJ14:AJ16"/>
    <mergeCell ref="AK14:AK16"/>
    <mergeCell ref="CY18:CY20"/>
    <mergeCell ref="CZ18:CZ20"/>
    <mergeCell ref="DD18:DD20"/>
    <mergeCell ref="DE18:DE20"/>
    <mergeCell ref="DF18:DF20"/>
    <mergeCell ref="DG18:DG20"/>
    <mergeCell ref="CY11:CY13"/>
    <mergeCell ref="CZ11:CZ13"/>
    <mergeCell ref="DD11:DD13"/>
    <mergeCell ref="DE11:DE13"/>
    <mergeCell ref="DF11:DF13"/>
    <mergeCell ref="DG11:DG13"/>
    <mergeCell ref="CY21:CY23"/>
    <mergeCell ref="CZ21:CZ23"/>
    <mergeCell ref="DD21:DD23"/>
    <mergeCell ref="DE21:DE23"/>
    <mergeCell ref="DF21:DF23"/>
    <mergeCell ref="DG21:DG23"/>
    <mergeCell ref="CY25:CY26"/>
    <mergeCell ref="CZ25:CZ26"/>
    <mergeCell ref="DD25:DD26"/>
    <mergeCell ref="DE25:DE26"/>
    <mergeCell ref="DF25:DF26"/>
    <mergeCell ref="DG25:DG26"/>
    <mergeCell ref="A34:A35"/>
    <mergeCell ref="B34:B35"/>
    <mergeCell ref="C34:C35"/>
    <mergeCell ref="D34:D35"/>
    <mergeCell ref="E34:E35"/>
    <mergeCell ref="F34:F35"/>
    <mergeCell ref="K34:K35"/>
    <mergeCell ref="L34:L35"/>
    <mergeCell ref="M34:M35"/>
    <mergeCell ref="N34:N35"/>
    <mergeCell ref="O34:O35"/>
    <mergeCell ref="AG34:AG35"/>
    <mergeCell ref="AH34:AH35"/>
    <mergeCell ref="AL34:AL35"/>
    <mergeCell ref="CY32:CY33"/>
    <mergeCell ref="CZ32:CZ33"/>
    <mergeCell ref="DD32:DD33"/>
    <mergeCell ref="DE32:DE33"/>
    <mergeCell ref="P32:P33"/>
    <mergeCell ref="CY34:CY35"/>
    <mergeCell ref="CZ34:CZ35"/>
    <mergeCell ref="DD34:DD35"/>
    <mergeCell ref="DE34:DE35"/>
    <mergeCell ref="N32:N33"/>
    <mergeCell ref="O32:O33"/>
    <mergeCell ref="AG32:AG33"/>
    <mergeCell ref="AH32:AH33"/>
    <mergeCell ref="AL32:AL33"/>
    <mergeCell ref="DF34:DF35"/>
    <mergeCell ref="DG34:DG35"/>
    <mergeCell ref="P34:P35"/>
    <mergeCell ref="AE32:AE33"/>
    <mergeCell ref="AE34:AE35"/>
    <mergeCell ref="AF32:AF33"/>
    <mergeCell ref="AF34:AF35"/>
    <mergeCell ref="AI32:AI33"/>
    <mergeCell ref="AI34:AI35"/>
    <mergeCell ref="AJ32:AJ33"/>
    <mergeCell ref="AJ34:AJ35"/>
    <mergeCell ref="AK32:AK33"/>
    <mergeCell ref="AK34:AK35"/>
    <mergeCell ref="O36:O37"/>
    <mergeCell ref="AE36:AE37"/>
    <mergeCell ref="AF36:AF37"/>
    <mergeCell ref="AL36:AL37"/>
    <mergeCell ref="A38:A41"/>
    <mergeCell ref="B38:B41"/>
    <mergeCell ref="C38:C41"/>
    <mergeCell ref="D38:D41"/>
    <mergeCell ref="E38:E41"/>
    <mergeCell ref="F38:F41"/>
    <mergeCell ref="K38:K41"/>
    <mergeCell ref="L38:L41"/>
    <mergeCell ref="M38:M41"/>
    <mergeCell ref="N38:N41"/>
    <mergeCell ref="O38:O41"/>
    <mergeCell ref="AE38:AE41"/>
    <mergeCell ref="AF38:AF41"/>
    <mergeCell ref="AG36:AG37"/>
    <mergeCell ref="AH36:AH37"/>
    <mergeCell ref="AG38:AG41"/>
    <mergeCell ref="AH38:AH41"/>
    <mergeCell ref="AL38:AL41"/>
    <mergeCell ref="A36:A37"/>
    <mergeCell ref="B36:B37"/>
    <mergeCell ref="B42:B43"/>
    <mergeCell ref="C42:C43"/>
    <mergeCell ref="D42:D43"/>
    <mergeCell ref="E42:E43"/>
    <mergeCell ref="F42:F43"/>
    <mergeCell ref="K42:K43"/>
    <mergeCell ref="L42:L43"/>
    <mergeCell ref="M42:M43"/>
    <mergeCell ref="N36:N37"/>
    <mergeCell ref="C36:C37"/>
    <mergeCell ref="D36:D37"/>
    <mergeCell ref="E36:E37"/>
    <mergeCell ref="F36:F37"/>
    <mergeCell ref="K36:K37"/>
    <mergeCell ref="L36:L37"/>
    <mergeCell ref="M36:M37"/>
    <mergeCell ref="N42:N43"/>
    <mergeCell ref="O42:O43"/>
    <mergeCell ref="AE42:AE43"/>
    <mergeCell ref="AF42:AF43"/>
    <mergeCell ref="AG42:AG43"/>
    <mergeCell ref="AH42:AH43"/>
    <mergeCell ref="AL42:AL43"/>
    <mergeCell ref="A45:A48"/>
    <mergeCell ref="B45:B48"/>
    <mergeCell ref="C45:C48"/>
    <mergeCell ref="D45:D48"/>
    <mergeCell ref="E45:E48"/>
    <mergeCell ref="F45:F48"/>
    <mergeCell ref="K45:K48"/>
    <mergeCell ref="L45:L48"/>
    <mergeCell ref="M45:M48"/>
    <mergeCell ref="N45:N48"/>
    <mergeCell ref="O45:O48"/>
    <mergeCell ref="AF45:AF48"/>
    <mergeCell ref="AG45:AG48"/>
    <mergeCell ref="AH45:AH48"/>
    <mergeCell ref="AL45:AL48"/>
    <mergeCell ref="AE45:AE48"/>
    <mergeCell ref="A42:A43"/>
    <mergeCell ref="AG52:AG53"/>
    <mergeCell ref="AH52:AH53"/>
    <mergeCell ref="AL52:AL53"/>
    <mergeCell ref="A49:A51"/>
    <mergeCell ref="B49:B51"/>
    <mergeCell ref="C49:C51"/>
    <mergeCell ref="D49:D51"/>
    <mergeCell ref="E49:E51"/>
    <mergeCell ref="F49:F51"/>
    <mergeCell ref="K49:K51"/>
    <mergeCell ref="L49:L51"/>
    <mergeCell ref="M49:M51"/>
    <mergeCell ref="A52:A53"/>
    <mergeCell ref="B52:B53"/>
    <mergeCell ref="C52:C53"/>
    <mergeCell ref="D52:D53"/>
    <mergeCell ref="E52:E53"/>
    <mergeCell ref="F52:F53"/>
    <mergeCell ref="K52:K53"/>
    <mergeCell ref="L52:L53"/>
    <mergeCell ref="M52:M53"/>
    <mergeCell ref="N57:N59"/>
    <mergeCell ref="O57:O59"/>
    <mergeCell ref="AE57:AE59"/>
    <mergeCell ref="AF57:AF59"/>
    <mergeCell ref="AG57:AG59"/>
    <mergeCell ref="AH57:AH59"/>
    <mergeCell ref="AL57:AL59"/>
    <mergeCell ref="A54:A56"/>
    <mergeCell ref="B54:B56"/>
    <mergeCell ref="C54:C56"/>
    <mergeCell ref="D54:D56"/>
    <mergeCell ref="E54:E56"/>
    <mergeCell ref="F54:F56"/>
    <mergeCell ref="K54:K56"/>
    <mergeCell ref="L54:L56"/>
    <mergeCell ref="M54:M56"/>
    <mergeCell ref="AI57:AI59"/>
    <mergeCell ref="AJ57:AJ59"/>
    <mergeCell ref="AK57:AK59"/>
    <mergeCell ref="A57:A59"/>
    <mergeCell ref="B57:B59"/>
    <mergeCell ref="C57:C59"/>
    <mergeCell ref="D57:D59"/>
    <mergeCell ref="E57:E59"/>
    <mergeCell ref="F57:F59"/>
    <mergeCell ref="K57:K59"/>
    <mergeCell ref="L57:L59"/>
    <mergeCell ref="M57:M59"/>
    <mergeCell ref="CY36:CY37"/>
    <mergeCell ref="CZ36:CZ37"/>
    <mergeCell ref="DD36:DD37"/>
    <mergeCell ref="DF36:DF37"/>
    <mergeCell ref="DE36:DE37"/>
    <mergeCell ref="DG36:DG37"/>
    <mergeCell ref="N54:N56"/>
    <mergeCell ref="O54:O56"/>
    <mergeCell ref="AE54:AE56"/>
    <mergeCell ref="AF54:AF56"/>
    <mergeCell ref="AG54:AG56"/>
    <mergeCell ref="AH54:AH56"/>
    <mergeCell ref="AL54:AL56"/>
    <mergeCell ref="N49:N51"/>
    <mergeCell ref="O49:O51"/>
    <mergeCell ref="AE49:AE51"/>
    <mergeCell ref="AF49:AF51"/>
    <mergeCell ref="AG49:AG51"/>
    <mergeCell ref="AH49:AH51"/>
    <mergeCell ref="AL49:AL51"/>
    <mergeCell ref="N52:N53"/>
    <mergeCell ref="O52:O53"/>
    <mergeCell ref="AE52:AE53"/>
    <mergeCell ref="AF52:AF53"/>
  </mergeCells>
  <pageMargins left="0.7" right="0.7" top="0.75" bottom="0.75" header="0.3" footer="0.3"/>
  <pageSetup orientation="portrait" r:id="rId1"/>
  <drawing r:id="rId2"/>
  <extLst>
    <ext xmlns:x14="http://schemas.microsoft.com/office/spreadsheetml/2009/9/main" uri="{78C0D931-6437-407d-A8EE-F0AAD7539E65}">
      <x14:conditionalFormattings>
        <x14:conditionalFormatting xmlns:xm="http://schemas.microsoft.com/office/excel/2006/main">
          <x14:cfRule type="cellIs" priority="41" operator="equal" id="{5114DD70-5C53-4253-9608-3BF513CACB8D}">
            <xm:f>'C:\Users\emmerae\Documents\IPES 2019\RIESGOS\[MAPA DE RIESGOS CORRUPCIÓN IPES 2019 V1 AJUSTADA 210319.xlsx]DATOS '!#REF!</xm:f>
            <x14:dxf>
              <fill>
                <patternFill>
                  <bgColor rgb="FF92D050"/>
                </patternFill>
              </fill>
            </x14:dxf>
          </x14:cfRule>
          <x14:cfRule type="cellIs" priority="42" operator="equal" id="{0A9B337C-8065-4B06-BBE3-617AD89A6562}">
            <xm:f>'C:\Users\emmerae\Documents\IPES 2019\RIESGOS\[MAPA DE RIESGOS CORRUPCIÓN IPES 2019 V1 AJUSTADA 210319.xlsx]DATOS '!#REF!</xm:f>
            <x14:dxf>
              <fill>
                <patternFill>
                  <bgColor rgb="FFFFFF00"/>
                </patternFill>
              </fill>
            </x14:dxf>
          </x14:cfRule>
          <x14:cfRule type="cellIs" priority="43" operator="equal" id="{2AD4AA61-1C99-48D8-81F7-25E74C25C8A9}">
            <xm:f>'C:\Users\emmerae\Documents\IPES 2019\RIESGOS\[MAPA DE RIESGOS CORRUPCIÓN IPES 2019 V1 AJUSTADA 210319.xlsx]DATOS '!#REF!</xm:f>
            <x14:dxf>
              <fill>
                <patternFill>
                  <bgColor rgb="FFFFC000"/>
                </patternFill>
              </fill>
            </x14:dxf>
          </x14:cfRule>
          <x14:cfRule type="cellIs" priority="44" operator="equal" id="{E5DE2E17-EAE5-4FD4-8C7E-A90508F9DADB}">
            <xm:f>'C:\Users\emmerae\Documents\IPES 2019\RIESGOS\[MAPA DE RIESGOS CORRUPCIÓN IPES 2019 V1 AJUSTADA 210319.xlsx]DATOS '!#REF!</xm:f>
            <x14:dxf>
              <fill>
                <patternFill>
                  <bgColor rgb="FFFF0000"/>
                </patternFill>
              </fill>
            </x14:dxf>
          </x14:cfRule>
          <xm:sqref>DE10</xm:sqref>
        </x14:conditionalFormatting>
        <x14:conditionalFormatting xmlns:xm="http://schemas.microsoft.com/office/excel/2006/main">
          <x14:cfRule type="cellIs" priority="37" operator="equal" id="{C7E52A9C-576D-4A2F-AD19-AAD3062CF741}">
            <xm:f>'C:\Users\emmerae\Documents\IPES 2019\RIESGOS\[MAPA DE RIESGOS CORRUPCIÓN IPES 2019 V1 AJUSTADA 210319.xlsx]DATOS '!#REF!</xm:f>
            <x14:dxf>
              <fill>
                <patternFill>
                  <bgColor rgb="FF92D050"/>
                </patternFill>
              </fill>
            </x14:dxf>
          </x14:cfRule>
          <x14:cfRule type="cellIs" priority="38" operator="equal" id="{ABB7E17C-995C-45A7-84C8-24FE8AEE0CC1}">
            <xm:f>'C:\Users\emmerae\Documents\IPES 2019\RIESGOS\[MAPA DE RIESGOS CORRUPCIÓN IPES 2019 V1 AJUSTADA 210319.xlsx]DATOS '!#REF!</xm:f>
            <x14:dxf>
              <fill>
                <patternFill>
                  <bgColor rgb="FFFFFF00"/>
                </patternFill>
              </fill>
            </x14:dxf>
          </x14:cfRule>
          <x14:cfRule type="cellIs" priority="39" operator="equal" id="{D6E7DB7D-2CD2-46A7-9A40-FDD3ACB8776E}">
            <xm:f>'C:\Users\emmerae\Documents\IPES 2019\RIESGOS\[MAPA DE RIESGOS CORRUPCIÓN IPES 2019 V1 AJUSTADA 210319.xlsx]DATOS '!#REF!</xm:f>
            <x14:dxf>
              <fill>
                <patternFill>
                  <bgColor rgb="FFFFC000"/>
                </patternFill>
              </fill>
            </x14:dxf>
          </x14:cfRule>
          <x14:cfRule type="cellIs" priority="40" operator="equal" id="{13A78286-2621-458C-AA4C-BD5C0B4D0CE7}">
            <xm:f>'C:\Users\emmerae\Documents\IPES 2019\RIESGOS\[MAPA DE RIESGOS CORRUPCIÓN IPES 2019 V1 AJUSTADA 210319.xlsx]DATOS '!#REF!</xm:f>
            <x14:dxf>
              <fill>
                <patternFill>
                  <bgColor rgb="FFFF0000"/>
                </patternFill>
              </fill>
            </x14:dxf>
          </x14:cfRule>
          <xm:sqref>DE11</xm:sqref>
        </x14:conditionalFormatting>
        <x14:conditionalFormatting xmlns:xm="http://schemas.microsoft.com/office/excel/2006/main">
          <x14:cfRule type="cellIs" priority="33" operator="equal" id="{1879C3C6-2BF9-49E7-9189-41D4E4C75C57}">
            <xm:f>'C:\Users\emmerae\Documents\IPES 2019\RIESGOS\[MAPA DE RIESGOS CORRUPCIÓN IPES 2019 V1 AJUSTADA 210319.xlsx]DATOS '!#REF!</xm:f>
            <x14:dxf>
              <fill>
                <patternFill>
                  <bgColor rgb="FF92D050"/>
                </patternFill>
              </fill>
            </x14:dxf>
          </x14:cfRule>
          <x14:cfRule type="cellIs" priority="34" operator="equal" id="{52FE0D6F-9262-4C2A-8465-209AA0C03DEC}">
            <xm:f>'C:\Users\emmerae\Documents\IPES 2019\RIESGOS\[MAPA DE RIESGOS CORRUPCIÓN IPES 2019 V1 AJUSTADA 210319.xlsx]DATOS '!#REF!</xm:f>
            <x14:dxf>
              <fill>
                <patternFill>
                  <bgColor rgb="FFFFFF00"/>
                </patternFill>
              </fill>
            </x14:dxf>
          </x14:cfRule>
          <x14:cfRule type="cellIs" priority="35" operator="equal" id="{00895C45-872B-4C37-BCD8-6327FF759FA7}">
            <xm:f>'C:\Users\emmerae\Documents\IPES 2019\RIESGOS\[MAPA DE RIESGOS CORRUPCIÓN IPES 2019 V1 AJUSTADA 210319.xlsx]DATOS '!#REF!</xm:f>
            <x14:dxf>
              <fill>
                <patternFill>
                  <bgColor rgb="FFFFC000"/>
                </patternFill>
              </fill>
            </x14:dxf>
          </x14:cfRule>
          <x14:cfRule type="cellIs" priority="36" operator="equal" id="{34D313FD-4EC9-40CF-8699-93BBEE0335C0}">
            <xm:f>'C:\Users\emmerae\Documents\IPES 2019\RIESGOS\[MAPA DE RIESGOS CORRUPCIÓN IPES 2019 V1 AJUSTADA 210319.xlsx]DATOS '!#REF!</xm:f>
            <x14:dxf>
              <fill>
                <patternFill>
                  <bgColor rgb="FFFF0000"/>
                </patternFill>
              </fill>
            </x14:dxf>
          </x14:cfRule>
          <xm:sqref>DE14</xm:sqref>
        </x14:conditionalFormatting>
        <x14:conditionalFormatting xmlns:xm="http://schemas.microsoft.com/office/excel/2006/main">
          <x14:cfRule type="cellIs" priority="29" operator="equal" id="{77633120-48BA-44D9-8B39-0F129439E015}">
            <xm:f>'C:\Users\emmerae\Documents\IPES 2019\RIESGOS\[MAPA DE RIESGOS CORRUPCIÓN IPES 2019 V1 AJUSTADA 210319.xlsx]DATOS '!#REF!</xm:f>
            <x14:dxf>
              <fill>
                <patternFill>
                  <bgColor rgb="FF92D050"/>
                </patternFill>
              </fill>
            </x14:dxf>
          </x14:cfRule>
          <x14:cfRule type="cellIs" priority="30" operator="equal" id="{C3EE7E7A-C865-4C1C-B30E-9C5F4B00F16B}">
            <xm:f>'C:\Users\emmerae\Documents\IPES 2019\RIESGOS\[MAPA DE RIESGOS CORRUPCIÓN IPES 2019 V1 AJUSTADA 210319.xlsx]DATOS '!#REF!</xm:f>
            <x14:dxf>
              <fill>
                <patternFill>
                  <bgColor rgb="FFFFFF00"/>
                </patternFill>
              </fill>
            </x14:dxf>
          </x14:cfRule>
          <x14:cfRule type="cellIs" priority="31" operator="equal" id="{9AEF1550-A1F0-4E0A-AA7B-2FD007D7306D}">
            <xm:f>'C:\Users\emmerae\Documents\IPES 2019\RIESGOS\[MAPA DE RIESGOS CORRUPCIÓN IPES 2019 V1 AJUSTADA 210319.xlsx]DATOS '!#REF!</xm:f>
            <x14:dxf>
              <fill>
                <patternFill>
                  <bgColor rgb="FFFFC000"/>
                </patternFill>
              </fill>
            </x14:dxf>
          </x14:cfRule>
          <x14:cfRule type="cellIs" priority="32" operator="equal" id="{490AA814-D9E2-49B1-A6C5-F06D10E41FE1}">
            <xm:f>'C:\Users\emmerae\Documents\IPES 2019\RIESGOS\[MAPA DE RIESGOS CORRUPCIÓN IPES 2019 V1 AJUSTADA 210319.xlsx]DATOS '!#REF!</xm:f>
            <x14:dxf>
              <fill>
                <patternFill>
                  <bgColor rgb="FFFF0000"/>
                </patternFill>
              </fill>
            </x14:dxf>
          </x14:cfRule>
          <xm:sqref>DE17</xm:sqref>
        </x14:conditionalFormatting>
        <x14:conditionalFormatting xmlns:xm="http://schemas.microsoft.com/office/excel/2006/main">
          <x14:cfRule type="cellIs" priority="25" operator="equal" id="{3CDB4EB4-5607-49F1-A7C2-5465D4272C19}">
            <xm:f>'C:\Users\emmerae\Documents\IPES 2019\RIESGOS\[MAPA DE RIESGOS CORRUPCIÓN IPES 2019 V1 AJUSTADA 210319.xlsx]DATOS '!#REF!</xm:f>
            <x14:dxf>
              <fill>
                <patternFill>
                  <bgColor rgb="FF92D050"/>
                </patternFill>
              </fill>
            </x14:dxf>
          </x14:cfRule>
          <x14:cfRule type="cellIs" priority="26" operator="equal" id="{31618334-EF06-4D92-ADB3-0EF11A63E17E}">
            <xm:f>'C:\Users\emmerae\Documents\IPES 2019\RIESGOS\[MAPA DE RIESGOS CORRUPCIÓN IPES 2019 V1 AJUSTADA 210319.xlsx]DATOS '!#REF!</xm:f>
            <x14:dxf>
              <fill>
                <patternFill>
                  <bgColor rgb="FFFFFF00"/>
                </patternFill>
              </fill>
            </x14:dxf>
          </x14:cfRule>
          <x14:cfRule type="cellIs" priority="27" operator="equal" id="{FE1F9312-FD80-4A94-B882-8D040CF01B48}">
            <xm:f>'C:\Users\emmerae\Documents\IPES 2019\RIESGOS\[MAPA DE RIESGOS CORRUPCIÓN IPES 2019 V1 AJUSTADA 210319.xlsx]DATOS '!#REF!</xm:f>
            <x14:dxf>
              <fill>
                <patternFill>
                  <bgColor rgb="FFFFC000"/>
                </patternFill>
              </fill>
            </x14:dxf>
          </x14:cfRule>
          <x14:cfRule type="cellIs" priority="28" operator="equal" id="{3FD2D2A7-B225-4233-9082-0B01E9461EBC}">
            <xm:f>'C:\Users\emmerae\Documents\IPES 2019\RIESGOS\[MAPA DE RIESGOS CORRUPCIÓN IPES 2019 V1 AJUSTADA 210319.xlsx]DATOS '!#REF!</xm:f>
            <x14:dxf>
              <fill>
                <patternFill>
                  <bgColor rgb="FFFF0000"/>
                </patternFill>
              </fill>
            </x14:dxf>
          </x14:cfRule>
          <xm:sqref>DE18</xm:sqref>
        </x14:conditionalFormatting>
        <x14:conditionalFormatting xmlns:xm="http://schemas.microsoft.com/office/excel/2006/main">
          <x14:cfRule type="cellIs" priority="21" operator="equal" id="{A87580CB-0F86-4F71-8BA5-09FC5FFA3B1D}">
            <xm:f>'C:\Users\emmerae\Documents\IPES 2019\RIESGOS\[MAPA DE RIESGOS CORRUPCIÓN IPES 2019 V1 AJUSTADA 210319.xlsx]DATOS '!#REF!</xm:f>
            <x14:dxf>
              <fill>
                <patternFill>
                  <bgColor rgb="FF92D050"/>
                </patternFill>
              </fill>
            </x14:dxf>
          </x14:cfRule>
          <x14:cfRule type="cellIs" priority="22" operator="equal" id="{B5A9A2FD-E1D9-47B4-8BE5-89888D2853DF}">
            <xm:f>'C:\Users\emmerae\Documents\IPES 2019\RIESGOS\[MAPA DE RIESGOS CORRUPCIÓN IPES 2019 V1 AJUSTADA 210319.xlsx]DATOS '!#REF!</xm:f>
            <x14:dxf>
              <fill>
                <patternFill>
                  <bgColor rgb="FFFFFF00"/>
                </patternFill>
              </fill>
            </x14:dxf>
          </x14:cfRule>
          <x14:cfRule type="cellIs" priority="23" operator="equal" id="{A8023C61-180C-41D6-90D6-6396463243E3}">
            <xm:f>'C:\Users\emmerae\Documents\IPES 2019\RIESGOS\[MAPA DE RIESGOS CORRUPCIÓN IPES 2019 V1 AJUSTADA 210319.xlsx]DATOS '!#REF!</xm:f>
            <x14:dxf>
              <fill>
                <patternFill>
                  <bgColor rgb="FFFFC000"/>
                </patternFill>
              </fill>
            </x14:dxf>
          </x14:cfRule>
          <x14:cfRule type="cellIs" priority="24" operator="equal" id="{9F4213B7-8BAB-4C80-87FC-9DA6DBBDB429}">
            <xm:f>'C:\Users\emmerae\Documents\IPES 2019\RIESGOS\[MAPA DE RIESGOS CORRUPCIÓN IPES 2019 V1 AJUSTADA 210319.xlsx]DATOS '!#REF!</xm:f>
            <x14:dxf>
              <fill>
                <patternFill>
                  <bgColor rgb="FFFF0000"/>
                </patternFill>
              </fill>
            </x14:dxf>
          </x14:cfRule>
          <xm:sqref>DE21</xm:sqref>
        </x14:conditionalFormatting>
        <x14:conditionalFormatting xmlns:xm="http://schemas.microsoft.com/office/excel/2006/main">
          <x14:cfRule type="cellIs" priority="17" operator="equal" id="{6DA6D849-28BE-4438-88E3-7E9DC354ED42}">
            <xm:f>'C:\Users\emmerae\Documents\IPES 2019\RIESGOS\[MAPA DE RIESGOS CORRUPCIÓN IPES 2019 V1 AJUSTADA 210319.xlsx]DATOS '!#REF!</xm:f>
            <x14:dxf>
              <fill>
                <patternFill>
                  <bgColor rgb="FF92D050"/>
                </patternFill>
              </fill>
            </x14:dxf>
          </x14:cfRule>
          <x14:cfRule type="cellIs" priority="18" operator="equal" id="{619A9E02-7781-4CE9-8EF3-21B37A079B1B}">
            <xm:f>'C:\Users\emmerae\Documents\IPES 2019\RIESGOS\[MAPA DE RIESGOS CORRUPCIÓN IPES 2019 V1 AJUSTADA 210319.xlsx]DATOS '!#REF!</xm:f>
            <x14:dxf>
              <fill>
                <patternFill>
                  <bgColor rgb="FFFFFF00"/>
                </patternFill>
              </fill>
            </x14:dxf>
          </x14:cfRule>
          <x14:cfRule type="cellIs" priority="19" operator="equal" id="{9F8F003A-B624-4030-887F-CD1E6CC714FD}">
            <xm:f>'C:\Users\emmerae\Documents\IPES 2019\RIESGOS\[MAPA DE RIESGOS CORRUPCIÓN IPES 2019 V1 AJUSTADA 210319.xlsx]DATOS '!#REF!</xm:f>
            <x14:dxf>
              <fill>
                <patternFill>
                  <bgColor rgb="FFFFC000"/>
                </patternFill>
              </fill>
            </x14:dxf>
          </x14:cfRule>
          <x14:cfRule type="cellIs" priority="20" operator="equal" id="{5B5816AB-ABAC-4AF1-B32F-8E8B7D3991FD}">
            <xm:f>'C:\Users\emmerae\Documents\IPES 2019\RIESGOS\[MAPA DE RIESGOS CORRUPCIÓN IPES 2019 V1 AJUSTADA 210319.xlsx]DATOS '!#REF!</xm:f>
            <x14:dxf>
              <fill>
                <patternFill>
                  <bgColor rgb="FFFF0000"/>
                </patternFill>
              </fill>
            </x14:dxf>
          </x14:cfRule>
          <xm:sqref>DE24</xm:sqref>
        </x14:conditionalFormatting>
        <x14:conditionalFormatting xmlns:xm="http://schemas.microsoft.com/office/excel/2006/main">
          <x14:cfRule type="cellIs" priority="13" operator="equal" id="{FB9CD5E2-78CA-473F-B3C7-9E233B1A7FE4}">
            <xm:f>'C:\Users\emmerae\Documents\IPES 2019\RIESGOS\[MAPA DE RIESGOS CORRUPCIÓN IPES 2019 V1 AJUSTADA 210319.xlsx]DATOS '!#REF!</xm:f>
            <x14:dxf>
              <fill>
                <patternFill>
                  <bgColor rgb="FF92D050"/>
                </patternFill>
              </fill>
            </x14:dxf>
          </x14:cfRule>
          <x14:cfRule type="cellIs" priority="14" operator="equal" id="{DDD603E6-CE30-4F93-8BF7-84D2D18DDBF8}">
            <xm:f>'C:\Users\emmerae\Documents\IPES 2019\RIESGOS\[MAPA DE RIESGOS CORRUPCIÓN IPES 2019 V1 AJUSTADA 210319.xlsx]DATOS '!#REF!</xm:f>
            <x14:dxf>
              <fill>
                <patternFill>
                  <bgColor rgb="FFFFFF00"/>
                </patternFill>
              </fill>
            </x14:dxf>
          </x14:cfRule>
          <x14:cfRule type="cellIs" priority="15" operator="equal" id="{068F16A5-3F42-49BB-8A62-2A6B300B6A69}">
            <xm:f>'C:\Users\emmerae\Documents\IPES 2019\RIESGOS\[MAPA DE RIESGOS CORRUPCIÓN IPES 2019 V1 AJUSTADA 210319.xlsx]DATOS '!#REF!</xm:f>
            <x14:dxf>
              <fill>
                <patternFill>
                  <bgColor rgb="FFFFC000"/>
                </patternFill>
              </fill>
            </x14:dxf>
          </x14:cfRule>
          <x14:cfRule type="cellIs" priority="16" operator="equal" id="{73FA842C-C95A-41B2-AEAA-F16796BCABD5}">
            <xm:f>'C:\Users\emmerae\Documents\IPES 2019\RIESGOS\[MAPA DE RIESGOS CORRUPCIÓN IPES 2019 V1 AJUSTADA 210319.xlsx]DATOS '!#REF!</xm:f>
            <x14:dxf>
              <fill>
                <patternFill>
                  <bgColor rgb="FFFF0000"/>
                </patternFill>
              </fill>
            </x14:dxf>
          </x14:cfRule>
          <xm:sqref>DE25</xm:sqref>
        </x14:conditionalFormatting>
        <x14:conditionalFormatting xmlns:xm="http://schemas.microsoft.com/office/excel/2006/main">
          <x14:cfRule type="cellIs" priority="9" operator="equal" id="{23BDA819-2ED1-4980-8A25-BE1C106DFD0B}">
            <xm:f>'C:\Users\emmerae\Documents\IPES 2019\RIESGOS\[MAPA DE RIESGOS CORRUPCIÓN IPES 2019 V1 AJUSTADA 210319.xlsx]DATOS '!#REF!</xm:f>
            <x14:dxf>
              <fill>
                <patternFill>
                  <bgColor rgb="FF92D050"/>
                </patternFill>
              </fill>
            </x14:dxf>
          </x14:cfRule>
          <x14:cfRule type="cellIs" priority="10" operator="equal" id="{2FA33CD1-F342-4511-B172-EFA8B91183A5}">
            <xm:f>'C:\Users\emmerae\Documents\IPES 2019\RIESGOS\[MAPA DE RIESGOS CORRUPCIÓN IPES 2019 V1 AJUSTADA 210319.xlsx]DATOS '!#REF!</xm:f>
            <x14:dxf>
              <fill>
                <patternFill>
                  <bgColor rgb="FFFFFF00"/>
                </patternFill>
              </fill>
            </x14:dxf>
          </x14:cfRule>
          <x14:cfRule type="cellIs" priority="11" operator="equal" id="{275AD656-A842-4621-8272-AE2427E73A94}">
            <xm:f>'C:\Users\emmerae\Documents\IPES 2019\RIESGOS\[MAPA DE RIESGOS CORRUPCIÓN IPES 2019 V1 AJUSTADA 210319.xlsx]DATOS '!#REF!</xm:f>
            <x14:dxf>
              <fill>
                <patternFill>
                  <bgColor rgb="FFFFC000"/>
                </patternFill>
              </fill>
            </x14:dxf>
          </x14:cfRule>
          <x14:cfRule type="cellIs" priority="12" operator="equal" id="{9B88C49B-59C9-4DCB-ABCA-831EF609F770}">
            <xm:f>'C:\Users\emmerae\Documents\IPES 2019\RIESGOS\[MAPA DE RIESGOS CORRUPCIÓN IPES 2019 V1 AJUSTADA 210319.xlsx]DATOS '!#REF!</xm:f>
            <x14:dxf>
              <fill>
                <patternFill>
                  <bgColor rgb="FFFF0000"/>
                </patternFill>
              </fill>
            </x14:dxf>
          </x14:cfRule>
          <xm:sqref>DE27</xm:sqref>
        </x14:conditionalFormatting>
        <x14:conditionalFormatting xmlns:xm="http://schemas.microsoft.com/office/excel/2006/main">
          <x14:cfRule type="cellIs" priority="5" operator="equal" id="{572C6CE9-679D-4739-8E22-66F23AB29142}">
            <xm:f>'C:\Users\emmerae\Documents\IPES 2019\RIESGOS\[MAPA DE RIESGOS CORRUPCIÓN IPES 2019 V1 AJUSTADA 210319.xlsx]DATOS '!#REF!</xm:f>
            <x14:dxf>
              <fill>
                <patternFill>
                  <bgColor rgb="FF92D050"/>
                </patternFill>
              </fill>
            </x14:dxf>
          </x14:cfRule>
          <x14:cfRule type="cellIs" priority="6" operator="equal" id="{0D3C472B-019E-4F1A-B987-9E9B0954A367}">
            <xm:f>'C:\Users\emmerae\Documents\IPES 2019\RIESGOS\[MAPA DE RIESGOS CORRUPCIÓN IPES 2019 V1 AJUSTADA 210319.xlsx]DATOS '!#REF!</xm:f>
            <x14:dxf>
              <fill>
                <patternFill>
                  <bgColor rgb="FFFFFF00"/>
                </patternFill>
              </fill>
            </x14:dxf>
          </x14:cfRule>
          <x14:cfRule type="cellIs" priority="7" operator="equal" id="{909EF59F-34CF-4B45-99AA-A9B1E4185F92}">
            <xm:f>'C:\Users\emmerae\Documents\IPES 2019\RIESGOS\[MAPA DE RIESGOS CORRUPCIÓN IPES 2019 V1 AJUSTADA 210319.xlsx]DATOS '!#REF!</xm:f>
            <x14:dxf>
              <fill>
                <patternFill>
                  <bgColor rgb="FFFFC000"/>
                </patternFill>
              </fill>
            </x14:dxf>
          </x14:cfRule>
          <x14:cfRule type="cellIs" priority="8" operator="equal" id="{30C021A5-65D1-444D-B3D1-1394CBEB4432}">
            <xm:f>'C:\Users\emmerae\Documents\IPES 2019\RIESGOS\[MAPA DE RIESGOS CORRUPCIÓN IPES 2019 V1 AJUSTADA 210319.xlsx]DATOS '!#REF!</xm:f>
            <x14:dxf>
              <fill>
                <patternFill>
                  <bgColor rgb="FFFF0000"/>
                </patternFill>
              </fill>
            </x14:dxf>
          </x14:cfRule>
          <xm:sqref>DE32</xm:sqref>
        </x14:conditionalFormatting>
        <x14:conditionalFormatting xmlns:xm="http://schemas.microsoft.com/office/excel/2006/main">
          <x14:cfRule type="cellIs" priority="1" operator="equal" id="{7784884A-8BE4-465A-B074-550AE15CB6E7}">
            <xm:f>'C:\Users\emmerae\Documents\IPES 2019\RIESGOS\[MAPA DE RIESGOS CORRUPCIÓN IPES 2019 V1 AJUSTADA 210319.xlsx]DATOS '!#REF!</xm:f>
            <x14:dxf>
              <fill>
                <patternFill>
                  <bgColor rgb="FF92D050"/>
                </patternFill>
              </fill>
            </x14:dxf>
          </x14:cfRule>
          <x14:cfRule type="cellIs" priority="2" operator="equal" id="{3C899FB8-2A8E-422A-A1D7-1E16DA6A9B3A}">
            <xm:f>'C:\Users\emmerae\Documents\IPES 2019\RIESGOS\[MAPA DE RIESGOS CORRUPCIÓN IPES 2019 V1 AJUSTADA 210319.xlsx]DATOS '!#REF!</xm:f>
            <x14:dxf>
              <fill>
                <patternFill>
                  <bgColor rgb="FFFFFF00"/>
                </patternFill>
              </fill>
            </x14:dxf>
          </x14:cfRule>
          <x14:cfRule type="cellIs" priority="3" operator="equal" id="{EA4CE379-A33C-4D45-9922-094FF0DC4B32}">
            <xm:f>'C:\Users\emmerae\Documents\IPES 2019\RIESGOS\[MAPA DE RIESGOS CORRUPCIÓN IPES 2019 V1 AJUSTADA 210319.xlsx]DATOS '!#REF!</xm:f>
            <x14:dxf>
              <fill>
                <patternFill>
                  <bgColor rgb="FFFFC000"/>
                </patternFill>
              </fill>
            </x14:dxf>
          </x14:cfRule>
          <x14:cfRule type="cellIs" priority="4" operator="equal" id="{10AE2C95-2177-443D-9E17-153DFD3C0264}">
            <xm:f>'C:\Users\emmerae\Documents\IPES 2019\RIESGOS\[MAPA DE RIESGOS CORRUPCIÓN IPES 2019 V1 AJUSTADA 210319.xlsx]DATOS '!#REF!</xm:f>
            <x14:dxf>
              <fill>
                <patternFill>
                  <bgColor rgb="FFFF0000"/>
                </patternFill>
              </fill>
            </x14:dxf>
          </x14:cfRule>
          <xm:sqref>DE34</xm:sqref>
        </x14:conditionalFormatting>
      </x14:conditionalFormattings>
    </ext>
    <ext xmlns:x14="http://schemas.microsoft.com/office/spreadsheetml/2009/9/main" uri="{CCE6A557-97BC-4b89-ADB6-D9C93CAAB3DF}">
      <x14:dataValidations xmlns:xm="http://schemas.microsoft.com/office/excel/2006/main" count="18">
        <x14:dataValidation type="list" allowBlank="1" showInputMessage="1" showErrorMessage="1">
          <x14:formula1>
            <xm:f>DATOS!$A$32:$A$39</xm:f>
          </x14:formula1>
          <xm:sqref>A10:A11 A14 A18 A24:A25 A27 A32 A34 A36 A38 A42 A44:A45 A49 A52 A54 A57</xm:sqref>
        </x14:dataValidation>
        <x14:dataValidation type="list" allowBlank="1" showInputMessage="1" showErrorMessage="1">
          <x14:formula1>
            <xm:f>DATOS!$B$32:$B$35</xm:f>
          </x14:formula1>
          <xm:sqref>B10:B11 B14 B18 B24:B25 B27 B32 B34 B36 B38 B42 B44:B45 B49 B52 B54 B57</xm:sqref>
        </x14:dataValidation>
        <x14:dataValidation type="list" allowBlank="1" showInputMessage="1" showErrorMessage="1">
          <x14:formula1>
            <xm:f>DATOS!$E$32:$E$40</xm:f>
          </x14:formula1>
          <xm:sqref>C10:C11 C14 C18 C24:C25 C27 C32 C34 C36 C38 C42 C44:C45 C49 C52 C54 C57</xm:sqref>
        </x14:dataValidation>
        <x14:dataValidation type="list" allowBlank="1" showInputMessage="1" showErrorMessage="1">
          <x14:formula1>
            <xm:f>DATOS!$C$32:$C$56</xm:f>
          </x14:formula1>
          <xm:sqref>D10:D11 D14 D18 D24:D25 D27 D32 D34 D36 D38 D42 D44:D45 D49 D52 D54 D57</xm:sqref>
        </x14:dataValidation>
        <x14:dataValidation type="list" allowBlank="1" showInputMessage="1" showErrorMessage="1">
          <x14:formula1>
            <xm:f>DATOS!$A$2:$A$6</xm:f>
          </x14:formula1>
          <xm:sqref>N10:N11 N14 N17:N18 N21 N24:N25 N27 N32 N34 N36 N38 N42 N44:N45 N49 N52 N54 N57</xm:sqref>
        </x14:dataValidation>
        <x14:dataValidation type="list" allowBlank="1" showInputMessage="1" showErrorMessage="1">
          <x14:formula1>
            <xm:f>DATOS!$A$9:$A$13</xm:f>
          </x14:formula1>
          <xm:sqref>O10:O11 O14 O17:O18 O21 O24:O25 O27 O32 O34 O36 O38 O42 O44:O45 O49 O52 O54 O57</xm:sqref>
        </x14:dataValidation>
        <x14:dataValidation type="list" allowBlank="1" showInputMessage="1" showErrorMessage="1">
          <x14:formula1>
            <xm:f>DATOS!$C$24:$C$25</xm:f>
          </x14:formula1>
          <xm:sqref>R10:R59</xm:sqref>
        </x14:dataValidation>
        <x14:dataValidation type="list" allowBlank="1" showInputMessage="1" showErrorMessage="1">
          <x14:formula1>
            <xm:f>DATOS!$E$15:$E$16</xm:f>
          </x14:formula1>
          <xm:sqref>S10:S59</xm:sqref>
        </x14:dataValidation>
        <x14:dataValidation type="list" allowBlank="1" showInputMessage="1" showErrorMessage="1">
          <x14:formula1>
            <xm:f>DATOS!$G$32:$G$33</xm:f>
          </x14:formula1>
          <xm:sqref>T10:T59</xm:sqref>
        </x14:dataValidation>
        <x14:dataValidation type="list" allowBlank="1" showInputMessage="1" showErrorMessage="1">
          <x14:formula1>
            <xm:f>DATOS!$G$24:$G$25</xm:f>
          </x14:formula1>
          <xm:sqref>U10:U59</xm:sqref>
        </x14:dataValidation>
        <x14:dataValidation type="list" allowBlank="1" showInputMessage="1" showErrorMessage="1">
          <x14:formula1>
            <xm:f>DATOS!$G$15:$G$17</xm:f>
          </x14:formula1>
          <xm:sqref>V10:V59</xm:sqref>
        </x14:dataValidation>
        <x14:dataValidation type="list" allowBlank="1" showInputMessage="1" showErrorMessage="1">
          <x14:formula1>
            <xm:f>DATOS!$G$36:$G$37</xm:f>
          </x14:formula1>
          <xm:sqref>W10:W59</xm:sqref>
        </x14:dataValidation>
        <x14:dataValidation type="list" allowBlank="1" showInputMessage="1" showErrorMessage="1">
          <x14:formula1>
            <xm:f>DATOS!$G$40:$G$41</xm:f>
          </x14:formula1>
          <xm:sqref>X10:X59</xm:sqref>
        </x14:dataValidation>
        <x14:dataValidation type="list" allowBlank="1" showInputMessage="1" showErrorMessage="1">
          <x14:formula1>
            <xm:f>DATOS!$E$44:$E$46</xm:f>
          </x14:formula1>
          <xm:sqref>Y10:Y59</xm:sqref>
        </x14:dataValidation>
        <x14:dataValidation type="list" allowBlank="1" showInputMessage="1" showErrorMessage="1">
          <x14:formula1>
            <xm:f>DATOS!$E$49:$E$52</xm:f>
          </x14:formula1>
          <xm:sqref>AG10:AG11 AG14 AG17:AG18 AG21 AG24:AG25 AG27 AG32 AG34 AG36 AG38 AG42 AG44:AG45 AG49 AG52 AG54 AG57</xm:sqref>
        </x14:dataValidation>
        <x14:dataValidation type="list" allowBlank="1" showInputMessage="1" showErrorMessage="1">
          <x14:formula1>
            <xm:f>DATOS!$G$44:$G$46</xm:f>
          </x14:formula1>
          <xm:sqref>AB10:AB59</xm:sqref>
        </x14:dataValidation>
        <x14:dataValidation type="list" allowBlank="1" showInputMessage="1" showErrorMessage="1">
          <x14:formula1>
            <xm:f>DATOS!$G$49:$G$52</xm:f>
          </x14:formula1>
          <xm:sqref>AH10:AH11 AH14 AH17:AH18 AH21 AH24:AH25 AH27 AH32 AH34 AH36 AH38 AH42 AH44:AH45 AH49 AH52 AH54 AH57</xm:sqref>
        </x14:dataValidation>
        <x14:dataValidation type="list" allowBlank="1" showInputMessage="1" showErrorMessage="1">
          <x14:formula1>
            <xm:f>DATOS!$A$24:$A$26</xm:f>
          </x14:formula1>
          <xm:sqref>AL10:AL11 AL14 AL17:AL18 AL21 AL24:AL25 AL27 AL32 AL34 AL36 AL38 AL42 AL44:AL45 AL49 AL52 AL54 AL57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
  <sheetViews>
    <sheetView topLeftCell="A31" workbookViewId="0">
      <selection activeCell="E32" sqref="E32"/>
    </sheetView>
  </sheetViews>
  <sheetFormatPr baseColWidth="10" defaultRowHeight="15" x14ac:dyDescent="0.25"/>
  <cols>
    <col min="1" max="1" width="32.140625" customWidth="1"/>
    <col min="2" max="2" width="15.85546875" customWidth="1"/>
    <col min="3" max="3" width="43.28515625" customWidth="1"/>
    <col min="5" max="5" width="28.28515625" customWidth="1"/>
    <col min="7" max="7" width="23.28515625" customWidth="1"/>
  </cols>
  <sheetData>
    <row r="1" spans="1:8" ht="15.75" thickBot="1" x14ac:dyDescent="0.3">
      <c r="A1" s="280" t="s">
        <v>52</v>
      </c>
      <c r="B1" s="280"/>
      <c r="C1" s="18"/>
      <c r="D1" s="18"/>
      <c r="E1" s="18"/>
      <c r="F1" s="18"/>
      <c r="G1" s="18"/>
      <c r="H1" s="18"/>
    </row>
    <row r="2" spans="1:8" ht="15.75" thickBot="1" x14ac:dyDescent="0.3">
      <c r="A2" s="19" t="s">
        <v>74</v>
      </c>
      <c r="B2" s="22">
        <v>5</v>
      </c>
      <c r="C2" s="18"/>
      <c r="D2" s="25" t="s">
        <v>75</v>
      </c>
      <c r="E2" s="25"/>
      <c r="F2" s="25"/>
      <c r="G2" s="25"/>
      <c r="H2" s="25"/>
    </row>
    <row r="3" spans="1:8" ht="15.75" thickBot="1" x14ac:dyDescent="0.3">
      <c r="A3" s="20" t="s">
        <v>76</v>
      </c>
      <c r="B3" s="22">
        <v>4</v>
      </c>
      <c r="C3" s="18"/>
      <c r="D3" s="26" t="s">
        <v>77</v>
      </c>
      <c r="E3" s="26"/>
      <c r="F3" s="26"/>
      <c r="G3" s="26"/>
      <c r="H3" s="26"/>
    </row>
    <row r="4" spans="1:8" ht="15.75" thickBot="1" x14ac:dyDescent="0.3">
      <c r="A4" s="21" t="s">
        <v>78</v>
      </c>
      <c r="B4" s="22">
        <v>3</v>
      </c>
      <c r="C4" s="18"/>
      <c r="D4" s="26" t="s">
        <v>79</v>
      </c>
      <c r="E4" s="26"/>
      <c r="F4" s="26"/>
      <c r="G4" s="26"/>
      <c r="H4" s="26"/>
    </row>
    <row r="5" spans="1:8" ht="15.75" thickBot="1" x14ac:dyDescent="0.3">
      <c r="A5" s="24" t="s">
        <v>80</v>
      </c>
      <c r="B5" s="22">
        <v>2</v>
      </c>
      <c r="C5" s="18"/>
      <c r="D5" s="26" t="s">
        <v>81</v>
      </c>
      <c r="E5" s="26"/>
      <c r="F5" s="26"/>
      <c r="G5" s="26"/>
      <c r="H5" s="26"/>
    </row>
    <row r="6" spans="1:8" ht="15.75" thickBot="1" x14ac:dyDescent="0.3">
      <c r="A6" s="23" t="s">
        <v>82</v>
      </c>
      <c r="B6" s="22">
        <v>1</v>
      </c>
      <c r="C6" s="18"/>
      <c r="D6" s="26" t="s">
        <v>83</v>
      </c>
      <c r="E6" s="26"/>
      <c r="F6" s="26"/>
      <c r="G6" s="26"/>
      <c r="H6" s="26"/>
    </row>
    <row r="8" spans="1:8" x14ac:dyDescent="0.25">
      <c r="A8" s="280" t="s">
        <v>84</v>
      </c>
      <c r="B8" s="280"/>
      <c r="C8" s="18"/>
      <c r="D8" s="18"/>
      <c r="E8" s="18"/>
      <c r="F8" s="18"/>
      <c r="G8" s="18"/>
      <c r="H8" s="18"/>
    </row>
    <row r="9" spans="1:8" x14ac:dyDescent="0.25">
      <c r="A9" s="19" t="s">
        <v>85</v>
      </c>
      <c r="B9" s="22">
        <v>5</v>
      </c>
      <c r="C9" s="18"/>
      <c r="D9" s="18"/>
      <c r="E9" s="18"/>
      <c r="F9" s="18"/>
      <c r="G9" s="18"/>
      <c r="H9" s="18"/>
    </row>
    <row r="10" spans="1:8" x14ac:dyDescent="0.25">
      <c r="A10" s="20" t="s">
        <v>86</v>
      </c>
      <c r="B10" s="22">
        <v>4</v>
      </c>
      <c r="C10" s="18"/>
      <c r="D10" s="18"/>
      <c r="E10" s="18"/>
      <c r="F10" s="18"/>
      <c r="G10" s="18"/>
      <c r="H10" s="18"/>
    </row>
    <row r="11" spans="1:8" x14ac:dyDescent="0.25">
      <c r="A11" s="21" t="s">
        <v>4</v>
      </c>
      <c r="B11" s="22">
        <v>3</v>
      </c>
      <c r="C11" s="18"/>
      <c r="D11" s="18"/>
      <c r="E11" s="18"/>
      <c r="F11" s="18"/>
      <c r="G11" s="18"/>
      <c r="H11" s="18"/>
    </row>
    <row r="12" spans="1:8" x14ac:dyDescent="0.25">
      <c r="A12" s="24" t="s">
        <v>87</v>
      </c>
      <c r="B12" s="22">
        <v>2</v>
      </c>
      <c r="C12" s="18"/>
      <c r="D12" s="18"/>
      <c r="E12" s="18"/>
      <c r="F12" s="18"/>
      <c r="G12" s="18"/>
      <c r="H12" s="18"/>
    </row>
    <row r="13" spans="1:8" x14ac:dyDescent="0.25">
      <c r="A13" s="23" t="s">
        <v>88</v>
      </c>
      <c r="B13" s="22">
        <v>1</v>
      </c>
      <c r="C13" s="18"/>
      <c r="D13" s="18"/>
      <c r="E13" s="18"/>
      <c r="F13" s="18"/>
      <c r="G13" s="18"/>
      <c r="H13" s="18"/>
    </row>
    <row r="14" spans="1:8" x14ac:dyDescent="0.25">
      <c r="E14" s="35" t="s">
        <v>154</v>
      </c>
      <c r="G14" s="39" t="s">
        <v>162</v>
      </c>
    </row>
    <row r="15" spans="1:8" x14ac:dyDescent="0.25">
      <c r="A15" s="280" t="s">
        <v>54</v>
      </c>
      <c r="B15" s="280"/>
      <c r="C15" s="18"/>
      <c r="D15" s="18"/>
      <c r="E15" s="36" t="s">
        <v>155</v>
      </c>
      <c r="F15" s="18"/>
      <c r="G15" s="38" t="s">
        <v>163</v>
      </c>
      <c r="H15" s="18"/>
    </row>
    <row r="16" spans="1:8" x14ac:dyDescent="0.25">
      <c r="A16" s="19" t="s">
        <v>89</v>
      </c>
      <c r="B16" s="22"/>
      <c r="C16" s="18"/>
      <c r="D16" s="18"/>
      <c r="E16" s="36" t="s">
        <v>156</v>
      </c>
      <c r="F16" s="18"/>
      <c r="G16" s="38" t="s">
        <v>164</v>
      </c>
      <c r="H16" s="18"/>
    </row>
    <row r="17" spans="1:7" x14ac:dyDescent="0.25">
      <c r="A17" s="20" t="s">
        <v>90</v>
      </c>
      <c r="B17" s="22"/>
      <c r="C17" s="18"/>
      <c r="D17" s="18"/>
      <c r="E17" s="18"/>
      <c r="G17" s="38" t="s">
        <v>165</v>
      </c>
    </row>
    <row r="18" spans="1:7" x14ac:dyDescent="0.25">
      <c r="A18" s="21" t="s">
        <v>91</v>
      </c>
      <c r="B18" s="22"/>
      <c r="C18" s="18"/>
      <c r="D18" s="18"/>
      <c r="E18" s="18"/>
    </row>
    <row r="19" spans="1:7" x14ac:dyDescent="0.25">
      <c r="A19" s="24" t="s">
        <v>92</v>
      </c>
      <c r="B19" s="22"/>
      <c r="C19" s="18"/>
      <c r="D19" s="18"/>
      <c r="E19" s="18"/>
    </row>
    <row r="23" spans="1:7" x14ac:dyDescent="0.25">
      <c r="A23" s="32" t="s">
        <v>93</v>
      </c>
      <c r="B23" s="31"/>
      <c r="C23" s="32" t="s">
        <v>94</v>
      </c>
      <c r="D23" s="18"/>
      <c r="E23" s="32" t="s">
        <v>95</v>
      </c>
      <c r="G23" s="39" t="s">
        <v>159</v>
      </c>
    </row>
    <row r="24" spans="1:7" ht="18.75" customHeight="1" x14ac:dyDescent="0.25">
      <c r="A24" s="33" t="s">
        <v>96</v>
      </c>
      <c r="B24" s="30"/>
      <c r="C24" s="33" t="s">
        <v>97</v>
      </c>
      <c r="D24" s="18"/>
      <c r="E24" s="33" t="s">
        <v>98</v>
      </c>
      <c r="G24" s="38" t="s">
        <v>160</v>
      </c>
    </row>
    <row r="25" spans="1:7" ht="18.75" customHeight="1" x14ac:dyDescent="0.25">
      <c r="A25" s="33" t="s">
        <v>99</v>
      </c>
      <c r="B25" s="30"/>
      <c r="C25" s="33" t="s">
        <v>100</v>
      </c>
      <c r="D25" s="18"/>
      <c r="E25" s="33" t="s">
        <v>4</v>
      </c>
      <c r="G25" s="38" t="s">
        <v>161</v>
      </c>
    </row>
    <row r="26" spans="1:7" ht="18.75" customHeight="1" x14ac:dyDescent="0.25">
      <c r="A26" s="33" t="s">
        <v>101</v>
      </c>
      <c r="B26" s="30"/>
      <c r="C26" s="18"/>
      <c r="D26" s="18"/>
      <c r="E26" s="33" t="s">
        <v>102</v>
      </c>
    </row>
    <row r="27" spans="1:7" x14ac:dyDescent="0.25">
      <c r="A27" s="18"/>
      <c r="B27" s="30"/>
      <c r="C27" s="18"/>
      <c r="D27" s="18"/>
      <c r="E27" s="18"/>
    </row>
    <row r="28" spans="1:7" x14ac:dyDescent="0.25">
      <c r="A28" s="18"/>
      <c r="B28" s="30"/>
      <c r="C28" s="18"/>
      <c r="D28" s="18"/>
      <c r="E28" s="18"/>
    </row>
    <row r="31" spans="1:7" ht="38.25" x14ac:dyDescent="0.25">
      <c r="A31" s="27" t="s">
        <v>8</v>
      </c>
      <c r="B31" s="27" t="s">
        <v>9</v>
      </c>
      <c r="C31" s="27" t="s">
        <v>103</v>
      </c>
      <c r="D31" s="18"/>
      <c r="E31" s="17" t="s">
        <v>104</v>
      </c>
      <c r="G31" s="37" t="s">
        <v>25</v>
      </c>
    </row>
    <row r="32" spans="1:7" ht="36" customHeight="1" x14ac:dyDescent="0.25">
      <c r="A32" s="28" t="s">
        <v>105</v>
      </c>
      <c r="B32" s="28" t="s">
        <v>106</v>
      </c>
      <c r="C32" s="28" t="s">
        <v>107</v>
      </c>
      <c r="D32" s="18"/>
      <c r="E32" s="22" t="s">
        <v>108</v>
      </c>
      <c r="G32" s="38" t="s">
        <v>157</v>
      </c>
    </row>
    <row r="33" spans="1:7" ht="36" customHeight="1" x14ac:dyDescent="0.25">
      <c r="A33" s="28" t="s">
        <v>109</v>
      </c>
      <c r="B33" s="28" t="s">
        <v>110</v>
      </c>
      <c r="C33" s="28" t="s">
        <v>111</v>
      </c>
      <c r="D33" s="18"/>
      <c r="E33" s="22" t="s">
        <v>112</v>
      </c>
      <c r="F33" s="18"/>
      <c r="G33" s="38" t="s">
        <v>158</v>
      </c>
    </row>
    <row r="34" spans="1:7" ht="36" customHeight="1" x14ac:dyDescent="0.25">
      <c r="A34" s="28" t="s">
        <v>113</v>
      </c>
      <c r="B34" s="28" t="s">
        <v>114</v>
      </c>
      <c r="C34" s="28" t="s">
        <v>115</v>
      </c>
      <c r="D34" s="18"/>
      <c r="E34" s="22" t="s">
        <v>116</v>
      </c>
      <c r="F34" s="18"/>
      <c r="G34" s="18"/>
    </row>
    <row r="35" spans="1:7" ht="36" customHeight="1" x14ac:dyDescent="0.25">
      <c r="A35" s="28" t="s">
        <v>117</v>
      </c>
      <c r="B35" s="28" t="s">
        <v>118</v>
      </c>
      <c r="C35" s="28" t="s">
        <v>119</v>
      </c>
      <c r="D35" s="18"/>
      <c r="E35" s="22" t="s">
        <v>120</v>
      </c>
      <c r="F35" s="18"/>
      <c r="G35" s="37" t="s">
        <v>28</v>
      </c>
    </row>
    <row r="36" spans="1:7" ht="36" customHeight="1" x14ac:dyDescent="0.25">
      <c r="A36" s="28" t="s">
        <v>121</v>
      </c>
      <c r="B36" s="28"/>
      <c r="C36" s="28" t="s">
        <v>122</v>
      </c>
      <c r="D36" s="18"/>
      <c r="E36" s="22" t="s">
        <v>123</v>
      </c>
      <c r="F36" s="18"/>
      <c r="G36" s="38" t="s">
        <v>166</v>
      </c>
    </row>
    <row r="37" spans="1:7" ht="36" customHeight="1" x14ac:dyDescent="0.25">
      <c r="A37" s="28" t="s">
        <v>124</v>
      </c>
      <c r="B37" s="28"/>
      <c r="C37" s="28" t="s">
        <v>125</v>
      </c>
      <c r="D37" s="18"/>
      <c r="E37" s="22" t="s">
        <v>126</v>
      </c>
      <c r="F37" s="18"/>
      <c r="G37" s="38" t="s">
        <v>167</v>
      </c>
    </row>
    <row r="38" spans="1:7" ht="36" customHeight="1" x14ac:dyDescent="0.25">
      <c r="A38" s="28" t="s">
        <v>127</v>
      </c>
      <c r="B38" s="28"/>
      <c r="C38" s="28" t="s">
        <v>128</v>
      </c>
      <c r="D38" s="18"/>
      <c r="E38" s="22" t="s">
        <v>129</v>
      </c>
      <c r="F38" s="18"/>
      <c r="G38" s="18"/>
    </row>
    <row r="39" spans="1:7" ht="36" customHeight="1" x14ac:dyDescent="0.25">
      <c r="A39" s="28" t="s">
        <v>130</v>
      </c>
      <c r="B39" s="28"/>
      <c r="C39" s="28" t="s">
        <v>131</v>
      </c>
      <c r="D39" s="18"/>
      <c r="E39" s="22" t="s">
        <v>132</v>
      </c>
      <c r="F39" s="18"/>
      <c r="G39" s="37" t="s">
        <v>29</v>
      </c>
    </row>
    <row r="40" spans="1:7" ht="36" customHeight="1" x14ac:dyDescent="0.25">
      <c r="A40" s="28"/>
      <c r="B40" s="28"/>
      <c r="C40" s="28" t="s">
        <v>133</v>
      </c>
      <c r="D40" s="18"/>
      <c r="E40" s="22" t="s">
        <v>134</v>
      </c>
      <c r="F40" s="18"/>
      <c r="G40" s="40" t="s">
        <v>168</v>
      </c>
    </row>
    <row r="41" spans="1:7" ht="36" customHeight="1" x14ac:dyDescent="0.25">
      <c r="A41" s="28"/>
      <c r="B41" s="28"/>
      <c r="C41" s="28" t="s">
        <v>135</v>
      </c>
      <c r="D41" s="18"/>
      <c r="E41" s="18"/>
      <c r="F41" s="18"/>
      <c r="G41" s="33" t="s">
        <v>169</v>
      </c>
    </row>
    <row r="42" spans="1:7" ht="36" customHeight="1" x14ac:dyDescent="0.25">
      <c r="A42" s="28"/>
      <c r="B42" s="28"/>
      <c r="C42" s="28" t="s">
        <v>136</v>
      </c>
      <c r="D42" s="18"/>
      <c r="E42" s="18"/>
      <c r="F42" s="18"/>
      <c r="G42" s="29"/>
    </row>
    <row r="43" spans="1:7" ht="36" customHeight="1" x14ac:dyDescent="0.25">
      <c r="A43" s="28"/>
      <c r="B43" s="28"/>
      <c r="C43" s="28" t="s">
        <v>137</v>
      </c>
      <c r="D43" s="18"/>
      <c r="E43" s="41" t="s">
        <v>30</v>
      </c>
      <c r="F43" s="18"/>
      <c r="G43" s="43" t="s">
        <v>173</v>
      </c>
    </row>
    <row r="44" spans="1:7" ht="36" customHeight="1" x14ac:dyDescent="0.25">
      <c r="A44" s="28"/>
      <c r="B44" s="28"/>
      <c r="C44" s="28" t="s">
        <v>138</v>
      </c>
      <c r="D44" s="18"/>
      <c r="E44" s="38" t="s">
        <v>170</v>
      </c>
      <c r="F44" s="18"/>
      <c r="G44" s="38" t="s">
        <v>98</v>
      </c>
    </row>
    <row r="45" spans="1:7" ht="36" customHeight="1" x14ac:dyDescent="0.25">
      <c r="A45" s="28"/>
      <c r="B45" s="28"/>
      <c r="C45" s="28" t="s">
        <v>139</v>
      </c>
      <c r="D45" s="18"/>
      <c r="E45" s="42" t="s">
        <v>171</v>
      </c>
      <c r="F45" s="18"/>
      <c r="G45" s="38" t="s">
        <v>4</v>
      </c>
    </row>
    <row r="46" spans="1:7" ht="36" customHeight="1" x14ac:dyDescent="0.25">
      <c r="A46" s="28"/>
      <c r="B46" s="28"/>
      <c r="C46" s="28" t="s">
        <v>140</v>
      </c>
      <c r="D46" s="18"/>
      <c r="E46" s="42" t="s">
        <v>172</v>
      </c>
      <c r="F46" s="18"/>
      <c r="G46" s="38" t="s">
        <v>102</v>
      </c>
    </row>
    <row r="47" spans="1:7" ht="36" customHeight="1" x14ac:dyDescent="0.25">
      <c r="A47" s="28"/>
      <c r="B47" s="28"/>
      <c r="C47" s="28" t="s">
        <v>141</v>
      </c>
      <c r="D47" s="18"/>
      <c r="E47" s="18"/>
      <c r="F47" s="18"/>
      <c r="G47" s="18"/>
    </row>
    <row r="48" spans="1:7" ht="36" customHeight="1" x14ac:dyDescent="0.25">
      <c r="A48" s="28"/>
      <c r="B48" s="28"/>
      <c r="C48" s="28" t="s">
        <v>142</v>
      </c>
      <c r="D48" s="18"/>
      <c r="E48" s="44" t="s">
        <v>36</v>
      </c>
      <c r="F48" s="18"/>
      <c r="G48" s="43" t="s">
        <v>37</v>
      </c>
    </row>
    <row r="49" spans="1:7" ht="36" customHeight="1" x14ac:dyDescent="0.25">
      <c r="A49" s="28"/>
      <c r="B49" s="28"/>
      <c r="C49" s="28" t="s">
        <v>143</v>
      </c>
      <c r="E49" s="42" t="s">
        <v>5</v>
      </c>
      <c r="G49" s="42" t="s">
        <v>5</v>
      </c>
    </row>
    <row r="50" spans="1:7" ht="36" customHeight="1" x14ac:dyDescent="0.25">
      <c r="A50" s="28"/>
      <c r="B50" s="28"/>
      <c r="C50" s="28" t="s">
        <v>144</v>
      </c>
      <c r="E50" s="42" t="s">
        <v>174</v>
      </c>
      <c r="G50" s="42" t="s">
        <v>174</v>
      </c>
    </row>
    <row r="51" spans="1:7" ht="36" customHeight="1" x14ac:dyDescent="0.25">
      <c r="A51" s="28"/>
      <c r="B51" s="28"/>
      <c r="C51" s="28" t="s">
        <v>145</v>
      </c>
      <c r="E51" s="42" t="s">
        <v>175</v>
      </c>
      <c r="G51" s="42" t="s">
        <v>175</v>
      </c>
    </row>
    <row r="52" spans="1:7" ht="36" customHeight="1" x14ac:dyDescent="0.25">
      <c r="A52" s="28"/>
      <c r="B52" s="28"/>
      <c r="C52" s="28" t="s">
        <v>146</v>
      </c>
      <c r="E52" s="42" t="s">
        <v>176</v>
      </c>
      <c r="G52" s="42" t="s">
        <v>176</v>
      </c>
    </row>
    <row r="53" spans="1:7" ht="36" customHeight="1" x14ac:dyDescent="0.25">
      <c r="A53" s="28"/>
      <c r="B53" s="28"/>
      <c r="C53" s="28" t="s">
        <v>147</v>
      </c>
    </row>
    <row r="54" spans="1:7" ht="36" customHeight="1" x14ac:dyDescent="0.25">
      <c r="A54" s="28"/>
      <c r="B54" s="28"/>
      <c r="C54" s="28" t="s">
        <v>148</v>
      </c>
    </row>
    <row r="55" spans="1:7" ht="36" customHeight="1" x14ac:dyDescent="0.25">
      <c r="A55" s="28"/>
      <c r="B55" s="28"/>
      <c r="C55" s="28" t="s">
        <v>149</v>
      </c>
    </row>
    <row r="56" spans="1:7" ht="36" customHeight="1" x14ac:dyDescent="0.25">
      <c r="A56" s="28"/>
      <c r="B56" s="28"/>
      <c r="C56" s="28" t="s">
        <v>150</v>
      </c>
    </row>
  </sheetData>
  <mergeCells count="3">
    <mergeCell ref="A1:B1"/>
    <mergeCell ref="A8:B8"/>
    <mergeCell ref="A15:B1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48"/>
  <sheetViews>
    <sheetView topLeftCell="A12" workbookViewId="0">
      <selection activeCell="I26" sqref="I26"/>
    </sheetView>
  </sheetViews>
  <sheetFormatPr baseColWidth="10" defaultRowHeight="15" x14ac:dyDescent="0.25"/>
  <cols>
    <col min="1" max="1" width="25.42578125" style="18" bestFit="1" customWidth="1"/>
    <col min="2" max="2" width="25.42578125" style="18" customWidth="1"/>
    <col min="3" max="3" width="12.140625" style="18" bestFit="1" customWidth="1"/>
    <col min="4" max="5" width="11.42578125" style="18"/>
    <col min="6" max="6" width="12.85546875" style="18" customWidth="1"/>
    <col min="7" max="7" width="10.85546875" style="18" customWidth="1"/>
    <col min="8" max="10" width="11.42578125" style="18"/>
    <col min="11" max="11" width="13.5703125" style="18" customWidth="1"/>
    <col min="12" max="12" width="15.85546875" style="61" customWidth="1"/>
    <col min="13" max="13" width="20.42578125" style="18" customWidth="1"/>
    <col min="14" max="14" width="17.85546875" style="18" customWidth="1"/>
    <col min="15" max="15" width="14.85546875" style="18" customWidth="1"/>
    <col min="16" max="16" width="13.42578125" style="18" customWidth="1"/>
    <col min="17" max="16384" width="11.42578125" style="18"/>
  </cols>
  <sheetData>
    <row r="1" spans="1:19" ht="90" x14ac:dyDescent="0.25">
      <c r="A1" s="18" t="s">
        <v>345</v>
      </c>
      <c r="B1" s="98" t="s">
        <v>344</v>
      </c>
      <c r="C1" s="18" t="s">
        <v>343</v>
      </c>
      <c r="D1" s="18" t="s">
        <v>342</v>
      </c>
      <c r="E1" s="98" t="s">
        <v>341</v>
      </c>
      <c r="F1" s="98" t="s">
        <v>340</v>
      </c>
      <c r="G1" s="98" t="s">
        <v>339</v>
      </c>
      <c r="J1" s="18" t="s">
        <v>5</v>
      </c>
    </row>
    <row r="2" spans="1:19" x14ac:dyDescent="0.25">
      <c r="A2" s="18" t="s">
        <v>155</v>
      </c>
      <c r="B2" s="98" t="s">
        <v>157</v>
      </c>
      <c r="C2" s="18" t="s">
        <v>160</v>
      </c>
      <c r="D2" s="18" t="s">
        <v>163</v>
      </c>
      <c r="E2" s="18" t="s">
        <v>166</v>
      </c>
      <c r="F2" s="18" t="s">
        <v>168</v>
      </c>
      <c r="G2" s="18" t="s">
        <v>170</v>
      </c>
      <c r="J2" s="18" t="s">
        <v>174</v>
      </c>
    </row>
    <row r="3" spans="1:19" x14ac:dyDescent="0.25">
      <c r="A3" s="18" t="s">
        <v>338</v>
      </c>
      <c r="B3" s="98" t="s">
        <v>158</v>
      </c>
      <c r="C3" s="18" t="s">
        <v>337</v>
      </c>
      <c r="D3" s="18" t="s">
        <v>164</v>
      </c>
      <c r="E3" s="18" t="s">
        <v>336</v>
      </c>
      <c r="F3" s="18" t="s">
        <v>335</v>
      </c>
      <c r="G3" s="18" t="s">
        <v>171</v>
      </c>
      <c r="J3" s="18" t="s">
        <v>7</v>
      </c>
    </row>
    <row r="4" spans="1:19" x14ac:dyDescent="0.25">
      <c r="B4" s="98"/>
      <c r="D4" s="18" t="s">
        <v>334</v>
      </c>
      <c r="G4" s="18" t="s">
        <v>172</v>
      </c>
      <c r="J4" s="18" t="s">
        <v>73</v>
      </c>
    </row>
    <row r="11" spans="1:19" ht="15.75" thickBot="1" x14ac:dyDescent="0.3"/>
    <row r="12" spans="1:19" ht="45.75" thickBot="1" x14ac:dyDescent="0.3">
      <c r="B12" s="281" t="s">
        <v>52</v>
      </c>
      <c r="C12" s="284" t="s">
        <v>333</v>
      </c>
      <c r="D12" s="285"/>
      <c r="E12" s="285"/>
      <c r="F12" s="285"/>
      <c r="G12" s="286"/>
      <c r="H12" s="64"/>
      <c r="I12" s="64"/>
      <c r="J12" s="97" t="s">
        <v>332</v>
      </c>
      <c r="K12" s="64"/>
      <c r="L12" s="65"/>
      <c r="M12" s="64"/>
    </row>
    <row r="13" spans="1:19" ht="15.75" thickBot="1" x14ac:dyDescent="0.3">
      <c r="B13" s="282"/>
      <c r="C13" s="96">
        <v>1</v>
      </c>
      <c r="D13" s="96">
        <v>2</v>
      </c>
      <c r="E13" s="96">
        <v>3</v>
      </c>
      <c r="F13" s="96">
        <v>4</v>
      </c>
      <c r="G13" s="96">
        <v>5</v>
      </c>
      <c r="H13" s="64"/>
      <c r="I13" s="64"/>
      <c r="J13" s="64"/>
      <c r="K13" s="64"/>
      <c r="L13" s="65"/>
      <c r="M13" s="64"/>
    </row>
    <row r="14" spans="1:19" ht="17.45" customHeight="1" thickBot="1" x14ac:dyDescent="0.3">
      <c r="B14" s="283"/>
      <c r="C14" s="95" t="s">
        <v>331</v>
      </c>
      <c r="D14" s="95" t="s">
        <v>330</v>
      </c>
      <c r="E14" s="95" t="s">
        <v>329</v>
      </c>
      <c r="F14" s="95" t="s">
        <v>328</v>
      </c>
      <c r="G14" s="95" t="s">
        <v>327</v>
      </c>
      <c r="H14" s="64"/>
      <c r="I14" s="64"/>
      <c r="J14" s="80" t="s">
        <v>306</v>
      </c>
      <c r="K14" s="80" t="s">
        <v>305</v>
      </c>
      <c r="L14" s="78" t="s">
        <v>304</v>
      </c>
      <c r="M14" s="79" t="s">
        <v>326</v>
      </c>
    </row>
    <row r="15" spans="1:19" ht="51.75" thickBot="1" x14ac:dyDescent="0.3">
      <c r="B15" s="94" t="s">
        <v>325</v>
      </c>
      <c r="C15" s="91" t="s">
        <v>92</v>
      </c>
      <c r="D15" s="91" t="s">
        <v>92</v>
      </c>
      <c r="E15" s="88" t="s">
        <v>91</v>
      </c>
      <c r="F15" s="85" t="s">
        <v>90</v>
      </c>
      <c r="G15" s="84" t="s">
        <v>89</v>
      </c>
      <c r="H15" s="64"/>
      <c r="I15" s="25" t="s">
        <v>324</v>
      </c>
      <c r="J15" s="25">
        <v>1</v>
      </c>
      <c r="K15" s="25" t="s">
        <v>324</v>
      </c>
      <c r="L15" s="93" t="s">
        <v>323</v>
      </c>
      <c r="M15" s="92" t="s">
        <v>322</v>
      </c>
      <c r="O15" s="25" t="s">
        <v>75</v>
      </c>
      <c r="P15" s="26" t="s">
        <v>77</v>
      </c>
      <c r="Q15" s="26" t="s">
        <v>79</v>
      </c>
      <c r="R15" s="26" t="s">
        <v>81</v>
      </c>
      <c r="S15" s="26" t="s">
        <v>83</v>
      </c>
    </row>
    <row r="16" spans="1:19" ht="39" thickBot="1" x14ac:dyDescent="0.3">
      <c r="B16" s="89" t="s">
        <v>321</v>
      </c>
      <c r="C16" s="91" t="s">
        <v>92</v>
      </c>
      <c r="D16" s="91" t="s">
        <v>92</v>
      </c>
      <c r="E16" s="88" t="s">
        <v>91</v>
      </c>
      <c r="F16" s="85" t="s">
        <v>90</v>
      </c>
      <c r="G16" s="84" t="s">
        <v>89</v>
      </c>
      <c r="H16" s="64"/>
      <c r="I16" s="26" t="s">
        <v>80</v>
      </c>
      <c r="J16" s="26">
        <v>2</v>
      </c>
      <c r="K16" s="26" t="s">
        <v>80</v>
      </c>
      <c r="L16" s="83" t="s">
        <v>318</v>
      </c>
      <c r="M16" s="90" t="s">
        <v>320</v>
      </c>
    </row>
    <row r="17" spans="2:13" ht="39" thickBot="1" x14ac:dyDescent="0.3">
      <c r="B17" s="89" t="s">
        <v>319</v>
      </c>
      <c r="C17" s="91" t="s">
        <v>92</v>
      </c>
      <c r="D17" s="88" t="s">
        <v>91</v>
      </c>
      <c r="E17" s="85" t="s">
        <v>90</v>
      </c>
      <c r="F17" s="84" t="s">
        <v>89</v>
      </c>
      <c r="G17" s="84" t="s">
        <v>89</v>
      </c>
      <c r="H17" s="64"/>
      <c r="I17" s="26" t="s">
        <v>78</v>
      </c>
      <c r="J17" s="26">
        <v>3</v>
      </c>
      <c r="K17" s="26" t="s">
        <v>78</v>
      </c>
      <c r="L17" s="83" t="s">
        <v>318</v>
      </c>
      <c r="M17" s="90" t="s">
        <v>317</v>
      </c>
    </row>
    <row r="18" spans="2:13" ht="51.75" thickBot="1" x14ac:dyDescent="0.3">
      <c r="B18" s="89" t="s">
        <v>316</v>
      </c>
      <c r="C18" s="88" t="s">
        <v>91</v>
      </c>
      <c r="D18" s="85" t="s">
        <v>90</v>
      </c>
      <c r="E18" s="85" t="s">
        <v>90</v>
      </c>
      <c r="F18" s="84" t="s">
        <v>89</v>
      </c>
      <c r="G18" s="84" t="s">
        <v>89</v>
      </c>
      <c r="H18" s="64"/>
      <c r="I18" s="26" t="s">
        <v>76</v>
      </c>
      <c r="J18" s="26">
        <v>4</v>
      </c>
      <c r="K18" s="26" t="s">
        <v>76</v>
      </c>
      <c r="L18" s="87" t="s">
        <v>315</v>
      </c>
      <c r="M18" s="82" t="s">
        <v>314</v>
      </c>
    </row>
    <row r="19" spans="2:13" ht="51.75" thickBot="1" x14ac:dyDescent="0.3">
      <c r="B19" s="86" t="s">
        <v>313</v>
      </c>
      <c r="C19" s="85" t="s">
        <v>90</v>
      </c>
      <c r="D19" s="85" t="s">
        <v>90</v>
      </c>
      <c r="E19" s="84" t="s">
        <v>89</v>
      </c>
      <c r="F19" s="84" t="s">
        <v>89</v>
      </c>
      <c r="G19" s="84" t="s">
        <v>89</v>
      </c>
      <c r="H19" s="64"/>
      <c r="I19" s="26" t="s">
        <v>74</v>
      </c>
      <c r="J19" s="26">
        <v>5</v>
      </c>
      <c r="K19" s="26" t="s">
        <v>74</v>
      </c>
      <c r="L19" s="83" t="s">
        <v>312</v>
      </c>
      <c r="M19" s="82" t="s">
        <v>311</v>
      </c>
    </row>
    <row r="20" spans="2:13" ht="30" x14ac:dyDescent="0.25">
      <c r="B20" s="64" t="s">
        <v>310</v>
      </c>
      <c r="C20" s="81"/>
      <c r="D20" s="81"/>
      <c r="E20" s="81"/>
      <c r="F20" s="81"/>
      <c r="G20" s="81"/>
      <c r="H20" s="64"/>
      <c r="I20" s="64"/>
      <c r="J20" s="64"/>
      <c r="K20" s="64"/>
      <c r="L20" s="65"/>
      <c r="M20" s="64"/>
    </row>
    <row r="21" spans="2:13" ht="45.75" thickBot="1" x14ac:dyDescent="0.3">
      <c r="B21" s="64" t="s">
        <v>309</v>
      </c>
      <c r="C21" s="64"/>
      <c r="D21" s="64"/>
      <c r="E21" s="64"/>
      <c r="F21" s="64"/>
      <c r="G21" s="64"/>
      <c r="H21" s="64"/>
      <c r="I21" s="64"/>
      <c r="J21" s="64" t="s">
        <v>308</v>
      </c>
      <c r="K21" s="64"/>
      <c r="L21" s="65"/>
      <c r="M21" s="64"/>
    </row>
    <row r="22" spans="2:13" ht="45.75" thickBot="1" x14ac:dyDescent="0.3">
      <c r="B22" s="64" t="s">
        <v>307</v>
      </c>
      <c r="C22" s="69"/>
      <c r="D22" s="64"/>
      <c r="E22" s="64"/>
      <c r="F22" s="64"/>
      <c r="G22" s="64"/>
      <c r="H22" s="64"/>
      <c r="I22" s="64"/>
      <c r="J22" s="80" t="s">
        <v>306</v>
      </c>
      <c r="K22" s="79" t="s">
        <v>305</v>
      </c>
      <c r="L22" s="78" t="s">
        <v>304</v>
      </c>
      <c r="M22" s="77"/>
    </row>
    <row r="23" spans="2:13" ht="77.25" thickBot="1" x14ac:dyDescent="0.3">
      <c r="B23" s="64" t="s">
        <v>303</v>
      </c>
      <c r="C23" s="64"/>
      <c r="D23" s="64"/>
      <c r="E23" s="64"/>
      <c r="F23" s="64"/>
      <c r="G23" s="64"/>
      <c r="H23" s="64"/>
      <c r="I23" s="75" t="s">
        <v>88</v>
      </c>
      <c r="J23" s="76">
        <v>1</v>
      </c>
      <c r="K23" s="75" t="s">
        <v>88</v>
      </c>
      <c r="L23" s="74" t="s">
        <v>302</v>
      </c>
      <c r="M23" s="64"/>
    </row>
    <row r="24" spans="2:13" ht="64.5" thickBot="1" x14ac:dyDescent="0.3">
      <c r="B24" s="64"/>
      <c r="C24" s="64"/>
      <c r="D24" s="64"/>
      <c r="E24" s="64"/>
      <c r="F24" s="64"/>
      <c r="G24" s="64"/>
      <c r="H24" s="64"/>
      <c r="I24" s="75" t="s">
        <v>87</v>
      </c>
      <c r="J24" s="76">
        <v>2</v>
      </c>
      <c r="K24" s="75" t="s">
        <v>87</v>
      </c>
      <c r="L24" s="74" t="s">
        <v>301</v>
      </c>
      <c r="M24" s="64"/>
    </row>
    <row r="25" spans="2:13" ht="77.25" thickBot="1" x14ac:dyDescent="0.3">
      <c r="B25" s="64"/>
      <c r="C25" s="64"/>
      <c r="D25" s="64"/>
      <c r="E25" s="64"/>
      <c r="F25" s="64"/>
      <c r="G25" s="64"/>
      <c r="H25" s="64"/>
      <c r="I25" s="75" t="s">
        <v>4</v>
      </c>
      <c r="J25" s="76">
        <v>3</v>
      </c>
      <c r="K25" s="75" t="s">
        <v>4</v>
      </c>
      <c r="L25" s="74" t="s">
        <v>300</v>
      </c>
      <c r="M25" s="64"/>
    </row>
    <row r="26" spans="2:13" ht="77.25" thickBot="1" x14ac:dyDescent="0.3">
      <c r="B26" s="56" t="s">
        <v>299</v>
      </c>
      <c r="C26" s="64"/>
      <c r="D26" s="56" t="s">
        <v>298</v>
      </c>
      <c r="E26" s="64"/>
      <c r="F26" s="64"/>
      <c r="G26" s="64"/>
      <c r="H26" s="64"/>
      <c r="I26" s="75" t="s">
        <v>86</v>
      </c>
      <c r="J26" s="76">
        <v>4</v>
      </c>
      <c r="K26" s="75" t="s">
        <v>86</v>
      </c>
      <c r="L26" s="74" t="s">
        <v>297</v>
      </c>
      <c r="M26" s="64"/>
    </row>
    <row r="27" spans="2:13" ht="90" thickBot="1" x14ac:dyDescent="0.3">
      <c r="B27" s="56" t="s">
        <v>296</v>
      </c>
      <c r="C27" s="64"/>
      <c r="D27" s="56" t="s">
        <v>296</v>
      </c>
      <c r="E27" s="64"/>
      <c r="F27" s="64"/>
      <c r="G27" s="64"/>
      <c r="H27" s="64"/>
      <c r="I27" s="75" t="s">
        <v>85</v>
      </c>
      <c r="J27" s="76">
        <v>5</v>
      </c>
      <c r="K27" s="75" t="s">
        <v>85</v>
      </c>
      <c r="L27" s="74" t="s">
        <v>295</v>
      </c>
      <c r="M27" s="64"/>
    </row>
    <row r="28" spans="2:13" x14ac:dyDescent="0.25">
      <c r="B28" s="56" t="s">
        <v>294</v>
      </c>
      <c r="C28" s="64"/>
      <c r="D28" s="56" t="s">
        <v>294</v>
      </c>
      <c r="E28" s="64"/>
      <c r="F28" s="64"/>
      <c r="G28" s="64"/>
      <c r="H28" s="64"/>
      <c r="I28" s="72"/>
      <c r="J28" s="46"/>
      <c r="K28" s="72"/>
      <c r="L28" s="73"/>
      <c r="M28" s="64"/>
    </row>
    <row r="29" spans="2:13" x14ac:dyDescent="0.25">
      <c r="B29" s="64"/>
      <c r="C29" s="64"/>
      <c r="D29" s="64"/>
      <c r="E29" s="64"/>
      <c r="F29" s="64"/>
      <c r="G29" s="64"/>
      <c r="H29" s="64"/>
      <c r="I29" s="64"/>
      <c r="J29" s="64"/>
      <c r="K29" s="64"/>
      <c r="L29" s="65"/>
      <c r="M29" s="64"/>
    </row>
    <row r="30" spans="2:13" x14ac:dyDescent="0.25">
      <c r="B30" s="72"/>
      <c r="C30" s="64"/>
      <c r="D30" s="72"/>
      <c r="E30" s="64"/>
      <c r="F30" s="64"/>
      <c r="G30" s="64"/>
      <c r="H30" s="64"/>
      <c r="I30" s="64"/>
      <c r="J30" s="64"/>
      <c r="K30" s="64"/>
      <c r="L30" s="65"/>
      <c r="M30" s="64"/>
    </row>
    <row r="31" spans="2:13" ht="30" x14ac:dyDescent="0.25">
      <c r="B31" s="69" t="s">
        <v>293</v>
      </c>
      <c r="C31" s="64"/>
      <c r="D31" s="64"/>
      <c r="E31" s="64"/>
      <c r="F31" s="64"/>
      <c r="G31" s="64"/>
      <c r="H31" s="64"/>
      <c r="I31" s="64"/>
      <c r="J31" s="64"/>
      <c r="K31" s="71" t="s">
        <v>292</v>
      </c>
      <c r="L31" s="70" t="s">
        <v>291</v>
      </c>
      <c r="M31" s="64"/>
    </row>
    <row r="32" spans="2:13" x14ac:dyDescent="0.25">
      <c r="B32" s="69" t="s">
        <v>290</v>
      </c>
      <c r="C32" s="158" t="s">
        <v>289</v>
      </c>
      <c r="D32" s="158"/>
      <c r="E32" s="158" t="s">
        <v>288</v>
      </c>
      <c r="F32" s="158"/>
      <c r="G32" s="64"/>
      <c r="H32" s="64"/>
      <c r="I32" s="64"/>
      <c r="J32" s="64"/>
      <c r="K32" s="56" t="s">
        <v>287</v>
      </c>
      <c r="L32" s="68" t="s">
        <v>286</v>
      </c>
      <c r="M32" s="64"/>
    </row>
    <row r="33" spans="2:16" ht="25.5" x14ac:dyDescent="0.25">
      <c r="B33" s="64"/>
      <c r="C33" s="51" t="s">
        <v>285</v>
      </c>
      <c r="D33" s="51" t="s">
        <v>283</v>
      </c>
      <c r="E33" s="51" t="s">
        <v>284</v>
      </c>
      <c r="F33" s="51" t="s">
        <v>283</v>
      </c>
      <c r="G33" s="64"/>
      <c r="H33" s="64"/>
      <c r="I33" s="64"/>
      <c r="J33" s="64"/>
      <c r="K33" s="56" t="s">
        <v>4</v>
      </c>
      <c r="L33" s="68" t="s">
        <v>282</v>
      </c>
      <c r="M33" s="64"/>
    </row>
    <row r="34" spans="2:16" ht="38.25" x14ac:dyDescent="0.25">
      <c r="B34" s="66" t="s">
        <v>102</v>
      </c>
      <c r="C34" s="51">
        <v>2</v>
      </c>
      <c r="D34" s="51">
        <v>0</v>
      </c>
      <c r="E34" s="51">
        <v>2</v>
      </c>
      <c r="F34" s="51">
        <v>0</v>
      </c>
      <c r="G34" s="64"/>
      <c r="H34" s="64"/>
      <c r="I34" s="64"/>
      <c r="J34" s="64"/>
      <c r="K34" s="56" t="s">
        <v>281</v>
      </c>
      <c r="L34" s="68" t="s">
        <v>280</v>
      </c>
      <c r="M34" s="64"/>
    </row>
    <row r="35" spans="2:16" ht="38.25" x14ac:dyDescent="0.25">
      <c r="B35" s="66" t="s">
        <v>279</v>
      </c>
      <c r="C35" s="51">
        <v>1</v>
      </c>
      <c r="D35" s="51">
        <v>0</v>
      </c>
      <c r="E35" s="51">
        <v>1</v>
      </c>
      <c r="F35" s="51">
        <v>0</v>
      </c>
      <c r="G35" s="64"/>
      <c r="H35" s="64"/>
      <c r="I35" s="64"/>
      <c r="J35" s="64"/>
      <c r="K35" s="56" t="s">
        <v>278</v>
      </c>
      <c r="L35" s="67" t="s">
        <v>277</v>
      </c>
      <c r="M35" s="64"/>
    </row>
    <row r="36" spans="2:16" x14ac:dyDescent="0.25">
      <c r="B36" s="66" t="s">
        <v>276</v>
      </c>
      <c r="C36" s="51">
        <v>0</v>
      </c>
      <c r="D36" s="51">
        <v>0</v>
      </c>
      <c r="E36" s="51">
        <v>0</v>
      </c>
      <c r="F36" s="51">
        <v>0</v>
      </c>
      <c r="G36" s="64"/>
      <c r="H36" s="64"/>
      <c r="I36" s="64"/>
      <c r="J36" s="64"/>
      <c r="K36" s="64"/>
      <c r="L36" s="65"/>
      <c r="M36" s="64"/>
    </row>
    <row r="37" spans="2:16" x14ac:dyDescent="0.25">
      <c r="B37" s="64"/>
      <c r="C37" s="64"/>
      <c r="D37" s="64"/>
      <c r="E37" s="64"/>
      <c r="F37" s="64"/>
      <c r="G37" s="64"/>
      <c r="H37" s="64"/>
      <c r="I37" s="64"/>
      <c r="J37" s="64"/>
      <c r="K37" s="64"/>
      <c r="L37" s="65"/>
      <c r="M37" s="64"/>
    </row>
    <row r="41" spans="2:16" x14ac:dyDescent="0.25">
      <c r="B41" s="266" t="s">
        <v>275</v>
      </c>
      <c r="C41" s="266"/>
      <c r="D41" s="287" t="s">
        <v>273</v>
      </c>
      <c r="E41" s="287" t="s">
        <v>272</v>
      </c>
      <c r="F41" s="287" t="s">
        <v>271</v>
      </c>
      <c r="G41" s="287" t="s">
        <v>270</v>
      </c>
      <c r="H41" s="287" t="s">
        <v>269</v>
      </c>
      <c r="I41" s="63"/>
      <c r="J41" s="288" t="s">
        <v>274</v>
      </c>
      <c r="K41" s="288"/>
      <c r="L41" s="287" t="s">
        <v>273</v>
      </c>
      <c r="M41" s="287" t="s">
        <v>272</v>
      </c>
      <c r="N41" s="287" t="s">
        <v>271</v>
      </c>
      <c r="O41" s="287" t="s">
        <v>270</v>
      </c>
      <c r="P41" s="287" t="s">
        <v>269</v>
      </c>
    </row>
    <row r="42" spans="2:16" x14ac:dyDescent="0.25">
      <c r="B42" s="266"/>
      <c r="C42" s="266"/>
      <c r="D42" s="287"/>
      <c r="E42" s="287"/>
      <c r="F42" s="287"/>
      <c r="G42" s="287"/>
      <c r="H42" s="287"/>
      <c r="I42" s="63"/>
      <c r="J42" s="288"/>
      <c r="K42" s="288"/>
      <c r="L42" s="287"/>
      <c r="M42" s="287"/>
      <c r="N42" s="287"/>
      <c r="O42" s="287"/>
      <c r="P42" s="287"/>
    </row>
    <row r="43" spans="2:16" x14ac:dyDescent="0.25">
      <c r="B43" s="266"/>
      <c r="C43" s="266"/>
      <c r="D43" s="287"/>
      <c r="E43" s="287"/>
      <c r="F43" s="287"/>
      <c r="G43" s="287"/>
      <c r="H43" s="287"/>
      <c r="I43" s="63"/>
      <c r="J43" s="288"/>
      <c r="K43" s="288"/>
      <c r="L43" s="287"/>
      <c r="M43" s="287"/>
      <c r="N43" s="287"/>
      <c r="O43" s="287"/>
      <c r="P43" s="287"/>
    </row>
    <row r="44" spans="2:16" ht="30" x14ac:dyDescent="0.25">
      <c r="B44" s="266"/>
      <c r="C44" s="266"/>
      <c r="D44" s="2" t="s">
        <v>98</v>
      </c>
      <c r="E44" s="2" t="s">
        <v>5</v>
      </c>
      <c r="F44" s="2" t="s">
        <v>174</v>
      </c>
      <c r="G44" s="2">
        <v>2</v>
      </c>
      <c r="H44" s="2">
        <v>1</v>
      </c>
      <c r="I44" s="63"/>
      <c r="J44" s="288"/>
      <c r="K44" s="288"/>
      <c r="L44" s="62" t="s">
        <v>98</v>
      </c>
      <c r="M44" s="62" t="s">
        <v>5</v>
      </c>
      <c r="N44" s="62" t="s">
        <v>174</v>
      </c>
      <c r="O44" s="62">
        <v>2</v>
      </c>
      <c r="P44" s="62">
        <v>0</v>
      </c>
    </row>
    <row r="45" spans="2:16" ht="30" x14ac:dyDescent="0.25">
      <c r="B45" s="266"/>
      <c r="C45" s="266"/>
      <c r="D45" s="2" t="s">
        <v>4</v>
      </c>
      <c r="E45" s="2" t="s">
        <v>5</v>
      </c>
      <c r="F45" s="2" t="s">
        <v>5</v>
      </c>
      <c r="G45" s="2">
        <v>1</v>
      </c>
      <c r="H45" s="2">
        <v>1</v>
      </c>
      <c r="I45" s="63"/>
      <c r="J45" s="288"/>
      <c r="K45" s="288"/>
      <c r="L45" s="62" t="s">
        <v>4</v>
      </c>
      <c r="M45" s="62" t="s">
        <v>5</v>
      </c>
      <c r="N45" s="62" t="s">
        <v>5</v>
      </c>
      <c r="O45" s="62">
        <v>1</v>
      </c>
      <c r="P45" s="62">
        <v>0</v>
      </c>
    </row>
    <row r="46" spans="2:16" ht="30" x14ac:dyDescent="0.25">
      <c r="B46" s="266"/>
      <c r="C46" s="266"/>
      <c r="D46" s="2" t="s">
        <v>4</v>
      </c>
      <c r="E46" s="2" t="s">
        <v>7</v>
      </c>
      <c r="F46" s="2" t="s">
        <v>5</v>
      </c>
      <c r="G46" s="2">
        <v>0</v>
      </c>
      <c r="H46" s="2">
        <v>1</v>
      </c>
      <c r="I46" s="63"/>
      <c r="J46" s="288"/>
      <c r="K46" s="288"/>
      <c r="L46" s="62" t="s">
        <v>4</v>
      </c>
      <c r="M46" s="62" t="s">
        <v>7</v>
      </c>
      <c r="N46" s="62" t="s">
        <v>5</v>
      </c>
      <c r="O46" s="62">
        <v>0</v>
      </c>
      <c r="P46" s="62">
        <v>0</v>
      </c>
    </row>
    <row r="47" spans="2:16" ht="30" x14ac:dyDescent="0.25">
      <c r="B47" s="266"/>
      <c r="C47" s="266"/>
      <c r="D47" s="2" t="s">
        <v>4</v>
      </c>
      <c r="E47" s="2" t="s">
        <v>5</v>
      </c>
      <c r="F47" s="2" t="s">
        <v>7</v>
      </c>
      <c r="G47" s="2">
        <v>1</v>
      </c>
      <c r="H47" s="2">
        <v>0</v>
      </c>
      <c r="I47" s="63"/>
      <c r="J47" s="288"/>
      <c r="K47" s="288"/>
      <c r="L47" s="62" t="s">
        <v>4</v>
      </c>
      <c r="M47" s="62" t="s">
        <v>5</v>
      </c>
      <c r="N47" s="62" t="s">
        <v>7</v>
      </c>
      <c r="O47" s="62">
        <v>1</v>
      </c>
      <c r="P47" s="62">
        <v>0</v>
      </c>
    </row>
    <row r="48" spans="2:16" x14ac:dyDescent="0.25">
      <c r="D48" s="3" t="s">
        <v>72</v>
      </c>
      <c r="E48" s="3" t="s">
        <v>73</v>
      </c>
      <c r="F48" s="3" t="s">
        <v>73</v>
      </c>
    </row>
  </sheetData>
  <mergeCells count="16">
    <mergeCell ref="O41:O43"/>
    <mergeCell ref="P41:P43"/>
    <mergeCell ref="H41:H43"/>
    <mergeCell ref="J41:K47"/>
    <mergeCell ref="L41:L43"/>
    <mergeCell ref="M41:M43"/>
    <mergeCell ref="N41:N43"/>
    <mergeCell ref="B12:B14"/>
    <mergeCell ref="C12:G12"/>
    <mergeCell ref="C32:D32"/>
    <mergeCell ref="E32:F32"/>
    <mergeCell ref="B41:C47"/>
    <mergeCell ref="D41:D43"/>
    <mergeCell ref="E41:E43"/>
    <mergeCell ref="F41:F43"/>
    <mergeCell ref="G41:G4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MATRIZ PROYECCIÓN 2020</vt:lpstr>
      <vt:lpstr>DATOS</vt:lpstr>
      <vt:lpstr>Validacion</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Nicolle Catalina Cardenas Martinez</dc:creator>
  <cp:lastModifiedBy>user</cp:lastModifiedBy>
  <dcterms:created xsi:type="dcterms:W3CDTF">2020-01-16T16:16:54Z</dcterms:created>
  <dcterms:modified xsi:type="dcterms:W3CDTF">2020-01-27T01:55:46Z</dcterms:modified>
</cp:coreProperties>
</file>