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15. MATRIZ RIESGOS DE GESTION PROCESO GESTION FINANCIERA\"/>
    </mc:Choice>
  </mc:AlternateContent>
  <bookViews>
    <workbookView xWindow="0" yWindow="0" windowWidth="17389" windowHeight="9998" tabRatio="614" firstSheet="5" activeTab="6"/>
  </bookViews>
  <sheets>
    <sheet name="Calific impacto riesgos corrupc" sheetId="42" state="hidden" r:id="rId1"/>
    <sheet name="Matriz de riesgo " sheetId="40" state="hidden" r:id="rId2"/>
    <sheet name="Mapa de Riesgos" sheetId="46" state="hidden" r:id="rId3"/>
    <sheet name="Validacion" sheetId="33" state="hidden" r:id="rId4"/>
    <sheet name="DATOS " sheetId="39" state="hidden" r:id="rId5"/>
    <sheet name="Contexto " sheetId="49" r:id="rId6"/>
    <sheet name="Contabilidad" sheetId="4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6" hidden="1">Contabilidad!#REF!</definedName>
    <definedName name="_xlnm._FilterDatabase" localSheetId="2" hidden="1">'Mapa de Riesgos'!$A$8:$DY$62</definedName>
    <definedName name="_xlnm._FilterDatabase" localSheetId="1" hidden="1">'Matriz de riesgo '!$E$60:$E$63</definedName>
    <definedName name="a" localSheetId="5">#REF!*#REF!&lt;10</definedName>
    <definedName name="a">#REF!*#REF!&lt;10</definedName>
    <definedName name="ACEPTABLE" localSheetId="0">#REF!*#REF!&lt;10</definedName>
    <definedName name="ACEPTABLE" localSheetId="6">#REF!*#REF!&lt;10</definedName>
    <definedName name="ACEPTABLE" localSheetId="5">#REF!*#REF!&lt;10</definedName>
    <definedName name="ACEPTABLE" localSheetId="2">#REF!*#REF!&lt;10</definedName>
    <definedName name="ACEPTABLE" localSheetId="1">#REF!*#REF!&lt;10</definedName>
    <definedName name="ACEPTABLE">#REF!*#REF!&lt;10</definedName>
    <definedName name="AGENTE" localSheetId="0">'[1]LISTA PARA VALIDACION'!#REF!</definedName>
    <definedName name="AGENTE" localSheetId="6">'[1]LISTA PARA VALIDACION'!#REF!</definedName>
    <definedName name="AGENTE" localSheetId="5">'[2]LISTA PARA VALIDACION'!#REF!</definedName>
    <definedName name="AGENTE" localSheetId="2">'[1]LISTA PARA VALIDACION'!#REF!</definedName>
    <definedName name="AGENTE" localSheetId="1">'[1]LISTA PARA VALIDACION'!#REF!</definedName>
    <definedName name="AGENTE">'[1]LISTA PARA VALIDACION'!#REF!</definedName>
    <definedName name="agtew" localSheetId="5">'[3]LISTA PARA VALIDACION'!#REF!</definedName>
    <definedName name="agtew">'[1]LISTA PARA VALIDACION'!#REF!</definedName>
    <definedName name="Asumir_Riesgo" localSheetId="0">#REF!</definedName>
    <definedName name="Asumir_Riesgo" localSheetId="6">#REF!</definedName>
    <definedName name="Asumir_Riesgo" localSheetId="5">[4]DATOS!$A$22:$A$24</definedName>
    <definedName name="Asumir_Riesgo" localSheetId="4">'DATOS '!$A$24:$A$27</definedName>
    <definedName name="Asumir_Riesgo" localSheetId="2">#REF!</definedName>
    <definedName name="Asumir_Riesgo" localSheetId="1">#REF!</definedName>
    <definedName name="Asumir_Riesgo">#REF!</definedName>
    <definedName name="CLASES" localSheetId="0">#REF!</definedName>
    <definedName name="CLASES" localSheetId="6">#REF!</definedName>
    <definedName name="CLASES" localSheetId="5">#REF!</definedName>
    <definedName name="CLASES" localSheetId="2">#REF!</definedName>
    <definedName name="CLASES" localSheetId="1">#REF!</definedName>
    <definedName name="CLASES">#REF!</definedName>
    <definedName name="CLASIFICACIONRIESGOS" localSheetId="5">'[2]LISTA PARA VALIDACION'!$A$381:$A$387</definedName>
    <definedName name="CLASIFICACIONRIESGOS">'[1]LISTA PARA VALIDACION'!$A$381:$A$387</definedName>
    <definedName name="contexot">#REF!</definedName>
    <definedName name="contexto">#REF!</definedName>
    <definedName name="CONTROL" localSheetId="0">#REF!</definedName>
    <definedName name="CONTROL" localSheetId="6">#REF!</definedName>
    <definedName name="CONTROL" localSheetId="5">#REF!</definedName>
    <definedName name="CONTROL" localSheetId="2">#REF!</definedName>
    <definedName name="CONTROL" localSheetId="1">#REF!</definedName>
    <definedName name="CONTROL">#REF!</definedName>
    <definedName name="D" localSheetId="5">'[5]LISTA PARA VALIDACION'!$A$521:$A$525</definedName>
    <definedName name="D">'[6]LISTA PARA VALIDACION'!$A$521:$A$525</definedName>
    <definedName name="DD" localSheetId="5">'[5]LISTA PARA VALIDACION'!$A$8:$A$51</definedName>
    <definedName name="DD">'[6]LISTA PARA VALIDACION'!$A$8:$A$51</definedName>
    <definedName name="DEPENDENCIA1" localSheetId="5">'[2]LISTA PARA VALIDACION'!$A$7:$A$51</definedName>
    <definedName name="DEPENDENCIA1">'[1]LISTA PARA VALIDACION'!$A$7:$A$51</definedName>
    <definedName name="DEPENDENCIAS" localSheetId="5">'[2]LISTA PARA VALIDACION'!$A$8:$A$51</definedName>
    <definedName name="DEPENDENCIAS">'[1]LISTA PARA VALIDACION'!$A$8:$A$51</definedName>
    <definedName name="DIRECCIONES1" localSheetId="0">'[1]LISTA PARA VALIDACION'!#REF!</definedName>
    <definedName name="DIRECCIONES1" localSheetId="6">'[1]LISTA PARA VALIDACION'!#REF!</definedName>
    <definedName name="DIRECCIONES1" localSheetId="5">'[2]LISTA PARA VALIDACION'!#REF!</definedName>
    <definedName name="DIRECCIONES1" localSheetId="2">'[1]LISTA PARA VALIDACION'!#REF!</definedName>
    <definedName name="DIRECCIONES1" localSheetId="1">'[1]LISTA PARA VALIDACION'!#REF!</definedName>
    <definedName name="DIRECCIONES1">'[1]LISTA PARA VALIDACION'!#REF!</definedName>
    <definedName name="direcciones2" localSheetId="0">'[1]LISTA PARA VALIDACION'!#REF!</definedName>
    <definedName name="direcciones2" localSheetId="6">'[1]LISTA PARA VALIDACION'!#REF!</definedName>
    <definedName name="direcciones2" localSheetId="5">'[2]LISTA PARA VALIDACION'!#REF!</definedName>
    <definedName name="direcciones2" localSheetId="2">'[1]LISTA PARA VALIDACION'!#REF!</definedName>
    <definedName name="direcciones2" localSheetId="1">'[1]LISTA PARA VALIDACION'!#REF!</definedName>
    <definedName name="direcciones2">'[1]LISTA PARA VALIDACION'!#REF!</definedName>
    <definedName name="efectos1" localSheetId="5">'[2]LISTA PARA VALIDACION'!$A$362:$A$366</definedName>
    <definedName name="efectos1">'[1]LISTA PARA VALIDACION'!$A$362:$A$366</definedName>
    <definedName name="ESTADOS">[7]Hoja1!$B$200:$B$203</definedName>
    <definedName name="FACTOR" localSheetId="0">#REF!</definedName>
    <definedName name="FACTOR" localSheetId="6">#REF!</definedName>
    <definedName name="FACTOR" localSheetId="5">#REF!</definedName>
    <definedName name="FACTOR" localSheetId="2">#REF!</definedName>
    <definedName name="FACTOR" localSheetId="1">#REF!</definedName>
    <definedName name="FACTOR">#REF!</definedName>
    <definedName name="FUENTE" localSheetId="0">'[1]LISTA PARA VALIDACION'!#REF!</definedName>
    <definedName name="FUENTE" localSheetId="6">'[1]LISTA PARA VALIDACION'!#REF!</definedName>
    <definedName name="FUENTE" localSheetId="5">'[2]LISTA PARA VALIDACION'!#REF!</definedName>
    <definedName name="FUENTE" localSheetId="2">'[1]LISTA PARA VALIDACION'!#REF!</definedName>
    <definedName name="FUENTE" localSheetId="1">'[1]LISTA PARA VALIDACION'!#REF!</definedName>
    <definedName name="FUENTE">'[1]LISTA PARA VALIDACION'!#REF!</definedName>
    <definedName name="GERENCIA" localSheetId="0">'[1]LISTA PARA VALIDACION'!#REF!</definedName>
    <definedName name="GERENCIA" localSheetId="6">'[1]LISTA PARA VALIDACION'!#REF!</definedName>
    <definedName name="GERENCIA" localSheetId="5">'[2]LISTA PARA VALIDACION'!#REF!</definedName>
    <definedName name="GERENCIA" localSheetId="2">'[1]LISTA PARA VALIDACION'!#REF!</definedName>
    <definedName name="GERENCIA" localSheetId="1">'[1]LISTA PARA VALIDACION'!#REF!</definedName>
    <definedName name="GERENCIA">'[1]LISTA PARA VALIDACION'!#REF!</definedName>
    <definedName name="GERENCIA1" localSheetId="0">'[1]LISTA PARA VALIDACION'!#REF!</definedName>
    <definedName name="GERENCIA1" localSheetId="6">'[1]LISTA PARA VALIDACION'!#REF!</definedName>
    <definedName name="GERENCIA1" localSheetId="5">'[2]LISTA PARA VALIDACION'!#REF!</definedName>
    <definedName name="GERENCIA1" localSheetId="2">'[1]LISTA PARA VALIDACION'!#REF!</definedName>
    <definedName name="GERENCIA1" localSheetId="1">'[1]LISTA PARA VALIDACION'!#REF!</definedName>
    <definedName name="GERENCIA1">'[1]LISTA PARA VALIDACION'!#REF!</definedName>
    <definedName name="GERENCIAS" localSheetId="0">#REF!</definedName>
    <definedName name="GERENCIAS" localSheetId="6">#REF!</definedName>
    <definedName name="GERENCIAS" localSheetId="5">#REF!</definedName>
    <definedName name="GERENCIAS" localSheetId="2">#REF!</definedName>
    <definedName name="GERENCIAS" localSheetId="1">#REF!</definedName>
    <definedName name="GERENCIAS">#REF!</definedName>
    <definedName name="macroproceso1" localSheetId="5">'[2]LISTA PARA VALIDACION'!$A$73:$A$120</definedName>
    <definedName name="macroproceso1">'[1]LISTA PARA VALIDACION'!$A$73:$A$120</definedName>
    <definedName name="MARCA1" localSheetId="5">'[2]LISTA PARA VALIDACION'!$B$396:$B$397</definedName>
    <definedName name="MARCA1">'[1]LISTA PARA VALIDACION'!$B$396:$B$397</definedName>
    <definedName name="MEDIDAS" localSheetId="5">'[2]LISTA PARA VALIDACION'!$A$402:$A$410</definedName>
    <definedName name="MEDIDAS">'[1]LISTA PARA VALIDACION'!$A$402:$A$410</definedName>
    <definedName name="n">'[3]LISTA PARA VALIDACION'!#REF!</definedName>
    <definedName name="nannaa">#REF!</definedName>
    <definedName name="NCONTROL" localSheetId="0">#REF!</definedName>
    <definedName name="NCONTROL" localSheetId="6">#REF!</definedName>
    <definedName name="NCONTROL" localSheetId="5">#REF!</definedName>
    <definedName name="NCONTROL" localSheetId="2">#REF!</definedName>
    <definedName name="NCONTROL" localSheetId="1">#REF!</definedName>
    <definedName name="NCONTROL">#REF!</definedName>
    <definedName name="NIVEL0" localSheetId="0">'[1]LISTA PARA VALIDACION'!#REF!</definedName>
    <definedName name="NIVEL0" localSheetId="6">'[1]LISTA PARA VALIDACION'!#REF!</definedName>
    <definedName name="NIVEL0" localSheetId="5">'[2]LISTA PARA VALIDACION'!#REF!</definedName>
    <definedName name="NIVEL0" localSheetId="2">'[1]LISTA PARA VALIDACION'!#REF!</definedName>
    <definedName name="NIVEL0" localSheetId="1">'[1]LISTA PARA VALIDACION'!#REF!</definedName>
    <definedName name="NIVEL0">'[1]LISTA PARA VALIDACION'!#REF!</definedName>
    <definedName name="Nivel1" localSheetId="0">#REF!</definedName>
    <definedName name="Nivel1" localSheetId="6">#REF!</definedName>
    <definedName name="Nivel1" localSheetId="5">#REF!</definedName>
    <definedName name="Nivel1" localSheetId="2">#REF!</definedName>
    <definedName name="Nivel1" localSheetId="1">#REF!</definedName>
    <definedName name="Nivel1">#REF!</definedName>
    <definedName name="nivel2" localSheetId="0">#REF!</definedName>
    <definedName name="nivel2" localSheetId="6">#REF!</definedName>
    <definedName name="nivel2" localSheetId="5">#REF!</definedName>
    <definedName name="nivel2" localSheetId="2">#REF!</definedName>
    <definedName name="nivel2" localSheetId="1">#REF!</definedName>
    <definedName name="nivel2">#REF!</definedName>
    <definedName name="Nivel3" localSheetId="0">#REF!</definedName>
    <definedName name="Nivel3" localSheetId="6">#REF!</definedName>
    <definedName name="Nivel3" localSheetId="5">#REF!</definedName>
    <definedName name="Nivel3" localSheetId="2">#REF!</definedName>
    <definedName name="Nivel3" localSheetId="1">#REF!</definedName>
    <definedName name="Nivel3">#REF!</definedName>
    <definedName name="Nivel4" localSheetId="0">#REF!</definedName>
    <definedName name="Nivel4" localSheetId="6">#REF!</definedName>
    <definedName name="Nivel4" localSheetId="5">#REF!</definedName>
    <definedName name="Nivel4" localSheetId="2">#REF!</definedName>
    <definedName name="Nivel4" localSheetId="1">#REF!</definedName>
    <definedName name="Nivel4">#REF!</definedName>
    <definedName name="nIVEL5" localSheetId="0">#REF!</definedName>
    <definedName name="nIVEL5" localSheetId="6">#REF!</definedName>
    <definedName name="nIVEL5" localSheetId="5">#REF!</definedName>
    <definedName name="nIVEL5" localSheetId="2">#REF!</definedName>
    <definedName name="nIVEL5" localSheetId="1">#REF!</definedName>
    <definedName name="nIVEL5">#REF!</definedName>
    <definedName name="Nivel6" localSheetId="0">#REF!</definedName>
    <definedName name="Nivel6" localSheetId="6">#REF!</definedName>
    <definedName name="Nivel6" localSheetId="5">#REF!</definedName>
    <definedName name="Nivel6" localSheetId="2">#REF!</definedName>
    <definedName name="Nivel6" localSheetId="1">#REF!</definedName>
    <definedName name="Nivel6">#REF!</definedName>
    <definedName name="NOMBRE" localSheetId="0">#REF!</definedName>
    <definedName name="NOMBRE" localSheetId="6">#REF!</definedName>
    <definedName name="NOMBRE" localSheetId="5">#REF!</definedName>
    <definedName name="NOMBRE" localSheetId="2">#REF!</definedName>
    <definedName name="NOMBRE" localSheetId="1">#REF!</definedName>
    <definedName name="NOMBRE">#REF!</definedName>
    <definedName name="NUMERO" localSheetId="0">#REF!</definedName>
    <definedName name="NUMERO" localSheetId="6">#REF!</definedName>
    <definedName name="NUMERO" localSheetId="5">#REF!</definedName>
    <definedName name="NUMERO" localSheetId="2">#REF!</definedName>
    <definedName name="NUMERO" localSheetId="1">#REF!</definedName>
    <definedName name="NUMERO">#REF!</definedName>
    <definedName name="OBJETIVOS" localSheetId="5">'[2]LISTA PARA VALIDACION'!$A$54:$A$60</definedName>
    <definedName name="OBJETIVOS">'[1]LISTA PARA VALIDACION'!$A$54:$A$60</definedName>
    <definedName name="PESO" localSheetId="0">#REF!</definedName>
    <definedName name="PESO" localSheetId="6">#REF!</definedName>
    <definedName name="PESO" localSheetId="5">#REF!</definedName>
    <definedName name="PESO" localSheetId="2">#REF!</definedName>
    <definedName name="PESO" localSheetId="1">#REF!</definedName>
    <definedName name="PESO">#REF!</definedName>
    <definedName name="Peso2" localSheetId="0">#REF!</definedName>
    <definedName name="Peso2" localSheetId="6">#REF!</definedName>
    <definedName name="Peso2" localSheetId="5">#REF!</definedName>
    <definedName name="Peso2" localSheetId="2">#REF!</definedName>
    <definedName name="Peso2" localSheetId="1">#REF!</definedName>
    <definedName name="Peso2">#REF!</definedName>
    <definedName name="PESOS" localSheetId="0">#REF!</definedName>
    <definedName name="PESOS" localSheetId="6">#REF!</definedName>
    <definedName name="PESOS" localSheetId="5">#REF!</definedName>
    <definedName name="PESOS" localSheetId="2">#REF!</definedName>
    <definedName name="PESOS" localSheetId="1">#REF!</definedName>
    <definedName name="PESOS">#REF!</definedName>
    <definedName name="PROCEDIMIENTOS" localSheetId="5">'[2]LISTA PARA VALIDACION'!$A$133:$A$270</definedName>
    <definedName name="PROCEDIMIENTOS">'[1]LISTA PARA VALIDACION'!$A$133:$A$270</definedName>
    <definedName name="PROCESO" localSheetId="0">#REF!</definedName>
    <definedName name="PROCESO" localSheetId="6">#REF!</definedName>
    <definedName name="PROCESO" localSheetId="5">#REF!</definedName>
    <definedName name="PROCESO" localSheetId="2">#REF!</definedName>
    <definedName name="PROCESO" localSheetId="1">#REF!</definedName>
    <definedName name="PROCESO">#REF!</definedName>
    <definedName name="RESPONSABILIDAD1" localSheetId="5">'[2]LISTA PARA VALIDACION'!$A$521:$A$525</definedName>
    <definedName name="RESPONSABILIDAD1">'[1]LISTA PARA VALIDACION'!$A$521:$A$525</definedName>
    <definedName name="rS" localSheetId="0">#REF!</definedName>
    <definedName name="rS" localSheetId="6">#REF!</definedName>
    <definedName name="rS" localSheetId="5">#REF!</definedName>
    <definedName name="rS" localSheetId="2">#REF!</definedName>
    <definedName name="rS" localSheetId="1">#REF!</definedName>
    <definedName name="rS">#REF!</definedName>
    <definedName name="tipo_riesgo" localSheetId="5">[8]Hoja3!$A$2:$A$9</definedName>
    <definedName name="tipo_riesgo">[9]Hoja3!$A$2:$A$9</definedName>
    <definedName name="tratamiento" localSheetId="0">#REF!</definedName>
    <definedName name="tratamiento" localSheetId="6">#REF!</definedName>
    <definedName name="tratamiento" localSheetId="5">#REF!</definedName>
    <definedName name="tratamiento" localSheetId="4">'DATOS '!$A$24:$A$27</definedName>
    <definedName name="tratamiento" localSheetId="2">#REF!</definedName>
    <definedName name="tratamiento" localSheetId="1">#REF!</definedName>
    <definedName name="tratamiento">#REF!</definedName>
    <definedName name="Valor1" localSheetId="0">#REF!</definedName>
    <definedName name="Valor1" localSheetId="6">#REF!</definedName>
    <definedName name="Valor1" localSheetId="5">#REF!</definedName>
    <definedName name="Valor1" localSheetId="2">#REF!</definedName>
    <definedName name="Valor1" localSheetId="1">#REF!</definedName>
    <definedName name="Valor1">#REF!</definedName>
    <definedName name="valor2" localSheetId="0">#REF!</definedName>
    <definedName name="valor2" localSheetId="6">#REF!</definedName>
    <definedName name="valor2" localSheetId="5">#REF!</definedName>
    <definedName name="valor2" localSheetId="2">#REF!</definedName>
    <definedName name="valor2" localSheetId="1">#REF!</definedName>
    <definedName name="valor2">#REF!</definedName>
    <definedName name="vv">#REF!</definedName>
  </definedNames>
  <calcPr calcId="152511"/>
</workbook>
</file>

<file path=xl/calcChain.xml><?xml version="1.0" encoding="utf-8"?>
<calcChain xmlns="http://schemas.openxmlformats.org/spreadsheetml/2006/main">
  <c r="Z18" i="48" l="1"/>
  <c r="Z19" i="48"/>
  <c r="Z20" i="48"/>
  <c r="Z21" i="48"/>
  <c r="Z22" i="48"/>
  <c r="Z23" i="48"/>
  <c r="Z24" i="48"/>
  <c r="Z25" i="48"/>
  <c r="Z26" i="48"/>
  <c r="Z27" i="48"/>
  <c r="Z28" i="48"/>
  <c r="Z29" i="48"/>
  <c r="Z30" i="48"/>
  <c r="Z31" i="48"/>
  <c r="Z32" i="48"/>
  <c r="Z33" i="48"/>
  <c r="Z34" i="48"/>
  <c r="Z35" i="48"/>
  <c r="Z36" i="48"/>
  <c r="Z37" i="48"/>
  <c r="Z38" i="48"/>
  <c r="Z39" i="48"/>
  <c r="Z40" i="48"/>
  <c r="Z41" i="48"/>
  <c r="Z42" i="48"/>
  <c r="Z43" i="48"/>
  <c r="Z44" i="48"/>
  <c r="Z45" i="48"/>
  <c r="Z46" i="48"/>
  <c r="Z47" i="48"/>
  <c r="Z48" i="48"/>
  <c r="Z49" i="48"/>
  <c r="Z50" i="48"/>
  <c r="Z51" i="48"/>
  <c r="Z52" i="48"/>
  <c r="Z53" i="48"/>
  <c r="Z54" i="48"/>
  <c r="Z55" i="48"/>
  <c r="Z56" i="48"/>
  <c r="Z57" i="48"/>
  <c r="Z58" i="48"/>
  <c r="Z59" i="48"/>
  <c r="Z60" i="48"/>
  <c r="Z61" i="48"/>
  <c r="Z62" i="48"/>
  <c r="Z63" i="48"/>
  <c r="Z64" i="48"/>
  <c r="Z65" i="48"/>
  <c r="Z66" i="48"/>
  <c r="Z67" i="48"/>
  <c r="Z17" i="48"/>
  <c r="Z16" i="48"/>
  <c r="Z11" i="48"/>
  <c r="AA51" i="48" l="1"/>
  <c r="CU51" i="48"/>
  <c r="CV51" i="48"/>
  <c r="CZ51" i="48"/>
  <c r="DB51" i="48"/>
  <c r="Z14" i="48"/>
  <c r="AA14" i="48" s="1"/>
  <c r="AC14" i="48" s="1"/>
  <c r="P51" i="48" l="1"/>
  <c r="AK51" i="48"/>
  <c r="AC51" i="48"/>
  <c r="AD51" i="48" s="1"/>
  <c r="AD14" i="48"/>
  <c r="AA67" i="48"/>
  <c r="AA66" i="48"/>
  <c r="AC66" i="48" s="1"/>
  <c r="DB65" i="48"/>
  <c r="CZ65" i="48"/>
  <c r="CV65" i="48"/>
  <c r="CU65" i="48"/>
  <c r="AA65" i="48"/>
  <c r="AC65" i="48" s="1"/>
  <c r="AA64" i="48"/>
  <c r="AC64" i="48" s="1"/>
  <c r="DB63" i="48"/>
  <c r="CZ63" i="48"/>
  <c r="CV63" i="48"/>
  <c r="CU63" i="48"/>
  <c r="AA63" i="48"/>
  <c r="AA62" i="48"/>
  <c r="AC62" i="48" s="1"/>
  <c r="AA61" i="48"/>
  <c r="DB60" i="48"/>
  <c r="CZ60" i="48"/>
  <c r="CV60" i="48"/>
  <c r="CU60" i="48"/>
  <c r="AA60" i="48"/>
  <c r="AA59" i="48"/>
  <c r="AC59" i="48" s="1"/>
  <c r="AA58" i="48"/>
  <c r="DB57" i="48"/>
  <c r="CZ57" i="48"/>
  <c r="CV57" i="48"/>
  <c r="CU57" i="48"/>
  <c r="AA57" i="48"/>
  <c r="AA56" i="48"/>
  <c r="AC56" i="48" s="1"/>
  <c r="AA55" i="48"/>
  <c r="DB54" i="48"/>
  <c r="CZ54" i="48"/>
  <c r="CV54" i="48"/>
  <c r="CU54" i="48"/>
  <c r="AA54" i="48"/>
  <c r="AA53" i="48"/>
  <c r="AC53" i="48" s="1"/>
  <c r="AA52" i="48"/>
  <c r="AC52" i="48" s="1"/>
  <c r="AA50" i="48"/>
  <c r="AC50" i="48" s="1"/>
  <c r="AA49" i="48"/>
  <c r="DB48" i="48"/>
  <c r="CZ48" i="48"/>
  <c r="CV48" i="48"/>
  <c r="CU48" i="48"/>
  <c r="AA48" i="48"/>
  <c r="AA47" i="48"/>
  <c r="AA46" i="48"/>
  <c r="DB45" i="48"/>
  <c r="CZ45" i="48"/>
  <c r="CV45" i="48"/>
  <c r="CU45" i="48"/>
  <c r="AA45" i="48"/>
  <c r="AA44" i="48"/>
  <c r="AA43" i="48"/>
  <c r="DB42" i="48"/>
  <c r="CZ42" i="48"/>
  <c r="CV42" i="48"/>
  <c r="CU42" i="48"/>
  <c r="AA42" i="48"/>
  <c r="AA41" i="48"/>
  <c r="AA40" i="48"/>
  <c r="AC40" i="48" s="1"/>
  <c r="DB39" i="48"/>
  <c r="CZ39" i="48"/>
  <c r="CV39" i="48"/>
  <c r="CU39" i="48"/>
  <c r="AA39" i="48"/>
  <c r="AA38" i="48"/>
  <c r="AA37" i="48"/>
  <c r="DB36" i="48"/>
  <c r="CZ36" i="48"/>
  <c r="CV36" i="48"/>
  <c r="CU36" i="48"/>
  <c r="AA36" i="48"/>
  <c r="AA35" i="48"/>
  <c r="AA34" i="48"/>
  <c r="DB33" i="48"/>
  <c r="CZ33" i="48"/>
  <c r="CV33" i="48"/>
  <c r="CU33" i="48"/>
  <c r="AA33" i="48"/>
  <c r="AA32" i="48"/>
  <c r="DB31" i="48"/>
  <c r="CZ31" i="48"/>
  <c r="CV31" i="48"/>
  <c r="CU31" i="48"/>
  <c r="AA31" i="48"/>
  <c r="AA30" i="48"/>
  <c r="AA29" i="48"/>
  <c r="DB28" i="48"/>
  <c r="CZ28" i="48"/>
  <c r="CV28" i="48"/>
  <c r="CU28" i="48"/>
  <c r="AA28" i="48"/>
  <c r="AA27" i="48"/>
  <c r="AA26" i="48"/>
  <c r="DB25" i="48"/>
  <c r="CZ25" i="48"/>
  <c r="CV25" i="48"/>
  <c r="CU25" i="48"/>
  <c r="AA25" i="48"/>
  <c r="AA24" i="48"/>
  <c r="AA23" i="48"/>
  <c r="DB22" i="48"/>
  <c r="CZ22" i="48"/>
  <c r="CV22" i="48"/>
  <c r="CU22" i="48"/>
  <c r="AA22" i="48"/>
  <c r="AA21" i="48"/>
  <c r="AA20" i="48"/>
  <c r="DB19" i="48"/>
  <c r="CZ19" i="48"/>
  <c r="CV19" i="48"/>
  <c r="CU19" i="48"/>
  <c r="AA19" i="48"/>
  <c r="AA18" i="48"/>
  <c r="AC18" i="48" s="1"/>
  <c r="DB17" i="48"/>
  <c r="CZ17" i="48"/>
  <c r="CV17" i="48"/>
  <c r="CU17" i="48"/>
  <c r="AA17" i="48"/>
  <c r="AA16" i="48"/>
  <c r="Z15" i="48"/>
  <c r="AA15" i="48" s="1"/>
  <c r="AC15" i="48" s="1"/>
  <c r="DB13" i="48"/>
  <c r="CZ13" i="48"/>
  <c r="CV13" i="48"/>
  <c r="CU13" i="48"/>
  <c r="Z13" i="48"/>
  <c r="AA13" i="48" s="1"/>
  <c r="AC13" i="48" s="1"/>
  <c r="Z12" i="48"/>
  <c r="AA12" i="48" s="1"/>
  <c r="AA11" i="48"/>
  <c r="AC11" i="48" s="1"/>
  <c r="DB10" i="48"/>
  <c r="CZ10" i="48"/>
  <c r="CV10" i="48"/>
  <c r="CU10" i="48"/>
  <c r="Z10" i="48"/>
  <c r="AA10" i="48" s="1"/>
  <c r="AC10" i="48" s="1"/>
  <c r="P65" i="48" l="1"/>
  <c r="AK65" i="48"/>
  <c r="P17" i="48"/>
  <c r="AK33" i="48"/>
  <c r="AK28" i="48"/>
  <c r="AK48" i="48"/>
  <c r="AK19" i="48"/>
  <c r="AK25" i="48"/>
  <c r="AK42" i="48"/>
  <c r="AK57" i="48"/>
  <c r="AK31" i="48"/>
  <c r="AK45" i="48"/>
  <c r="AK60" i="48"/>
  <c r="AK63" i="48"/>
  <c r="AK17" i="48"/>
  <c r="AK36" i="48"/>
  <c r="AK39" i="48"/>
  <c r="AK54" i="48"/>
  <c r="P10" i="48"/>
  <c r="P13" i="48"/>
  <c r="AK10" i="48"/>
  <c r="AK13" i="48"/>
  <c r="AK22" i="48"/>
  <c r="P39" i="48"/>
  <c r="P63" i="48"/>
  <c r="AC23" i="48"/>
  <c r="AD23" i="48" s="1"/>
  <c r="AC26" i="48"/>
  <c r="AD26" i="48" s="1"/>
  <c r="AC20" i="48"/>
  <c r="AD20" i="48" s="1"/>
  <c r="AC37" i="48"/>
  <c r="AD37" i="48" s="1"/>
  <c r="AC43" i="48"/>
  <c r="AD43" i="48" s="1"/>
  <c r="AC46" i="48"/>
  <c r="AD46" i="48" s="1"/>
  <c r="AC49" i="48"/>
  <c r="AD49" i="48" s="1"/>
  <c r="AC55" i="48"/>
  <c r="AD55" i="48" s="1"/>
  <c r="AC58" i="48"/>
  <c r="AD58" i="48" s="1"/>
  <c r="AC61" i="48"/>
  <c r="AD61" i="48" s="1"/>
  <c r="AC29" i="48"/>
  <c r="AD29" i="48" s="1"/>
  <c r="AC12" i="48"/>
  <c r="AD12" i="48" s="1"/>
  <c r="AC16" i="48"/>
  <c r="AD16" i="48" s="1"/>
  <c r="AC34" i="48"/>
  <c r="AD34" i="48" s="1"/>
  <c r="AD18" i="48"/>
  <c r="P36" i="48"/>
  <c r="AD52" i="48"/>
  <c r="P60" i="48"/>
  <c r="P25" i="48"/>
  <c r="P33" i="48"/>
  <c r="P45" i="48"/>
  <c r="P57" i="48"/>
  <c r="AD40" i="48"/>
  <c r="P48" i="48"/>
  <c r="AD64" i="48"/>
  <c r="P19" i="48"/>
  <c r="P22" i="48"/>
  <c r="P28" i="48"/>
  <c r="P31" i="48"/>
  <c r="P42" i="48"/>
  <c r="P54" i="48"/>
  <c r="AD10" i="48"/>
  <c r="AD11" i="48"/>
  <c r="AD13" i="48"/>
  <c r="AD15" i="48"/>
  <c r="AC17" i="48"/>
  <c r="AD17" i="48" s="1"/>
  <c r="AC19" i="48"/>
  <c r="AD19" i="48" s="1"/>
  <c r="AC22" i="48"/>
  <c r="AD22" i="48" s="1"/>
  <c r="AC25" i="48"/>
  <c r="AD25" i="48" s="1"/>
  <c r="AC28" i="48"/>
  <c r="AD28" i="48" s="1"/>
  <c r="AC31" i="48"/>
  <c r="AD31" i="48" s="1"/>
  <c r="AC33" i="48"/>
  <c r="AD33" i="48" s="1"/>
  <c r="AC36" i="48"/>
  <c r="AD36" i="48" s="1"/>
  <c r="AC39" i="48"/>
  <c r="AD39" i="48" s="1"/>
  <c r="AC42" i="48"/>
  <c r="AD42" i="48" s="1"/>
  <c r="AC45" i="48"/>
  <c r="AD45" i="48" s="1"/>
  <c r="AC21" i="48"/>
  <c r="AD21" i="48" s="1"/>
  <c r="AC24" i="48"/>
  <c r="AD24" i="48" s="1"/>
  <c r="AC27" i="48"/>
  <c r="AD27" i="48" s="1"/>
  <c r="AC30" i="48"/>
  <c r="AD30" i="48" s="1"/>
  <c r="AC32" i="48"/>
  <c r="AD32" i="48" s="1"/>
  <c r="AC35" i="48"/>
  <c r="AD35" i="48" s="1"/>
  <c r="AC38" i="48"/>
  <c r="AD38" i="48" s="1"/>
  <c r="AC41" i="48"/>
  <c r="AD41" i="48" s="1"/>
  <c r="AC44" i="48"/>
  <c r="AD44" i="48" s="1"/>
  <c r="AC47" i="48"/>
  <c r="AD47" i="48" s="1"/>
  <c r="AC48" i="48"/>
  <c r="AD48" i="48" s="1"/>
  <c r="AD50" i="48"/>
  <c r="AD53" i="48"/>
  <c r="AC54" i="48"/>
  <c r="AD54" i="48" s="1"/>
  <c r="AD56" i="48"/>
  <c r="AC57" i="48"/>
  <c r="AD57" i="48" s="1"/>
  <c r="AD59" i="48"/>
  <c r="AC60" i="48"/>
  <c r="AD60" i="48" s="1"/>
  <c r="AD62" i="48"/>
  <c r="AC63" i="48"/>
  <c r="AD63" i="48" s="1"/>
  <c r="AD65" i="48"/>
  <c r="AD66" i="48"/>
  <c r="AC67" i="48"/>
  <c r="AD67" i="48" s="1"/>
  <c r="Z15" i="40"/>
  <c r="AA15" i="40" s="1"/>
  <c r="Z14" i="40"/>
  <c r="AA14" i="40" s="1"/>
  <c r="DB13" i="40"/>
  <c r="CZ13" i="40"/>
  <c r="CV13" i="40"/>
  <c r="CU13" i="40"/>
  <c r="Z13" i="40"/>
  <c r="AA13" i="40" s="1"/>
  <c r="Z12" i="40"/>
  <c r="AA12" i="40" s="1"/>
  <c r="Z11" i="40"/>
  <c r="AA11" i="40" s="1"/>
  <c r="DB10" i="40"/>
  <c r="CZ10" i="40"/>
  <c r="CV10" i="40"/>
  <c r="CU10" i="40"/>
  <c r="Z10" i="40"/>
  <c r="AA10" i="40" s="1"/>
  <c r="Z102" i="40"/>
  <c r="AA102" i="40" s="1"/>
  <c r="Z101" i="40"/>
  <c r="AA101" i="40" s="1"/>
  <c r="AC101" i="40" s="1"/>
  <c r="AD101" i="40" s="1"/>
  <c r="DB100" i="40"/>
  <c r="CZ100" i="40"/>
  <c r="AK100" i="40" s="1"/>
  <c r="CV100" i="40"/>
  <c r="CU100" i="40"/>
  <c r="Z100" i="40"/>
  <c r="AA100" i="40" s="1"/>
  <c r="Z99" i="40"/>
  <c r="AA99" i="40" s="1"/>
  <c r="Z98" i="40"/>
  <c r="AA98" i="40" s="1"/>
  <c r="DB97" i="40"/>
  <c r="CZ97" i="40"/>
  <c r="CV97" i="40"/>
  <c r="CU97" i="40"/>
  <c r="Z97" i="40"/>
  <c r="AA97" i="40" s="1"/>
  <c r="AC97" i="40" s="1"/>
  <c r="Z96" i="40"/>
  <c r="AA96" i="40" s="1"/>
  <c r="Z95" i="40"/>
  <c r="AA95" i="40" s="1"/>
  <c r="DB94" i="40"/>
  <c r="CZ94" i="40"/>
  <c r="CV94" i="40"/>
  <c r="CU94" i="40"/>
  <c r="Z94" i="40"/>
  <c r="AA94" i="40" s="1"/>
  <c r="Z93" i="40"/>
  <c r="AA93" i="40" s="1"/>
  <c r="Z92" i="40"/>
  <c r="AA92" i="40" s="1"/>
  <c r="DB91" i="40"/>
  <c r="CZ91" i="40"/>
  <c r="CV91" i="40"/>
  <c r="CU91" i="40"/>
  <c r="Z91" i="40"/>
  <c r="AA91" i="40" s="1"/>
  <c r="Z90" i="40"/>
  <c r="AA90" i="40" s="1"/>
  <c r="Z89" i="40"/>
  <c r="AA89" i="40" s="1"/>
  <c r="DB88" i="40"/>
  <c r="CZ88" i="40"/>
  <c r="CV88" i="40"/>
  <c r="CU88" i="40"/>
  <c r="Z88" i="40"/>
  <c r="AA88" i="40" s="1"/>
  <c r="AC88" i="40" s="1"/>
  <c r="Z87" i="40"/>
  <c r="AA87" i="40" s="1"/>
  <c r="Z86" i="40"/>
  <c r="AA86" i="40" s="1"/>
  <c r="DB85" i="40"/>
  <c r="CZ85" i="40"/>
  <c r="CV85" i="40"/>
  <c r="CU85" i="40"/>
  <c r="Z85" i="40"/>
  <c r="AA85" i="40" s="1"/>
  <c r="Z84" i="40"/>
  <c r="AA84" i="40" s="1"/>
  <c r="Z83" i="40"/>
  <c r="AA83" i="40" s="1"/>
  <c r="DB82" i="40"/>
  <c r="CZ82" i="40"/>
  <c r="CV82" i="40"/>
  <c r="CU82" i="40"/>
  <c r="Z82" i="40"/>
  <c r="AA82" i="40" s="1"/>
  <c r="Z81" i="40"/>
  <c r="AA81" i="40" s="1"/>
  <c r="Z80" i="40"/>
  <c r="AA80" i="40" s="1"/>
  <c r="DB79" i="40"/>
  <c r="CZ79" i="40"/>
  <c r="CV79" i="40"/>
  <c r="CU79" i="40"/>
  <c r="Z79" i="40"/>
  <c r="AA79" i="40" s="1"/>
  <c r="Z78" i="40"/>
  <c r="AA78" i="40" s="1"/>
  <c r="Z77" i="40"/>
  <c r="AA77" i="40" s="1"/>
  <c r="DB76" i="40"/>
  <c r="CZ76" i="40"/>
  <c r="CV76" i="40"/>
  <c r="CU76" i="40"/>
  <c r="Z76" i="40"/>
  <c r="AA76" i="40" s="1"/>
  <c r="Z75" i="40"/>
  <c r="AA75" i="40" s="1"/>
  <c r="Z74" i="40"/>
  <c r="AA74" i="40" s="1"/>
  <c r="DB73" i="40"/>
  <c r="CZ73" i="40"/>
  <c r="CV73" i="40"/>
  <c r="CU73" i="40"/>
  <c r="Z73" i="40"/>
  <c r="AA73" i="40" s="1"/>
  <c r="Z72" i="40"/>
  <c r="AA72" i="40" s="1"/>
  <c r="Z71" i="40"/>
  <c r="AA71" i="40" s="1"/>
  <c r="DB70" i="40"/>
  <c r="CZ70" i="40"/>
  <c r="CV70" i="40"/>
  <c r="CU70" i="40"/>
  <c r="Z70" i="40"/>
  <c r="AA70" i="40" s="1"/>
  <c r="Z69" i="40"/>
  <c r="AA69" i="40" s="1"/>
  <c r="Z68" i="40"/>
  <c r="AA68" i="40" s="1"/>
  <c r="DB67" i="40"/>
  <c r="CZ67" i="40"/>
  <c r="CV67" i="40"/>
  <c r="CU67" i="40"/>
  <c r="Z67" i="40"/>
  <c r="AA67" i="40" s="1"/>
  <c r="Z66" i="40"/>
  <c r="AA66" i="40" s="1"/>
  <c r="Z65" i="40"/>
  <c r="AA65" i="40" s="1"/>
  <c r="DB64" i="40"/>
  <c r="CZ64" i="40"/>
  <c r="CV64" i="40"/>
  <c r="CU64" i="40"/>
  <c r="Z64" i="40"/>
  <c r="AA64" i="40" s="1"/>
  <c r="Z63" i="40"/>
  <c r="AA63" i="40" s="1"/>
  <c r="Z62" i="40"/>
  <c r="AA62" i="40" s="1"/>
  <c r="DB61" i="40"/>
  <c r="CZ61" i="40"/>
  <c r="CV61" i="40"/>
  <c r="CU61" i="40"/>
  <c r="Z61" i="40"/>
  <c r="AA61" i="40" s="1"/>
  <c r="Z60" i="40"/>
  <c r="AA60" i="40" s="1"/>
  <c r="Z59" i="40"/>
  <c r="AA59" i="40" s="1"/>
  <c r="DB58" i="40"/>
  <c r="CZ58" i="40"/>
  <c r="CV58" i="40"/>
  <c r="CU58" i="40"/>
  <c r="Z58" i="40"/>
  <c r="AA58" i="40" s="1"/>
  <c r="Z57" i="40"/>
  <c r="AA57" i="40" s="1"/>
  <c r="Z56" i="40"/>
  <c r="AA56" i="40" s="1"/>
  <c r="DB55" i="40"/>
  <c r="CZ55" i="40"/>
  <c r="CV55" i="40"/>
  <c r="CU55" i="40"/>
  <c r="Z55" i="40"/>
  <c r="AA55" i="40" s="1"/>
  <c r="Z54" i="40"/>
  <c r="AA54" i="40" s="1"/>
  <c r="Z53" i="40"/>
  <c r="AA53" i="40" s="1"/>
  <c r="DB52" i="40"/>
  <c r="CZ52" i="40"/>
  <c r="CV52" i="40"/>
  <c r="CU52" i="40"/>
  <c r="Z52" i="40"/>
  <c r="AA52" i="40" s="1"/>
  <c r="Z51" i="40"/>
  <c r="AA51" i="40" s="1"/>
  <c r="Z50" i="40"/>
  <c r="AA50" i="40" s="1"/>
  <c r="DB49" i="40"/>
  <c r="CZ49" i="40"/>
  <c r="CV49" i="40"/>
  <c r="CU49" i="40"/>
  <c r="Z49" i="40"/>
  <c r="AA49" i="40" s="1"/>
  <c r="Z48" i="40"/>
  <c r="AA48" i="40" s="1"/>
  <c r="Z47" i="40"/>
  <c r="AA47" i="40" s="1"/>
  <c r="DB46" i="40"/>
  <c r="CZ46" i="40"/>
  <c r="CV46" i="40"/>
  <c r="CU46" i="40"/>
  <c r="Z46" i="40"/>
  <c r="AA46" i="40" s="1"/>
  <c r="Z45" i="40"/>
  <c r="AA45" i="40" s="1"/>
  <c r="AC45" i="40" s="1"/>
  <c r="Z44" i="40"/>
  <c r="AA44" i="40" s="1"/>
  <c r="DB43" i="40"/>
  <c r="CZ43" i="40"/>
  <c r="CV43" i="40"/>
  <c r="CU43" i="40"/>
  <c r="Z43" i="40"/>
  <c r="AA43" i="40" s="1"/>
  <c r="Z42" i="40"/>
  <c r="AA42" i="40" s="1"/>
  <c r="Z41" i="40"/>
  <c r="AA41" i="40" s="1"/>
  <c r="DB40" i="40"/>
  <c r="CZ40" i="40"/>
  <c r="CV40" i="40"/>
  <c r="CU40" i="40"/>
  <c r="Z40" i="40"/>
  <c r="AA40" i="40" s="1"/>
  <c r="Z39" i="40"/>
  <c r="AA39" i="40" s="1"/>
  <c r="Z38" i="40"/>
  <c r="AA38" i="40" s="1"/>
  <c r="DB37" i="40"/>
  <c r="CZ37" i="40"/>
  <c r="CV37" i="40"/>
  <c r="CU37" i="40"/>
  <c r="Z37" i="40"/>
  <c r="AA37" i="40" s="1"/>
  <c r="AE63" i="48" l="1"/>
  <c r="AF63" i="48" s="1"/>
  <c r="P82" i="40"/>
  <c r="P88" i="40"/>
  <c r="AK94" i="40"/>
  <c r="AE51" i="48"/>
  <c r="AF51" i="48" s="1"/>
  <c r="AE31" i="48"/>
  <c r="AF31" i="48" s="1"/>
  <c r="AE17" i="48"/>
  <c r="AF17" i="48" s="1"/>
  <c r="AK10" i="40"/>
  <c r="P13" i="40"/>
  <c r="AE57" i="48"/>
  <c r="AF57" i="48" s="1"/>
  <c r="AE60" i="48"/>
  <c r="AF60" i="48" s="1"/>
  <c r="AE54" i="48"/>
  <c r="AF54" i="48" s="1"/>
  <c r="AE48" i="48"/>
  <c r="AF48" i="48" s="1"/>
  <c r="AE65" i="48"/>
  <c r="AF65" i="48" s="1"/>
  <c r="AE45" i="48"/>
  <c r="AF45" i="48" s="1"/>
  <c r="AE42" i="48"/>
  <c r="AF42" i="48" s="1"/>
  <c r="AE39" i="48"/>
  <c r="AF39" i="48" s="1"/>
  <c r="AE36" i="48"/>
  <c r="AF36" i="48" s="1"/>
  <c r="AE33" i="48"/>
  <c r="AF33" i="48" s="1"/>
  <c r="AE28" i="48"/>
  <c r="AF28" i="48" s="1"/>
  <c r="AE25" i="48"/>
  <c r="AF25" i="48" s="1"/>
  <c r="AE22" i="48"/>
  <c r="AF22" i="48" s="1"/>
  <c r="AE19" i="48"/>
  <c r="AF19" i="48" s="1"/>
  <c r="AE13" i="48"/>
  <c r="AF13" i="48" s="1"/>
  <c r="AE10" i="48"/>
  <c r="AF10" i="48" s="1"/>
  <c r="P10" i="40"/>
  <c r="AC66" i="40"/>
  <c r="AD66" i="40" s="1"/>
  <c r="AC102" i="40"/>
  <c r="AD102" i="40" s="1"/>
  <c r="AK91" i="40"/>
  <c r="P94" i="40"/>
  <c r="AK97" i="40"/>
  <c r="P100" i="40"/>
  <c r="AK13" i="40"/>
  <c r="AC13" i="40"/>
  <c r="AD13" i="40" s="1"/>
  <c r="AC14" i="40"/>
  <c r="AD14" i="40" s="1"/>
  <c r="P91" i="40"/>
  <c r="P97" i="40"/>
  <c r="AC15" i="40"/>
  <c r="AD15" i="40" s="1"/>
  <c r="AC10" i="40"/>
  <c r="AD10" i="40" s="1"/>
  <c r="AC11" i="40"/>
  <c r="AD11" i="40" s="1"/>
  <c r="AC12" i="40"/>
  <c r="AD12" i="40" s="1"/>
  <c r="AC100" i="40"/>
  <c r="AD100" i="40" s="1"/>
  <c r="P55" i="40"/>
  <c r="AC99" i="40"/>
  <c r="AD99" i="40" s="1"/>
  <c r="AC98" i="40"/>
  <c r="AD98" i="40" s="1"/>
  <c r="AD97" i="40"/>
  <c r="AK88" i="40"/>
  <c r="AC94" i="40"/>
  <c r="AD94" i="40" s="1"/>
  <c r="AC95" i="40"/>
  <c r="AD95" i="40" s="1"/>
  <c r="AK70" i="40"/>
  <c r="AC96" i="40"/>
  <c r="AD96" i="40" s="1"/>
  <c r="AC91" i="40"/>
  <c r="AD91" i="40" s="1"/>
  <c r="AC92" i="40"/>
  <c r="AD92" i="40" s="1"/>
  <c r="AC93" i="40"/>
  <c r="AD93" i="40" s="1"/>
  <c r="P85" i="40"/>
  <c r="P76" i="40"/>
  <c r="AK85" i="40"/>
  <c r="AK82" i="40"/>
  <c r="AC90" i="40"/>
  <c r="AD90" i="40" s="1"/>
  <c r="AC89" i="40"/>
  <c r="AD89" i="40" s="1"/>
  <c r="AD88" i="40"/>
  <c r="AK76" i="40"/>
  <c r="P67" i="40"/>
  <c r="AC86" i="40"/>
  <c r="AD86" i="40" s="1"/>
  <c r="AC85" i="40"/>
  <c r="AD85" i="40" s="1"/>
  <c r="AC87" i="40"/>
  <c r="AD87" i="40" s="1"/>
  <c r="AC82" i="40"/>
  <c r="AD82" i="40"/>
  <c r="AC83" i="40"/>
  <c r="AD83" i="40" s="1"/>
  <c r="AC84" i="40"/>
  <c r="AD84" i="40" s="1"/>
  <c r="AK73" i="40"/>
  <c r="AK58" i="40"/>
  <c r="AK67" i="40"/>
  <c r="P79" i="40"/>
  <c r="P73" i="40"/>
  <c r="AK79" i="40"/>
  <c r="AC79" i="40"/>
  <c r="AD79" i="40" s="1"/>
  <c r="AC80" i="40"/>
  <c r="AD80" i="40" s="1"/>
  <c r="AC81" i="40"/>
  <c r="AD81" i="40" s="1"/>
  <c r="P70" i="40"/>
  <c r="AC76" i="40"/>
  <c r="AD76" i="40" s="1"/>
  <c r="AC77" i="40"/>
  <c r="AD77" i="40" s="1"/>
  <c r="AC78" i="40"/>
  <c r="AD78" i="40" s="1"/>
  <c r="P52" i="40"/>
  <c r="P37" i="40"/>
  <c r="P43" i="40"/>
  <c r="P64" i="40"/>
  <c r="P58" i="40"/>
  <c r="AK64" i="40"/>
  <c r="AC73" i="40"/>
  <c r="AD73" i="40" s="1"/>
  <c r="AC74" i="40"/>
  <c r="AD74" i="40" s="1"/>
  <c r="AC75" i="40"/>
  <c r="AD75" i="40" s="1"/>
  <c r="AC70" i="40"/>
  <c r="AD70" i="40" s="1"/>
  <c r="AC71" i="40"/>
  <c r="AD71" i="40" s="1"/>
  <c r="AC72" i="40"/>
  <c r="AD72" i="40" s="1"/>
  <c r="AK49" i="40"/>
  <c r="AC67" i="40"/>
  <c r="AD67" i="40" s="1"/>
  <c r="AC68" i="40"/>
  <c r="AD68" i="40" s="1"/>
  <c r="AC69" i="40"/>
  <c r="AD69" i="40" s="1"/>
  <c r="AK37" i="40"/>
  <c r="AK55" i="40"/>
  <c r="AC64" i="40"/>
  <c r="AD64" i="40" s="1"/>
  <c r="P61" i="40"/>
  <c r="P40" i="40"/>
  <c r="P46" i="40"/>
  <c r="P49" i="40"/>
  <c r="AK61" i="40"/>
  <c r="AK40" i="40"/>
  <c r="AK43" i="40"/>
  <c r="AK46" i="40"/>
  <c r="AK52" i="40"/>
  <c r="AC65" i="40"/>
  <c r="AD65" i="40" s="1"/>
  <c r="AC61" i="40"/>
  <c r="AD61" i="40" s="1"/>
  <c r="AC63" i="40"/>
  <c r="AD63" i="40" s="1"/>
  <c r="AC62" i="40"/>
  <c r="AD62" i="40" s="1"/>
  <c r="AC58" i="40"/>
  <c r="AD58" i="40" s="1"/>
  <c r="AC60" i="40"/>
  <c r="AD60" i="40" s="1"/>
  <c r="AC59" i="40"/>
  <c r="AD59" i="40" s="1"/>
  <c r="AC56" i="40"/>
  <c r="AD56" i="40" s="1"/>
  <c r="AC55" i="40"/>
  <c r="AD55" i="40" s="1"/>
  <c r="AC57" i="40"/>
  <c r="AD57" i="40" s="1"/>
  <c r="AC52" i="40"/>
  <c r="AD52" i="40" s="1"/>
  <c r="AC53" i="40"/>
  <c r="AD53" i="40" s="1"/>
  <c r="AC54" i="40"/>
  <c r="AD54" i="40" s="1"/>
  <c r="AC49" i="40"/>
  <c r="AD49" i="40" s="1"/>
  <c r="AC50" i="40"/>
  <c r="AD50" i="40" s="1"/>
  <c r="AC51" i="40"/>
  <c r="AD51" i="40" s="1"/>
  <c r="AC46" i="40"/>
  <c r="AD46" i="40" s="1"/>
  <c r="AC48" i="40"/>
  <c r="AD48" i="40" s="1"/>
  <c r="AC47" i="40"/>
  <c r="AD47" i="40" s="1"/>
  <c r="AC43" i="40"/>
  <c r="AD43" i="40" s="1"/>
  <c r="AC44" i="40"/>
  <c r="AD44" i="40" s="1"/>
  <c r="AD45" i="40"/>
  <c r="AC40" i="40"/>
  <c r="AD40" i="40" s="1"/>
  <c r="AC41" i="40"/>
  <c r="AD41" i="40" s="1"/>
  <c r="AC42" i="40"/>
  <c r="AD42" i="40" s="1"/>
  <c r="AC37" i="40"/>
  <c r="AD37" i="40" s="1"/>
  <c r="AC38" i="40"/>
  <c r="AD38" i="40" s="1"/>
  <c r="AC39" i="40"/>
  <c r="AD39" i="40" s="1"/>
  <c r="Z36" i="40"/>
  <c r="AA36" i="40" s="1"/>
  <c r="Z35" i="40"/>
  <c r="AA35" i="40" s="1"/>
  <c r="DB34" i="40"/>
  <c r="CZ34" i="40"/>
  <c r="CV34" i="40"/>
  <c r="CU34" i="40"/>
  <c r="Z34" i="40"/>
  <c r="AA34" i="40" s="1"/>
  <c r="AC34" i="40" s="1"/>
  <c r="Z33" i="40"/>
  <c r="AA33" i="40" s="1"/>
  <c r="Z32" i="40"/>
  <c r="AA32" i="40" s="1"/>
  <c r="DB31" i="40"/>
  <c r="CZ31" i="40"/>
  <c r="CV31" i="40"/>
  <c r="CU31" i="40"/>
  <c r="Z31" i="40"/>
  <c r="AA31" i="40" s="1"/>
  <c r="Z30" i="40"/>
  <c r="AA30" i="40" s="1"/>
  <c r="Z29" i="40"/>
  <c r="AA29" i="40" s="1"/>
  <c r="AC29" i="40" s="1"/>
  <c r="DB28" i="40"/>
  <c r="CZ28" i="40"/>
  <c r="CV28" i="40"/>
  <c r="CU28" i="40"/>
  <c r="Z28" i="40"/>
  <c r="AA28" i="40" s="1"/>
  <c r="Z27" i="40"/>
  <c r="AA27" i="40" s="1"/>
  <c r="Z26" i="40"/>
  <c r="AA26" i="40" s="1"/>
  <c r="AC26" i="40" s="1"/>
  <c r="DB25" i="40"/>
  <c r="CZ25" i="40"/>
  <c r="CV25" i="40"/>
  <c r="CU25" i="40"/>
  <c r="Z25" i="40"/>
  <c r="AA25" i="40" s="1"/>
  <c r="AE94" i="40" l="1"/>
  <c r="AF94" i="40" s="1"/>
  <c r="AE64" i="40"/>
  <c r="AF64" i="40" s="1"/>
  <c r="AE100" i="40"/>
  <c r="AF100" i="40" s="1"/>
  <c r="AE37" i="40"/>
  <c r="AF37" i="40" s="1"/>
  <c r="AE61" i="40"/>
  <c r="AF61" i="40" s="1"/>
  <c r="AE13" i="40"/>
  <c r="AF13" i="40" s="1"/>
  <c r="AE10" i="40"/>
  <c r="AF10" i="40" s="1"/>
  <c r="AE97" i="40"/>
  <c r="AF97" i="40" s="1"/>
  <c r="AE91" i="40"/>
  <c r="AF91" i="40" s="1"/>
  <c r="AE88" i="40"/>
  <c r="AF88" i="40" s="1"/>
  <c r="AE85" i="40"/>
  <c r="AF85" i="40" s="1"/>
  <c r="AE82" i="40"/>
  <c r="AF82" i="40" s="1"/>
  <c r="AE79" i="40"/>
  <c r="AF79" i="40" s="1"/>
  <c r="AE76" i="40"/>
  <c r="AF76" i="40" s="1"/>
  <c r="AE73" i="40"/>
  <c r="AF73" i="40" s="1"/>
  <c r="AE70" i="40"/>
  <c r="AF70" i="40" s="1"/>
  <c r="AE67" i="40"/>
  <c r="AF67" i="40" s="1"/>
  <c r="AK28" i="40"/>
  <c r="AE58" i="40"/>
  <c r="AF58" i="40" s="1"/>
  <c r="AE55" i="40"/>
  <c r="AF55" i="40" s="1"/>
  <c r="AE52" i="40"/>
  <c r="AF52" i="40" s="1"/>
  <c r="AE49" i="40"/>
  <c r="AF49" i="40" s="1"/>
  <c r="AE46" i="40"/>
  <c r="AF46" i="40" s="1"/>
  <c r="AE43" i="40"/>
  <c r="AF43" i="40" s="1"/>
  <c r="P31" i="40"/>
  <c r="AE40" i="40"/>
  <c r="AF40" i="40" s="1"/>
  <c r="P34" i="40"/>
  <c r="P25" i="40"/>
  <c r="AC28" i="40"/>
  <c r="AD28" i="40" s="1"/>
  <c r="AK25" i="40"/>
  <c r="AK34" i="40"/>
  <c r="AK31" i="40"/>
  <c r="AC30" i="40"/>
  <c r="AD30" i="40" s="1"/>
  <c r="AD29" i="40"/>
  <c r="AC35" i="40"/>
  <c r="AD35" i="40" s="1"/>
  <c r="AC36" i="40"/>
  <c r="AD36" i="40" s="1"/>
  <c r="AD34" i="40"/>
  <c r="P28" i="40"/>
  <c r="AC31" i="40"/>
  <c r="AD31" i="40" s="1"/>
  <c r="AC32" i="40"/>
  <c r="AD32" i="40" s="1"/>
  <c r="AC33" i="40"/>
  <c r="AD33" i="40" s="1"/>
  <c r="AC25" i="40"/>
  <c r="AD25" i="40" s="1"/>
  <c r="AD26" i="40"/>
  <c r="AC27" i="40"/>
  <c r="AD27" i="40" s="1"/>
  <c r="DB22" i="40"/>
  <c r="CZ22" i="40"/>
  <c r="DB19" i="40"/>
  <c r="CZ19" i="40"/>
  <c r="U3" i="42"/>
  <c r="U4" i="42"/>
  <c r="U5" i="42"/>
  <c r="U6" i="42"/>
  <c r="U2" i="42"/>
  <c r="AE28" i="40" l="1"/>
  <c r="AF28" i="40" s="1"/>
  <c r="AE34" i="40"/>
  <c r="AF34" i="40" s="1"/>
  <c r="AE31" i="40"/>
  <c r="AF31" i="40" s="1"/>
  <c r="AE25" i="40"/>
  <c r="AF25" i="40" s="1"/>
  <c r="AK22" i="40"/>
  <c r="AK19" i="40"/>
  <c r="V3" i="42" l="1"/>
  <c r="V4" i="42"/>
  <c r="V5" i="42"/>
  <c r="V6" i="42"/>
  <c r="CV22" i="40" l="1"/>
  <c r="CU22" i="40"/>
  <c r="Z22" i="40"/>
  <c r="AA22" i="40" s="1"/>
  <c r="Z23" i="40"/>
  <c r="AA23" i="40" s="1"/>
  <c r="Z24" i="40"/>
  <c r="AA24" i="40" s="1"/>
  <c r="AC24" i="40" s="1"/>
  <c r="AD24" i="40" s="1"/>
  <c r="Z20" i="40"/>
  <c r="AA20" i="40" s="1"/>
  <c r="CU19" i="40"/>
  <c r="CV19" i="40"/>
  <c r="Z19" i="40"/>
  <c r="AA19" i="40" s="1"/>
  <c r="Z21" i="40"/>
  <c r="AA21" i="40" s="1"/>
  <c r="DB16" i="40"/>
  <c r="CZ16" i="40"/>
  <c r="AC23" i="40" l="1"/>
  <c r="AD23" i="40" s="1"/>
  <c r="AC20" i="40"/>
  <c r="AD20" i="40" s="1"/>
  <c r="AC22" i="40"/>
  <c r="AD22" i="40" s="1"/>
  <c r="P22" i="40"/>
  <c r="P19" i="40"/>
  <c r="AC19" i="40"/>
  <c r="AD19" i="40" s="1"/>
  <c r="AC21" i="40"/>
  <c r="AD21" i="40" s="1"/>
  <c r="AK16" i="40"/>
  <c r="AE22" i="40" l="1"/>
  <c r="AF22" i="40" s="1"/>
  <c r="AE19" i="40"/>
  <c r="AF19"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8" i="40" l="1"/>
  <c r="AA18" i="40" s="1"/>
  <c r="Z17" i="40"/>
  <c r="AA17" i="40" s="1"/>
  <c r="Z16" i="40"/>
  <c r="AA16" i="40" s="1"/>
  <c r="V2" i="42"/>
  <c r="AC18" i="40" l="1"/>
  <c r="AD18" i="40" s="1"/>
  <c r="AC17" i="40"/>
  <c r="AD17" i="40" s="1"/>
  <c r="CV16" i="40"/>
  <c r="CU16" i="40"/>
  <c r="P16" i="40" l="1"/>
  <c r="AC16" i="40"/>
  <c r="AD16" i="40" s="1"/>
  <c r="AE16" i="40" l="1"/>
  <c r="AF16" i="40" s="1"/>
</calcChain>
</file>

<file path=xl/comments1.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comments2.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sharedStrings.xml><?xml version="1.0" encoding="utf-8"?>
<sst xmlns="http://schemas.openxmlformats.org/spreadsheetml/2006/main" count="4411" uniqueCount="966">
  <si>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</si>
  <si>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</si>
  <si>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</si>
  <si>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</si>
  <si>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</si>
  <si>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</si>
  <si>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</si>
  <si>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</si>
  <si>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</si>
  <si>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</si>
  <si>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</si>
  <si>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</si>
  <si>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</si>
  <si>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</si>
  <si>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</si>
  <si>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</si>
  <si>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</si>
  <si>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</si>
  <si>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</si>
  <si>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</si>
  <si>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</si>
  <si>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</si>
  <si>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</si>
  <si>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</si>
  <si>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</si>
  <si>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</si>
  <si>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</si>
  <si>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</si>
  <si>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</si>
  <si>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</si>
  <si>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</si>
  <si>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</si>
  <si>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</si>
  <si>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</si>
  <si>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</si>
  <si>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</si>
  <si>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</si>
  <si>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</si>
  <si>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</si>
  <si>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</si>
  <si>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</si>
  <si>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</si>
  <si>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</si>
  <si>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</si>
  <si>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</si>
  <si>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</si>
  <si>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</si>
  <si>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</si>
  <si>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</si>
  <si>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</si>
  <si>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</si>
  <si>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</si>
  <si>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</si>
  <si>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</si>
  <si>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</si>
  <si>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</si>
  <si>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</si>
  <si>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</si>
  <si>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</si>
  <si>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</si>
  <si>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</si>
  <si>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</si>
  <si>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</si>
  <si>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</si>
  <si>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</si>
  <si>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</si>
  <si>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</si>
  <si>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</si>
  <si>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</si>
  <si>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</si>
  <si>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</si>
  <si>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</si>
  <si>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</si>
  <si>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</si>
  <si>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</si>
  <si>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</si>
  <si>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</si>
  <si>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</si>
  <si>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</si>
  <si>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</si>
  <si>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</si>
  <si>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</si>
  <si>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</si>
  <si>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</si>
  <si>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</si>
  <si>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</si>
  <si>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</si>
  <si>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</si>
  <si>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</si>
  <si>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</si>
  <si>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</si>
  <si>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</si>
  <si>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</si>
  <si>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</si>
  <si>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</si>
  <si>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</si>
  <si>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</si>
  <si>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</si>
  <si>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</si>
  <si>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</si>
  <si>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</si>
  <si>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</si>
  <si>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</si>
  <si>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</si>
  <si>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</si>
  <si>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</si>
  <si>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</si>
  <si>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</si>
  <si>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</si>
  <si>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</si>
  <si>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</si>
  <si>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</si>
  <si>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</si>
  <si>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</si>
  <si>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</si>
  <si>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</si>
  <si>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</si>
  <si>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</si>
  <si>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</si>
  <si>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</si>
  <si>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</si>
  <si>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</si>
  <si>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</si>
  <si>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</si>
  <si>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</si>
  <si>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</si>
  <si>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</si>
  <si>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</si>
  <si>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</si>
  <si>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</si>
  <si>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</si>
  <si>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</si>
  <si>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</si>
  <si>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</si>
  <si>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</si>
  <si>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</si>
  <si>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</si>
  <si>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</si>
  <si>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</si>
  <si>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</si>
  <si>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</si>
  <si>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</si>
  <si>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</si>
  <si>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</si>
  <si>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</si>
  <si>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</si>
  <si>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</si>
  <si>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</si>
  <si>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</si>
  <si>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</si>
  <si>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</si>
  <si>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</si>
  <si>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</si>
  <si>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</si>
  <si>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</si>
  <si>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</si>
  <si>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</si>
  <si>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</si>
  <si>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</si>
  <si>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</si>
  <si>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</si>
  <si>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</si>
  <si>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</si>
  <si>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</si>
  <si>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</si>
  <si>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</si>
  <si>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</si>
  <si>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</si>
  <si>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</si>
  <si>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</si>
  <si>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</si>
  <si>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</si>
  <si>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</si>
  <si>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</si>
  <si>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</si>
  <si>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</si>
  <si>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</si>
  <si>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</si>
  <si>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</si>
  <si>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</si>
  <si>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</si>
  <si>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</si>
  <si>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</si>
  <si>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</si>
  <si>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</si>
  <si>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</si>
  <si>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</si>
  <si>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</si>
  <si>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</si>
  <si>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</si>
  <si>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</si>
  <si>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</si>
  <si>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</si>
  <si>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</si>
  <si>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</si>
  <si>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</si>
  <si>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</si>
  <si>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</si>
  <si>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</si>
  <si>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</si>
  <si>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</si>
  <si>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</si>
  <si>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</si>
  <si>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</si>
  <si>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</si>
  <si>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</si>
  <si>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</si>
  <si>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</si>
  <si>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</si>
  <si>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</si>
  <si>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</si>
  <si>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</si>
  <si>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</si>
  <si>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</si>
  <si>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</si>
  <si>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</si>
  <si>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</si>
  <si>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</si>
  <si>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</si>
  <si>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</si>
  <si>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</si>
  <si>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</si>
  <si>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</si>
  <si>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</si>
  <si>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</si>
  <si>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</si>
  <si>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</si>
  <si>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</si>
  <si>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</si>
  <si>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</si>
  <si>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</si>
  <si>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</si>
  <si>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</si>
  <si>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</si>
  <si>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</si>
  <si>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</si>
  <si>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</si>
  <si>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</si>
  <si>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</si>
  <si>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</si>
  <si>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</si>
  <si>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</si>
  <si>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</si>
  <si>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</si>
  <si>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</si>
  <si>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</si>
  <si>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</si>
  <si>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</si>
  <si>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</si>
  <si>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</si>
  <si>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</si>
  <si>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</si>
  <si>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</si>
  <si>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</si>
  <si>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</si>
  <si>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</si>
  <si>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</si>
  <si>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</si>
  <si>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</si>
  <si>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</si>
  <si>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</si>
  <si>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</si>
  <si>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</si>
  <si>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</si>
  <si>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</si>
  <si>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</si>
  <si>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</si>
  <si>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</si>
  <si>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</si>
  <si>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</si>
  <si>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</si>
  <si>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</si>
  <si>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</si>
  <si>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</si>
  <si>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</si>
  <si>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</si>
  <si>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</si>
  <si>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</si>
  <si>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</si>
  <si>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</si>
  <si>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</si>
  <si>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</si>
  <si>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</si>
  <si>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</si>
  <si>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</si>
  <si>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</si>
  <si>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</si>
  <si>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</si>
  <si>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</si>
  <si>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</si>
  <si>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</si>
  <si>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</si>
  <si>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</si>
  <si>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</si>
  <si>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</si>
  <si>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</si>
  <si>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</si>
  <si>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</si>
  <si>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</si>
  <si>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</si>
  <si>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</si>
  <si>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</si>
  <si>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</si>
  <si>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</si>
  <si>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</si>
  <si>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</si>
  <si>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</si>
  <si>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</si>
  <si>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</si>
  <si>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</si>
  <si>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</si>
  <si>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</si>
  <si>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</si>
  <si>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</si>
  <si>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</si>
  <si>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</si>
  <si>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</si>
  <si>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</si>
  <si>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</si>
  <si>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</si>
  <si>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</si>
  <si>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</si>
  <si>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</si>
  <si>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</si>
  <si>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</si>
  <si>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</si>
  <si>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</si>
  <si>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</si>
  <si>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</si>
  <si>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</si>
  <si>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</si>
  <si>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</si>
  <si>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</si>
  <si>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</si>
  <si>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</si>
  <si>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</si>
  <si>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</si>
  <si>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</si>
  <si>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</si>
  <si>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</si>
  <si>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</si>
  <si>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</si>
  <si>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</si>
  <si>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</si>
  <si>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</si>
  <si>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</si>
  <si>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</si>
  <si>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</si>
  <si>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</si>
  <si>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</si>
  <si>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</si>
  <si>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</si>
  <si>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</si>
  <si>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</si>
  <si>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</si>
  <si>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</si>
  <si>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</si>
  <si>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</si>
  <si>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</si>
  <si>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</si>
  <si>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</si>
  <si>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</si>
  <si>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</si>
  <si>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</si>
  <si>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</si>
  <si>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</si>
  <si>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</si>
  <si>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</si>
  <si>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</si>
  <si>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</si>
  <si>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</si>
  <si>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</si>
  <si>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</si>
  <si>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</si>
  <si>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</si>
  <si>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</si>
  <si>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</si>
  <si>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</si>
  <si>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</si>
  <si>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</si>
  <si>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</si>
  <si>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</si>
  <si>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</si>
  <si>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</si>
  <si>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</si>
  <si>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</si>
  <si>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</si>
  <si>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</si>
  <si>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</si>
  <si>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</si>
  <si>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</si>
  <si>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</si>
  <si>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</si>
  <si>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</si>
  <si>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</si>
  <si>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</si>
  <si>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</si>
  <si>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</si>
  <si>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</si>
  <si>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</si>
  <si>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</si>
  <si>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</si>
  <si>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</si>
  <si>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</si>
  <si>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</si>
  <si>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</si>
  <si>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</si>
  <si>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</si>
  <si>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</si>
  <si>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</si>
  <si>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</si>
  <si>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</si>
  <si>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</si>
  <si>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</si>
  <si>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</si>
  <si>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</si>
  <si>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</si>
  <si>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</si>
  <si>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</si>
  <si>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</si>
  <si>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</si>
  <si>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</si>
  <si>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</si>
  <si>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</si>
  <si>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</si>
  <si>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</si>
  <si>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</si>
  <si>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</si>
  <si>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</si>
  <si>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</si>
  <si>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</si>
  <si>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</si>
  <si>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</si>
  <si>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</si>
  <si>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</si>
  <si>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</si>
  <si>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</si>
  <si>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</si>
  <si>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</si>
  <si>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</si>
  <si>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</si>
  <si>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</si>
  <si>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</si>
  <si>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</si>
  <si>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</si>
  <si>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</si>
  <si>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</si>
  <si>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</si>
  <si>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</si>
  <si>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</si>
  <si>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</si>
  <si>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</si>
  <si>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</si>
  <si>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</si>
  <si>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</si>
  <si>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</si>
  <si>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</si>
  <si>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</si>
  <si>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</si>
  <si>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</si>
  <si>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</si>
  <si>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</si>
  <si>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</si>
  <si>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</si>
  <si>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</si>
  <si>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</si>
  <si>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</si>
  <si>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</si>
  <si>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</si>
  <si>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</si>
  <si>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</si>
  <si>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</si>
  <si>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</si>
  <si>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</si>
  <si>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</si>
  <si>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</si>
  <si>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</si>
  <si>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</si>
  <si>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</si>
  <si>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</si>
  <si>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</si>
  <si>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</si>
  <si>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</si>
  <si>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</si>
  <si>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</si>
  <si>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</si>
  <si>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</si>
  <si>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</si>
  <si>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</si>
  <si>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</si>
  <si>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</si>
  <si>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</si>
  <si>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</si>
  <si>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</si>
  <si>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</si>
  <si>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</si>
  <si>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</si>
  <si>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</si>
  <si>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</si>
  <si>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</si>
  <si>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</si>
  <si>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</si>
  <si>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</si>
  <si>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</si>
  <si>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</si>
  <si>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</si>
  <si>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</si>
  <si>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</si>
  <si>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</si>
  <si>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</si>
  <si>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</si>
  <si>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</si>
  <si>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</si>
  <si>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</si>
  <si>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</si>
  <si>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</si>
  <si>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</si>
  <si>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</si>
  <si>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</si>
  <si>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</si>
  <si>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</si>
  <si>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</si>
  <si>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</si>
  <si>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</si>
  <si>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</si>
  <si>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</si>
  <si>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</si>
  <si>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</si>
  <si>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</si>
  <si>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</si>
  <si>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</si>
  <si>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</si>
  <si>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</si>
  <si>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</si>
  <si>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</si>
  <si>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</si>
  <si>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</si>
  <si>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</si>
  <si>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</si>
  <si>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</si>
  <si>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</si>
  <si>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</si>
  <si>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</si>
  <si>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</si>
  <si>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</si>
  <si>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</si>
  <si>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</si>
  <si>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</si>
  <si>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</si>
  <si>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</si>
  <si>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</si>
  <si>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</si>
  <si>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</si>
  <si>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</si>
  <si>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</si>
  <si>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</si>
  <si>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</si>
  <si>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</si>
  <si>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</si>
  <si>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</si>
  <si>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</si>
  <si>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</si>
  <si>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</si>
  <si>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</si>
  <si>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</si>
  <si>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</si>
  <si>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</si>
  <si>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</si>
  <si>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</si>
  <si>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</si>
  <si>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</si>
  <si>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</si>
  <si>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</si>
  <si>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</si>
  <si>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</si>
  <si>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</si>
  <si>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</si>
  <si>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</si>
  <si>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</si>
  <si>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</si>
  <si>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</si>
  <si>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</si>
  <si>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</si>
  <si>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</si>
  <si>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</si>
  <si>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</si>
  <si>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</si>
  <si>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</si>
  <si>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</si>
  <si>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</si>
  <si>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</si>
  <si>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</si>
  <si>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</si>
  <si>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</si>
  <si>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</si>
  <si>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</si>
  <si>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</si>
  <si>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</si>
  <si>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</si>
  <si>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</si>
  <si>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</si>
  <si>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</si>
  <si>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</si>
  <si>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</si>
  <si>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</si>
  <si>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</si>
  <si>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</si>
  <si>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</si>
  <si>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</si>
  <si>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
</t>
  </si>
  <si>
    <t>En cumplimiento de la ley, la entidad debio hacer parte del proceso de implementación del NMNC, durante la vigencia 2017 como preparación obligatoria y vigencia 2018 como el primer periodo de aplicación. Las operaciones contables de la entidad durante la vigencia 2018 y en adelante, deben reflejar la correcta aplicación de la nueva normatividad contable, de no ser asi, la entidad no habra cumplido con el proceso de aplicación y sus estados financieros no podrán mostrase bajo el NMNC.</t>
  </si>
  <si>
    <t>Deficiencias del sistema de informacion contable.</t>
  </si>
  <si>
    <t>Sistema contable que no permite la intregración de las diferentes areas generadoras de información.</t>
  </si>
  <si>
    <t>Estados contables no se presentan de manera adecuada, en concordancia con el NMNC.</t>
  </si>
  <si>
    <t>Los estados financieros de la entidad no se presentan de acuerdo al concepto de presentación de estados financieros contenio en la resolución 533 de 2015, de tal manera que puede llevar a error a los usuarios de la información contable.</t>
  </si>
  <si>
    <t>Aplicación inadecuada de los criterios de reconocimiento, medición y revelación en el rubro de Efectivo y Equivalentes de Efectivo</t>
  </si>
  <si>
    <t>En el efectivo y equivalentes de efectivo de no aplicarse correctamente los criterios del NMNC, no seria identificable las cuentas que son de libre inversión o que son restringidas, da la oportunidad de mantener saldos que no son reales y que necesiten algun tipo de depuración.</t>
  </si>
  <si>
    <t>Efectivo y equivalentes en los estados contables, que no corresponden a la realidad financiera de la entidad.</t>
  </si>
  <si>
    <t>Registro inexacto de las operaciones financieras en cuentas de caja general, caja menor y cuentas de bancos.</t>
  </si>
  <si>
    <t>Pérdida de recursos financieros en el Efectivo y equivalentes de efectivo.</t>
  </si>
  <si>
    <t>Los dineros en efectivo no fluyan a la entidad, ya siendo pagos por los usuarios, se desvien en el proceso de recaudo o no se reporten en la contabilidad.</t>
  </si>
  <si>
    <t xml:space="preserve">Registros contables de efectivo y equivalentes de efectivo sin soportes idoneos </t>
  </si>
  <si>
    <t>Soportes deficientes de las operaciones financieras de efectivo y sus equivalentes.</t>
  </si>
  <si>
    <t>Aplicación inadecuada del Nuevo Marco Normativo Contable en el rubro de Cuentas por cobrar.</t>
  </si>
  <si>
    <t>La no aplicación de los criterios de reconocimiento hace que las cuentas por cobrar no muestran la realidad financiera de la entidad, por tener cuentas que ya estan prescritas o incobrables, que originan la sobrestimación de los activos.</t>
  </si>
  <si>
    <t>Cuentas por cobrar en los estados contables, que no corresponden a la realidad financiera de la entidad.</t>
  </si>
  <si>
    <t>Registro inexacto de las operaciones financieras de cuentas por cobrar.</t>
  </si>
  <si>
    <t>Pérdida de recursos financieros en las cuentas por cobrar.</t>
  </si>
  <si>
    <t>Los dineros en efectivo no fluyan a la entidad, ya siendo pagos por los usuarios, se desvien en el proceso de recaudo o no se reporten en la contabilidad, la falta de depuracion de cartera propicie la Pérdida de dineros por falta de control.</t>
  </si>
  <si>
    <t>Registros contables de cuentas por cobrar, sin soportes idoneos.</t>
  </si>
  <si>
    <t>Falta de informacion (expedientes) de las cuentas por cobrar de la entidad</t>
  </si>
  <si>
    <t>Aplicación inadecuada del Nuevo Marco Normativo Contable en el rubro de Propiedad, Planta y equipo.</t>
  </si>
  <si>
    <t xml:space="preserve">La aplicación inadecuada de los criterios de reconocimiento, medición y revelación de las propiedaddes, planta y equipo, mostraran en los estados financieros elementos que no estan en uso, elementos de los cuales no se tiene el control, elementos por un valor inferior o superior al mercado o una ineficaz </t>
  </si>
  <si>
    <t>Propiedad, planta y equipo en los estados contables, que no corresponden a la realidad financiera de la entidad.</t>
  </si>
  <si>
    <t>Los saldos de elementos de propiedad, planta y equipo no correspondan a los recursos fisicos existentes.</t>
  </si>
  <si>
    <t>Pérdida de recursos financieros en propiedad, planta y equipo.</t>
  </si>
  <si>
    <t>La no contabilizacion o control de los bienes que adquiere la entidad supone la Pérdida de los mismos, lo que resulta en Pérdida de recursos para la entidad.</t>
  </si>
  <si>
    <t>Registros contables de Propiedad, planta y equipo, sin soportes idoneos.</t>
  </si>
  <si>
    <t>Los registros de propiedad, planta y equipo no posean los soportes idoneos para su reconocimiento o mantenimiento en las cifras de los estados financieros.</t>
  </si>
  <si>
    <t>Aplicación inadecuada del Nuevo Marco Normativo Contable en el rubro de otros activos.</t>
  </si>
  <si>
    <t xml:space="preserve">La aplicación inadecuada de los criterios de reconocimiento, medición y revelación de los otros activos, permitira  la sobrevaloracion o subvaloracion de activos </t>
  </si>
  <si>
    <t>Otros Activos en los estados contables, que no corresponden a la realidad financiera de la entidad.</t>
  </si>
  <si>
    <t>los valores de los convenios no representan la realidad del grado de avance de cada uno de ellos, como pueden haber convenios no contabilizados o que ya se acabor y no se han finalizado y liquidado.
Los valores de los anticipos y avances no podran legalizarse</t>
  </si>
  <si>
    <t>Pérdida de recursos financieros en Otros Activos.</t>
  </si>
  <si>
    <t>El no control de los recursos en administracion y anticipos sin legalizar puede hacer perder recursos de la entidad</t>
  </si>
  <si>
    <t>Registros contables de Otros activos, sin soportes idoneos.</t>
  </si>
  <si>
    <t>Las cuentas que componen los otros activos no tengan los soportes idoneos para su reconocimiento en las cifras de los estados financieros.</t>
  </si>
  <si>
    <t>Aplicación inadecuada del Nuevo Marco Normativo Contable en el rubro de cuentas por pagar.</t>
  </si>
  <si>
    <t>La aplicación inadecuada de los criterios de reconocimiento, medición y revelación de los otros activos, permitira  la sobrevaloracion o subvaloracion de pasivos.</t>
  </si>
  <si>
    <t>Pérdida de recursos financieros en Cuentas por pagar.</t>
  </si>
  <si>
    <t>El reconocimiento erroneo y la no depuracion de cuentas por pagar, puede hacer que la entidad pierda recursos, como el pago de cuentas por pagar no exigibles para la entidad.</t>
  </si>
  <si>
    <t>Aplicación inadecuada del Nuevo Marco Normativo Contable en el rubro de Beneficios a empleados.</t>
  </si>
  <si>
    <t>La aplicación inadecuada de los criterios de reconocimiento, medición y revelación de Beneficios a empleados, permitira  la sobrevaloracion o subvaloracion de pasivos y podria traducirse en un mal calculo de la nómina.</t>
  </si>
  <si>
    <t>Beneficios a empleados en los estados contables, que no corresponden a la realidad financiera de la entidad.</t>
  </si>
  <si>
    <t>Los Beneficios a empleados no se presenten en los estados financieros, de acuerdo con la clasificación y los criterios de medición idoneos, derivados de la apliación de las Resolución 533 del 08 de octubre de 2015.</t>
  </si>
  <si>
    <t>Pérdida de recursos financieros en Beneficios a empleados.</t>
  </si>
  <si>
    <t>Reconocer beneficios a empleados de manera equivocada, envia a la entidad a Pérdidas de dineros, ya que una vez los cálculos efectuados, se procede al pago de los mismos y posteriormente se corre el riesgo de no recuperar estos dineros.</t>
  </si>
  <si>
    <t>Registros contables de Beneficios a empleados, sin soportes idoneos.</t>
  </si>
  <si>
    <t>La entidad no tenga definidos los soportes necesarios para los beneficios a empleados o la gestion documental ineficiente para la custodia de los soportes de las transacciones financieras.</t>
  </si>
  <si>
    <t>Aplicación inadecuada del Nuevo Marco Normativo Contable en el rubro de Provisiones, pasivos contingentes y activos contingentes.</t>
  </si>
  <si>
    <t>La aplicación inadecuada de los criterios de reconocimiento, medición y revelación de las provisiones, pasivos y activos contingentes, permitira  la sobrevaloracion o subvaloracion de pasivos y podria traducirse en el no recocimiento de procesos legales que la entidad deba pagar en el corto plazo.</t>
  </si>
  <si>
    <t>Provisiones, Pasivos contingentes y activos contingentes en los estados contables, que no corresponden a la realidad financiera de la entidad.</t>
  </si>
  <si>
    <t>Las provisiones, pasivos y activos contingentes no se presenten en los estados financieros, de acuerdo con la clasificación y los criterios de medición idoneos, derivados de la apliación de las Resolución 533 del 08 de octubre de 2015.</t>
  </si>
  <si>
    <t>Pérdida de recursos financieros en Provisiones, Pasivos contingentes y activos contingentes.</t>
  </si>
  <si>
    <t>Reconocer provisiones, pasivos y activos contingentes de manera equivocada, envia a la entidad a Pérdidas de dineros, ya que una vez los cálculos efectuados, se procede al pago de los mismos y posteriormente se corre el riesgo de no recuperar estos dineros.</t>
  </si>
  <si>
    <t>Registros contables de Provisiones, pasivos contingentes y activos contingente, sin soportes idóneo.</t>
  </si>
  <si>
    <t>La entidad no tenga definidos los soportes necesarios para las provisiones, pasivos y activos contingentes o la gestion documental ineficiente para la custodia de los soportes de las transacciones financieras.</t>
  </si>
  <si>
    <t xml:space="preserve">1.1. Planes de acción incompletos proyecto de implementación NMNC
1.2. Vigencia del comité de implementación y carencias en las definiciones del comité de sostenibilidad contable.
1.3. Uso de plan de cuentas desactualizado para entidades de gobierno en NMNC 	</t>
  </si>
  <si>
    <t>1. Aplicación inadecuada del Nuevo Marco Normativo Contable aplicable a las Entidades de Gobierno consignado en la Resolución 533 del 08 de octubre de 2015.</t>
  </si>
  <si>
    <t>DEFICIENCIAS EN EL SISTEMA DE INFORMACIÓN CONTABLE</t>
  </si>
  <si>
    <t>NADECUADA PRESENTACION DE ESTADOS FINANCIEROS CORRESPONDIENTES A LA VIGENCIA 2018 INCLUYENDO EL ESFA</t>
  </si>
  <si>
    <t>INSUFICIENCIAS EN LA DEFINICIÓN DE LA POLITICA DE OPERACIÓN CONTABLE DE EFECTIVO Y EQUIVALENTES DE EFECTIVO</t>
  </si>
  <si>
    <t>DEFICIENCIAS EN EL TRATAMIENTO DEL EFECTIVO Y EQUIVALENTES DE EFECTIVO</t>
  </si>
  <si>
    <t>CUENTAS BANCARIAS PARA REEMBOLSO DE CAJAS MENORES NO CONTABILIZADAS</t>
  </si>
  <si>
    <t>DEFICIENCIA EN SOPORTES DE TRANSACCIONES FINANCIERAS PARA EL REGISTRO DE EFECTIVO Y EQUIVALENTES DE EFECTIVO</t>
  </si>
  <si>
    <t>INADECUADA APLICACIÓN DEL NMNC Y TRATAMIENTO DE LAS CUENTAS POR COBRAR</t>
  </si>
  <si>
    <t>ELABORACIÓN Y PRESENTACIÓN INADECUADA DE CUENTAS POR COBRAR</t>
  </si>
  <si>
    <t>DEFICIENTE GESTIÓN DE INTEGRIDAD Y COMPLETITUD DE LAS CIFRAS Y SALDOS</t>
  </si>
  <si>
    <t>CONTABILIDAD DE CAJA PARA CUENTAS POR COBRAR DE PROYECTOS COMERCIALES Y POR CONTRATOS DE HECHO</t>
  </si>
  <si>
    <t>DIFERENCIAS CON EL NMNC EN EL RECONOCIMIENTO Y MEDICIÓN INCIAL DE LA PROPIEDAD, PLANTA Y EQUIPO</t>
  </si>
  <si>
    <t>FALTA DEFINICIÓN DE VIDAS ÚTILES PARA DEPRECIACIÓN Y METODOLOGÍA PARA EL CÁLCULO DEL DETERIORO</t>
  </si>
  <si>
    <t>SOBREESTIMACIÓN DE INVENTARIOS</t>
  </si>
  <si>
    <t>FALTA DE FICHAS TÉCNICAS QUE SOPORTAN LOS ELEMENTOS A DAR DE BAJA SEGÚN RESOLUCIÓN</t>
  </si>
  <si>
    <t>FALTA DEFINICIÓN DE POLÍTICA DE OPERACIÓN PARA OTROS ACTIVOS</t>
  </si>
  <si>
    <t>SOBREESTIMACIÓN Y/O SUBESTIMACIÓN DE SALDOS CONTABLES DE LOS RECURSOS ENTREGADOS EN ADMINISTRACIÓN</t>
  </si>
  <si>
    <t>INADECUADO CONTROL DE SOPORTES Y REPORTES NECESARIOS PARA SUSTENTAR LOS MOVIMIENTOS DE OTROS ACTIVOS</t>
  </si>
  <si>
    <t>Cuentas por pagar en los estados contables, que no corresponden a la realidad financiera de la entidad,  en el marco  del Nuevo Marco Normativo Contable en el rubro de cuentas por pagar.</t>
  </si>
  <si>
    <t>UTILIZACIÓN INADECUADA DEL CONCEPTO DE CUENTAS POR PAGAR
Registros contables de Cuentas por pagar, sin soportes idoneos.</t>
  </si>
  <si>
    <t>FALTA DE METODOLOGÍA PARA EL CÁLCULO DE LOS BENEFICIOS POR PERMANENCIA</t>
  </si>
  <si>
    <t>FALTA DE INDIVIDUALIZACIÓN DE LAS OBLIGACIONES LABORALES</t>
  </si>
  <si>
    <t>INADECUADA REVELACION DE LOS BENEFICIOS A EMPLEADOS</t>
  </si>
  <si>
    <t xml:space="preserve">INADECUADO ANÁLISIS DE PASIVOS ESTIMADOS Y PROVISIONES </t>
  </si>
  <si>
    <t>AUSENCIA DE NOTAS A LOS ESTADOS FINANCIEROS Y SOPORTES DE CONCILIACIONES</t>
  </si>
  <si>
    <t>Hallazgos de los entes de control   
Sanciones disciplinarias, fiscales y tributarias  
Reprocesos por corrección de la información  Insatisfacción de los contratistas y proveedores 
Acciones judiciales</t>
  </si>
  <si>
    <t xml:space="preserve">CRITERIOS NO CLAROS SOBRE RECONOCIMIENTO, MEDICIÓN, Y REVELACIÓN DE LAS PROVISIONES PASIIVOS Y ACTIVOS CONTINGENTES. </t>
  </si>
  <si>
    <t xml:space="preserve">Que los Estados Financieros no reflejen la información razonable y confiable 
</t>
  </si>
  <si>
    <t xml:space="preserve">No hay módulos de nómina y cartera en el GOOBI y el de almacén presenta fallas
Deficiencias en la calidad de la información reportada por las dependencias
Incumplimiento a los cronogramas establecidos para remitir la información contable por parte de las dependencias
Desconocimiento y falta de soporte en la parametrización de las operaciones del Sistema de Información Financiera que generan errores en los reportes de información
Errores en el registro de información fuente para los registros contables debido al alto volumen de información
</t>
  </si>
  <si>
    <t xml:space="preserve">Aspectos relacionados con la carencia de módulos de nómina y cartera en el GOOBI, deficiencias en la calidad de la información reportada por las dependencias, incumplimiento a los cronogramas establecidos para remitir la información contable por parte de las dependencias, puede generar que los Estados Financieros no reflejen la información razonable y confiable </t>
  </si>
  <si>
    <t>Demora en el trámite de las cuentas de contratistas y proveedores</t>
  </si>
  <si>
    <t xml:space="preserve">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No se cuenta con el tiempo mínimo necesario para la revisión suficiente de las cuentas
</t>
  </si>
  <si>
    <r>
      <t xml:space="preserve"> </t>
    </r>
    <r>
      <rPr>
        <sz val="11"/>
        <color rgb="FFFF0000"/>
        <rFont val="Arial"/>
        <family val="2"/>
      </rPr>
      <t>(SE DEBE HACER UNA DESCRIPCIÓN DETALLADA DEL CONTROL, CONTEMPLANDO PROCEDIMIENTOS Y FORMATOS, RESPONSABLE Y PERIODICIDAD, ACCIONES ANTE POSIBLES DESVIACIONES)</t>
    </r>
  </si>
  <si>
    <t>Factores como la creación errónea de terceros por parte de todas las dependencias que genera imprecisiones en la información contable, al igual que la radicación extemporánea de las cuentas para pago y volumenes importantes de errores en la presentación de cuentas que genera reprocesos, pueden causar demoras en en el trámite de las cuentas de contratistas y proveedores</t>
  </si>
  <si>
    <r>
      <t xml:space="preserve"> Conciliación la información de las áreas antes del registro contable</t>
    </r>
    <r>
      <rPr>
        <sz val="11"/>
        <color rgb="FFFF0000"/>
        <rFont val="Arial"/>
        <family val="2"/>
      </rPr>
      <t>(SE DEBE HACER UNA DESCRIPCIÓN DETALLADA DEL CONTROL, CONTEMPLANDO PROCEDIMIENTOS Y FORMATOS, RESPONSABLE Y PERIODICIDAD, ACCIONES ANTE POSIBLES DESVIACIONES)</t>
    </r>
  </si>
  <si>
    <r>
      <t xml:space="preserve">Revisión y firma de los comprobantes contables por parte del responsable de la gestión contable </t>
    </r>
    <r>
      <rPr>
        <sz val="11"/>
        <color rgb="FFFF0000"/>
        <rFont val="Arial"/>
        <family val="2"/>
      </rPr>
      <t>(SE DEBE HACER UNA DESCRIPCIÓN DETALLADA DEL CONTROL, CONTEMPLANDO PROCEDIMIENTOS Y FORMATOS, RESPONSABLE Y PERIODICIDAD, ACCIONES ANTE POSIBLES DESVIACIONES)</t>
    </r>
  </si>
  <si>
    <r>
      <t xml:space="preserve"> Verificación de que la información que se recibe de las áreas para registros contables sea oportuna y cuente con los soportes idóneos </t>
    </r>
    <r>
      <rPr>
        <sz val="11"/>
        <color rgb="FFFF0000"/>
        <rFont val="Arial"/>
        <family val="2"/>
      </rPr>
      <t>(SE DEBE HACER UNA DESCRIPCIÓN DETALLADA DEL CONTROL, CONTEMPLANDO PROCEDIMIENTOS Y FORMATOS, RESPONSABLE Y PERIODICIDAD, ACCIONES ANTE POSIBLES DESVIACIONES)</t>
    </r>
  </si>
  <si>
    <r>
      <t xml:space="preserve">Revisión en la recepción de la documentación física y la información registrada en el acta de ejecución aprobada en SIAFI, documentada en el procedimiento PR-021 Trámite de cuentas </t>
    </r>
    <r>
      <rPr>
        <sz val="11"/>
        <color rgb="FFFF0000"/>
        <rFont val="Arial"/>
        <family val="2"/>
      </rPr>
      <t>(SE DEBE HACER UNA DESCRIPCIÓN DETALLADA DEL CONTROL, CONTEMPLANDO PROCEDIMIENTOS Y FORMATOS, RESPONSABLE Y PERIODICIDAD, ACCIONES ANTE POSIBLES DESVIACIONES)</t>
    </r>
  </si>
  <si>
    <r>
      <t xml:space="preserve"> Registrar las cuentas entregadas extemporáneamente en el formato FO-252 "Radicación de cuentas mensuales contratistas o proveedores"</t>
    </r>
    <r>
      <rPr>
        <sz val="11"/>
        <color rgb="FFFF0000"/>
        <rFont val="Arial"/>
        <family val="2"/>
      </rPr>
      <t>(SE DEBE HACER UNA DESCRIPCIÓN DETALLADA DEL CONTROL, CONTEMPLANDO PROCEDIMIENTOS Y FORMATOS, RESPONSABLE Y PERIODICIDAD, ACCIONES ANTE POSIBLES DESVIACIONES)</t>
    </r>
  </si>
  <si>
    <r>
      <t xml:space="preserve"> Formato FO-313 "Devolución de cuentas" con las observaciones de las inconsistencias que deben ser subsanadas </t>
    </r>
    <r>
      <rPr>
        <sz val="11"/>
        <color rgb="FFFF0000"/>
        <rFont val="Arial"/>
        <family val="2"/>
      </rPr>
      <t>(SE DEBE HACER UNA DESCRIPCIÓN DETALLADA DEL CONTROL, CONTEMPLANDO PROCEDIMIENTOS Y FORMATOS, RESPONSABLE Y PERIODICIDAD, ACCIONES ANTE POSIBLES DESVIACIONES)</t>
    </r>
  </si>
  <si>
    <t>Actualización de la política de Efectivo y manejo del efectivo incluyendo de forma detallada  los aspectos que permitarn que su control sea efectivo</t>
  </si>
  <si>
    <t>Revisión de la política de efectivo y manejo del efectivo con la Tesoreria dela entidad, como área involucrada y gestora de la información.</t>
  </si>
  <si>
    <t>Requerir a Cartera la relación de expedientes que se encuentran en calidad de prescripción para que surtan las gestiones administrativas tendientes a la depuración de las cuentas incobrables</t>
  </si>
  <si>
    <t>Elaborar Instructivo de cierre y Manual de operación contable. Actualizar la política de Cuentas por cobrar.</t>
  </si>
  <si>
    <t>Efectuar seguimiento a los avances y requerir a los responsables cuando no cumplan con el tiempo establecido para su legalización.</t>
  </si>
  <si>
    <t>Efectuar el control de los anticipos por legalizaar en las cuentas subsiguientes de pago verificando que se legalice en cada una el porcentaje establecido en el respectivo contrato.</t>
  </si>
  <si>
    <t>Elaboración Política contable de otros activos.</t>
  </si>
  <si>
    <t>Actualziacion instructivo Recursos Entregados en Administracion</t>
  </si>
  <si>
    <t>Conciliación con las areas generadoras de la información y mesas de trabajo con las entidades aportantes, la  DDC y la supervision de los convenios.</t>
  </si>
  <si>
    <t>Elaboraci+on dela política contable de Otros Activos</t>
  </si>
  <si>
    <t>Elaboración instructivo de cierre en el que se establezcan los flujos de información, plazos y responsables de la misma.</t>
  </si>
  <si>
    <t>Seguimiento Cuentas por Pagar con la información de Tesorería, establecer las diferencias y efectuar el seguimiento y depuración de cuentas por pagar.</t>
  </si>
  <si>
    <t>Depuracion permanente de las cuentas por pagar</t>
  </si>
  <si>
    <t>Elaboracion instructivo de nóminas que incluya la metodologia para la depuracion de las cuentas de salarios prestaciones y descuentos de nomina por pagar</t>
  </si>
  <si>
    <t>Concilaicion nominas-contabilidad de forma mensual y oportuna</t>
  </si>
  <si>
    <t>Seguiimniento mensual del registro contable de las alicuotas</t>
  </si>
  <si>
    <t>Mesas de trabajo con el area de nóminas y seguimiento politica contable de beneficio a empleados</t>
  </si>
  <si>
    <t xml:space="preserve">Revisión de la politica contable de Beneficios a empleados. </t>
  </si>
  <si>
    <t>Actualizacion instructivo contabilidad Siproj</t>
  </si>
  <si>
    <t>Revisión y ajustes a la política contable de Proceso judiciales</t>
  </si>
  <si>
    <t>Recopilar la informacion de las areas generadoras debidamente firmada que constituya soporte para la elaboración de las conciliaciones  de informacion</t>
  </si>
  <si>
    <t>Las Notas a los Estados finiancieros y las revelaciones se efectuarán con la participación de las áreas involucradas mediante requerimientyos de inforamción y mesas de trabajo.</t>
  </si>
  <si>
    <t>Estados Financieros y actualizacion de la politica de presentacion de Estados Financieros. Instructivo de cierre</t>
  </si>
  <si>
    <t xml:space="preserve">Emitir  Estados Financieros que  no reflejen la información razonable y confiable de la entidad
</t>
  </si>
  <si>
    <t xml:space="preserve">Incumplimiento en la elaboración y firma de conciliaciones entre las areas gestoras de infirmación y contabilidad, en los tiempos establecidos.
No hay módulos de nómina y cartera en el GOOBI y el de almacén presenta fallas
Deficiencias en la calidad de la información reportada por las dependencias
Incumplimiento a los cronogramas establecidos para remitir la información contable por parte de las dependencias
Desconocimiento y falta de soporte en la parametrización de las operaciones del Sistema de Información Financiera que generan errores en los reportes de información
Errores en el registro de información fuente para los registros contables debido al alto volumen de información
</t>
  </si>
  <si>
    <r>
      <t xml:space="preserve">CONTROL
</t>
    </r>
    <r>
      <rPr>
        <sz val="11"/>
        <color theme="1"/>
        <rFont val="Arial"/>
        <family val="2"/>
      </rPr>
      <t>(Responsable, periodicidad, propósito, como, desviaciones y evidencias)</t>
    </r>
  </si>
  <si>
    <t>Inexacto registro de las cuentas por cobrar en los estados financieros
Hallazgos de los entes de control   
Sanciones disciplinarias, fiscales y tributarias  
Reprocesos por corrección de la información  Insatisfacción de los contratistas y proveedores 
Acciones judiciales</t>
  </si>
  <si>
    <t>Pérdida de recursos financieros de las cuentas por cobrar.</t>
  </si>
  <si>
    <t>Concilaicion Contabiliad Cartera y conciliaciones bancarias en las que se precise el recuado de dinero en efectivo y su correcta aplicación y registro contable.</t>
  </si>
  <si>
    <t>Aplicación de los parámetros establecido en el Manual de operacion contable Política de Efectivo y Cuentas por cobrar.</t>
  </si>
  <si>
    <t>Inexactitud en los saldos de cuentas por cobrar
Hallazgos de los entes de control   
Sanciones disciplinarias, fiscales y tributarias  
Reprocesos por corrección de la información  Insatisfacción de los contratistas y proveedores 
Acciones judiciales</t>
  </si>
  <si>
    <t>Realizar la toma física de inventario anualmente por parte de los responsables y utilizando los formatos acorde a lo establecido en el PR-066 TOMA FÍSICA DE INVENTARIOS DE BIENES MUEBLES E INMUEBLES y la normatividad vigente</t>
  </si>
  <si>
    <t>Realizar las conciliaciones entre contabilidad y almacén acorde al IN-066 CONCILIACION  CONTABILIDAD INVENTARIOS, por parte de el almacenista general y la contadora en forma mensual; si no se realiza en lso tiempos establecidos se debe adelamntar a màs tardar durante el mes inmediatamente siguiente.</t>
  </si>
  <si>
    <t>Aplicación inadecuada del Nuevo Marco Normativo Contable en el rubro de Propiedad, Planta y equipo.
No elaboración del inventario anual acorde a la normatividad vigente
Falta de conciliaciones entre Almacén General y contabilidad
Falta de inclusión de los bienes de propiedad planta y equipo en las polizas de seguros de la entidad.</t>
  </si>
  <si>
    <t>Solicitar control a Servicios Generales de la SAF.</t>
  </si>
  <si>
    <t>Hallazgos de los entes de control   
Sanciones disciplinarias, fiscales y tributarias  
Reprocesos por corrección de la información  
Acciones judiciales</t>
  </si>
  <si>
    <t>Aplicar la política contable de Otros Activos.</t>
  </si>
  <si>
    <t>Inadecuado seguimiento de los parámetros de aplicabilidad del NMNC
Incumplimiento a los cronogramas establecidos para remitir la información contable por parte de las dependencias</t>
  </si>
  <si>
    <t>Creación de terceros en contabilidad exclusivamente, de acuerdo al lleno de los requisotos solicitados por los supervisores de contratos y convenios coforme a los parámetros establecidos por contabilidad, en un lapso no myor a 5 días de la solicitud de creación; de no crearse el tercero debido a falencia en la información de solicitud, contabilidad solicitará por correo electrónico la corrección de la información para crear el tercero.</t>
  </si>
  <si>
    <t>Elaboracion del Instructibvo de cierre</t>
  </si>
  <si>
    <t>Cierre mensual de periodo contable en Goobi</t>
  </si>
  <si>
    <t xml:space="preserve">Elaboracion cronograma de entrega de cuentas para pago para todoa la vigenciaSocializacion cronograma a todas las dependiencias de la entidad por correo masivo </t>
  </si>
  <si>
    <t>actualizacion del procedimiento PR-021 TRAMITE DE ORDENES DE AGO</t>
  </si>
  <si>
    <t>Permisos en Goobi para la creacion de terceros  activados unicamente para el area contable</t>
  </si>
  <si>
    <t>Actualizacion  Resolucion de Creacion del Comitè de sostenibilidad definiendo las funciones</t>
  </si>
  <si>
    <t>Actualizacion de todos los procedimientos e instructivos de contabilidad, de acxuerdo con el Nuevo marco normativio</t>
  </si>
  <si>
    <t xml:space="preserve"> Formato FO-313 "Devolución de cuentas" con las observaciones de las inconsistencias que deben ser subsanadas</t>
  </si>
  <si>
    <t>Mesa de trabajo areas involucradas</t>
  </si>
  <si>
    <t>actgualizacion polìtica de efectivo y equivalentes del efectivo</t>
  </si>
  <si>
    <t>Garantizar la calidad de la inforamciòn sumninistrada</t>
  </si>
  <si>
    <t>Conciliacion mensual Almacen Contabilidad</t>
  </si>
  <si>
    <t>Elaborar politica de otros activos</t>
  </si>
  <si>
    <t>Apertura cuentas bancarias por cada convenio</t>
  </si>
  <si>
    <t>Conciliacion de los recursos entregados en administracin con las subdirecciones que supervisan los convenios</t>
  </si>
  <si>
    <t>Validar los saldos pro legalizar de los anticipos de contratos y convenios</t>
  </si>
  <si>
    <t>Elaboracion y publicacion del manual de politicas de  opepracion</t>
  </si>
  <si>
    <t>Seguimiento saldos de las cuentas por pagar</t>
  </si>
  <si>
    <t>Registro adecuado de las cuentas por pagar y las reclasificaciones de cuenta y terceros a que haya lugar</t>
  </si>
  <si>
    <t>Actualizacion politicaa</t>
  </si>
  <si>
    <t>Filtros de revision y aprobacion de la informacion en la fuente de la infroamcion. Nominas</t>
  </si>
  <si>
    <t>Solciitar a Sistemas implemente un mecanismo de seguridad fde la infromacion por ser totalemtne manual. Restricciones a la modificacion posterior de los archivos de liquidacon dela nomina</t>
  </si>
  <si>
    <t>Actaulzacion procedimientos e instructivos</t>
  </si>
  <si>
    <t>Actaualizacion instructivos</t>
  </si>
  <si>
    <t>Actualizacion politicas cotnables</t>
  </si>
  <si>
    <t>Actaulzacion politicas contables</t>
  </si>
  <si>
    <t>Actualizaicon politica pasivos estimados y provisiones</t>
  </si>
  <si>
    <t>Registrro de proceso en la contabiolidad acorde con la informacion de Siproj trimestralemtnre</t>
  </si>
  <si>
    <t>Construccion de las revelaciones enlos estados contables involucrando a las areas gestoras de infromacion</t>
  </si>
  <si>
    <t>Ajustre de las notas a los estados contbles que garanticen unainforamcion mas amplia de las partids que lso componen</t>
  </si>
  <si>
    <t>Actualizacion de la politica de resentacion de os estados financieros. Avtualizacion del procedimeinmto de prerparacon de estados financieros</t>
  </si>
  <si>
    <t>Instructivo de cierre 089</t>
  </si>
  <si>
    <t xml:space="preserve">Alexander Charry. Maria Elisa Franco </t>
  </si>
  <si>
    <t>Contabilidad y areas gestoras de infroamcion</t>
  </si>
  <si>
    <t>Instructivo de cierre elaborado</t>
  </si>
  <si>
    <t>Conciliaciones y comprobantes contables</t>
  </si>
  <si>
    <t>Conciliaciones entre areas realizadas mensualmente</t>
  </si>
  <si>
    <t>Instructivo de cierre 089. Reportes de informacion de las areas firamdos por los responsables</t>
  </si>
  <si>
    <t xml:space="preserve"> Registrar las cuentas entregadas extemporáneamente en el formato FO-252 "Radicación de cuentas mensuales contratistas o proveedores"</t>
  </si>
  <si>
    <t>Terceros subidos en el sistema. Rut</t>
  </si>
  <si>
    <t xml:space="preserve">Contabilidad </t>
  </si>
  <si>
    <t>Registros contables realizados mensualmente</t>
  </si>
  <si>
    <t>Base de terceros en el sistema de inforamcion</t>
  </si>
  <si>
    <t>Circular de pagos socializada el iniciar vigencia</t>
  </si>
  <si>
    <t>Contabilidad Tesoeriaa Presupuesto</t>
  </si>
  <si>
    <t>Circular depagos socilaizada ypublicada en el SIG</t>
  </si>
  <si>
    <t>Procedimiento actualizado</t>
  </si>
  <si>
    <t>Procedimieto actualizado y socializado</t>
  </si>
  <si>
    <t>Formato 0FO 313 Devolucion de cuentas</t>
  </si>
  <si>
    <t>Contabilidad  Areas que tramitan cuentas para pagos</t>
  </si>
  <si>
    <t>Formato FO 313 diligenciado y suministrado al area generadora</t>
  </si>
  <si>
    <t>Resolucion actualizada</t>
  </si>
  <si>
    <t>Intefgrantes del Comité de sostenibilidad</t>
  </si>
  <si>
    <t>Resolucion socializada y publicada en el SIG</t>
  </si>
  <si>
    <t>procedimientos e instructivos actualizados</t>
  </si>
  <si>
    <t>Contabilidad</t>
  </si>
  <si>
    <t>Procedimietnos e instructivos actualizados y publicados en el SIG</t>
  </si>
  <si>
    <t xml:space="preserve">Politica de efectivo y menejo del efectivo </t>
  </si>
  <si>
    <t>Tesoreria Contabilidad</t>
  </si>
  <si>
    <t>elaborar el Manual de la operación completa</t>
  </si>
  <si>
    <t xml:space="preserve">Manual de Operación </t>
  </si>
  <si>
    <t>Politica de efectivo y manejo del efectivo actualizazada</t>
  </si>
  <si>
    <t>Manuel de politicas de operación elaborado y socvializado</t>
  </si>
  <si>
    <t>Revidion de expedientes uno a uno por paerte de cartera y de Contailbiasf validqar lo correspondiente ala gestion contabler</t>
  </si>
  <si>
    <t>0expedientes revisadpos</t>
  </si>
  <si>
    <t>Cartera /Contagbilidad</t>
  </si>
  <si>
    <t>Expedintes revisados y emntregado sa Cartera</t>
  </si>
  <si>
    <t>Revisiòn registro y ajustes correspondietnes menusales</t>
  </si>
  <si>
    <t>Registrso contables</t>
  </si>
  <si>
    <t>Regsitrso y ajustes contables efectuados mensualmente</t>
  </si>
  <si>
    <t>Elaboracion instructivo de cierre y Manual de Operación contable acorde con laspoliticas y lo establecido en el NMN</t>
  </si>
  <si>
    <t>Instructivo de cierrer/Manual depoliticas deoperacin</t>
  </si>
  <si>
    <t>Manuaual de politicas de operación</t>
  </si>
  <si>
    <t>Concilaicion Cartera Conciliaciones Bancarias Instructivo Conciliaciones entre àreas</t>
  </si>
  <si>
    <t xml:space="preserve">Conciliaciones </t>
  </si>
  <si>
    <t>Contabilidad u areas generadoras de la inforamcion</t>
  </si>
  <si>
    <t>Manual de operacin elaborado y socializado</t>
  </si>
  <si>
    <t>Contabilidad Almacen</t>
  </si>
  <si>
    <t>Conciliaciones realizadas y firamdas</t>
  </si>
  <si>
    <t>Politicas acgtualizadas</t>
  </si>
  <si>
    <t>Cointabilidad y areas generadoras de la inforamcion</t>
  </si>
  <si>
    <t>Conciliaciones reakizadas y firamdas</t>
  </si>
  <si>
    <t>Manujal depoliticas de operación socializado</t>
  </si>
  <si>
    <t>Conciliacion convenios</t>
  </si>
  <si>
    <t>Contabioiaad y areas generadoras de inforamcion</t>
  </si>
  <si>
    <t xml:space="preserve"> poliitcas ActualizadaS según el NMN h</t>
  </si>
  <si>
    <t>Registrar oportunamnete  las legalizacines de abvvances</t>
  </si>
  <si>
    <t>Regisrro contable</t>
  </si>
  <si>
    <t>Contabvilidad y titular del avance</t>
  </si>
  <si>
    <t>Avances legalizados</t>
  </si>
  <si>
    <t>Amortizaines anticiposw</t>
  </si>
  <si>
    <t>Amortizaciones registradas</t>
  </si>
  <si>
    <t>Elaborar y socializar la politica de otros activos</t>
  </si>
  <si>
    <t>Politica elaborada y socializada en el SIG</t>
  </si>
  <si>
    <t>Politca elaborada</t>
  </si>
  <si>
    <t>Actaulizacxion de politicas contables e instrucrtivos</t>
  </si>
  <si>
    <t>Instreuctivo actualizado</t>
  </si>
  <si>
    <t>Oinstrudtivo actualizado</t>
  </si>
  <si>
    <t>;anual de politicas de oeraon contable</t>
  </si>
  <si>
    <t>Manual de politicas de operacin socializado en el SIG</t>
  </si>
  <si>
    <t>Politica de otros adtivos</t>
  </si>
  <si>
    <t>Politica de Otros Activos socilizada en el SIG</t>
  </si>
  <si>
    <t>Depuracion permanente de las partidas de los estados contables. Elaboracion instructivo depuracion contable</t>
  </si>
  <si>
    <t>Instructivo de cierre contable e instructivo de depuracion contable</t>
  </si>
  <si>
    <t>Instructivos socializados en el SIG</t>
  </si>
  <si>
    <t>Revisar mensualmeten las cuetas por pagar uy cruzar conlos pagos de tesoreria</t>
  </si>
  <si>
    <t>Conciliacion Cuentas por pagar Tesoreria Cotnabilidad</t>
  </si>
  <si>
    <t>Contablidad</t>
  </si>
  <si>
    <t>Cuentas por pagar depuradas</t>
  </si>
  <si>
    <t>Conciliar nòminas contabilidad</t>
  </si>
  <si>
    <t>concilaicion NominA Contabilidad por concepto</t>
  </si>
  <si>
    <t>Revelacion del clacluo de beneficios a empelados aacorto y largo plazo en los estaods contables</t>
  </si>
  <si>
    <t>Politica beneficios a empleados actualizada</t>
  </si>
  <si>
    <t>Contabilidad y  Nominas</t>
  </si>
  <si>
    <t>Concilaicion</t>
  </si>
  <si>
    <t>REgistro de beneficios a empelados corto y largo plazo en los estados fianncieros por cada funcionario</t>
  </si>
  <si>
    <t>Registros individualizados</t>
  </si>
  <si>
    <t>Registors por tercero</t>
  </si>
  <si>
    <t>Cargue de archivos de la nomina en Goobi individulaizada</t>
  </si>
  <si>
    <t>Instructivo Siporj actualizado</t>
  </si>
  <si>
    <t>Instrucgtivo socilaizado en el SIG</t>
  </si>
  <si>
    <t>politica  contable Sentencias actualizado</t>
  </si>
  <si>
    <t>Registro procesos judiciales</t>
  </si>
  <si>
    <t>Porceso judiciales registrados</t>
  </si>
  <si>
    <t>Registros comtables procesos judiciales</t>
  </si>
  <si>
    <t>Instructivos y poliitca  socializados en el SIG</t>
  </si>
  <si>
    <t>Politica actualizada</t>
  </si>
  <si>
    <t>Politica de pasivbos estimados actualizada</t>
  </si>
  <si>
    <t>Conciliar Contablidad Siproj. Teimestralmete</t>
  </si>
  <si>
    <t>Conciliacion Contabilidad Siproj</t>
  </si>
  <si>
    <t>Contabilidad Subd. Juridica</t>
  </si>
  <si>
    <t>Revelaciones en los Estados financieros</t>
  </si>
  <si>
    <t>Contabilidad Areas generadoras de informacion</t>
  </si>
  <si>
    <t>Revelaciones en los estados financieros</t>
  </si>
  <si>
    <t>Complemetar la infromacin delas Notas a los estados financieros</t>
  </si>
  <si>
    <t>Notas a los Estados financieros</t>
  </si>
  <si>
    <t>Poliitaca de presentacion estaods financieros actualizada</t>
  </si>
  <si>
    <t>Politica y procedimiento socializado en el SIG</t>
  </si>
  <si>
    <t>Se realiza por parte de los profesionales del área contable de la SAF,  conciliación de  la información de las áreas antes del registro contable.
Conciliaciones  entre las áreas gestoras de información efectuando los cruces y estableciendo las diferencias. 
Se remiten  para contemplar evidencia  el formato  FO-575  Conciliación entre áreas, para revisión del proceso fuente con el fin de  que realice los ajustes y gestiones  respectivos.
Se efectúan de acuerdo con los instructivos de conciliaicones dispuestos en el SIG.</t>
  </si>
  <si>
    <t xml:space="preserve"> Se realiza por parte de los profesionales del área contable de la SAF,Verificación de que la información que se recibe de las áreas para registros contables sea oportuna y cuente con los soportes idóneos- Elaborar y socializar a las areas generadoras de información un instructivo de cierre en el que se establezcan las fechas de entrega, la forma de suministrar los flujos de inforamción y los responsables de su entega al área contable.</t>
  </si>
  <si>
    <t>Revisión y firma de los comprobantes contables por parte del responsable de la gestión contable -Contadora de la entidad, una vez se efectuen los registrso y ajustes correspondientes. Consgnarlo como actividad en el procedimiento de Elaboracion y preparacion de los estados Financieros.</t>
  </si>
  <si>
    <t>Elaboracion conciliaciones de informacion entre areas</t>
  </si>
  <si>
    <t xml:space="preserve">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No se cuenta con el tiempo mínimo necesario para la revisión suficiente de las cuentas
</t>
  </si>
  <si>
    <r>
      <t xml:space="preserve">Efectivo y equivalentes en los estados contables, que no corresponden a la realidad financiera de la entidad.  
</t>
    </r>
    <r>
      <rPr>
        <b/>
        <sz val="11"/>
        <color rgb="FFFF0000"/>
        <rFont val="Arial"/>
        <family val="2"/>
      </rPr>
      <t xml:space="preserve">
</t>
    </r>
  </si>
  <si>
    <t xml:space="preserve">
Insuficiencias en la definición de la política de operación contable de efectivo y equivalentes de efectivo:
1.Reporte de información contable que no este acorde a los estados de tesorerías, en concordancia con la información de registros bancarios y disponibilidad de recursos en caja.
2.Aplicación inadecuada de los criterios de reconocimiento, medición y revelación en el rubro de Efectivo y Equivalentes de Efectivo
Soportes deficientes de las operaciones financieras de efectivo y sus equivalentes.
</t>
  </si>
  <si>
    <t xml:space="preserve">
Registro inexacto de las operaciones financieras en cuentas de caja general, caja menor y cuentas de bancos.
Pérdida de recursos financieros en el Efectivo y equivalentes de efectivo.
Cuentas bancarias para reembolso de cajas menores no contabilizadas
Hallazgos de los entes de control   
Sanciones disciplinarias, fiscales y tributarias  
Reprocesos por corrección de la información  Insatisfacción de los contratistas y proveedores 
Acciones judiciales</t>
  </si>
  <si>
    <t>Elaboración y presentación inadecuada de cuentas por cobrar
Aplicación inadecuada del Nuevo Marco Normativo Contable en el rubro de Cuentas por cobrar.
No integración de la información.</t>
  </si>
  <si>
    <t>Aspectos com la elaboración y presentación inadecuada de cuentas por cobrar, la aplicación inadecuada del Nuevo Marco Normativo Contable en el rubro de Cuentas por cobrar pueden registrar cCuentas por cobrar en los estados contables, que no corresponden a la realidad financiera de la entidad.</t>
  </si>
  <si>
    <t xml:space="preserve">
Deficiente gestión de cobro
Deficiencias en la facturación de cuentas por cobrar
Ausencia en la facturación de cuentas por cobrar
Inexistencia de contratos 
Deficiente registro en las base de datos de arrendatarios y beneficiarios </t>
  </si>
  <si>
    <t>la  deficiente gestión de integridad y completitud de las cifras y saldos, pueden generar pérdida de recursos financieros de las cuentas por cobrar.</t>
  </si>
  <si>
    <t xml:space="preserve">Los valores de los convenios no representan la realidad del grado de avance de cada uno de ellos, como pueden haber convenios no contabilizados o que ya se acabo y no se han finalizado y liquidado.
Los valores de los anticipos y avances no podran legalizarse
</t>
  </si>
  <si>
    <t>Aplicación inadecuada del Nuevo Marco Normativo Contable en el rubro de otros activos.
Sobreestimación y/o subestimación de saldos contables de los recursos entregados en administración debido a la calidad y oportunidad de la información
Inadecuado control de los recursos en administracion y anticipos sin legalizar puede hacer perder recursos de la entidad</t>
  </si>
  <si>
    <t>Seguir con la conciliacion de los recursos entregados en administracin con las subdirecciones que supervisan los convenios</t>
  </si>
  <si>
    <t>Inadecuado control de soportes y reportes necesarios para sustentar los movimientos de otros activos</t>
  </si>
  <si>
    <t>Utilización inadecuada del concepto de cuentas por pagar
Registros contables de Cuentas por pagar, sin soportes idoneos.</t>
  </si>
  <si>
    <t>Falta de metodología para el cálculo de los beneficios por permanencia</t>
  </si>
  <si>
    <t>Falta de individualización de las obligaciones laborales</t>
  </si>
  <si>
    <t>Inadecuada revelación de los beneficios a empleados</t>
  </si>
  <si>
    <t xml:space="preserve">Criterios no claros sobre reconocimiento, medición, y revelación de las provisiones pasiivos y activos contingentes. </t>
  </si>
  <si>
    <t>Criterios no claros sobre reconocimiento, medición, y revelación de las provisiones pasivos y activos contingentes.</t>
  </si>
  <si>
    <t>Inadecuado análisis de pasivos estimados y provisiones</t>
  </si>
  <si>
    <t>Ausencia de notas a los estados financieros y soportes de conciliaciones</t>
  </si>
  <si>
    <t>Revision permanete de la liquidacion y registros de nòmina  por parte de los profesionales de contabilidad de la SAF</t>
  </si>
  <si>
    <t xml:space="preserve">Control  permanente a la seguirdad de la informacion,  monitoreando el acceso a los medios de procesamiento de la información con los que cuenta el IPES y a la vez implementar controles en los accesos, basadas en los procesos definidos por el  area de sistemas  la Subdirección de Diseño y Análisis  Estratégico en el marco del procedimiento PR-131. monitoreo al acceso a los medios de procesamiento de la información </t>
  </si>
  <si>
    <t>Elaboración  e Implementación del Plan de Sostenibilidad contable, durante la vigencia, con la participación de los generadores de información de cada proceso, que identifique puntos críticos, acciones a realizar, responsables, fechas de cumplimiento, evidencias de información, fechas específicas de reporte de información para el adecuado registro en los estados financieros; de no poder elaborar o implementar el plan de sostenibilidad contable, contabilidad realizará gestiones que permitan recibir, registrar y gestionar la información proveniente de los generadores de la misma para dar cumplimiento a los parámetros del NMNC y presentar los estados financieros trimestralmente.</t>
  </si>
  <si>
    <t>Seguimiento  al Plan de sostenibilidad contable, desde el Comité de sostenibilidad contable de acuerdo a las necesidades de la implementación del NMNC y de forma periodica para evaluar al cumplimiento de los parámetros establecidos en el Nuevo Marco Normativo, estableciendo las evidencias necesarias en las actas del mismo; si no se realiza el seguimiento de forma periodica el secretario del Comité debe citar a reunión extraordinaria para tal fin.</t>
  </si>
  <si>
    <t>Aplicación inadecuada del Nuevo Marco Normativo Contable aplicable a las Entidades de Gobierno consignado en la Resolución 533 del 08 de octubre de 2015.</t>
  </si>
  <si>
    <t>Elaboración del Manual de Operación contable para establecer flujos de inforamción, responsables y plazos.</t>
  </si>
  <si>
    <t xml:space="preserve">Sobreestimación y/o subestimación de saldos contables de los recursos entregados </t>
  </si>
  <si>
    <t>La Sobreestimación y/o subestimación de saldos contables de los recursos entregados  puede generar perdida de recursos financieros en otros activos</t>
  </si>
  <si>
    <t xml:space="preserve">Directamente </t>
  </si>
  <si>
    <t xml:space="preserve">No disminuye </t>
  </si>
  <si>
    <t>No aplica</t>
  </si>
  <si>
    <r>
      <t>Revisión en la recepción de la documentación física y la información registrada en el acta de ejecución aprobada en GOOBI, documentada en el procedimiento PR-021 Trámite de cuentas</t>
    </r>
    <r>
      <rPr>
        <sz val="11"/>
        <color rgb="FFFF0000"/>
        <rFont val="Arial"/>
        <family val="2"/>
      </rPr>
      <t xml:space="preserve"> </t>
    </r>
  </si>
  <si>
    <t>Solicitar a Cartera el suministro oprtuno de los reprotes menusales de cartera, con el fin de hacer seguimiento de este tipo de cuentas prescritas y precisar su correcto reconocimiento en los estatados contables de la entidad.</t>
  </si>
  <si>
    <t>Colocar control frente a los contratos SJC
Colocar control del registro de información de arrendatarios y beneficiarios por parte de SGRSI y SESEC y el control asosciado a al facturación de duentas por cobrar.</t>
  </si>
  <si>
    <t>Registros y ajustes acorde con lo establecido en el NMN</t>
  </si>
  <si>
    <t>Consultas Direccion distrital de Contabilidad para precisar los criterios sobre medicion y registgros correctos</t>
  </si>
  <si>
    <t>AÑO:</t>
  </si>
  <si>
    <t>FECHA DE ACTUALIZACIÓN:</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</si>
  <si>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</si>
  <si>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N.A.</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</si>
  <si>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</si>
  <si>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</si>
  <si>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</si>
  <si>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</si>
  <si>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</si>
  <si>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</si>
  <si>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</si>
  <si>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 xml:space="preserve">Nuevas plataformas tecnológicas financieras nacionales o distritales que impliquen cambios de la infraestructura y la cultura organizacional de la entidad.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</si>
  <si>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</si>
  <si>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</si>
  <si>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</si>
  <si>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</si>
  <si>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Disminución en el Presupuesto asignado a la entidad.</t>
  </si>
  <si>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</si>
  <si>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</si>
  <si>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t xml:space="preserve">Desarticulación institucional y sectorial que no ha permitido la integración de respuestas a los requerimientos y  términos legales </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</si>
  <si>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</si>
  <si>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</si>
  <si>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</si>
  <si>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No se ingresa la información de manera correcta y oportuna a los sistemas de información de la entidad.</t>
  </si>
  <si>
    <t xml:space="preserve">Perdida de integridad 
Perdida de disponibilidad  
Perdida de confidencialidad </t>
  </si>
  <si>
    <t>INDICADOR / 
INDICE</t>
  </si>
  <si>
    <t xml:space="preserve">Ambiental </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</si>
  <si>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</si>
  <si>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</si>
  <si>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</si>
  <si>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</si>
  <si>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Modificación de los riesgos asociados </t>
  </si>
  <si>
    <t>30 de septiembre de 2019</t>
  </si>
  <si>
    <t>En proceso de seguimiento a la valoración de riesgos.</t>
  </si>
  <si>
    <t>31 de diciembre de 2019</t>
  </si>
  <si>
    <t>PRIMER CUATRIMESTRE
(30 DE ABRIL DE 2020)</t>
  </si>
  <si>
    <t>SEGUNDO  CUATRIMESTRE
(31 DE AGOSTO DE 2020)</t>
  </si>
  <si>
    <t>TERCER  CUATRIMESTRE
(31 DE DICIEMBRE DE 2020)</t>
  </si>
  <si>
    <t xml:space="preserve">MAPA DE RIESGOS DE PROCESO 2020
INSTITUTO PARA LA ECONOMÍA SOCIAL - IPES </t>
  </si>
  <si>
    <t>Se realiza validación y ajustes a riesgos y controles para vigencia 2020</t>
  </si>
  <si>
    <t>31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</si>
</sst>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3"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1"/>
      <color rgb="FFFF0000"/>
      <name val="Arial"/>
      <family val="2"/>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5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justify" vertical="center" wrapText="1"/>
      <protection locked="0"/>
    </xf>
    <xf numFmtId="0" fontId="1" fillId="0" borderId="3" xfId="0" applyFont="1" applyFill="1" applyBorder="1" applyAlignment="1" applyProtection="1">
      <alignment horizontal="justify" vertical="center" wrapText="1"/>
      <protection locked="0"/>
    </xf>
    <xf numFmtId="0" fontId="3" fillId="0" borderId="3"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14" fontId="1" fillId="0" borderId="3"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56" xfId="0" applyNumberFormat="1" applyFont="1" applyBorder="1" applyAlignment="1" applyProtection="1">
      <alignment horizontal="justify" vertical="center" wrapText="1"/>
      <protection locked="0"/>
    </xf>
    <xf numFmtId="0" fontId="1" fillId="0" borderId="56"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56"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47" xfId="0" applyFont="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164" fontId="9" fillId="0" borderId="47" xfId="0" applyNumberFormat="1" applyFont="1" applyBorder="1" applyAlignment="1" applyProtection="1">
      <alignment horizontal="center" vertical="center" wrapText="1"/>
      <protection locked="0"/>
    </xf>
    <xf numFmtId="14" fontId="1" fillId="0" borderId="47" xfId="0" applyNumberFormat="1" applyFont="1" applyBorder="1" applyAlignment="1" applyProtection="1">
      <alignment horizontal="justify" vertical="center" wrapText="1"/>
      <protection locked="0"/>
    </xf>
    <xf numFmtId="15" fontId="1" fillId="0" borderId="47" xfId="0" applyNumberFormat="1" applyFont="1" applyBorder="1" applyAlignment="1" applyProtection="1">
      <alignment horizontal="justify" vertical="center" wrapText="1"/>
      <protection locked="0"/>
    </xf>
    <xf numFmtId="0" fontId="1" fillId="0" borderId="57" xfId="0" applyFont="1" applyBorder="1" applyAlignment="1" applyProtection="1">
      <alignment horizontal="justify" vertical="center" wrapText="1"/>
      <protection locked="0"/>
    </xf>
    <xf numFmtId="9" fontId="1" fillId="0" borderId="47" xfId="2" applyNumberFormat="1" applyFont="1" applyBorder="1" applyAlignment="1" applyProtection="1">
      <alignment horizontal="center" vertical="center" wrapText="1"/>
      <protection locked="0"/>
    </xf>
    <xf numFmtId="15" fontId="1" fillId="0" borderId="47" xfId="0" applyNumberFormat="1" applyFont="1" applyBorder="1" applyAlignment="1" applyProtection="1">
      <alignment horizontal="center" vertical="center" wrapText="1"/>
      <protection locked="0"/>
    </xf>
    <xf numFmtId="9" fontId="10" fillId="0" borderId="47" xfId="2" applyNumberFormat="1" applyFont="1" applyBorder="1" applyAlignment="1" applyProtection="1">
      <alignment horizontal="center" vertical="center" wrapText="1"/>
      <protection locked="0"/>
    </xf>
    <xf numFmtId="0" fontId="3" fillId="0" borderId="47" xfId="0" applyFont="1" applyBorder="1" applyAlignment="1" applyProtection="1">
      <alignment horizontal="justify" vertical="center" wrapText="1"/>
      <protection locked="0"/>
    </xf>
    <xf numFmtId="0" fontId="1" fillId="0" borderId="48" xfId="0" applyFont="1" applyBorder="1" applyAlignment="1" applyProtection="1">
      <alignment horizontal="justify" vertical="center" wrapText="1"/>
      <protection locked="0"/>
    </xf>
    <xf numFmtId="15" fontId="1" fillId="0" borderId="36" xfId="0" applyNumberFormat="1" applyFont="1" applyBorder="1" applyAlignment="1" applyProtection="1">
      <alignment horizontal="justify" vertical="center" wrapText="1"/>
      <protection locked="0"/>
    </xf>
    <xf numFmtId="15" fontId="1" fillId="0" borderId="36"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1" fillId="0" borderId="53" xfId="0" applyFont="1" applyBorder="1" applyAlignment="1" applyProtection="1">
      <alignment horizontal="justify" vertical="center" wrapText="1"/>
      <protection locked="0"/>
    </xf>
    <xf numFmtId="0" fontId="1" fillId="0" borderId="35" xfId="0" applyFont="1" applyFill="1" applyBorder="1" applyAlignment="1" applyProtection="1">
      <alignment horizontal="justify" vertical="center" wrapText="1"/>
      <protection locked="0"/>
    </xf>
    <xf numFmtId="0" fontId="1" fillId="0" borderId="6" xfId="0" applyFont="1" applyFill="1" applyBorder="1" applyAlignment="1" applyProtection="1">
      <alignment horizontal="justify" vertical="center" wrapText="1"/>
      <protection locked="0"/>
    </xf>
    <xf numFmtId="0" fontId="1" fillId="0" borderId="54" xfId="0" applyFont="1" applyFill="1" applyBorder="1" applyAlignment="1" applyProtection="1">
      <alignment horizontal="justify" vertical="center" wrapText="1"/>
      <protection locked="0"/>
    </xf>
    <xf numFmtId="0" fontId="38" fillId="0" borderId="36"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8" fillId="0" borderId="47"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justify" vertical="center" wrapText="1"/>
      <protection locked="0"/>
    </xf>
    <xf numFmtId="0" fontId="38" fillId="0" borderId="4" xfId="0" applyFont="1" applyFill="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8" fillId="0" borderId="36" xfId="0" applyFont="1" applyBorder="1" applyAlignment="1" applyProtection="1">
      <alignment horizontal="center" vertical="center" wrapText="1"/>
    </xf>
    <xf numFmtId="0" fontId="39" fillId="0" borderId="36" xfId="0" applyFont="1" applyBorder="1" applyAlignment="1" applyProtection="1">
      <alignment horizontal="center" vertical="center"/>
      <protection locked="0"/>
    </xf>
    <xf numFmtId="0" fontId="39" fillId="0" borderId="36" xfId="0" applyFont="1" applyBorder="1" applyAlignment="1" applyProtection="1">
      <alignment horizontal="center" vertical="center"/>
    </xf>
    <xf numFmtId="0" fontId="38" fillId="0" borderId="47" xfId="0" applyFont="1" applyBorder="1" applyAlignment="1" applyProtection="1">
      <alignment horizontal="center" vertical="center" wrapText="1"/>
    </xf>
    <xf numFmtId="0" fontId="38" fillId="0" borderId="47" xfId="0" applyFont="1" applyBorder="1" applyAlignment="1" applyProtection="1">
      <alignment horizontal="center" vertical="center" wrapText="1"/>
      <protection locked="0"/>
    </xf>
    <xf numFmtId="0" fontId="39" fillId="0" borderId="47" xfId="0" applyFont="1" applyBorder="1" applyAlignment="1" applyProtection="1">
      <alignment horizontal="center" vertical="center"/>
      <protection locked="0"/>
    </xf>
    <xf numFmtId="0" fontId="39" fillId="0" borderId="47" xfId="0" applyFont="1" applyBorder="1" applyAlignment="1" applyProtection="1">
      <alignment horizontal="center" vertical="center"/>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10" borderId="36" xfId="0" applyFont="1" applyFill="1" applyBorder="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10" borderId="1" xfId="0" applyFont="1" applyFill="1" applyBorder="1" applyAlignment="1" applyProtection="1">
      <alignment horizontal="center" vertical="center" wrapText="1"/>
      <protection locked="0"/>
    </xf>
    <xf numFmtId="0" fontId="5" fillId="10" borderId="5" xfId="0" applyFont="1" applyFill="1" applyBorder="1" applyAlignment="1" applyProtection="1">
      <alignment horizontal="center" vertical="center" wrapText="1"/>
      <protection locked="0"/>
    </xf>
    <xf numFmtId="0" fontId="5" fillId="14"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3" fillId="0" borderId="6" xfId="0" applyFont="1" applyBorder="1" applyAlignment="1" applyProtection="1">
      <alignment horizontal="justify" vertical="center" wrapText="1"/>
      <protection locked="0"/>
    </xf>
    <xf numFmtId="0" fontId="3" fillId="0" borderId="1" xfId="0" applyFont="1" applyBorder="1" applyAlignment="1" applyProtection="1">
      <alignment vertical="center" wrapText="1"/>
      <protection locked="0"/>
    </xf>
    <xf numFmtId="0" fontId="5" fillId="11" borderId="1"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 fillId="0" borderId="1" xfId="0" applyFont="1" applyBorder="1" applyAlignment="1" applyProtection="1">
      <alignment horizontal="center" vertical="center" wrapText="1"/>
      <protection locked="0"/>
    </xf>
    <xf numFmtId="0" fontId="41" fillId="35" borderId="60" xfId="0" applyFont="1" applyFill="1" applyBorder="1" applyAlignment="1">
      <alignment horizontal="center" vertical="center" wrapText="1"/>
    </xf>
    <xf numFmtId="0" fontId="41" fillId="0" borderId="61"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61" xfId="0" applyNumberFormat="1" applyFont="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9" fontId="1" fillId="0" borderId="1" xfId="0" applyNumberFormat="1" applyFont="1" applyBorder="1" applyAlignment="1" applyProtection="1">
      <alignment horizontal="justify" vertical="center" wrapText="1"/>
      <protection locked="0"/>
    </xf>
    <xf numFmtId="9" fontId="1" fillId="0" borderId="37" xfId="0" applyNumberFormat="1" applyFont="1" applyBorder="1" applyAlignment="1" applyProtection="1">
      <alignment horizontal="justify" vertical="center" wrapText="1"/>
      <protection locked="0"/>
    </xf>
    <xf numFmtId="9" fontId="1" fillId="0" borderId="43" xfId="0" applyNumberFormat="1" applyFont="1" applyBorder="1" applyAlignment="1" applyProtection="1">
      <alignment horizontal="justify" vertical="center" wrapText="1"/>
      <protection locked="0"/>
    </xf>
    <xf numFmtId="9" fontId="1" fillId="0" borderId="36" xfId="0" applyNumberFormat="1" applyFont="1" applyBorder="1" applyAlignment="1" applyProtection="1">
      <alignment horizontal="justify" vertical="center" wrapText="1"/>
      <protection locked="0"/>
    </xf>
    <xf numFmtId="9" fontId="3" fillId="0" borderId="1" xfId="0" applyNumberFormat="1" applyFont="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9" fontId="1" fillId="0" borderId="4" xfId="0" applyNumberFormat="1" applyFont="1" applyBorder="1" applyAlignment="1" applyProtection="1">
      <alignment horizontal="justify" vertical="center" wrapText="1"/>
      <protection locked="0"/>
    </xf>
    <xf numFmtId="9" fontId="1" fillId="0" borderId="47" xfId="0" applyNumberFormat="1" applyFont="1" applyBorder="1" applyAlignment="1" applyProtection="1">
      <alignment horizontal="justify" vertical="center" wrapText="1"/>
      <protection locked="0"/>
    </xf>
    <xf numFmtId="9" fontId="1" fillId="0" borderId="48" xfId="0" applyNumberFormat="1"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47" xfId="0" applyFont="1" applyBorder="1" applyAlignment="1" applyProtection="1">
      <alignment horizontal="center" vertical="center" wrapText="1"/>
    </xf>
    <xf numFmtId="0" fontId="38"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justify" vertical="center" wrapText="1"/>
      <protection locked="0"/>
    </xf>
    <xf numFmtId="9" fontId="1" fillId="0" borderId="45" xfId="0" applyNumberFormat="1" applyFont="1" applyBorder="1" applyAlignment="1" applyProtection="1">
      <alignment horizontal="justify" vertical="center" wrapText="1"/>
      <protection locked="0"/>
    </xf>
    <xf numFmtId="0" fontId="1" fillId="14" borderId="1" xfId="0" applyFont="1" applyFill="1" applyBorder="1" applyAlignment="1" applyProtection="1">
      <alignment horizontal="justify" vertical="center" wrapText="1"/>
      <protection locked="0"/>
    </xf>
    <xf numFmtId="9" fontId="1" fillId="0" borderId="4" xfId="2" applyNumberFormat="1" applyFont="1" applyBorder="1" applyAlignment="1" applyProtection="1">
      <alignment horizontal="center" vertical="center" wrapText="1"/>
      <protection locked="0"/>
    </xf>
    <xf numFmtId="9" fontId="10" fillId="0" borderId="4" xfId="2" applyNumberFormat="1" applyFont="1" applyBorder="1" applyAlignment="1" applyProtection="1">
      <alignment horizontal="center" vertical="center" wrapText="1"/>
      <protection locked="0"/>
    </xf>
    <xf numFmtId="9" fontId="3" fillId="0" borderId="43" xfId="0" applyNumberFormat="1" applyFont="1" applyBorder="1" applyAlignment="1" applyProtection="1">
      <alignment horizontal="center" vertical="center" wrapText="1"/>
      <protection locked="0"/>
    </xf>
    <xf numFmtId="0" fontId="1" fillId="14" borderId="4" xfId="0" applyFont="1" applyFill="1" applyBorder="1" applyAlignment="1" applyProtection="1">
      <alignment horizontal="justify"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56"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57" xfId="0" applyFont="1" applyFill="1" applyBorder="1" applyAlignment="1" applyProtection="1">
      <alignment horizontal="justify" vertical="center" wrapText="1"/>
      <protection locked="0"/>
    </xf>
    <xf numFmtId="0" fontId="3" fillId="0" borderId="5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1" fillId="0" borderId="56"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7" xfId="0" applyFont="1" applyBorder="1" applyAlignment="1" applyProtection="1">
      <alignment horizontal="justify"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1" fontId="37" fillId="0" borderId="36" xfId="0" applyNumberFormat="1" applyFont="1" applyBorder="1" applyAlignment="1" applyProtection="1">
      <alignment horizontal="center" vertical="center" wrapText="1"/>
    </xf>
    <xf numFmtId="1" fontId="37" fillId="0" borderId="4" xfId="0" applyNumberFormat="1" applyFont="1" applyBorder="1" applyAlignment="1" applyProtection="1">
      <alignment horizontal="center" vertical="center" wrapText="1"/>
    </xf>
    <xf numFmtId="0" fontId="38" fillId="0" borderId="3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1" fillId="0" borderId="36"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1" fontId="37" fillId="0" borderId="47" xfId="0" applyNumberFormat="1" applyFont="1" applyBorder="1" applyAlignment="1" applyProtection="1">
      <alignment horizontal="center" vertical="center" wrapText="1"/>
    </xf>
    <xf numFmtId="0" fontId="38" fillId="0" borderId="47" xfId="0" applyFont="1" applyBorder="1" applyAlignment="1" applyProtection="1">
      <alignment horizontal="center" vertical="center" wrapText="1"/>
    </xf>
    <xf numFmtId="0" fontId="38"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left" vertical="center" wrapText="1"/>
      <protection locked="0"/>
    </xf>
    <xf numFmtId="0" fontId="1" fillId="0" borderId="47" xfId="0" applyFont="1" applyBorder="1" applyAlignment="1" applyProtection="1">
      <alignment horizontal="center" vertical="center" wrapText="1"/>
    </xf>
    <xf numFmtId="0" fontId="1" fillId="0" borderId="37"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3" xfId="0" applyFont="1" applyBorder="1" applyAlignment="1" applyProtection="1">
      <alignment horizontal="justify" vertical="center" wrapText="1"/>
      <protection locked="0"/>
    </xf>
    <xf numFmtId="0" fontId="1" fillId="0" borderId="58" xfId="0" applyFont="1" applyBorder="1" applyAlignment="1" applyProtection="1">
      <alignment horizontal="justify" vertical="center" wrapText="1"/>
      <protection locked="0"/>
    </xf>
    <xf numFmtId="0" fontId="1" fillId="0" borderId="59" xfId="0" applyFont="1" applyBorder="1" applyAlignment="1" applyProtection="1">
      <alignment horizontal="justify" vertical="center" wrapText="1"/>
      <protection locked="0"/>
    </xf>
    <xf numFmtId="0" fontId="1" fillId="0" borderId="53" xfId="0" applyFont="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6" xfId="0" applyFont="1" applyBorder="1" applyAlignment="1" applyProtection="1">
      <alignment horizontal="justify" vertical="center" wrapText="1"/>
      <protection locked="0"/>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36" xfId="0" applyFont="1" applyFill="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55"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2" fillId="0" borderId="36" xfId="0" applyFont="1" applyBorder="1" applyAlignment="1">
      <alignment horizontal="justify"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1" fillId="13" borderId="36" xfId="0" applyFont="1" applyFill="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0" fontId="34" fillId="0" borderId="1"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1" fillId="0" borderId="62"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13" borderId="47" xfId="0" applyFont="1" applyFill="1" applyBorder="1" applyAlignment="1" applyProtection="1">
      <alignment horizontal="center" vertical="center" wrapText="1"/>
      <protection locked="0"/>
    </xf>
    <xf numFmtId="0" fontId="42" fillId="10"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131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CDECFF"/>
      <color rgb="FFC2CCFE"/>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206854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8EF329B1-CFA4-4E81-85CC-AB096191A7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Mapa de Riesgos"/>
      <sheetName val="Validacion"/>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1" customWidth="1"/>
    <col min="2" max="2" width="17" customWidth="1"/>
    <col min="3" max="3" width="17.625" customWidth="1"/>
    <col min="4" max="4" width="14.375" customWidth="1"/>
    <col min="7" max="7" width="14.375" customWidth="1"/>
    <col min="21" max="21" width="11.375" style="108" customWidth="1"/>
    <col min="22" max="22" width="11.375" style="201"/>
  </cols>
  <sheetData>
    <row r="1" spans="1:22" ht="185.45" x14ac:dyDescent="0.25">
      <c r="A1" s="202" t="s">
        <v>594</v>
      </c>
      <c r="B1" s="202" t="s">
        <v>574</v>
      </c>
      <c r="C1" s="202" t="s">
        <v>575</v>
      </c>
      <c r="D1" s="202" t="s">
        <v>576</v>
      </c>
      <c r="E1" s="202" t="s">
        <v>577</v>
      </c>
      <c r="F1" s="202" t="s">
        <v>578</v>
      </c>
      <c r="G1" s="202" t="s">
        <v>579</v>
      </c>
      <c r="H1" s="202" t="s">
        <v>580</v>
      </c>
      <c r="I1" s="202" t="s">
        <v>581</v>
      </c>
      <c r="J1" s="202" t="s">
        <v>582</v>
      </c>
      <c r="K1" s="202" t="s">
        <v>583</v>
      </c>
      <c r="L1" s="202" t="s">
        <v>584</v>
      </c>
      <c r="M1" s="202" t="s">
        <v>585</v>
      </c>
      <c r="N1" s="202" t="s">
        <v>586</v>
      </c>
      <c r="O1" s="202" t="s">
        <v>587</v>
      </c>
      <c r="P1" s="202" t="s">
        <v>588</v>
      </c>
      <c r="Q1" s="202" t="s">
        <v>589</v>
      </c>
      <c r="R1" s="202" t="s">
        <v>590</v>
      </c>
      <c r="S1" s="202" t="s">
        <v>591</v>
      </c>
      <c r="T1" s="202" t="s">
        <v>592</v>
      </c>
      <c r="U1" s="203" t="s">
        <v>247</v>
      </c>
      <c r="V1" s="202" t="s">
        <v>593</v>
      </c>
    </row>
    <row r="2" spans="1:22" ht="14.95" x14ac:dyDescent="0.25">
      <c r="A2" s="200"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200" t="str">
        <f>IF(U2&lt;=5,"Moderado",IF(U2&lt;=10,"Mayor","Catastrofico"))</f>
        <v>Mayor</v>
      </c>
    </row>
    <row r="3" spans="1:22" ht="14.95" x14ac:dyDescent="0.25">
      <c r="A3" s="20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0" t="str">
        <f t="shared" ref="V3:V6" si="1">IF(U3&lt;=5,"Moderado",IF(U3&lt;=10,"Mayor","Catastrofico"))</f>
        <v>Catastrofico</v>
      </c>
    </row>
    <row r="4" spans="1:22" ht="14.95" x14ac:dyDescent="0.25">
      <c r="A4" s="200"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0" t="str">
        <f t="shared" si="1"/>
        <v>Catastrofico</v>
      </c>
    </row>
    <row r="5" spans="1:22" ht="14.95" x14ac:dyDescent="0.25">
      <c r="A5" s="200"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0" t="str">
        <f>IF(U5&lt;=5,"Moderado",IF(U5&lt;=10,"Mayor","Catastrofico"))</f>
        <v>Catastrofico</v>
      </c>
    </row>
    <row r="6" spans="1:22" ht="14.95" x14ac:dyDescent="0.25">
      <c r="A6" s="200"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0" t="str">
        <f t="shared" si="1"/>
        <v>Catastrofico</v>
      </c>
    </row>
    <row r="7" spans="1:22" ht="15.8" customHeight="1" x14ac:dyDescent="0.25">
      <c r="A7" s="200"/>
      <c r="B7" s="109"/>
      <c r="C7" s="109"/>
      <c r="D7" s="109"/>
      <c r="E7" s="109"/>
      <c r="F7" s="109"/>
      <c r="G7" s="109"/>
      <c r="H7" s="109"/>
      <c r="I7" s="109"/>
      <c r="J7" s="109"/>
      <c r="K7" s="109"/>
      <c r="L7" s="109"/>
      <c r="M7" s="109"/>
      <c r="N7" s="109"/>
      <c r="O7" s="109"/>
      <c r="P7" s="109"/>
      <c r="Q7" s="109"/>
      <c r="R7" s="109"/>
      <c r="S7" s="109"/>
      <c r="T7" s="109"/>
      <c r="U7" s="110"/>
      <c r="V7" s="200"/>
    </row>
    <row r="8" spans="1:22" ht="14.95" x14ac:dyDescent="0.25">
      <c r="A8" s="200"/>
      <c r="B8" s="109"/>
      <c r="C8" s="109"/>
      <c r="D8" s="109"/>
      <c r="E8" s="109"/>
      <c r="F8" s="109"/>
      <c r="G8" s="109"/>
      <c r="H8" s="109"/>
      <c r="I8" s="109"/>
      <c r="J8" s="109"/>
      <c r="K8" s="109"/>
      <c r="L8" s="109"/>
      <c r="M8" s="109"/>
      <c r="N8" s="109"/>
      <c r="O8" s="109"/>
      <c r="P8" s="109"/>
      <c r="Q8" s="109"/>
      <c r="R8" s="109"/>
      <c r="S8" s="109"/>
      <c r="T8" s="109"/>
      <c r="U8" s="110"/>
      <c r="V8" s="200"/>
    </row>
    <row r="9" spans="1:22" ht="14.95" x14ac:dyDescent="0.25">
      <c r="A9" s="200"/>
      <c r="B9" s="109"/>
      <c r="C9" s="109"/>
      <c r="D9" s="109"/>
      <c r="E9" s="109"/>
      <c r="F9" s="109"/>
      <c r="G9" s="109"/>
      <c r="H9" s="109"/>
      <c r="I9" s="109"/>
      <c r="J9" s="109"/>
      <c r="K9" s="109"/>
      <c r="L9" s="109"/>
      <c r="M9" s="109"/>
      <c r="N9" s="109"/>
      <c r="O9" s="109"/>
      <c r="P9" s="109"/>
      <c r="Q9" s="109"/>
      <c r="R9" s="109"/>
      <c r="S9" s="109"/>
      <c r="T9" s="109"/>
      <c r="U9" s="110"/>
      <c r="V9" s="200"/>
    </row>
    <row r="10" spans="1:22" ht="14.95" x14ac:dyDescent="0.25">
      <c r="A10" s="200"/>
      <c r="B10" s="109"/>
      <c r="C10" s="109"/>
      <c r="D10" s="109"/>
      <c r="E10" s="109"/>
      <c r="F10" s="109"/>
      <c r="G10" s="109"/>
      <c r="H10" s="109"/>
      <c r="I10" s="109"/>
      <c r="J10" s="109"/>
      <c r="K10" s="109"/>
      <c r="L10" s="109"/>
      <c r="M10" s="109"/>
      <c r="N10" s="109"/>
      <c r="O10" s="109"/>
      <c r="P10" s="109"/>
      <c r="Q10" s="109"/>
      <c r="R10" s="109"/>
      <c r="S10" s="109"/>
      <c r="T10" s="109"/>
      <c r="U10" s="110"/>
      <c r="V10" s="200"/>
    </row>
    <row r="11" spans="1:22" ht="14.95" x14ac:dyDescent="0.25">
      <c r="A11" s="200"/>
      <c r="B11" s="109"/>
      <c r="C11" s="109"/>
      <c r="D11" s="109"/>
      <c r="E11" s="109"/>
      <c r="F11" s="109"/>
      <c r="G11" s="109"/>
      <c r="H11" s="109"/>
      <c r="I11" s="109"/>
      <c r="J11" s="109"/>
      <c r="K11" s="109"/>
      <c r="L11" s="109"/>
      <c r="M11" s="109"/>
      <c r="N11" s="109"/>
      <c r="O11" s="109"/>
      <c r="P11" s="109"/>
      <c r="Q11" s="109"/>
      <c r="R11" s="109"/>
      <c r="S11" s="109"/>
      <c r="T11" s="109"/>
      <c r="U11" s="110"/>
      <c r="V11" s="200"/>
    </row>
    <row r="12" spans="1:22" ht="14.95" x14ac:dyDescent="0.25">
      <c r="A12" s="200"/>
      <c r="B12" s="109"/>
      <c r="C12" s="109"/>
      <c r="D12" s="109"/>
      <c r="E12" s="109"/>
      <c r="F12" s="109"/>
      <c r="G12" s="109"/>
      <c r="H12" s="109"/>
      <c r="I12" s="109"/>
      <c r="J12" s="109"/>
      <c r="K12" s="109"/>
      <c r="L12" s="109"/>
      <c r="M12" s="109"/>
      <c r="N12" s="109"/>
      <c r="O12" s="109"/>
      <c r="P12" s="109"/>
      <c r="Q12" s="109"/>
      <c r="R12" s="109"/>
      <c r="S12" s="109"/>
      <c r="T12" s="109"/>
      <c r="U12" s="110"/>
      <c r="V12" s="200"/>
    </row>
    <row r="13" spans="1:22" ht="14.95" x14ac:dyDescent="0.25">
      <c r="A13" s="200"/>
      <c r="B13" s="109"/>
      <c r="C13" s="109"/>
      <c r="D13" s="109"/>
      <c r="E13" s="109"/>
      <c r="F13" s="109"/>
      <c r="G13" s="109"/>
      <c r="H13" s="109"/>
      <c r="I13" s="109"/>
      <c r="J13" s="109"/>
      <c r="K13" s="109"/>
      <c r="L13" s="109"/>
      <c r="M13" s="109"/>
      <c r="N13" s="109"/>
      <c r="O13" s="109"/>
      <c r="P13" s="109"/>
      <c r="Q13" s="109"/>
      <c r="R13" s="109"/>
      <c r="S13" s="109"/>
      <c r="T13" s="109"/>
      <c r="U13" s="110"/>
      <c r="V13" s="200"/>
    </row>
    <row r="14" spans="1:22" ht="14.95" x14ac:dyDescent="0.25">
      <c r="A14" s="200"/>
      <c r="B14" s="109"/>
      <c r="C14" s="109"/>
      <c r="D14" s="109"/>
      <c r="E14" s="109"/>
      <c r="F14" s="109"/>
      <c r="G14" s="109"/>
      <c r="H14" s="109"/>
      <c r="I14" s="109"/>
      <c r="J14" s="109"/>
      <c r="K14" s="109"/>
      <c r="L14" s="109"/>
      <c r="M14" s="109"/>
      <c r="N14" s="109"/>
      <c r="O14" s="109"/>
      <c r="P14" s="109"/>
      <c r="Q14" s="109"/>
      <c r="R14" s="109"/>
      <c r="S14" s="109"/>
      <c r="T14" s="109"/>
      <c r="U14" s="110"/>
      <c r="V14" s="200"/>
    </row>
    <row r="15" spans="1:22" ht="14.95" x14ac:dyDescent="0.25">
      <c r="A15" s="200"/>
      <c r="B15" s="109"/>
      <c r="C15" s="109"/>
      <c r="D15" s="109"/>
      <c r="E15" s="109"/>
      <c r="F15" s="109"/>
      <c r="G15" s="109"/>
      <c r="H15" s="109"/>
      <c r="I15" s="109"/>
      <c r="J15" s="109"/>
      <c r="K15" s="109"/>
      <c r="L15" s="109"/>
      <c r="M15" s="109"/>
      <c r="N15" s="109"/>
      <c r="O15" s="109"/>
      <c r="P15" s="109"/>
      <c r="Q15" s="109"/>
      <c r="R15" s="109"/>
      <c r="S15" s="109"/>
      <c r="T15" s="109"/>
      <c r="U15" s="110"/>
      <c r="V15" s="200"/>
    </row>
    <row r="16" spans="1:22" ht="14.95" x14ac:dyDescent="0.25">
      <c r="A16" s="200"/>
      <c r="B16" s="109"/>
      <c r="C16" s="109"/>
      <c r="D16" s="109"/>
      <c r="E16" s="109"/>
      <c r="F16" s="109"/>
      <c r="G16" s="109"/>
      <c r="H16" s="109"/>
      <c r="I16" s="109"/>
      <c r="J16" s="109"/>
      <c r="K16" s="109"/>
      <c r="L16" s="109"/>
      <c r="M16" s="109"/>
      <c r="N16" s="109"/>
      <c r="O16" s="109"/>
      <c r="P16" s="109"/>
      <c r="Q16" s="109"/>
      <c r="R16" s="109"/>
      <c r="S16" s="109"/>
      <c r="T16" s="109"/>
      <c r="U16" s="110"/>
      <c r="V16" s="200"/>
    </row>
    <row r="17" spans="1:22" ht="14.95" x14ac:dyDescent="0.25">
      <c r="A17" s="200"/>
      <c r="B17" s="109"/>
      <c r="C17" s="109"/>
      <c r="D17" s="109"/>
      <c r="E17" s="109"/>
      <c r="F17" s="109"/>
      <c r="G17" s="109"/>
      <c r="H17" s="109"/>
      <c r="I17" s="109"/>
      <c r="J17" s="109"/>
      <c r="K17" s="109"/>
      <c r="L17" s="109"/>
      <c r="M17" s="109"/>
      <c r="N17" s="109"/>
      <c r="O17" s="109"/>
      <c r="P17" s="109"/>
      <c r="Q17" s="109"/>
      <c r="R17" s="109"/>
      <c r="S17" s="109"/>
      <c r="T17" s="109"/>
      <c r="U17" s="110"/>
      <c r="V17" s="200"/>
    </row>
    <row r="18" spans="1:22" ht="14.95" x14ac:dyDescent="0.25">
      <c r="A18" s="200"/>
      <c r="B18" s="109"/>
      <c r="C18" s="109"/>
      <c r="D18" s="109"/>
      <c r="E18" s="109"/>
      <c r="F18" s="109"/>
      <c r="G18" s="109"/>
      <c r="H18" s="109"/>
      <c r="I18" s="109"/>
      <c r="J18" s="109"/>
      <c r="K18" s="109"/>
      <c r="L18" s="109"/>
      <c r="M18" s="109"/>
      <c r="N18" s="109"/>
      <c r="O18" s="109"/>
      <c r="P18" s="109"/>
      <c r="Q18" s="109"/>
      <c r="R18" s="109"/>
      <c r="S18" s="109"/>
      <c r="T18" s="109"/>
      <c r="U18" s="110"/>
      <c r="V18" s="200"/>
    </row>
    <row r="19" spans="1:22" ht="14.95" x14ac:dyDescent="0.25">
      <c r="A19" s="200"/>
      <c r="B19" s="109"/>
      <c r="C19" s="109"/>
      <c r="D19" s="109"/>
      <c r="E19" s="109"/>
      <c r="F19" s="109"/>
      <c r="G19" s="109"/>
      <c r="H19" s="109"/>
      <c r="I19" s="109"/>
      <c r="J19" s="109"/>
      <c r="K19" s="109"/>
      <c r="L19" s="109"/>
      <c r="M19" s="109"/>
      <c r="N19" s="109"/>
      <c r="O19" s="109"/>
      <c r="P19" s="109"/>
      <c r="Q19" s="109"/>
      <c r="R19" s="109"/>
      <c r="S19" s="109"/>
      <c r="T19" s="109"/>
      <c r="U19" s="110"/>
      <c r="V19" s="200"/>
    </row>
    <row r="20" spans="1:22" ht="14.95" x14ac:dyDescent="0.25">
      <c r="A20" s="200"/>
      <c r="B20" s="109"/>
      <c r="C20" s="109"/>
      <c r="D20" s="109"/>
      <c r="E20" s="109"/>
      <c r="F20" s="109"/>
      <c r="G20" s="109"/>
      <c r="H20" s="109"/>
      <c r="I20" s="109"/>
      <c r="J20" s="109"/>
      <c r="K20" s="109"/>
      <c r="L20" s="109"/>
      <c r="M20" s="109"/>
      <c r="N20" s="109"/>
      <c r="O20" s="109"/>
      <c r="P20" s="109"/>
      <c r="Q20" s="109"/>
      <c r="R20" s="109"/>
      <c r="S20" s="109"/>
      <c r="T20" s="109"/>
      <c r="U20" s="110"/>
      <c r="V20" s="200"/>
    </row>
    <row r="21" spans="1:22" ht="14.95" x14ac:dyDescent="0.25">
      <c r="A21" s="200"/>
      <c r="B21" s="109"/>
      <c r="C21" s="109"/>
      <c r="D21" s="109"/>
      <c r="E21" s="109"/>
      <c r="F21" s="109"/>
      <c r="G21" s="109"/>
      <c r="H21" s="109"/>
      <c r="I21" s="109"/>
      <c r="J21" s="109"/>
      <c r="K21" s="109"/>
      <c r="L21" s="109"/>
      <c r="M21" s="109"/>
      <c r="N21" s="109"/>
      <c r="O21" s="109"/>
      <c r="P21" s="109"/>
      <c r="Q21" s="109"/>
      <c r="R21" s="109"/>
      <c r="S21" s="109"/>
      <c r="T21" s="109"/>
      <c r="U21" s="110"/>
      <c r="V21" s="200"/>
    </row>
    <row r="22" spans="1:22" ht="14.95" x14ac:dyDescent="0.25">
      <c r="A22" s="200"/>
      <c r="B22" s="109"/>
      <c r="C22" s="109"/>
      <c r="D22" s="109"/>
      <c r="E22" s="109"/>
      <c r="F22" s="109"/>
      <c r="G22" s="109"/>
      <c r="H22" s="109"/>
      <c r="I22" s="109"/>
      <c r="J22" s="109"/>
      <c r="K22" s="109"/>
      <c r="L22" s="109"/>
      <c r="M22" s="109"/>
      <c r="N22" s="109"/>
      <c r="O22" s="109"/>
      <c r="P22" s="109"/>
      <c r="Q22" s="109"/>
      <c r="R22" s="109"/>
      <c r="S22" s="109"/>
      <c r="T22" s="109"/>
      <c r="U22" s="110"/>
      <c r="V22" s="200"/>
    </row>
    <row r="23" spans="1:22" ht="14.95" x14ac:dyDescent="0.25">
      <c r="A23" s="200"/>
      <c r="B23" s="109"/>
      <c r="C23" s="109"/>
      <c r="D23" s="109"/>
      <c r="E23" s="109"/>
      <c r="F23" s="109"/>
      <c r="G23" s="109"/>
      <c r="H23" s="109"/>
      <c r="I23" s="109"/>
      <c r="J23" s="109"/>
      <c r="K23" s="109"/>
      <c r="L23" s="109"/>
      <c r="M23" s="109"/>
      <c r="N23" s="109"/>
      <c r="O23" s="109"/>
      <c r="P23" s="109"/>
      <c r="Q23" s="109"/>
      <c r="R23" s="109"/>
      <c r="S23" s="109"/>
      <c r="T23" s="109"/>
      <c r="U23" s="110"/>
      <c r="V23" s="200"/>
    </row>
    <row r="24" spans="1:22" ht="14.95" x14ac:dyDescent="0.25">
      <c r="A24" s="200"/>
      <c r="B24" s="109"/>
      <c r="C24" s="109"/>
      <c r="D24" s="109"/>
      <c r="E24" s="109"/>
      <c r="F24" s="109"/>
      <c r="G24" s="109"/>
      <c r="H24" s="109"/>
      <c r="I24" s="109"/>
      <c r="J24" s="109"/>
      <c r="K24" s="109"/>
      <c r="L24" s="109"/>
      <c r="M24" s="109"/>
      <c r="N24" s="109"/>
      <c r="O24" s="109"/>
      <c r="P24" s="109"/>
      <c r="Q24" s="109"/>
      <c r="R24" s="109"/>
      <c r="S24" s="109"/>
      <c r="T24" s="109"/>
      <c r="U24" s="110"/>
      <c r="V24" s="200"/>
    </row>
    <row r="25" spans="1:22" ht="14.95" x14ac:dyDescent="0.25">
      <c r="A25" s="200"/>
      <c r="B25" s="109"/>
      <c r="C25" s="109"/>
      <c r="D25" s="109"/>
      <c r="E25" s="109"/>
      <c r="F25" s="109"/>
      <c r="G25" s="109"/>
      <c r="H25" s="109"/>
      <c r="I25" s="109"/>
      <c r="J25" s="109"/>
      <c r="K25" s="109"/>
      <c r="L25" s="109"/>
      <c r="M25" s="109"/>
      <c r="N25" s="109"/>
      <c r="O25" s="109"/>
      <c r="P25" s="109"/>
      <c r="Q25" s="109"/>
      <c r="R25" s="109"/>
      <c r="S25" s="109"/>
      <c r="T25" s="109"/>
      <c r="U25" s="110"/>
      <c r="V25" s="200"/>
    </row>
    <row r="26" spans="1:22" x14ac:dyDescent="0.25">
      <c r="A26" s="200"/>
      <c r="B26" s="109"/>
      <c r="C26" s="109"/>
      <c r="D26" s="109"/>
      <c r="E26" s="109"/>
      <c r="F26" s="109"/>
      <c r="G26" s="109"/>
      <c r="H26" s="109"/>
      <c r="I26" s="109"/>
      <c r="J26" s="109"/>
      <c r="K26" s="109"/>
      <c r="L26" s="109"/>
      <c r="M26" s="109"/>
      <c r="N26" s="109"/>
      <c r="O26" s="109"/>
      <c r="P26" s="109"/>
      <c r="Q26" s="109"/>
      <c r="R26" s="109"/>
      <c r="S26" s="109"/>
      <c r="T26" s="109"/>
      <c r="U26" s="110"/>
      <c r="V26" s="200"/>
    </row>
    <row r="27" spans="1:22" x14ac:dyDescent="0.25">
      <c r="A27" s="200"/>
      <c r="B27" s="109"/>
      <c r="C27" s="109"/>
      <c r="D27" s="109"/>
      <c r="E27" s="109"/>
      <c r="F27" s="109"/>
      <c r="G27" s="109"/>
      <c r="H27" s="109"/>
      <c r="I27" s="109"/>
      <c r="J27" s="109"/>
      <c r="K27" s="109"/>
      <c r="L27" s="109"/>
      <c r="M27" s="109"/>
      <c r="N27" s="109"/>
      <c r="O27" s="109"/>
      <c r="P27" s="109"/>
      <c r="Q27" s="109"/>
      <c r="R27" s="109"/>
      <c r="S27" s="109"/>
      <c r="T27" s="109"/>
      <c r="U27" s="110"/>
      <c r="V27" s="200"/>
    </row>
    <row r="28" spans="1:22" x14ac:dyDescent="0.25">
      <c r="A28" s="200"/>
      <c r="B28" s="109"/>
      <c r="C28" s="109"/>
      <c r="D28" s="109"/>
      <c r="E28" s="109"/>
      <c r="F28" s="109"/>
      <c r="G28" s="109"/>
      <c r="H28" s="109"/>
      <c r="I28" s="109"/>
      <c r="J28" s="109"/>
      <c r="K28" s="109"/>
      <c r="L28" s="109"/>
      <c r="M28" s="109"/>
      <c r="N28" s="109"/>
      <c r="O28" s="109"/>
      <c r="P28" s="109"/>
      <c r="Q28" s="109"/>
      <c r="R28" s="109"/>
      <c r="S28" s="109"/>
      <c r="T28" s="109"/>
      <c r="U28" s="110"/>
      <c r="V28" s="200"/>
    </row>
    <row r="29" spans="1:22" x14ac:dyDescent="0.25">
      <c r="A29" s="200"/>
      <c r="B29" s="109"/>
      <c r="C29" s="109"/>
      <c r="D29" s="109"/>
      <c r="E29" s="109"/>
      <c r="F29" s="109"/>
      <c r="G29" s="109"/>
      <c r="H29" s="109"/>
      <c r="I29" s="109"/>
      <c r="J29" s="109"/>
      <c r="K29" s="109"/>
      <c r="L29" s="109"/>
      <c r="M29" s="109"/>
      <c r="N29" s="109"/>
      <c r="O29" s="109"/>
      <c r="P29" s="109"/>
      <c r="Q29" s="109"/>
      <c r="R29" s="109"/>
      <c r="S29" s="109"/>
      <c r="T29" s="109"/>
      <c r="U29" s="110"/>
      <c r="V29" s="200"/>
    </row>
    <row r="30" spans="1:22" x14ac:dyDescent="0.25">
      <c r="A30" s="200"/>
      <c r="B30" s="109"/>
      <c r="C30" s="109"/>
      <c r="D30" s="109"/>
      <c r="E30" s="109"/>
      <c r="F30" s="109"/>
      <c r="G30" s="109"/>
      <c r="H30" s="109"/>
      <c r="I30" s="109"/>
      <c r="J30" s="109"/>
      <c r="K30" s="109"/>
      <c r="L30" s="109"/>
      <c r="M30" s="109"/>
      <c r="N30" s="109"/>
      <c r="O30" s="109"/>
      <c r="P30" s="109"/>
      <c r="Q30" s="109"/>
      <c r="R30" s="109"/>
      <c r="S30" s="109"/>
      <c r="T30" s="109"/>
      <c r="U30" s="110"/>
      <c r="V30" s="200"/>
    </row>
    <row r="31" spans="1:22" x14ac:dyDescent="0.25">
      <c r="A31" s="200"/>
      <c r="B31" s="109"/>
      <c r="C31" s="109"/>
      <c r="D31" s="109"/>
      <c r="E31" s="109"/>
      <c r="F31" s="109"/>
      <c r="G31" s="109"/>
      <c r="H31" s="109"/>
      <c r="I31" s="109"/>
      <c r="J31" s="109"/>
      <c r="K31" s="109"/>
      <c r="L31" s="109"/>
      <c r="M31" s="109"/>
      <c r="N31" s="109"/>
      <c r="O31" s="109"/>
      <c r="P31" s="109"/>
      <c r="Q31" s="109"/>
      <c r="R31" s="109"/>
      <c r="S31" s="109"/>
      <c r="T31" s="109"/>
      <c r="U31" s="110"/>
      <c r="V31" s="20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02"/>
  <sheetViews>
    <sheetView topLeftCell="K31" zoomScale="62" zoomScaleNormal="62" workbookViewId="0">
      <selection activeCell="N31" sqref="N31:N33"/>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2" width="45" style="196" customWidth="1"/>
    <col min="13" max="13" width="34.375" style="196" customWidth="1"/>
    <col min="14" max="14" width="19.875" style="198" customWidth="1"/>
    <col min="15" max="15" width="16.125" style="198" customWidth="1"/>
    <col min="16" max="16" width="15.125" style="198"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625" style="168" hidden="1" customWidth="1"/>
    <col min="27" max="27" width="15.375" style="168" customWidth="1"/>
    <col min="28" max="28" width="17.375" style="168" customWidth="1"/>
    <col min="29" max="29" width="11.875" style="198" hidden="1" customWidth="1"/>
    <col min="30" max="30" width="11.375" style="198" customWidth="1"/>
    <col min="31" max="31" width="9.375" style="198" hidden="1" customWidth="1"/>
    <col min="32" max="32" width="18.875" style="168" customWidth="1"/>
    <col min="33" max="33" width="20.875" style="168" customWidth="1"/>
    <col min="34" max="34" width="19.625" style="168" customWidth="1"/>
    <col min="35" max="35" width="17.875" style="198" customWidth="1"/>
    <col min="36" max="36" width="15.375" style="198" customWidth="1"/>
    <col min="37" max="37" width="16.375" style="198" customWidth="1"/>
    <col min="38" max="38" width="21.375" style="168" customWidth="1"/>
    <col min="39" max="39" width="46.375" style="168" customWidth="1"/>
    <col min="40" max="40" width="19.125" style="168" customWidth="1"/>
    <col min="41" max="41" width="25.625" style="196" customWidth="1"/>
    <col min="42" max="42" width="16.375" style="198" customWidth="1"/>
    <col min="43" max="43" width="20" style="198"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62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416"/>
      <c r="B1" s="419" t="s">
        <v>599</v>
      </c>
      <c r="C1" s="420"/>
      <c r="D1" s="420"/>
      <c r="E1" s="420"/>
      <c r="F1" s="420"/>
      <c r="G1" s="420"/>
      <c r="H1" s="420"/>
      <c r="I1" s="420"/>
      <c r="J1" s="420"/>
      <c r="K1" s="420"/>
      <c r="L1" s="420"/>
      <c r="M1" s="420"/>
      <c r="N1" s="420"/>
      <c r="O1" s="420"/>
      <c r="P1" s="420"/>
      <c r="Q1" s="420"/>
      <c r="R1" s="420"/>
      <c r="S1" s="420" t="s">
        <v>228</v>
      </c>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5"/>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row>
    <row r="2" spans="1:125" s="167" customFormat="1" ht="26.5" customHeight="1" x14ac:dyDescent="0.25">
      <c r="A2" s="417"/>
      <c r="B2" s="421"/>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row>
    <row r="3" spans="1:125" ht="30.75" customHeight="1" x14ac:dyDescent="0.25">
      <c r="A3" s="418"/>
      <c r="B3" s="423"/>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7"/>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DO3" s="428"/>
      <c r="DP3" s="428"/>
      <c r="DQ3" s="401"/>
      <c r="DR3" s="401"/>
      <c r="DS3" s="401"/>
      <c r="DT3" s="401"/>
      <c r="DU3" s="401"/>
    </row>
    <row r="4" spans="1:125" ht="21.25" customHeight="1" x14ac:dyDescent="0.25">
      <c r="A4" s="169"/>
      <c r="B4" s="169"/>
      <c r="C4" s="169"/>
      <c r="D4" s="169"/>
      <c r="E4" s="169"/>
      <c r="F4" s="170"/>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28"/>
      <c r="DP4" s="428"/>
      <c r="DQ4" s="402"/>
      <c r="DR4" s="402"/>
      <c r="DS4" s="402"/>
      <c r="DT4" s="402"/>
      <c r="DU4" s="402"/>
    </row>
    <row r="5" spans="1:125" ht="28.55" customHeight="1" x14ac:dyDescent="0.25">
      <c r="A5" s="403" t="s">
        <v>40</v>
      </c>
      <c r="B5" s="403"/>
      <c r="C5" s="403"/>
      <c r="D5" s="403"/>
      <c r="E5" s="403"/>
      <c r="F5" s="405" t="s">
        <v>41</v>
      </c>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7" t="s">
        <v>51</v>
      </c>
      <c r="AM5" s="407"/>
      <c r="AN5" s="407"/>
      <c r="AO5" s="407"/>
      <c r="AP5" s="407"/>
      <c r="AQ5" s="407"/>
      <c r="AR5" s="407"/>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09" t="s">
        <v>231</v>
      </c>
      <c r="CD5" s="410"/>
      <c r="CE5" s="410"/>
      <c r="CF5" s="410"/>
      <c r="CG5" s="410"/>
      <c r="CH5" s="410"/>
      <c r="CI5" s="410"/>
      <c r="CJ5" s="410"/>
      <c r="CK5" s="411"/>
      <c r="DO5" s="428"/>
      <c r="DP5" s="428"/>
      <c r="DQ5" s="174" t="s">
        <v>15</v>
      </c>
      <c r="DR5" s="174" t="s">
        <v>150</v>
      </c>
      <c r="DS5" s="174" t="s">
        <v>150</v>
      </c>
      <c r="DT5" s="174">
        <v>1</v>
      </c>
      <c r="DU5" s="174">
        <v>1</v>
      </c>
    </row>
    <row r="6" spans="1:125" ht="34.5" customHeight="1" x14ac:dyDescent="0.25">
      <c r="A6" s="404"/>
      <c r="B6" s="404"/>
      <c r="C6" s="404"/>
      <c r="D6" s="404"/>
      <c r="E6" s="404"/>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8"/>
      <c r="AM6" s="408"/>
      <c r="AN6" s="408"/>
      <c r="AO6" s="408"/>
      <c r="AP6" s="408"/>
      <c r="AQ6" s="408"/>
      <c r="AR6" s="408"/>
      <c r="AS6" s="412" t="s">
        <v>189</v>
      </c>
      <c r="AT6" s="412"/>
      <c r="AU6" s="412"/>
      <c r="AV6" s="412"/>
      <c r="AW6" s="412"/>
      <c r="AX6" s="412"/>
      <c r="AY6" s="412"/>
      <c r="AZ6" s="412"/>
      <c r="BA6" s="412"/>
      <c r="BB6" s="413" t="s">
        <v>192</v>
      </c>
      <c r="BC6" s="414"/>
      <c r="BD6" s="414"/>
      <c r="BE6" s="414"/>
      <c r="BF6" s="414"/>
      <c r="BG6" s="414"/>
      <c r="BH6" s="414"/>
      <c r="BI6" s="414"/>
      <c r="BJ6" s="415"/>
      <c r="BK6" s="413" t="s">
        <v>191</v>
      </c>
      <c r="BL6" s="414"/>
      <c r="BM6" s="414"/>
      <c r="BN6" s="414"/>
      <c r="BO6" s="414"/>
      <c r="BP6" s="414"/>
      <c r="BQ6" s="414"/>
      <c r="BR6" s="414"/>
      <c r="BS6" s="415"/>
      <c r="BT6" s="413" t="s">
        <v>190</v>
      </c>
      <c r="BU6" s="414"/>
      <c r="BV6" s="414"/>
      <c r="BW6" s="414"/>
      <c r="BX6" s="414"/>
      <c r="BY6" s="414"/>
      <c r="BZ6" s="414"/>
      <c r="CA6" s="414"/>
      <c r="CB6" s="415"/>
      <c r="CC6" s="409" t="s">
        <v>232</v>
      </c>
      <c r="CD6" s="410"/>
      <c r="CE6" s="410"/>
      <c r="CF6" s="410"/>
      <c r="CG6" s="410"/>
      <c r="CH6" s="410"/>
      <c r="CI6" s="410"/>
      <c r="CJ6" s="410"/>
      <c r="CK6" s="411"/>
      <c r="DO6" s="428"/>
      <c r="DP6" s="428"/>
      <c r="DQ6" s="174" t="s">
        <v>15</v>
      </c>
      <c r="DR6" s="174" t="s">
        <v>152</v>
      </c>
      <c r="DS6" s="174" t="s">
        <v>150</v>
      </c>
      <c r="DT6" s="174">
        <v>0</v>
      </c>
      <c r="DU6" s="174">
        <v>1</v>
      </c>
    </row>
    <row r="7" spans="1:125" ht="34.5" customHeight="1" x14ac:dyDescent="0.25">
      <c r="A7" s="175"/>
      <c r="B7" s="175"/>
      <c r="C7" s="176"/>
      <c r="D7" s="175"/>
      <c r="E7" s="175"/>
      <c r="F7" s="177"/>
      <c r="G7" s="429" t="s">
        <v>255</v>
      </c>
      <c r="H7" s="429"/>
      <c r="I7" s="429"/>
      <c r="J7" s="429"/>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428"/>
      <c r="DP7" s="428"/>
      <c r="DQ7" s="174"/>
      <c r="DR7" s="174"/>
      <c r="DS7" s="174"/>
      <c r="DT7" s="174"/>
      <c r="DU7" s="174"/>
    </row>
    <row r="8" spans="1:125" ht="33.799999999999997" customHeight="1" x14ac:dyDescent="0.25">
      <c r="A8" s="397" t="s">
        <v>0</v>
      </c>
      <c r="B8" s="397" t="s">
        <v>1</v>
      </c>
      <c r="C8" s="398" t="s">
        <v>237</v>
      </c>
      <c r="D8" s="397" t="s">
        <v>2</v>
      </c>
      <c r="E8" s="397" t="s">
        <v>39</v>
      </c>
      <c r="F8" s="397" t="s">
        <v>250</v>
      </c>
      <c r="G8" s="397" t="s">
        <v>251</v>
      </c>
      <c r="H8" s="397" t="s">
        <v>252</v>
      </c>
      <c r="I8" s="397" t="s">
        <v>253</v>
      </c>
      <c r="J8" s="397" t="s">
        <v>254</v>
      </c>
      <c r="K8" s="397" t="s">
        <v>249</v>
      </c>
      <c r="L8" s="397" t="s">
        <v>46</v>
      </c>
      <c r="M8" s="397" t="s">
        <v>47</v>
      </c>
      <c r="N8" s="397" t="s">
        <v>35</v>
      </c>
      <c r="O8" s="397"/>
      <c r="P8" s="397"/>
      <c r="Q8" s="397" t="s">
        <v>170</v>
      </c>
      <c r="R8" s="397" t="s">
        <v>157</v>
      </c>
      <c r="S8" s="397" t="s">
        <v>176</v>
      </c>
      <c r="T8" s="397" t="s">
        <v>177</v>
      </c>
      <c r="U8" s="397" t="s">
        <v>178</v>
      </c>
      <c r="V8" s="397" t="s">
        <v>179</v>
      </c>
      <c r="W8" s="397" t="s">
        <v>180</v>
      </c>
      <c r="X8" s="397" t="s">
        <v>181</v>
      </c>
      <c r="Y8" s="397" t="s">
        <v>182</v>
      </c>
      <c r="Z8" s="397" t="s">
        <v>28</v>
      </c>
      <c r="AA8" s="397" t="s">
        <v>183</v>
      </c>
      <c r="AB8" s="397" t="s">
        <v>184</v>
      </c>
      <c r="AC8" s="215"/>
      <c r="AD8" s="397" t="s">
        <v>185</v>
      </c>
      <c r="AE8" s="186"/>
      <c r="AF8" s="397" t="s">
        <v>186</v>
      </c>
      <c r="AG8" s="397" t="s">
        <v>187</v>
      </c>
      <c r="AH8" s="397" t="s">
        <v>188</v>
      </c>
      <c r="AI8" s="397" t="s">
        <v>3</v>
      </c>
      <c r="AJ8" s="397"/>
      <c r="AK8" s="397"/>
      <c r="AL8" s="397" t="s">
        <v>48</v>
      </c>
      <c r="AM8" s="397" t="s">
        <v>159</v>
      </c>
      <c r="AN8" s="397" t="s">
        <v>160</v>
      </c>
      <c r="AO8" s="397" t="s">
        <v>161</v>
      </c>
      <c r="AP8" s="397" t="s">
        <v>36</v>
      </c>
      <c r="AQ8" s="397" t="s">
        <v>37</v>
      </c>
      <c r="AR8" s="397" t="s">
        <v>162</v>
      </c>
      <c r="AS8" s="432" t="s">
        <v>49</v>
      </c>
      <c r="AT8" s="433"/>
      <c r="AU8" s="432" t="s">
        <v>166</v>
      </c>
      <c r="AV8" s="434"/>
      <c r="AW8" s="434"/>
      <c r="AX8" s="433"/>
      <c r="AY8" s="432" t="s">
        <v>165</v>
      </c>
      <c r="AZ8" s="434"/>
      <c r="BA8" s="433"/>
      <c r="BB8" s="432" t="s">
        <v>49</v>
      </c>
      <c r="BC8" s="433"/>
      <c r="BD8" s="432" t="s">
        <v>166</v>
      </c>
      <c r="BE8" s="434"/>
      <c r="BF8" s="434"/>
      <c r="BG8" s="433"/>
      <c r="BH8" s="432" t="s">
        <v>165</v>
      </c>
      <c r="BI8" s="434"/>
      <c r="BJ8" s="433"/>
      <c r="BK8" s="432" t="s">
        <v>49</v>
      </c>
      <c r="BL8" s="433"/>
      <c r="BM8" s="432" t="s">
        <v>166</v>
      </c>
      <c r="BN8" s="434"/>
      <c r="BO8" s="434"/>
      <c r="BP8" s="433"/>
      <c r="BQ8" s="432" t="s">
        <v>165</v>
      </c>
      <c r="BR8" s="434"/>
      <c r="BS8" s="433"/>
      <c r="BT8" s="432" t="s">
        <v>49</v>
      </c>
      <c r="BU8" s="433"/>
      <c r="BV8" s="432" t="s">
        <v>166</v>
      </c>
      <c r="BW8" s="434"/>
      <c r="BX8" s="434"/>
      <c r="BY8" s="433"/>
      <c r="BZ8" s="432" t="s">
        <v>165</v>
      </c>
      <c r="CA8" s="434"/>
      <c r="CB8" s="433"/>
      <c r="CC8" s="397" t="s">
        <v>234</v>
      </c>
      <c r="CD8" s="398" t="s">
        <v>230</v>
      </c>
      <c r="CE8" s="397" t="s">
        <v>233</v>
      </c>
      <c r="CF8" s="397" t="s">
        <v>235</v>
      </c>
      <c r="CG8" s="398" t="s">
        <v>230</v>
      </c>
      <c r="CH8" s="397" t="s">
        <v>233</v>
      </c>
      <c r="CI8" s="397" t="s">
        <v>236</v>
      </c>
      <c r="CJ8" s="398" t="s">
        <v>230</v>
      </c>
      <c r="CK8" s="397" t="s">
        <v>233</v>
      </c>
      <c r="DA8" s="431" t="s">
        <v>154</v>
      </c>
      <c r="DB8" s="431"/>
      <c r="DC8" s="431"/>
      <c r="DO8" s="428"/>
      <c r="DP8" s="428"/>
      <c r="DQ8" s="174" t="s">
        <v>15</v>
      </c>
      <c r="DR8" s="174" t="s">
        <v>150</v>
      </c>
      <c r="DS8" s="174" t="s">
        <v>152</v>
      </c>
      <c r="DT8" s="174">
        <v>1</v>
      </c>
      <c r="DU8" s="174">
        <v>0</v>
      </c>
    </row>
    <row r="9" spans="1:125" ht="65.25" customHeight="1" thickBot="1" x14ac:dyDescent="0.3">
      <c r="A9" s="397"/>
      <c r="B9" s="397"/>
      <c r="C9" s="435"/>
      <c r="D9" s="398"/>
      <c r="E9" s="398"/>
      <c r="F9" s="398"/>
      <c r="G9" s="398"/>
      <c r="H9" s="398"/>
      <c r="I9" s="398"/>
      <c r="J9" s="398"/>
      <c r="K9" s="398"/>
      <c r="L9" s="398"/>
      <c r="M9" s="398"/>
      <c r="N9" s="204" t="s">
        <v>4</v>
      </c>
      <c r="O9" s="204" t="s">
        <v>5</v>
      </c>
      <c r="P9" s="204" t="s">
        <v>6</v>
      </c>
      <c r="Q9" s="398"/>
      <c r="R9" s="398"/>
      <c r="S9" s="398"/>
      <c r="T9" s="398" t="s">
        <v>171</v>
      </c>
      <c r="U9" s="398" t="s">
        <v>56</v>
      </c>
      <c r="V9" s="398" t="s">
        <v>172</v>
      </c>
      <c r="W9" s="398" t="s">
        <v>173</v>
      </c>
      <c r="X9" s="398" t="s">
        <v>174</v>
      </c>
      <c r="Y9" s="398" t="s">
        <v>175</v>
      </c>
      <c r="Z9" s="398"/>
      <c r="AA9" s="398"/>
      <c r="AB9" s="398"/>
      <c r="AC9" s="222"/>
      <c r="AD9" s="398"/>
      <c r="AE9" s="204" t="s">
        <v>573</v>
      </c>
      <c r="AF9" s="398"/>
      <c r="AG9" s="398"/>
      <c r="AH9" s="398"/>
      <c r="AI9" s="204" t="s">
        <v>4</v>
      </c>
      <c r="AJ9" s="204" t="s">
        <v>5</v>
      </c>
      <c r="AK9" s="204" t="s">
        <v>6</v>
      </c>
      <c r="AL9" s="398"/>
      <c r="AM9" s="398"/>
      <c r="AN9" s="398"/>
      <c r="AO9" s="398"/>
      <c r="AP9" s="398"/>
      <c r="AQ9" s="398"/>
      <c r="AR9" s="398"/>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398"/>
      <c r="CD9" s="430"/>
      <c r="CE9" s="398"/>
      <c r="CF9" s="398"/>
      <c r="CG9" s="430"/>
      <c r="CH9" s="398"/>
      <c r="CI9" s="398"/>
      <c r="CJ9" s="430"/>
      <c r="CK9" s="398"/>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74.25" customHeight="1" thickBot="1" x14ac:dyDescent="0.3">
      <c r="A10" s="384" t="s">
        <v>24</v>
      </c>
      <c r="B10" s="384" t="s">
        <v>27</v>
      </c>
      <c r="C10" s="378" t="s">
        <v>240</v>
      </c>
      <c r="D10" s="380" t="s">
        <v>204</v>
      </c>
      <c r="E10" s="383" t="s">
        <v>609</v>
      </c>
      <c r="F10" s="386" t="s">
        <v>695</v>
      </c>
      <c r="G10" s="386"/>
      <c r="H10" s="386"/>
      <c r="I10" s="386"/>
      <c r="J10" s="386"/>
      <c r="K10" s="389" t="s">
        <v>697</v>
      </c>
      <c r="L10" s="390" t="s">
        <v>696</v>
      </c>
      <c r="M10" s="390" t="s">
        <v>693</v>
      </c>
      <c r="N10" s="389" t="s">
        <v>9</v>
      </c>
      <c r="O10" s="389" t="s">
        <v>14</v>
      </c>
      <c r="P10" s="391" t="str">
        <f>INDEX(Validacion!$C$15:$G$19,'Matriz de riesgo '!CU10:CU12,'Matriz de riesgo '!CV10:CV12)</f>
        <v>Extrema</v>
      </c>
      <c r="Q10" s="226" t="s">
        <v>702</v>
      </c>
      <c r="R10" s="261" t="s">
        <v>158</v>
      </c>
      <c r="S10" s="261" t="s">
        <v>65</v>
      </c>
      <c r="T10" s="261" t="s">
        <v>59</v>
      </c>
      <c r="U10" s="261" t="s">
        <v>60</v>
      </c>
      <c r="V10" s="261" t="s">
        <v>73</v>
      </c>
      <c r="W10" s="261" t="s">
        <v>74</v>
      </c>
      <c r="X10" s="261" t="s">
        <v>75</v>
      </c>
      <c r="Y10" s="261" t="s">
        <v>63</v>
      </c>
      <c r="Z10" s="299">
        <f t="shared" ref="Z10:Z12" si="0">IF(S10="Asignado",15,0)+IF(T10="Adecuado",15,0)+IF(U10="Oportuna",15,0)+IF(V10="Prevenir",15,IF(V10="Detectar",10,0))+IF(W10="Confiable",15,0)+IF(X10="Se investigan y resuelven oportunamente",15,0)+IF(Y10="Completa",10,IF(Y10="Incompleta",5,0))</f>
        <v>55</v>
      </c>
      <c r="AA10" s="301" t="str">
        <f t="shared" ref="AA10:AA12" si="1">IF(Z10&gt;=96,"Fuerte",IF(OR(Z10=95,Z10&gt;=86),"Moderado","Débil"))</f>
        <v>Débil</v>
      </c>
      <c r="AB10" s="302" t="s">
        <v>133</v>
      </c>
      <c r="AC10" s="272">
        <f t="shared" ref="AC10:AC12" si="2">IF(AA10="Fuerte",100,IF(AA10="Moderado",50,0))+IF(AB10="Fuerte",100,IF(AB10="Moderado",50,0))</f>
        <v>0</v>
      </c>
      <c r="AD10" s="273" t="str">
        <f t="shared" ref="AD10:AD12" si="3">IF(AND(AA10="Moderado",AB10="Moderado",AC10=100),"Moderado",IF(AC10=200,"Fuerte",IF(OR(AC10=150,),"Moderado","Débil")))</f>
        <v>Débil</v>
      </c>
      <c r="AE10" s="392">
        <f>(IF(AD10="Fuerte",100,IF(AD10="Moderado",50,0))+IF(AD11="Fuerte",100,IF(AD11="Moderado",50,0))+(IF(AD12="Fuerte",100,IF(AD12="Moderado",50,0)))/3)</f>
        <v>100</v>
      </c>
      <c r="AF10" s="393" t="str">
        <f>IF(AE10&gt;=100,"Fuerte",IF(OR(AE10=99,AE10&gt;=50),"Moderado","Débil"))</f>
        <v>Fuerte</v>
      </c>
      <c r="AG10" s="394" t="s">
        <v>151</v>
      </c>
      <c r="AH10" s="394" t="s">
        <v>152</v>
      </c>
      <c r="AI10" s="391" t="s">
        <v>8</v>
      </c>
      <c r="AJ10" s="391" t="s">
        <v>14</v>
      </c>
      <c r="AK10" s="391" t="str">
        <f>INDEX(Validacion!$C$15:$G$19,'Matriz de riesgo '!CZ10:CZ12,'Matriz de riesgo '!DB10:DB12)</f>
        <v>Extrema</v>
      </c>
      <c r="AL10" s="395"/>
      <c r="AM10" s="191"/>
      <c r="AN10" s="191"/>
      <c r="AO10" s="300"/>
      <c r="AP10" s="84"/>
      <c r="AQ10" s="84"/>
      <c r="AR10" s="300"/>
      <c r="AS10" s="192"/>
      <c r="AT10" s="192"/>
      <c r="AU10" s="300"/>
      <c r="AV10" s="300"/>
      <c r="AW10" s="300"/>
      <c r="AX10" s="220"/>
      <c r="AY10" s="300"/>
      <c r="AZ10" s="300"/>
      <c r="BA10" s="300"/>
      <c r="BB10" s="192"/>
      <c r="BC10" s="192"/>
      <c r="BD10" s="191"/>
      <c r="BE10" s="191"/>
      <c r="BF10" s="299"/>
      <c r="BG10" s="221"/>
      <c r="BH10" s="191"/>
      <c r="BI10" s="191"/>
      <c r="BJ10" s="199"/>
      <c r="BK10" s="192"/>
      <c r="BL10" s="192"/>
      <c r="BM10" s="191"/>
      <c r="BN10" s="191"/>
      <c r="BO10" s="299"/>
      <c r="BP10" s="221"/>
      <c r="BQ10" s="191"/>
      <c r="BR10" s="191"/>
      <c r="BS10" s="199"/>
      <c r="BT10" s="195"/>
      <c r="BU10" s="195"/>
      <c r="BV10" s="195"/>
      <c r="BW10" s="195"/>
      <c r="BX10" s="195"/>
      <c r="BY10" s="195"/>
      <c r="BZ10" s="195"/>
      <c r="CA10" s="195"/>
      <c r="CB10" s="195"/>
      <c r="CC10" s="300"/>
      <c r="CD10" s="300"/>
      <c r="CE10" s="300"/>
      <c r="CF10" s="300"/>
      <c r="CG10" s="300"/>
      <c r="CH10" s="300"/>
      <c r="CI10" s="300"/>
      <c r="CJ10" s="300"/>
      <c r="CK10" s="300"/>
      <c r="CU10" s="386">
        <f>VLOOKUP(N10,Validacion!$I$15:$M$19,2,FALSE)</f>
        <v>3</v>
      </c>
      <c r="CV10" s="386">
        <f>VLOOKUP(O10,Validacion!$I$23:$J$27,2,FALSE)</f>
        <v>4</v>
      </c>
      <c r="CZ10" s="386">
        <f>VLOOKUP($AI10,Validacion!$I$15:$M$19,2,FALSE)</f>
        <v>4</v>
      </c>
      <c r="DA10" s="389"/>
      <c r="DB10" s="386">
        <f>VLOOKUP($AJ10,Validacion!$I$23:$J$27,2,FALSE)</f>
        <v>4</v>
      </c>
      <c r="DC10" s="389"/>
    </row>
    <row r="11" spans="1:125" s="196" customFormat="1" ht="74.25" customHeight="1" thickBot="1" x14ac:dyDescent="0.3">
      <c r="A11" s="384"/>
      <c r="B11" s="384"/>
      <c r="C11" s="379"/>
      <c r="D11" s="381"/>
      <c r="E11" s="384"/>
      <c r="F11" s="387"/>
      <c r="G11" s="387"/>
      <c r="H11" s="387"/>
      <c r="I11" s="387"/>
      <c r="J11" s="387"/>
      <c r="K11" s="389"/>
      <c r="L11" s="390"/>
      <c r="M11" s="390"/>
      <c r="N11" s="389"/>
      <c r="O11" s="389"/>
      <c r="P11" s="391"/>
      <c r="Q11" s="226" t="s">
        <v>703</v>
      </c>
      <c r="R11" s="261" t="s">
        <v>158</v>
      </c>
      <c r="S11" s="261" t="s">
        <v>58</v>
      </c>
      <c r="T11" s="261" t="s">
        <v>59</v>
      </c>
      <c r="U11" s="261" t="s">
        <v>60</v>
      </c>
      <c r="V11" s="261" t="s">
        <v>61</v>
      </c>
      <c r="W11" s="261" t="s">
        <v>62</v>
      </c>
      <c r="X11" s="261" t="s">
        <v>75</v>
      </c>
      <c r="Y11" s="261" t="s">
        <v>63</v>
      </c>
      <c r="Z11" s="299">
        <f t="shared" si="0"/>
        <v>100</v>
      </c>
      <c r="AA11" s="301" t="str">
        <f t="shared" si="1"/>
        <v>Fuerte</v>
      </c>
      <c r="AB11" s="302" t="s">
        <v>141</v>
      </c>
      <c r="AC11" s="272">
        <f t="shared" si="2"/>
        <v>200</v>
      </c>
      <c r="AD11" s="273" t="str">
        <f t="shared" si="3"/>
        <v>Fuerte</v>
      </c>
      <c r="AE11" s="392"/>
      <c r="AF11" s="393"/>
      <c r="AG11" s="394"/>
      <c r="AH11" s="394"/>
      <c r="AI11" s="391"/>
      <c r="AJ11" s="391"/>
      <c r="AK11" s="391"/>
      <c r="AL11" s="395"/>
      <c r="AM11" s="191"/>
      <c r="AN11" s="191"/>
      <c r="AO11" s="300"/>
      <c r="AP11" s="84"/>
      <c r="AQ11" s="84"/>
      <c r="AR11" s="300"/>
      <c r="AS11" s="192"/>
      <c r="AT11" s="192"/>
      <c r="AU11" s="300"/>
      <c r="AV11" s="300"/>
      <c r="AW11" s="300"/>
      <c r="AX11" s="220"/>
      <c r="AY11" s="300"/>
      <c r="AZ11" s="300"/>
      <c r="BA11" s="300"/>
      <c r="BB11" s="192"/>
      <c r="BC11" s="192"/>
      <c r="BD11" s="191"/>
      <c r="BE11" s="191"/>
      <c r="BF11" s="299"/>
      <c r="BG11" s="221"/>
      <c r="BH11" s="191"/>
      <c r="BI11" s="191"/>
      <c r="BJ11" s="199"/>
      <c r="BK11" s="192"/>
      <c r="BL11" s="192"/>
      <c r="BM11" s="191"/>
      <c r="BN11" s="191"/>
      <c r="BO11" s="299"/>
      <c r="BP11" s="221"/>
      <c r="BQ11" s="191"/>
      <c r="BR11" s="191"/>
      <c r="BS11" s="199"/>
      <c r="BT11" s="195"/>
      <c r="BU11" s="195"/>
      <c r="BV11" s="195"/>
      <c r="BW11" s="195"/>
      <c r="BX11" s="195"/>
      <c r="BY11" s="195"/>
      <c r="BZ11" s="195"/>
      <c r="CA11" s="195"/>
      <c r="CB11" s="195"/>
      <c r="CC11" s="300"/>
      <c r="CD11" s="300"/>
      <c r="CE11" s="300"/>
      <c r="CF11" s="300"/>
      <c r="CG11" s="300"/>
      <c r="CH11" s="300"/>
      <c r="CI11" s="300"/>
      <c r="CJ11" s="300"/>
      <c r="CK11" s="300"/>
      <c r="CU11" s="387"/>
      <c r="CV11" s="387"/>
      <c r="CZ11" s="387"/>
      <c r="DA11" s="389"/>
      <c r="DB11" s="387"/>
      <c r="DC11" s="389"/>
    </row>
    <row r="12" spans="1:125" s="196" customFormat="1" ht="160.30000000000001" customHeight="1" thickBot="1" x14ac:dyDescent="0.3">
      <c r="A12" s="385"/>
      <c r="B12" s="385"/>
      <c r="C12" s="379"/>
      <c r="D12" s="382"/>
      <c r="E12" s="385"/>
      <c r="F12" s="388"/>
      <c r="G12" s="388"/>
      <c r="H12" s="388"/>
      <c r="I12" s="388"/>
      <c r="J12" s="388"/>
      <c r="K12" s="389"/>
      <c r="L12" s="390"/>
      <c r="M12" s="390"/>
      <c r="N12" s="389"/>
      <c r="O12" s="389"/>
      <c r="P12" s="391"/>
      <c r="Q12" s="226" t="s">
        <v>704</v>
      </c>
      <c r="R12" s="261" t="s">
        <v>223</v>
      </c>
      <c r="S12" s="261" t="s">
        <v>65</v>
      </c>
      <c r="T12" s="261" t="s">
        <v>59</v>
      </c>
      <c r="U12" s="261" t="s">
        <v>60</v>
      </c>
      <c r="V12" s="261" t="s">
        <v>72</v>
      </c>
      <c r="W12" s="261" t="s">
        <v>62</v>
      </c>
      <c r="X12" s="261" t="s">
        <v>75</v>
      </c>
      <c r="Y12" s="261" t="s">
        <v>63</v>
      </c>
      <c r="Z12" s="299">
        <f t="shared" si="0"/>
        <v>80</v>
      </c>
      <c r="AA12" s="301" t="str">
        <f t="shared" si="1"/>
        <v>Débil</v>
      </c>
      <c r="AB12" s="302" t="s">
        <v>15</v>
      </c>
      <c r="AC12" s="272">
        <f t="shared" si="2"/>
        <v>50</v>
      </c>
      <c r="AD12" s="273" t="str">
        <f t="shared" si="3"/>
        <v>Débil</v>
      </c>
      <c r="AE12" s="392"/>
      <c r="AF12" s="393"/>
      <c r="AG12" s="394"/>
      <c r="AH12" s="394"/>
      <c r="AI12" s="391"/>
      <c r="AJ12" s="391"/>
      <c r="AK12" s="391"/>
      <c r="AL12" s="395"/>
      <c r="AM12" s="191"/>
      <c r="AN12" s="191"/>
      <c r="AO12" s="300"/>
      <c r="AP12" s="84"/>
      <c r="AQ12" s="84"/>
      <c r="AR12" s="300"/>
      <c r="AS12" s="192"/>
      <c r="AT12" s="192"/>
      <c r="AU12" s="300"/>
      <c r="AV12" s="300"/>
      <c r="AW12" s="300"/>
      <c r="AX12" s="220"/>
      <c r="AY12" s="300"/>
      <c r="AZ12" s="300"/>
      <c r="BA12" s="300"/>
      <c r="BB12" s="192"/>
      <c r="BC12" s="192"/>
      <c r="BD12" s="191"/>
      <c r="BE12" s="191"/>
      <c r="BF12" s="299"/>
      <c r="BG12" s="221"/>
      <c r="BH12" s="191"/>
      <c r="BI12" s="191"/>
      <c r="BJ12" s="199"/>
      <c r="BK12" s="192"/>
      <c r="BL12" s="192"/>
      <c r="BM12" s="191"/>
      <c r="BN12" s="191"/>
      <c r="BO12" s="299"/>
      <c r="BP12" s="221"/>
      <c r="BQ12" s="191"/>
      <c r="BR12" s="191"/>
      <c r="BS12" s="199"/>
      <c r="BT12" s="195"/>
      <c r="BU12" s="195"/>
      <c r="BV12" s="195"/>
      <c r="BW12" s="195"/>
      <c r="BX12" s="195"/>
      <c r="BY12" s="195"/>
      <c r="BZ12" s="195"/>
      <c r="CA12" s="195"/>
      <c r="CB12" s="195"/>
      <c r="CC12" s="300"/>
      <c r="CD12" s="300"/>
      <c r="CE12" s="300"/>
      <c r="CF12" s="300"/>
      <c r="CG12" s="300"/>
      <c r="CH12" s="300"/>
      <c r="CI12" s="300"/>
      <c r="CJ12" s="300"/>
      <c r="CK12" s="300"/>
      <c r="CU12" s="387"/>
      <c r="CV12" s="387"/>
      <c r="CZ12" s="387"/>
      <c r="DA12" s="389"/>
      <c r="DB12" s="387"/>
      <c r="DC12" s="389"/>
    </row>
    <row r="13" spans="1:125" s="196" customFormat="1" ht="74.25" customHeight="1" thickBot="1" x14ac:dyDescent="0.3">
      <c r="A13" s="384" t="s">
        <v>24</v>
      </c>
      <c r="B13" s="384" t="s">
        <v>27</v>
      </c>
      <c r="C13" s="378" t="s">
        <v>240</v>
      </c>
      <c r="D13" s="380" t="s">
        <v>204</v>
      </c>
      <c r="E13" s="383" t="s">
        <v>609</v>
      </c>
      <c r="F13" s="386" t="s">
        <v>698</v>
      </c>
      <c r="G13" s="386"/>
      <c r="H13" s="386"/>
      <c r="I13" s="386"/>
      <c r="J13" s="386"/>
      <c r="K13" s="389" t="s">
        <v>701</v>
      </c>
      <c r="L13" s="390" t="s">
        <v>699</v>
      </c>
      <c r="M13" s="390" t="s">
        <v>693</v>
      </c>
      <c r="N13" s="389" t="s">
        <v>9</v>
      </c>
      <c r="O13" s="389" t="s">
        <v>14</v>
      </c>
      <c r="P13" s="391" t="str">
        <f>INDEX(Validacion!$C$15:$G$19,'Matriz de riesgo '!CU13:CU15,'Matriz de riesgo '!CV13:CV15)</f>
        <v>Extrema</v>
      </c>
      <c r="Q13" s="226" t="s">
        <v>705</v>
      </c>
      <c r="R13" s="261" t="s">
        <v>158</v>
      </c>
      <c r="S13" s="261" t="s">
        <v>65</v>
      </c>
      <c r="T13" s="261" t="s">
        <v>59</v>
      </c>
      <c r="U13" s="261" t="s">
        <v>60</v>
      </c>
      <c r="V13" s="261" t="s">
        <v>73</v>
      </c>
      <c r="W13" s="261" t="s">
        <v>74</v>
      </c>
      <c r="X13" s="261" t="s">
        <v>75</v>
      </c>
      <c r="Y13" s="261" t="s">
        <v>63</v>
      </c>
      <c r="Z13" s="299">
        <f t="shared" ref="Z13:Z15" si="4">IF(S13="Asignado",15,0)+IF(T13="Adecuado",15,0)+IF(U13="Oportuna",15,0)+IF(V13="Prevenir",15,IF(V13="Detectar",10,0))+IF(W13="Confiable",15,0)+IF(X13="Se investigan y resuelven oportunamente",15,0)+IF(Y13="Completa",10,IF(Y13="Incompleta",5,0))</f>
        <v>55</v>
      </c>
      <c r="AA13" s="301" t="str">
        <f t="shared" ref="AA13:AA15" si="5">IF(Z13&gt;=96,"Fuerte",IF(OR(Z13=95,Z13&gt;=86),"Moderado","Débil"))</f>
        <v>Débil</v>
      </c>
      <c r="AB13" s="302" t="s">
        <v>133</v>
      </c>
      <c r="AC13" s="272">
        <f t="shared" ref="AC13:AC15" si="6">IF(AA13="Fuerte",100,IF(AA13="Moderado",50,0))+IF(AB13="Fuerte",100,IF(AB13="Moderado",50,0))</f>
        <v>0</v>
      </c>
      <c r="AD13" s="273" t="str">
        <f t="shared" ref="AD13:AD15" si="7">IF(AND(AA13="Moderado",AB13="Moderado",AC13=100),"Moderado",IF(AC13=200,"Fuerte",IF(OR(AC13=150,),"Moderado","Débil")))</f>
        <v>Débil</v>
      </c>
      <c r="AE13" s="392">
        <f>(IF(AD13="Fuerte",100,IF(AD13="Moderado",50,0))+IF(AD14="Fuerte",100,IF(AD14="Moderado",50,0))+(IF(AD15="Fuerte",100,IF(AD15="Moderado",50,0)))/3)</f>
        <v>100</v>
      </c>
      <c r="AF13" s="393" t="str">
        <f>IF(AE13&gt;=100,"Fuerte",IF(OR(AE13=99,AE13&gt;=50),"Moderado","Débil"))</f>
        <v>Fuerte</v>
      </c>
      <c r="AG13" s="394" t="s">
        <v>151</v>
      </c>
      <c r="AH13" s="394" t="s">
        <v>152</v>
      </c>
      <c r="AI13" s="391" t="s">
        <v>8</v>
      </c>
      <c r="AJ13" s="391" t="s">
        <v>14</v>
      </c>
      <c r="AK13" s="391" t="str">
        <f>INDEX(Validacion!$C$15:$G$19,'Matriz de riesgo '!CZ13:CZ15,'Matriz de riesgo '!DB13:DB15)</f>
        <v>Extrema</v>
      </c>
      <c r="AL13" s="395"/>
      <c r="AM13" s="191"/>
      <c r="AN13" s="191"/>
      <c r="AO13" s="300"/>
      <c r="AP13" s="84"/>
      <c r="AQ13" s="84"/>
      <c r="AR13" s="300"/>
      <c r="AS13" s="192"/>
      <c r="AT13" s="192"/>
      <c r="AU13" s="300"/>
      <c r="AV13" s="300"/>
      <c r="AW13" s="300"/>
      <c r="AX13" s="220"/>
      <c r="AY13" s="300"/>
      <c r="AZ13" s="300"/>
      <c r="BA13" s="300"/>
      <c r="BB13" s="192"/>
      <c r="BC13" s="192"/>
      <c r="BD13" s="191"/>
      <c r="BE13" s="191"/>
      <c r="BF13" s="299"/>
      <c r="BG13" s="221"/>
      <c r="BH13" s="191"/>
      <c r="BI13" s="191"/>
      <c r="BJ13" s="199"/>
      <c r="BK13" s="192"/>
      <c r="BL13" s="192"/>
      <c r="BM13" s="191"/>
      <c r="BN13" s="191"/>
      <c r="BO13" s="299"/>
      <c r="BP13" s="221"/>
      <c r="BQ13" s="191"/>
      <c r="BR13" s="191"/>
      <c r="BS13" s="199"/>
      <c r="BT13" s="195"/>
      <c r="BU13" s="195"/>
      <c r="BV13" s="195"/>
      <c r="BW13" s="195"/>
      <c r="BX13" s="195"/>
      <c r="BY13" s="195"/>
      <c r="BZ13" s="195"/>
      <c r="CA13" s="195"/>
      <c r="CB13" s="195"/>
      <c r="CC13" s="300"/>
      <c r="CD13" s="300"/>
      <c r="CE13" s="300"/>
      <c r="CF13" s="300"/>
      <c r="CG13" s="300"/>
      <c r="CH13" s="300"/>
      <c r="CI13" s="300"/>
      <c r="CJ13" s="300"/>
      <c r="CK13" s="300"/>
      <c r="CU13" s="386">
        <f>VLOOKUP(N13,Validacion!$I$15:$M$19,2,FALSE)</f>
        <v>3</v>
      </c>
      <c r="CV13" s="386">
        <f>VLOOKUP(O13,Validacion!$I$23:$J$27,2,FALSE)</f>
        <v>4</v>
      </c>
      <c r="CZ13" s="386">
        <f>VLOOKUP($AI13,Validacion!$I$15:$M$19,2,FALSE)</f>
        <v>4</v>
      </c>
      <c r="DA13" s="389"/>
      <c r="DB13" s="386">
        <f>VLOOKUP($AJ13,Validacion!$I$23:$J$27,2,FALSE)</f>
        <v>4</v>
      </c>
      <c r="DC13" s="389"/>
    </row>
    <row r="14" spans="1:125" s="196" customFormat="1" ht="74.25" customHeight="1" thickBot="1" x14ac:dyDescent="0.3">
      <c r="A14" s="384"/>
      <c r="B14" s="384"/>
      <c r="C14" s="379"/>
      <c r="D14" s="381"/>
      <c r="E14" s="384"/>
      <c r="F14" s="387"/>
      <c r="G14" s="387"/>
      <c r="H14" s="387"/>
      <c r="I14" s="387"/>
      <c r="J14" s="387"/>
      <c r="K14" s="389"/>
      <c r="L14" s="390"/>
      <c r="M14" s="390"/>
      <c r="N14" s="389"/>
      <c r="O14" s="389"/>
      <c r="P14" s="391"/>
      <c r="Q14" s="226" t="s">
        <v>706</v>
      </c>
      <c r="R14" s="261" t="s">
        <v>158</v>
      </c>
      <c r="S14" s="261" t="s">
        <v>58</v>
      </c>
      <c r="T14" s="261" t="s">
        <v>59</v>
      </c>
      <c r="U14" s="261" t="s">
        <v>60</v>
      </c>
      <c r="V14" s="261" t="s">
        <v>61</v>
      </c>
      <c r="W14" s="261" t="s">
        <v>62</v>
      </c>
      <c r="X14" s="261" t="s">
        <v>75</v>
      </c>
      <c r="Y14" s="261" t="s">
        <v>63</v>
      </c>
      <c r="Z14" s="299">
        <f t="shared" si="4"/>
        <v>100</v>
      </c>
      <c r="AA14" s="301" t="str">
        <f t="shared" si="5"/>
        <v>Fuerte</v>
      </c>
      <c r="AB14" s="302" t="s">
        <v>141</v>
      </c>
      <c r="AC14" s="272">
        <f t="shared" si="6"/>
        <v>200</v>
      </c>
      <c r="AD14" s="273" t="str">
        <f t="shared" si="7"/>
        <v>Fuerte</v>
      </c>
      <c r="AE14" s="392"/>
      <c r="AF14" s="393"/>
      <c r="AG14" s="394"/>
      <c r="AH14" s="394"/>
      <c r="AI14" s="391"/>
      <c r="AJ14" s="391"/>
      <c r="AK14" s="391"/>
      <c r="AL14" s="395"/>
      <c r="AM14" s="191"/>
      <c r="AN14" s="191"/>
      <c r="AO14" s="300"/>
      <c r="AP14" s="84"/>
      <c r="AQ14" s="84"/>
      <c r="AR14" s="300"/>
      <c r="AS14" s="192"/>
      <c r="AT14" s="192"/>
      <c r="AU14" s="300"/>
      <c r="AV14" s="300"/>
      <c r="AW14" s="300"/>
      <c r="AX14" s="220"/>
      <c r="AY14" s="300"/>
      <c r="AZ14" s="300"/>
      <c r="BA14" s="300"/>
      <c r="BB14" s="192"/>
      <c r="BC14" s="192"/>
      <c r="BD14" s="191"/>
      <c r="BE14" s="191"/>
      <c r="BF14" s="299"/>
      <c r="BG14" s="221"/>
      <c r="BH14" s="191"/>
      <c r="BI14" s="191"/>
      <c r="BJ14" s="199"/>
      <c r="BK14" s="192"/>
      <c r="BL14" s="192"/>
      <c r="BM14" s="191"/>
      <c r="BN14" s="191"/>
      <c r="BO14" s="299"/>
      <c r="BP14" s="221"/>
      <c r="BQ14" s="191"/>
      <c r="BR14" s="191"/>
      <c r="BS14" s="199"/>
      <c r="BT14" s="195"/>
      <c r="BU14" s="195"/>
      <c r="BV14" s="195"/>
      <c r="BW14" s="195"/>
      <c r="BX14" s="195"/>
      <c r="BY14" s="195"/>
      <c r="BZ14" s="195"/>
      <c r="CA14" s="195"/>
      <c r="CB14" s="195"/>
      <c r="CC14" s="300"/>
      <c r="CD14" s="300"/>
      <c r="CE14" s="300"/>
      <c r="CF14" s="300"/>
      <c r="CG14" s="300"/>
      <c r="CH14" s="300"/>
      <c r="CI14" s="300"/>
      <c r="CJ14" s="300"/>
      <c r="CK14" s="300"/>
      <c r="CU14" s="387"/>
      <c r="CV14" s="387"/>
      <c r="CZ14" s="387"/>
      <c r="DA14" s="389"/>
      <c r="DB14" s="387"/>
      <c r="DC14" s="389"/>
    </row>
    <row r="15" spans="1:125" s="196" customFormat="1" ht="160.30000000000001" customHeight="1" thickBot="1" x14ac:dyDescent="0.3">
      <c r="A15" s="385"/>
      <c r="B15" s="385"/>
      <c r="C15" s="379"/>
      <c r="D15" s="382"/>
      <c r="E15" s="385"/>
      <c r="F15" s="388"/>
      <c r="G15" s="388"/>
      <c r="H15" s="388"/>
      <c r="I15" s="388"/>
      <c r="J15" s="388"/>
      <c r="K15" s="389"/>
      <c r="L15" s="390"/>
      <c r="M15" s="390"/>
      <c r="N15" s="389"/>
      <c r="O15" s="389"/>
      <c r="P15" s="391"/>
      <c r="Q15" s="226" t="s">
        <v>707</v>
      </c>
      <c r="R15" s="261" t="s">
        <v>223</v>
      </c>
      <c r="S15" s="261" t="s">
        <v>65</v>
      </c>
      <c r="T15" s="261" t="s">
        <v>59</v>
      </c>
      <c r="U15" s="261" t="s">
        <v>60</v>
      </c>
      <c r="V15" s="261" t="s">
        <v>72</v>
      </c>
      <c r="W15" s="261" t="s">
        <v>62</v>
      </c>
      <c r="X15" s="261" t="s">
        <v>75</v>
      </c>
      <c r="Y15" s="261" t="s">
        <v>63</v>
      </c>
      <c r="Z15" s="299">
        <f t="shared" si="4"/>
        <v>80</v>
      </c>
      <c r="AA15" s="301" t="str">
        <f t="shared" si="5"/>
        <v>Débil</v>
      </c>
      <c r="AB15" s="302" t="s">
        <v>15</v>
      </c>
      <c r="AC15" s="272">
        <f t="shared" si="6"/>
        <v>50</v>
      </c>
      <c r="AD15" s="273" t="str">
        <f t="shared" si="7"/>
        <v>Débil</v>
      </c>
      <c r="AE15" s="392"/>
      <c r="AF15" s="393"/>
      <c r="AG15" s="394"/>
      <c r="AH15" s="394"/>
      <c r="AI15" s="391"/>
      <c r="AJ15" s="391"/>
      <c r="AK15" s="391"/>
      <c r="AL15" s="395"/>
      <c r="AM15" s="191"/>
      <c r="AN15" s="191"/>
      <c r="AO15" s="300"/>
      <c r="AP15" s="84"/>
      <c r="AQ15" s="84"/>
      <c r="AR15" s="300"/>
      <c r="AS15" s="192"/>
      <c r="AT15" s="192"/>
      <c r="AU15" s="300"/>
      <c r="AV15" s="300"/>
      <c r="AW15" s="300"/>
      <c r="AX15" s="220"/>
      <c r="AY15" s="300"/>
      <c r="AZ15" s="300"/>
      <c r="BA15" s="300"/>
      <c r="BB15" s="192"/>
      <c r="BC15" s="192"/>
      <c r="BD15" s="191"/>
      <c r="BE15" s="191"/>
      <c r="BF15" s="299"/>
      <c r="BG15" s="221"/>
      <c r="BH15" s="191"/>
      <c r="BI15" s="191"/>
      <c r="BJ15" s="199"/>
      <c r="BK15" s="192"/>
      <c r="BL15" s="192"/>
      <c r="BM15" s="191"/>
      <c r="BN15" s="191"/>
      <c r="BO15" s="299"/>
      <c r="BP15" s="221"/>
      <c r="BQ15" s="191"/>
      <c r="BR15" s="191"/>
      <c r="BS15" s="199"/>
      <c r="BT15" s="195"/>
      <c r="BU15" s="195"/>
      <c r="BV15" s="195"/>
      <c r="BW15" s="195"/>
      <c r="BX15" s="195"/>
      <c r="BY15" s="195"/>
      <c r="BZ15" s="195"/>
      <c r="CA15" s="195"/>
      <c r="CB15" s="195"/>
      <c r="CC15" s="300"/>
      <c r="CD15" s="300"/>
      <c r="CE15" s="300"/>
      <c r="CF15" s="300"/>
      <c r="CG15" s="300"/>
      <c r="CH15" s="300"/>
      <c r="CI15" s="300"/>
      <c r="CJ15" s="300"/>
      <c r="CK15" s="300"/>
      <c r="CU15" s="387"/>
      <c r="CV15" s="387"/>
      <c r="CZ15" s="387"/>
      <c r="DA15" s="389"/>
      <c r="DB15" s="387"/>
      <c r="DC15" s="389"/>
    </row>
    <row r="16" spans="1:125" s="196" customFormat="1" ht="150.80000000000001" customHeight="1" thickBot="1" x14ac:dyDescent="0.3">
      <c r="A16" s="384" t="s">
        <v>24</v>
      </c>
      <c r="B16" s="384" t="s">
        <v>27</v>
      </c>
      <c r="C16" s="378" t="s">
        <v>240</v>
      </c>
      <c r="D16" s="380" t="s">
        <v>204</v>
      </c>
      <c r="E16" s="383" t="s">
        <v>609</v>
      </c>
      <c r="F16" s="399" t="s">
        <v>668</v>
      </c>
      <c r="G16" s="399"/>
      <c r="H16" s="399"/>
      <c r="I16" s="399"/>
      <c r="J16" s="399"/>
      <c r="K16" s="396" t="s">
        <v>610</v>
      </c>
      <c r="L16" s="383" t="s">
        <v>667</v>
      </c>
      <c r="M16" s="383" t="s">
        <v>693</v>
      </c>
      <c r="N16" s="396" t="s">
        <v>9</v>
      </c>
      <c r="O16" s="396" t="s">
        <v>14</v>
      </c>
      <c r="P16" s="448" t="str">
        <f>INDEX(Validacion!$C$15:$G$19,'Matriz de riesgo '!CU16:CU18,'Matriz de riesgo '!CV16:CV18)</f>
        <v>Extrema</v>
      </c>
      <c r="Q16" s="226" t="s">
        <v>700</v>
      </c>
      <c r="R16" s="260" t="s">
        <v>223</v>
      </c>
      <c r="S16" s="260" t="s">
        <v>58</v>
      </c>
      <c r="T16" s="260" t="s">
        <v>59</v>
      </c>
      <c r="U16" s="260" t="s">
        <v>67</v>
      </c>
      <c r="V16" s="260" t="s">
        <v>72</v>
      </c>
      <c r="W16" s="260" t="s">
        <v>74</v>
      </c>
      <c r="X16" s="260" t="s">
        <v>75</v>
      </c>
      <c r="Y16" s="260" t="s">
        <v>78</v>
      </c>
      <c r="Z16" s="227">
        <f t="shared" ref="Z16:Z24" si="8">IF(S16="Asignado",15,0)+IF(T16="Adecuado",15,0)+IF(U16="Oportuna",15,0)+IF(V16="Prevenir",15,IF(V16="Detectar",10,0))+IF(W16="Confiable",15,0)+IF(X16="Se investigan y resuelven oportunamente",15,0)+IF(Y16="Completa",10,IF(Y16="Incompleta",5,0))</f>
        <v>55</v>
      </c>
      <c r="AA16" s="274" t="str">
        <f>IF(Z16&gt;=96,"Fuerte",IF(OR(Z16=95,Z16&gt;=86),"Moderado","Débil"))</f>
        <v>Débil</v>
      </c>
      <c r="AB16" s="265" t="s">
        <v>141</v>
      </c>
      <c r="AC16" s="275">
        <f t="shared" ref="AC16:AC24" si="9">IF(AA16="Fuerte",100,IF(AA16="Moderado",50,0))+IF(AB16="Fuerte",100,IF(AB16="Moderado",50,0))</f>
        <v>100</v>
      </c>
      <c r="AD16" s="276" t="str">
        <f>IF(AND(AA16="Moderado",AB16="Moderado",AC16=100),"Moderado",IF(AC16=200,"Fuerte",IF(OR(AC16=150,),"Moderado","Débil")))</f>
        <v>Débil</v>
      </c>
      <c r="AE16" s="452">
        <f>(IF(AD16="Fuerte",100,IF(AD16="Moderado",50,0))+IF(AD17="Fuerte",100,IF(AD17="Moderado",50,0))+(IF(AD18="Fuerte",100,IF(AD18="Moderado",50,0)))/3)</f>
        <v>16.666666666666668</v>
      </c>
      <c r="AF16" s="454" t="str">
        <f>IF(AE16&gt;=100,"Fuerte",IF(OR(AE16=99,AE16&gt;=50),"Moderado","Débil"))</f>
        <v>Débil</v>
      </c>
      <c r="AG16" s="446" t="s">
        <v>150</v>
      </c>
      <c r="AH16" s="446" t="s">
        <v>151</v>
      </c>
      <c r="AI16" s="448" t="s">
        <v>10</v>
      </c>
      <c r="AJ16" s="448" t="s">
        <v>16</v>
      </c>
      <c r="AK16" s="448" t="str">
        <f>INDEX(Validacion!$C$15:$G$19,'Matriz de riesgo '!CZ16:CZ18,'Matriz de riesgo '!DB16:DB18)</f>
        <v>Baja</v>
      </c>
      <c r="AL16" s="450" t="s">
        <v>229</v>
      </c>
      <c r="AM16" s="226" t="s">
        <v>602</v>
      </c>
      <c r="AN16" s="226"/>
      <c r="AO16" s="228"/>
      <c r="AP16" s="229"/>
      <c r="AQ16" s="229"/>
      <c r="AR16" s="228"/>
      <c r="AS16" s="230"/>
      <c r="AT16" s="230"/>
      <c r="AU16" s="231"/>
      <c r="AV16" s="228"/>
      <c r="AW16" s="228"/>
      <c r="AX16" s="232"/>
      <c r="AY16" s="443"/>
      <c r="AZ16" s="233"/>
      <c r="BA16" s="443"/>
      <c r="BB16" s="230"/>
      <c r="BC16" s="228"/>
      <c r="BD16" s="226"/>
      <c r="BE16" s="226"/>
      <c r="BF16" s="234"/>
      <c r="BG16" s="235"/>
      <c r="BH16" s="437"/>
      <c r="BI16" s="437"/>
      <c r="BJ16" s="440"/>
      <c r="BK16" s="230"/>
      <c r="BL16" s="228"/>
      <c r="BM16" s="226"/>
      <c r="BN16" s="226"/>
      <c r="BO16" s="236"/>
      <c r="BP16" s="235"/>
      <c r="BQ16" s="437"/>
      <c r="BR16" s="437"/>
      <c r="BS16" s="440"/>
      <c r="BT16" s="237"/>
      <c r="BU16" s="237"/>
      <c r="BV16" s="237"/>
      <c r="BW16" s="237"/>
      <c r="BX16" s="237"/>
      <c r="BY16" s="237"/>
      <c r="BZ16" s="237"/>
      <c r="CA16" s="237"/>
      <c r="CB16" s="237"/>
      <c r="CC16" s="228"/>
      <c r="CD16" s="228"/>
      <c r="CE16" s="228"/>
      <c r="CF16" s="228"/>
      <c r="CG16" s="228"/>
      <c r="CH16" s="228"/>
      <c r="CI16" s="228"/>
      <c r="CJ16" s="228"/>
      <c r="CK16" s="238"/>
      <c r="CU16" s="386">
        <f>VLOOKUP(N16,Validacion!$I$15:$M$19,2,FALSE)</f>
        <v>3</v>
      </c>
      <c r="CV16" s="386">
        <f>VLOOKUP(O16,Validacion!$I$23:$J$27,2,FALSE)</f>
        <v>4</v>
      </c>
      <c r="CZ16" s="386">
        <f>VLOOKUP($AI16,Validacion!$I$15:$M$19,2,FALSE)</f>
        <v>2</v>
      </c>
      <c r="DA16" s="386"/>
      <c r="DB16" s="386">
        <f>VLOOKUP($AJ16,Validacion!$I$23:$J$27,2,FALSE)</f>
        <v>2</v>
      </c>
      <c r="DC16" s="436"/>
    </row>
    <row r="17" spans="1:107" s="196" customFormat="1" ht="119.9" customHeight="1" thickBot="1" x14ac:dyDescent="0.3">
      <c r="A17" s="384"/>
      <c r="B17" s="384"/>
      <c r="C17" s="379"/>
      <c r="D17" s="381"/>
      <c r="E17" s="384"/>
      <c r="F17" s="387"/>
      <c r="G17" s="387"/>
      <c r="H17" s="387"/>
      <c r="I17" s="387"/>
      <c r="J17" s="387"/>
      <c r="K17" s="389"/>
      <c r="L17" s="384"/>
      <c r="M17" s="384"/>
      <c r="N17" s="389"/>
      <c r="O17" s="389"/>
      <c r="P17" s="391"/>
      <c r="Q17" s="226" t="s">
        <v>700</v>
      </c>
      <c r="R17" s="261" t="s">
        <v>223</v>
      </c>
      <c r="S17" s="261" t="s">
        <v>65</v>
      </c>
      <c r="T17" s="261" t="s">
        <v>66</v>
      </c>
      <c r="U17" s="261" t="s">
        <v>67</v>
      </c>
      <c r="V17" s="261" t="s">
        <v>73</v>
      </c>
      <c r="W17" s="261" t="s">
        <v>74</v>
      </c>
      <c r="X17" s="261" t="s">
        <v>76</v>
      </c>
      <c r="Y17" s="261" t="s">
        <v>77</v>
      </c>
      <c r="Z17" s="213">
        <f t="shared" si="8"/>
        <v>5</v>
      </c>
      <c r="AA17" s="270" t="str">
        <f t="shared" ref="AA17:AA18" si="10">IF(Z17&gt;=96,"Fuerte",IF(OR(Z17=95,Z17&gt;=86),"Moderado","Débil"))</f>
        <v>Débil</v>
      </c>
      <c r="AB17" s="271" t="s">
        <v>15</v>
      </c>
      <c r="AC17" s="272">
        <f t="shared" si="9"/>
        <v>50</v>
      </c>
      <c r="AD17" s="273" t="str">
        <f t="shared" ref="AD17:AD18" si="11">IF(AND(AA17="Moderado",AB17="Moderado",AC17=100),"Moderado",IF(AC17=200,"Fuerte",IF(OR(AC17=150,),"Moderado","Débil")))</f>
        <v>Débil</v>
      </c>
      <c r="AE17" s="392"/>
      <c r="AF17" s="393"/>
      <c r="AG17" s="394"/>
      <c r="AH17" s="394"/>
      <c r="AI17" s="391"/>
      <c r="AJ17" s="391"/>
      <c r="AK17" s="391"/>
      <c r="AL17" s="395"/>
      <c r="AM17" s="191" t="s">
        <v>603</v>
      </c>
      <c r="AN17" s="191"/>
      <c r="AO17" s="214"/>
      <c r="AP17" s="84"/>
      <c r="AQ17" s="84"/>
      <c r="AR17" s="214"/>
      <c r="AS17" s="192"/>
      <c r="AT17" s="192"/>
      <c r="AU17" s="206"/>
      <c r="AV17" s="206"/>
      <c r="AW17" s="206"/>
      <c r="AX17" s="208"/>
      <c r="AY17" s="444"/>
      <c r="AZ17" s="212"/>
      <c r="BA17" s="444"/>
      <c r="BB17" s="192"/>
      <c r="BC17" s="192"/>
      <c r="BD17" s="191"/>
      <c r="BE17" s="191"/>
      <c r="BF17" s="193"/>
      <c r="BG17" s="194"/>
      <c r="BH17" s="438"/>
      <c r="BI17" s="438"/>
      <c r="BJ17" s="441"/>
      <c r="BK17" s="192"/>
      <c r="BL17" s="192"/>
      <c r="BM17" s="191"/>
      <c r="BN17" s="191"/>
      <c r="BO17" s="197"/>
      <c r="BP17" s="194"/>
      <c r="BQ17" s="438"/>
      <c r="BR17" s="438"/>
      <c r="BS17" s="441"/>
      <c r="BT17" s="195"/>
      <c r="BU17" s="195"/>
      <c r="BV17" s="195"/>
      <c r="BW17" s="195"/>
      <c r="BX17" s="195"/>
      <c r="BY17" s="195"/>
      <c r="BZ17" s="195"/>
      <c r="CA17" s="195"/>
      <c r="CB17" s="195"/>
      <c r="CC17" s="214"/>
      <c r="CD17" s="214"/>
      <c r="CE17" s="214"/>
      <c r="CF17" s="214"/>
      <c r="CG17" s="214"/>
      <c r="CH17" s="214"/>
      <c r="CI17" s="214"/>
      <c r="CJ17" s="214"/>
      <c r="CK17" s="239"/>
      <c r="CU17" s="387"/>
      <c r="CV17" s="387"/>
      <c r="CZ17" s="387"/>
      <c r="DA17" s="387"/>
      <c r="DB17" s="387"/>
      <c r="DC17" s="436"/>
    </row>
    <row r="18" spans="1:107" s="196" customFormat="1" ht="97.3" customHeight="1" thickBot="1" x14ac:dyDescent="0.3">
      <c r="A18" s="385"/>
      <c r="B18" s="385"/>
      <c r="C18" s="379"/>
      <c r="D18" s="382"/>
      <c r="E18" s="385"/>
      <c r="F18" s="400"/>
      <c r="G18" s="400"/>
      <c r="H18" s="400"/>
      <c r="I18" s="400"/>
      <c r="J18" s="400"/>
      <c r="K18" s="386"/>
      <c r="L18" s="385"/>
      <c r="M18" s="385"/>
      <c r="N18" s="386"/>
      <c r="O18" s="386"/>
      <c r="P18" s="449"/>
      <c r="Q18" s="226" t="s">
        <v>700</v>
      </c>
      <c r="R18" s="264" t="s">
        <v>223</v>
      </c>
      <c r="S18" s="264" t="s">
        <v>58</v>
      </c>
      <c r="T18" s="264" t="s">
        <v>59</v>
      </c>
      <c r="U18" s="264" t="s">
        <v>60</v>
      </c>
      <c r="V18" s="264" t="s">
        <v>72</v>
      </c>
      <c r="W18" s="264" t="s">
        <v>62</v>
      </c>
      <c r="X18" s="264" t="s">
        <v>75</v>
      </c>
      <c r="Y18" s="264" t="s">
        <v>77</v>
      </c>
      <c r="Z18" s="217">
        <f t="shared" si="8"/>
        <v>90</v>
      </c>
      <c r="AA18" s="266" t="str">
        <f t="shared" si="10"/>
        <v>Moderado</v>
      </c>
      <c r="AB18" s="267" t="s">
        <v>15</v>
      </c>
      <c r="AC18" s="268">
        <f t="shared" si="9"/>
        <v>100</v>
      </c>
      <c r="AD18" s="269" t="str">
        <f t="shared" si="11"/>
        <v>Moderado</v>
      </c>
      <c r="AE18" s="453"/>
      <c r="AF18" s="455"/>
      <c r="AG18" s="447"/>
      <c r="AH18" s="447"/>
      <c r="AI18" s="449"/>
      <c r="AJ18" s="449"/>
      <c r="AK18" s="449"/>
      <c r="AL18" s="451"/>
      <c r="AM18" s="242" t="s">
        <v>604</v>
      </c>
      <c r="AN18" s="242"/>
      <c r="AO18" s="240"/>
      <c r="AP18" s="243"/>
      <c r="AQ18" s="243"/>
      <c r="AR18" s="240"/>
      <c r="AS18" s="244"/>
      <c r="AT18" s="244"/>
      <c r="AU18" s="240"/>
      <c r="AV18" s="240"/>
      <c r="AW18" s="240"/>
      <c r="AX18" s="245"/>
      <c r="AY18" s="445"/>
      <c r="AZ18" s="246"/>
      <c r="BA18" s="445"/>
      <c r="BB18" s="244"/>
      <c r="BC18" s="244"/>
      <c r="BD18" s="242"/>
      <c r="BE18" s="242"/>
      <c r="BF18" s="247"/>
      <c r="BG18" s="248"/>
      <c r="BH18" s="439"/>
      <c r="BI18" s="439"/>
      <c r="BJ18" s="442"/>
      <c r="BK18" s="244"/>
      <c r="BL18" s="244"/>
      <c r="BM18" s="242"/>
      <c r="BN18" s="242"/>
      <c r="BO18" s="249"/>
      <c r="BP18" s="248"/>
      <c r="BQ18" s="439"/>
      <c r="BR18" s="439"/>
      <c r="BS18" s="442"/>
      <c r="BT18" s="250"/>
      <c r="BU18" s="250"/>
      <c r="BV18" s="250"/>
      <c r="BW18" s="250"/>
      <c r="BX18" s="250"/>
      <c r="BY18" s="250"/>
      <c r="BZ18" s="250"/>
      <c r="CA18" s="250"/>
      <c r="CB18" s="250"/>
      <c r="CC18" s="240"/>
      <c r="CD18" s="240"/>
      <c r="CE18" s="240"/>
      <c r="CF18" s="240"/>
      <c r="CG18" s="240"/>
      <c r="CH18" s="240"/>
      <c r="CI18" s="240"/>
      <c r="CJ18" s="240"/>
      <c r="CK18" s="251"/>
      <c r="CU18" s="387"/>
      <c r="CV18" s="387"/>
      <c r="CZ18" s="387"/>
      <c r="DA18" s="387"/>
      <c r="DB18" s="387"/>
      <c r="DC18" s="436"/>
    </row>
    <row r="19" spans="1:107" s="196" customFormat="1" ht="74.25" customHeight="1" thickBot="1" x14ac:dyDescent="0.3">
      <c r="A19" s="384" t="s">
        <v>24</v>
      </c>
      <c r="B19" s="384" t="s">
        <v>27</v>
      </c>
      <c r="C19" s="378" t="s">
        <v>240</v>
      </c>
      <c r="D19" s="380" t="s">
        <v>204</v>
      </c>
      <c r="E19" s="383" t="s">
        <v>609</v>
      </c>
      <c r="F19" s="399" t="s">
        <v>611</v>
      </c>
      <c r="G19" s="399"/>
      <c r="H19" s="399"/>
      <c r="I19" s="399"/>
      <c r="J19" s="399"/>
      <c r="K19" s="396" t="s">
        <v>612</v>
      </c>
      <c r="L19" s="456" t="s">
        <v>669</v>
      </c>
      <c r="M19" s="456" t="s">
        <v>693</v>
      </c>
      <c r="N19" s="396" t="s">
        <v>9</v>
      </c>
      <c r="O19" s="396" t="s">
        <v>14</v>
      </c>
      <c r="P19" s="448" t="str">
        <f>INDEX(Validacion!$C$15:$G$19,'Matriz de riesgo '!CU19:CU21,'Matriz de riesgo '!CV19:CV21)</f>
        <v>Extrema</v>
      </c>
      <c r="Q19" s="226" t="s">
        <v>700</v>
      </c>
      <c r="R19" s="260" t="s">
        <v>158</v>
      </c>
      <c r="S19" s="260" t="s">
        <v>65</v>
      </c>
      <c r="T19" s="260" t="s">
        <v>59</v>
      </c>
      <c r="U19" s="260" t="s">
        <v>60</v>
      </c>
      <c r="V19" s="260" t="s">
        <v>73</v>
      </c>
      <c r="W19" s="260" t="s">
        <v>74</v>
      </c>
      <c r="X19" s="260" t="s">
        <v>75</v>
      </c>
      <c r="Y19" s="260" t="s">
        <v>63</v>
      </c>
      <c r="Z19" s="227">
        <f t="shared" si="8"/>
        <v>55</v>
      </c>
      <c r="AA19" s="274" t="str">
        <f t="shared" ref="AA19:AA24" si="12">IF(Z19&gt;=96,"Fuerte",IF(OR(Z19=95,Z19&gt;=86),"Moderado","Débil"))</f>
        <v>Débil</v>
      </c>
      <c r="AB19" s="265" t="s">
        <v>133</v>
      </c>
      <c r="AC19" s="275">
        <f t="shared" si="9"/>
        <v>0</v>
      </c>
      <c r="AD19" s="276" t="str">
        <f t="shared" ref="AD19:AD24" si="13">IF(AND(AA19="Moderado",AB19="Moderado",AC19=100),"Moderado",IF(AC19=200,"Fuerte",IF(OR(AC19=150,),"Moderado","Débil")))</f>
        <v>Débil</v>
      </c>
      <c r="AE19" s="452">
        <f>(IF(AD19="Fuerte",100,IF(AD19="Moderado",50,0))+IF(AD20="Fuerte",100,IF(AD20="Moderado",50,0))+(IF(AD21="Fuerte",100,IF(AD21="Moderado",50,0)))/3)</f>
        <v>100</v>
      </c>
      <c r="AF19" s="454" t="str">
        <f>IF(AE19&gt;=100,"Fuerte",IF(OR(AE19=99,AE19&gt;=50),"Moderado","Débil"))</f>
        <v>Fuerte</v>
      </c>
      <c r="AG19" s="446" t="s">
        <v>151</v>
      </c>
      <c r="AH19" s="446" t="s">
        <v>152</v>
      </c>
      <c r="AI19" s="448" t="s">
        <v>8</v>
      </c>
      <c r="AJ19" s="448" t="s">
        <v>14</v>
      </c>
      <c r="AK19" s="448" t="str">
        <f>INDEX(Validacion!$C$15:$G$19,'Matriz de riesgo '!CZ19:CZ21,'Matriz de riesgo '!DB19:DB21)</f>
        <v>Extrema</v>
      </c>
      <c r="AL19" s="469"/>
      <c r="AM19" s="226"/>
      <c r="AN19" s="226"/>
      <c r="AO19" s="228"/>
      <c r="AP19" s="229"/>
      <c r="AQ19" s="229"/>
      <c r="AR19" s="228"/>
      <c r="AS19" s="230"/>
      <c r="AT19" s="230"/>
      <c r="AU19" s="228"/>
      <c r="AV19" s="228"/>
      <c r="AW19" s="228"/>
      <c r="AX19" s="252"/>
      <c r="AY19" s="228"/>
      <c r="AZ19" s="228"/>
      <c r="BA19" s="228"/>
      <c r="BB19" s="230"/>
      <c r="BC19" s="230"/>
      <c r="BD19" s="226"/>
      <c r="BE19" s="226"/>
      <c r="BF19" s="227"/>
      <c r="BG19" s="253"/>
      <c r="BH19" s="226"/>
      <c r="BI19" s="226"/>
      <c r="BJ19" s="254"/>
      <c r="BK19" s="230"/>
      <c r="BL19" s="230"/>
      <c r="BM19" s="226"/>
      <c r="BN19" s="226"/>
      <c r="BO19" s="227"/>
      <c r="BP19" s="253"/>
      <c r="BQ19" s="226"/>
      <c r="BR19" s="226"/>
      <c r="BS19" s="254"/>
      <c r="BT19" s="237"/>
      <c r="BU19" s="237"/>
      <c r="BV19" s="237"/>
      <c r="BW19" s="237"/>
      <c r="BX19" s="237"/>
      <c r="BY19" s="237"/>
      <c r="BZ19" s="237"/>
      <c r="CA19" s="237"/>
      <c r="CB19" s="237"/>
      <c r="CC19" s="228"/>
      <c r="CD19" s="228"/>
      <c r="CE19" s="228"/>
      <c r="CF19" s="228"/>
      <c r="CG19" s="228"/>
      <c r="CH19" s="228"/>
      <c r="CI19" s="228"/>
      <c r="CJ19" s="228"/>
      <c r="CK19" s="238"/>
      <c r="CU19" s="386">
        <f>VLOOKUP(N19,Validacion!$I$15:$M$19,2,FALSE)</f>
        <v>3</v>
      </c>
      <c r="CV19" s="386">
        <f>VLOOKUP(O19,Validacion!$I$23:$J$27,2,FALSE)</f>
        <v>4</v>
      </c>
      <c r="CZ19" s="386">
        <f>VLOOKUP($AI19,Validacion!$I$15:$M$19,2,FALSE)</f>
        <v>4</v>
      </c>
      <c r="DA19" s="389"/>
      <c r="DB19" s="386">
        <f>VLOOKUP($AJ19,Validacion!$I$23:$J$27,2,FALSE)</f>
        <v>4</v>
      </c>
      <c r="DC19" s="389"/>
    </row>
    <row r="20" spans="1:107" s="196" customFormat="1" ht="154.4" customHeight="1" thickBot="1" x14ac:dyDescent="0.3">
      <c r="A20" s="384"/>
      <c r="B20" s="384"/>
      <c r="C20" s="379"/>
      <c r="D20" s="381"/>
      <c r="E20" s="384"/>
      <c r="F20" s="387"/>
      <c r="G20" s="387"/>
      <c r="H20" s="387"/>
      <c r="I20" s="387"/>
      <c r="J20" s="387"/>
      <c r="K20" s="389"/>
      <c r="L20" s="390"/>
      <c r="M20" s="390"/>
      <c r="N20" s="389"/>
      <c r="O20" s="389"/>
      <c r="P20" s="391"/>
      <c r="Q20" s="226" t="s">
        <v>700</v>
      </c>
      <c r="R20" s="261" t="s">
        <v>158</v>
      </c>
      <c r="S20" s="261" t="s">
        <v>58</v>
      </c>
      <c r="T20" s="261" t="s">
        <v>59</v>
      </c>
      <c r="U20" s="261" t="s">
        <v>60</v>
      </c>
      <c r="V20" s="261" t="s">
        <v>61</v>
      </c>
      <c r="W20" s="261" t="s">
        <v>62</v>
      </c>
      <c r="X20" s="261" t="s">
        <v>75</v>
      </c>
      <c r="Y20" s="261" t="s">
        <v>63</v>
      </c>
      <c r="Z20" s="216">
        <f t="shared" si="8"/>
        <v>100</v>
      </c>
      <c r="AA20" s="270" t="str">
        <f t="shared" si="12"/>
        <v>Fuerte</v>
      </c>
      <c r="AB20" s="271" t="s">
        <v>141</v>
      </c>
      <c r="AC20" s="272">
        <f t="shared" si="9"/>
        <v>200</v>
      </c>
      <c r="AD20" s="273" t="str">
        <f t="shared" si="13"/>
        <v>Fuerte</v>
      </c>
      <c r="AE20" s="392"/>
      <c r="AF20" s="393"/>
      <c r="AG20" s="394"/>
      <c r="AH20" s="394"/>
      <c r="AI20" s="391"/>
      <c r="AJ20" s="391"/>
      <c r="AK20" s="391"/>
      <c r="AL20" s="470"/>
      <c r="AM20" s="210"/>
      <c r="AN20" s="210"/>
      <c r="AO20" s="207"/>
      <c r="AP20" s="223"/>
      <c r="AQ20" s="223"/>
      <c r="AR20" s="207"/>
      <c r="AS20" s="224"/>
      <c r="AT20" s="224"/>
      <c r="AU20" s="207"/>
      <c r="AV20" s="207"/>
      <c r="AW20" s="207"/>
      <c r="AX20" s="209"/>
      <c r="AY20" s="207"/>
      <c r="AZ20" s="207"/>
      <c r="BA20" s="207"/>
      <c r="BB20" s="224"/>
      <c r="BC20" s="224"/>
      <c r="BD20" s="210"/>
      <c r="BE20" s="210"/>
      <c r="BF20" s="205"/>
      <c r="BG20" s="225"/>
      <c r="BH20" s="210"/>
      <c r="BI20" s="210"/>
      <c r="BJ20" s="211"/>
      <c r="BK20" s="224"/>
      <c r="BL20" s="224"/>
      <c r="BM20" s="210"/>
      <c r="BN20" s="210"/>
      <c r="BO20" s="205"/>
      <c r="BP20" s="225"/>
      <c r="BQ20" s="210"/>
      <c r="BR20" s="210"/>
      <c r="BS20" s="211"/>
      <c r="BT20" s="219"/>
      <c r="BU20" s="219"/>
      <c r="BV20" s="219"/>
      <c r="BW20" s="219"/>
      <c r="BX20" s="219"/>
      <c r="BY20" s="219"/>
      <c r="BZ20" s="219"/>
      <c r="CA20" s="219"/>
      <c r="CB20" s="219"/>
      <c r="CC20" s="207"/>
      <c r="CD20" s="207"/>
      <c r="CE20" s="207"/>
      <c r="CF20" s="207"/>
      <c r="CG20" s="207"/>
      <c r="CH20" s="207"/>
      <c r="CI20" s="207"/>
      <c r="CJ20" s="207"/>
      <c r="CK20" s="256"/>
      <c r="CU20" s="387"/>
      <c r="CV20" s="387"/>
      <c r="CZ20" s="387"/>
      <c r="DA20" s="389"/>
      <c r="DB20" s="387"/>
      <c r="DC20" s="389"/>
    </row>
    <row r="21" spans="1:107" s="196" customFormat="1" ht="209.9" customHeight="1" thickBot="1" x14ac:dyDescent="0.3">
      <c r="A21" s="385"/>
      <c r="B21" s="385"/>
      <c r="C21" s="379"/>
      <c r="D21" s="382"/>
      <c r="E21" s="385"/>
      <c r="F21" s="400"/>
      <c r="G21" s="400"/>
      <c r="H21" s="400"/>
      <c r="I21" s="400"/>
      <c r="J21" s="400"/>
      <c r="K21" s="386"/>
      <c r="L21" s="457"/>
      <c r="M21" s="457"/>
      <c r="N21" s="386"/>
      <c r="O21" s="386"/>
      <c r="P21" s="449"/>
      <c r="Q21" s="226" t="s">
        <v>700</v>
      </c>
      <c r="R21" s="264" t="s">
        <v>223</v>
      </c>
      <c r="S21" s="264" t="s">
        <v>65</v>
      </c>
      <c r="T21" s="264" t="s">
        <v>59</v>
      </c>
      <c r="U21" s="264" t="s">
        <v>60</v>
      </c>
      <c r="V21" s="264" t="s">
        <v>72</v>
      </c>
      <c r="W21" s="264" t="s">
        <v>62</v>
      </c>
      <c r="X21" s="264" t="s">
        <v>75</v>
      </c>
      <c r="Y21" s="264" t="s">
        <v>63</v>
      </c>
      <c r="Z21" s="217">
        <f t="shared" si="8"/>
        <v>80</v>
      </c>
      <c r="AA21" s="266" t="str">
        <f t="shared" si="12"/>
        <v>Débil</v>
      </c>
      <c r="AB21" s="267" t="s">
        <v>15</v>
      </c>
      <c r="AC21" s="268">
        <f t="shared" si="9"/>
        <v>50</v>
      </c>
      <c r="AD21" s="269" t="str">
        <f t="shared" si="13"/>
        <v>Débil</v>
      </c>
      <c r="AE21" s="453"/>
      <c r="AF21" s="455"/>
      <c r="AG21" s="447"/>
      <c r="AH21" s="447"/>
      <c r="AI21" s="449"/>
      <c r="AJ21" s="449"/>
      <c r="AK21" s="449"/>
      <c r="AL21" s="470"/>
      <c r="AM21" s="191"/>
      <c r="AN21" s="191"/>
      <c r="AO21" s="214"/>
      <c r="AP21" s="84"/>
      <c r="AQ21" s="84"/>
      <c r="AR21" s="214"/>
      <c r="AS21" s="192"/>
      <c r="AT21" s="192"/>
      <c r="AU21" s="214"/>
      <c r="AV21" s="214"/>
      <c r="AW21" s="214"/>
      <c r="AX21" s="220"/>
      <c r="AY21" s="214"/>
      <c r="AZ21" s="214"/>
      <c r="BA21" s="214"/>
      <c r="BB21" s="192"/>
      <c r="BC21" s="192"/>
      <c r="BD21" s="191"/>
      <c r="BE21" s="191"/>
      <c r="BF21" s="213"/>
      <c r="BG21" s="221"/>
      <c r="BH21" s="191"/>
      <c r="BI21" s="191"/>
      <c r="BJ21" s="199"/>
      <c r="BK21" s="192"/>
      <c r="BL21" s="192"/>
      <c r="BM21" s="191"/>
      <c r="BN21" s="191"/>
      <c r="BO21" s="213"/>
      <c r="BP21" s="221"/>
      <c r="BQ21" s="191"/>
      <c r="BR21" s="191"/>
      <c r="BS21" s="199"/>
      <c r="BT21" s="195"/>
      <c r="BU21" s="195"/>
      <c r="BV21" s="195"/>
      <c r="BW21" s="195"/>
      <c r="BX21" s="195"/>
      <c r="BY21" s="195"/>
      <c r="BZ21" s="195"/>
      <c r="CA21" s="195"/>
      <c r="CB21" s="195"/>
      <c r="CC21" s="214"/>
      <c r="CD21" s="214"/>
      <c r="CE21" s="214"/>
      <c r="CF21" s="214"/>
      <c r="CG21" s="214"/>
      <c r="CH21" s="214"/>
      <c r="CI21" s="214"/>
      <c r="CJ21" s="214"/>
      <c r="CK21" s="239"/>
      <c r="CU21" s="387"/>
      <c r="CV21" s="387"/>
      <c r="CZ21" s="387"/>
      <c r="DA21" s="389"/>
      <c r="DB21" s="387"/>
      <c r="DC21" s="389"/>
    </row>
    <row r="22" spans="1:107" s="196" customFormat="1" ht="74.25" customHeight="1" thickBot="1" x14ac:dyDescent="0.3">
      <c r="A22" s="384" t="s">
        <v>24</v>
      </c>
      <c r="B22" s="384" t="s">
        <v>27</v>
      </c>
      <c r="C22" s="378" t="s">
        <v>240</v>
      </c>
      <c r="D22" s="380" t="s">
        <v>204</v>
      </c>
      <c r="E22" s="383" t="s">
        <v>609</v>
      </c>
      <c r="F22" s="399" t="s">
        <v>613</v>
      </c>
      <c r="G22" s="399"/>
      <c r="H22" s="399"/>
      <c r="I22" s="399"/>
      <c r="J22" s="399"/>
      <c r="K22" s="396" t="s">
        <v>614</v>
      </c>
      <c r="L22" s="456" t="s">
        <v>670</v>
      </c>
      <c r="M22" s="456" t="s">
        <v>693</v>
      </c>
      <c r="N22" s="396" t="s">
        <v>9</v>
      </c>
      <c r="O22" s="396" t="s">
        <v>14</v>
      </c>
      <c r="P22" s="448" t="str">
        <f>INDEX(Validacion!$C$15:$G$19,'Matriz de riesgo '!CU22:CU24,'Matriz de riesgo '!CV22:CV24)</f>
        <v>Extrema</v>
      </c>
      <c r="Q22" s="226" t="s">
        <v>700</v>
      </c>
      <c r="R22" s="260" t="s">
        <v>223</v>
      </c>
      <c r="S22" s="260" t="s">
        <v>58</v>
      </c>
      <c r="T22" s="260" t="s">
        <v>59</v>
      </c>
      <c r="U22" s="260" t="s">
        <v>60</v>
      </c>
      <c r="V22" s="260" t="s">
        <v>61</v>
      </c>
      <c r="W22" s="260" t="s">
        <v>62</v>
      </c>
      <c r="X22" s="260" t="s">
        <v>75</v>
      </c>
      <c r="Y22" s="260" t="s">
        <v>63</v>
      </c>
      <c r="Z22" s="227">
        <f t="shared" si="8"/>
        <v>100</v>
      </c>
      <c r="AA22" s="274" t="str">
        <f t="shared" si="12"/>
        <v>Fuerte</v>
      </c>
      <c r="AB22" s="265" t="s">
        <v>141</v>
      </c>
      <c r="AC22" s="275">
        <f t="shared" si="9"/>
        <v>200</v>
      </c>
      <c r="AD22" s="276" t="str">
        <f t="shared" si="13"/>
        <v>Fuerte</v>
      </c>
      <c r="AE22" s="452">
        <f>(IF(AD22="Fuerte",100,IF(AD22="Moderado",50,0))+IF(AD23="Fuerte",100,IF(AD23="Moderado",50,0))+(IF(AD24="Fuerte",100,IF(AD24="Moderado",50,0)))/3)</f>
        <v>150</v>
      </c>
      <c r="AF22" s="454" t="str">
        <f>IF(AE22&gt;=100,"Fuerte",IF(OR(AE22=99,AE22&gt;=50),"Moderado","Débil"))</f>
        <v>Fuerte</v>
      </c>
      <c r="AG22" s="446" t="s">
        <v>153</v>
      </c>
      <c r="AH22" s="446" t="s">
        <v>152</v>
      </c>
      <c r="AI22" s="448" t="s">
        <v>7</v>
      </c>
      <c r="AJ22" s="448" t="s">
        <v>14</v>
      </c>
      <c r="AK22" s="448" t="str">
        <f>INDEX(Validacion!$C$15:$G$19,'Matriz de riesgo '!CZ22:CZ24,'Matriz de riesgo '!DB22:DB24)</f>
        <v>Extrema</v>
      </c>
      <c r="AL22" s="464"/>
      <c r="AM22" s="257"/>
      <c r="AN22" s="226"/>
      <c r="AO22" s="228"/>
      <c r="AP22" s="229"/>
      <c r="AQ22" s="229"/>
      <c r="AR22" s="228"/>
      <c r="AS22" s="230"/>
      <c r="AT22" s="230"/>
      <c r="AU22" s="228"/>
      <c r="AV22" s="228"/>
      <c r="AW22" s="228"/>
      <c r="AX22" s="252"/>
      <c r="AY22" s="228"/>
      <c r="AZ22" s="228"/>
      <c r="BA22" s="228"/>
      <c r="BB22" s="230"/>
      <c r="BC22" s="230"/>
      <c r="BD22" s="226"/>
      <c r="BE22" s="226"/>
      <c r="BF22" s="227"/>
      <c r="BG22" s="253"/>
      <c r="BH22" s="226"/>
      <c r="BI22" s="226"/>
      <c r="BJ22" s="254"/>
      <c r="BK22" s="230"/>
      <c r="BL22" s="230"/>
      <c r="BM22" s="226"/>
      <c r="BN22" s="226"/>
      <c r="BO22" s="227"/>
      <c r="BP22" s="253"/>
      <c r="BQ22" s="226"/>
      <c r="BR22" s="226"/>
      <c r="BS22" s="254"/>
      <c r="BT22" s="237"/>
      <c r="BU22" s="237"/>
      <c r="BV22" s="237"/>
      <c r="BW22" s="237"/>
      <c r="BX22" s="237"/>
      <c r="BY22" s="237"/>
      <c r="BZ22" s="237"/>
      <c r="CA22" s="237"/>
      <c r="CB22" s="237"/>
      <c r="CC22" s="228"/>
      <c r="CD22" s="228"/>
      <c r="CE22" s="228"/>
      <c r="CF22" s="228"/>
      <c r="CG22" s="228"/>
      <c r="CH22" s="228"/>
      <c r="CI22" s="228"/>
      <c r="CJ22" s="228"/>
      <c r="CK22" s="238"/>
      <c r="CU22" s="386">
        <f>VLOOKUP(N22,Validacion!$I$15:$M$19,2,FALSE)</f>
        <v>3</v>
      </c>
      <c r="CV22" s="386">
        <f>VLOOKUP(O22,Validacion!$I$23:$J$27,2,FALSE)</f>
        <v>4</v>
      </c>
      <c r="CZ22" s="386">
        <f>VLOOKUP($AI22,Validacion!$I$15:$M$19,2,FALSE)</f>
        <v>5</v>
      </c>
      <c r="DA22" s="467"/>
      <c r="DB22" s="386">
        <f>VLOOKUP($AJ22,Validacion!$I$23:$J$27,2,FALSE)</f>
        <v>4</v>
      </c>
      <c r="DC22" s="218"/>
    </row>
    <row r="23" spans="1:107" s="196" customFormat="1" ht="74.25" customHeight="1" thickBot="1" x14ac:dyDescent="0.3">
      <c r="A23" s="384"/>
      <c r="B23" s="384"/>
      <c r="C23" s="379"/>
      <c r="D23" s="381"/>
      <c r="E23" s="384"/>
      <c r="F23" s="387"/>
      <c r="G23" s="387"/>
      <c r="H23" s="387"/>
      <c r="I23" s="387"/>
      <c r="J23" s="387"/>
      <c r="K23" s="389"/>
      <c r="L23" s="390"/>
      <c r="M23" s="390"/>
      <c r="N23" s="389"/>
      <c r="O23" s="389"/>
      <c r="P23" s="391"/>
      <c r="Q23" s="226" t="s">
        <v>700</v>
      </c>
      <c r="R23" s="261" t="s">
        <v>223</v>
      </c>
      <c r="S23" s="261" t="s">
        <v>58</v>
      </c>
      <c r="T23" s="261" t="s">
        <v>59</v>
      </c>
      <c r="U23" s="261" t="s">
        <v>60</v>
      </c>
      <c r="V23" s="261" t="s">
        <v>72</v>
      </c>
      <c r="W23" s="261" t="s">
        <v>62</v>
      </c>
      <c r="X23" s="261" t="s">
        <v>75</v>
      </c>
      <c r="Y23" s="261" t="s">
        <v>63</v>
      </c>
      <c r="Z23" s="216">
        <f t="shared" si="8"/>
        <v>95</v>
      </c>
      <c r="AA23" s="270" t="str">
        <f t="shared" si="12"/>
        <v>Moderado</v>
      </c>
      <c r="AB23" s="271" t="s">
        <v>141</v>
      </c>
      <c r="AC23" s="272">
        <f t="shared" si="9"/>
        <v>150</v>
      </c>
      <c r="AD23" s="273" t="str">
        <f t="shared" si="13"/>
        <v>Moderado</v>
      </c>
      <c r="AE23" s="392"/>
      <c r="AF23" s="393"/>
      <c r="AG23" s="394"/>
      <c r="AH23" s="394"/>
      <c r="AI23" s="391"/>
      <c r="AJ23" s="391"/>
      <c r="AK23" s="391"/>
      <c r="AL23" s="465"/>
      <c r="AM23" s="258"/>
      <c r="AN23" s="191"/>
      <c r="AO23" s="214"/>
      <c r="AP23" s="84"/>
      <c r="AQ23" s="84"/>
      <c r="AR23" s="214"/>
      <c r="AS23" s="192"/>
      <c r="AT23" s="192"/>
      <c r="AU23" s="214"/>
      <c r="AV23" s="214"/>
      <c r="AW23" s="214"/>
      <c r="AX23" s="220"/>
      <c r="AY23" s="214"/>
      <c r="AZ23" s="214"/>
      <c r="BA23" s="214"/>
      <c r="BB23" s="192"/>
      <c r="BC23" s="192"/>
      <c r="BD23" s="191"/>
      <c r="BE23" s="191"/>
      <c r="BF23" s="213"/>
      <c r="BG23" s="221"/>
      <c r="BH23" s="191"/>
      <c r="BI23" s="191"/>
      <c r="BJ23" s="199"/>
      <c r="BK23" s="192"/>
      <c r="BL23" s="192"/>
      <c r="BM23" s="191"/>
      <c r="BN23" s="191"/>
      <c r="BO23" s="213"/>
      <c r="BP23" s="221"/>
      <c r="BQ23" s="191"/>
      <c r="BR23" s="191"/>
      <c r="BS23" s="199"/>
      <c r="BT23" s="195"/>
      <c r="BU23" s="195"/>
      <c r="BV23" s="195"/>
      <c r="BW23" s="195"/>
      <c r="BX23" s="195"/>
      <c r="BY23" s="195"/>
      <c r="BZ23" s="195"/>
      <c r="CA23" s="195"/>
      <c r="CB23" s="195"/>
      <c r="CC23" s="214"/>
      <c r="CD23" s="214"/>
      <c r="CE23" s="214"/>
      <c r="CF23" s="214"/>
      <c r="CG23" s="214"/>
      <c r="CH23" s="214"/>
      <c r="CI23" s="214"/>
      <c r="CJ23" s="214"/>
      <c r="CK23" s="239"/>
      <c r="CU23" s="387"/>
      <c r="CV23" s="387"/>
      <c r="CZ23" s="387"/>
      <c r="DA23" s="468"/>
      <c r="DB23" s="387"/>
      <c r="DC23" s="218"/>
    </row>
    <row r="24" spans="1:107" s="196" customFormat="1" ht="404.15" customHeight="1" thickBot="1" x14ac:dyDescent="0.3">
      <c r="A24" s="385"/>
      <c r="B24" s="385"/>
      <c r="C24" s="379"/>
      <c r="D24" s="382"/>
      <c r="E24" s="385"/>
      <c r="F24" s="400"/>
      <c r="G24" s="400"/>
      <c r="H24" s="400"/>
      <c r="I24" s="400"/>
      <c r="J24" s="400"/>
      <c r="K24" s="461"/>
      <c r="L24" s="462"/>
      <c r="M24" s="462"/>
      <c r="N24" s="461"/>
      <c r="O24" s="386"/>
      <c r="P24" s="463"/>
      <c r="Q24" s="226" t="s">
        <v>700</v>
      </c>
      <c r="R24" s="262" t="s">
        <v>158</v>
      </c>
      <c r="S24" s="262" t="s">
        <v>58</v>
      </c>
      <c r="T24" s="262" t="s">
        <v>66</v>
      </c>
      <c r="U24" s="262" t="s">
        <v>60</v>
      </c>
      <c r="V24" s="262" t="s">
        <v>72</v>
      </c>
      <c r="W24" s="262" t="s">
        <v>62</v>
      </c>
      <c r="X24" s="262" t="s">
        <v>75</v>
      </c>
      <c r="Y24" s="262" t="s">
        <v>63</v>
      </c>
      <c r="Z24" s="241">
        <f t="shared" si="8"/>
        <v>80</v>
      </c>
      <c r="AA24" s="277" t="str">
        <f t="shared" si="12"/>
        <v>Débil</v>
      </c>
      <c r="AB24" s="278" t="s">
        <v>141</v>
      </c>
      <c r="AC24" s="279">
        <f t="shared" si="9"/>
        <v>100</v>
      </c>
      <c r="AD24" s="280" t="str">
        <f t="shared" si="13"/>
        <v>Débil</v>
      </c>
      <c r="AE24" s="458"/>
      <c r="AF24" s="459"/>
      <c r="AG24" s="460"/>
      <c r="AH24" s="460"/>
      <c r="AI24" s="449"/>
      <c r="AJ24" s="449"/>
      <c r="AK24" s="449"/>
      <c r="AL24" s="466"/>
      <c r="AM24" s="259"/>
      <c r="AN24" s="242"/>
      <c r="AO24" s="240"/>
      <c r="AP24" s="243"/>
      <c r="AQ24" s="243"/>
      <c r="AR24" s="240"/>
      <c r="AS24" s="244"/>
      <c r="AT24" s="244"/>
      <c r="AU24" s="240"/>
      <c r="AV24" s="240"/>
      <c r="AW24" s="240"/>
      <c r="AX24" s="245"/>
      <c r="AY24" s="240"/>
      <c r="AZ24" s="240"/>
      <c r="BA24" s="240"/>
      <c r="BB24" s="244"/>
      <c r="BC24" s="244"/>
      <c r="BD24" s="242"/>
      <c r="BE24" s="242"/>
      <c r="BF24" s="241"/>
      <c r="BG24" s="248"/>
      <c r="BH24" s="242"/>
      <c r="BI24" s="242"/>
      <c r="BJ24" s="255"/>
      <c r="BK24" s="244"/>
      <c r="BL24" s="244"/>
      <c r="BM24" s="242"/>
      <c r="BN24" s="242"/>
      <c r="BO24" s="241"/>
      <c r="BP24" s="248"/>
      <c r="BQ24" s="242"/>
      <c r="BR24" s="242"/>
      <c r="BS24" s="255"/>
      <c r="BT24" s="250"/>
      <c r="BU24" s="250"/>
      <c r="BV24" s="250"/>
      <c r="BW24" s="250"/>
      <c r="BX24" s="250"/>
      <c r="BY24" s="250"/>
      <c r="BZ24" s="250"/>
      <c r="CA24" s="250"/>
      <c r="CB24" s="250"/>
      <c r="CC24" s="240"/>
      <c r="CD24" s="240"/>
      <c r="CE24" s="240"/>
      <c r="CF24" s="240"/>
      <c r="CG24" s="240"/>
      <c r="CH24" s="240"/>
      <c r="CI24" s="240"/>
      <c r="CJ24" s="240"/>
      <c r="CK24" s="251"/>
      <c r="CU24" s="387"/>
      <c r="CV24" s="387"/>
      <c r="CZ24" s="387"/>
      <c r="DA24" s="468"/>
      <c r="DB24" s="387"/>
      <c r="DC24" s="218"/>
    </row>
    <row r="25" spans="1:107" s="196" customFormat="1" ht="74.25" customHeight="1" thickBot="1" x14ac:dyDescent="0.3">
      <c r="A25" s="384" t="s">
        <v>24</v>
      </c>
      <c r="B25" s="384" t="s">
        <v>27</v>
      </c>
      <c r="C25" s="378" t="s">
        <v>240</v>
      </c>
      <c r="D25" s="380" t="s">
        <v>204</v>
      </c>
      <c r="E25" s="383" t="s">
        <v>609</v>
      </c>
      <c r="F25" s="399" t="s">
        <v>615</v>
      </c>
      <c r="G25" s="399"/>
      <c r="H25" s="399"/>
      <c r="I25" s="399"/>
      <c r="J25" s="399"/>
      <c r="K25" s="396" t="s">
        <v>616</v>
      </c>
      <c r="L25" s="456" t="s">
        <v>671</v>
      </c>
      <c r="M25" s="456" t="s">
        <v>693</v>
      </c>
      <c r="N25" s="396" t="s">
        <v>9</v>
      </c>
      <c r="O25" s="396" t="s">
        <v>14</v>
      </c>
      <c r="P25" s="448" t="str">
        <f>INDEX(Validacion!$C$15:$G$19,'Matriz de riesgo '!CU25:CU27,'Matriz de riesgo '!CV25:CV27)</f>
        <v>Extrema</v>
      </c>
      <c r="Q25" s="226" t="s">
        <v>700</v>
      </c>
      <c r="R25" s="260" t="s">
        <v>158</v>
      </c>
      <c r="S25" s="260" t="s">
        <v>65</v>
      </c>
      <c r="T25" s="260" t="s">
        <v>59</v>
      </c>
      <c r="U25" s="260" t="s">
        <v>60</v>
      </c>
      <c r="V25" s="260" t="s">
        <v>73</v>
      </c>
      <c r="W25" s="260" t="s">
        <v>74</v>
      </c>
      <c r="X25" s="260" t="s">
        <v>75</v>
      </c>
      <c r="Y25" s="260" t="s">
        <v>63</v>
      </c>
      <c r="Z25" s="281">
        <f t="shared" ref="Z25:Z27" si="14">IF(S25="Asignado",15,0)+IF(T25="Adecuado",15,0)+IF(U25="Oportuna",15,0)+IF(V25="Prevenir",15,IF(V25="Detectar",10,0))+IF(W25="Confiable",15,0)+IF(X25="Se investigan y resuelven oportunamente",15,0)+IF(Y25="Completa",10,IF(Y25="Incompleta",5,0))</f>
        <v>55</v>
      </c>
      <c r="AA25" s="284" t="str">
        <f t="shared" ref="AA25:AA27" si="15">IF(Z25&gt;=96,"Fuerte",IF(OR(Z25=95,Z25&gt;=86),"Moderado","Débil"))</f>
        <v>Débil</v>
      </c>
      <c r="AB25" s="286" t="s">
        <v>133</v>
      </c>
      <c r="AC25" s="275">
        <f t="shared" ref="AC25:AC27" si="16">IF(AA25="Fuerte",100,IF(AA25="Moderado",50,0))+IF(AB25="Fuerte",100,IF(AB25="Moderado",50,0))</f>
        <v>0</v>
      </c>
      <c r="AD25" s="276" t="str">
        <f t="shared" ref="AD25:AD27" si="17">IF(AND(AA25="Moderado",AB25="Moderado",AC25=100),"Moderado",IF(AC25=200,"Fuerte",IF(OR(AC25=150,),"Moderado","Débil")))</f>
        <v>Débil</v>
      </c>
      <c r="AE25" s="452">
        <f>(IF(AD25="Fuerte",100,IF(AD25="Moderado",50,0))+IF(AD26="Fuerte",100,IF(AD26="Moderado",50,0))+(IF(AD27="Fuerte",100,IF(AD27="Moderado",50,0)))/3)</f>
        <v>100</v>
      </c>
      <c r="AF25" s="454" t="str">
        <f>IF(AE25&gt;=100,"Fuerte",IF(OR(AE25=99,AE25&gt;=50),"Moderado","Débil"))</f>
        <v>Fuerte</v>
      </c>
      <c r="AG25" s="446" t="s">
        <v>151</v>
      </c>
      <c r="AH25" s="446" t="s">
        <v>152</v>
      </c>
      <c r="AI25" s="448" t="s">
        <v>8</v>
      </c>
      <c r="AJ25" s="448" t="s">
        <v>14</v>
      </c>
      <c r="AK25" s="448" t="str">
        <f>INDEX(Validacion!$C$15:$G$19,'Matriz de riesgo '!CZ25:CZ27,'Matriz de riesgo '!DB25:DB27)</f>
        <v>Extrema</v>
      </c>
      <c r="AL25" s="469"/>
      <c r="AM25" s="226"/>
      <c r="AN25" s="226"/>
      <c r="AO25" s="290"/>
      <c r="AP25" s="229"/>
      <c r="AQ25" s="229"/>
      <c r="AR25" s="290"/>
      <c r="AS25" s="230"/>
      <c r="AT25" s="230"/>
      <c r="AU25" s="290"/>
      <c r="AV25" s="290"/>
      <c r="AW25" s="290"/>
      <c r="AX25" s="252"/>
      <c r="AY25" s="290"/>
      <c r="AZ25" s="290"/>
      <c r="BA25" s="290"/>
      <c r="BB25" s="230"/>
      <c r="BC25" s="230"/>
      <c r="BD25" s="226"/>
      <c r="BE25" s="226"/>
      <c r="BF25" s="281"/>
      <c r="BG25" s="253"/>
      <c r="BH25" s="226"/>
      <c r="BI25" s="226"/>
      <c r="BJ25" s="254"/>
      <c r="BK25" s="230"/>
      <c r="BL25" s="230"/>
      <c r="BM25" s="226"/>
      <c r="BN25" s="226"/>
      <c r="BO25" s="281"/>
      <c r="BP25" s="253"/>
      <c r="BQ25" s="226"/>
      <c r="BR25" s="226"/>
      <c r="BS25" s="254"/>
      <c r="BT25" s="237"/>
      <c r="BU25" s="237"/>
      <c r="BV25" s="237"/>
      <c r="BW25" s="237"/>
      <c r="BX25" s="237"/>
      <c r="BY25" s="237"/>
      <c r="BZ25" s="237"/>
      <c r="CA25" s="237"/>
      <c r="CB25" s="237"/>
      <c r="CC25" s="290"/>
      <c r="CD25" s="290"/>
      <c r="CE25" s="290"/>
      <c r="CF25" s="290"/>
      <c r="CG25" s="290"/>
      <c r="CH25" s="290"/>
      <c r="CI25" s="290"/>
      <c r="CJ25" s="290"/>
      <c r="CK25" s="238"/>
      <c r="CU25" s="386">
        <f>VLOOKUP(N25,Validacion!$I$15:$M$19,2,FALSE)</f>
        <v>3</v>
      </c>
      <c r="CV25" s="386">
        <f>VLOOKUP(O25,Validacion!$I$23:$J$27,2,FALSE)</f>
        <v>4</v>
      </c>
      <c r="CZ25" s="386">
        <f>VLOOKUP($AI25,Validacion!$I$15:$M$19,2,FALSE)</f>
        <v>4</v>
      </c>
      <c r="DA25" s="389"/>
      <c r="DB25" s="386">
        <f>VLOOKUP($AJ25,Validacion!$I$23:$J$27,2,FALSE)</f>
        <v>4</v>
      </c>
      <c r="DC25" s="389"/>
    </row>
    <row r="26" spans="1:107" s="196" customFormat="1" ht="74.25" customHeight="1" thickBot="1" x14ac:dyDescent="0.3">
      <c r="A26" s="384"/>
      <c r="B26" s="384"/>
      <c r="C26" s="379"/>
      <c r="D26" s="381"/>
      <c r="E26" s="384"/>
      <c r="F26" s="387"/>
      <c r="G26" s="387"/>
      <c r="H26" s="387"/>
      <c r="I26" s="387"/>
      <c r="J26" s="387"/>
      <c r="K26" s="389"/>
      <c r="L26" s="390"/>
      <c r="M26" s="390"/>
      <c r="N26" s="389"/>
      <c r="O26" s="389"/>
      <c r="P26" s="391"/>
      <c r="Q26" s="226" t="s">
        <v>700</v>
      </c>
      <c r="R26" s="261" t="s">
        <v>158</v>
      </c>
      <c r="S26" s="261" t="s">
        <v>58</v>
      </c>
      <c r="T26" s="261" t="s">
        <v>59</v>
      </c>
      <c r="U26" s="261" t="s">
        <v>60</v>
      </c>
      <c r="V26" s="261" t="s">
        <v>61</v>
      </c>
      <c r="W26" s="261" t="s">
        <v>62</v>
      </c>
      <c r="X26" s="261" t="s">
        <v>75</v>
      </c>
      <c r="Y26" s="261" t="s">
        <v>63</v>
      </c>
      <c r="Z26" s="282">
        <f t="shared" si="14"/>
        <v>100</v>
      </c>
      <c r="AA26" s="285" t="str">
        <f t="shared" si="15"/>
        <v>Fuerte</v>
      </c>
      <c r="AB26" s="287" t="s">
        <v>141</v>
      </c>
      <c r="AC26" s="272">
        <f t="shared" si="16"/>
        <v>200</v>
      </c>
      <c r="AD26" s="273" t="str">
        <f t="shared" si="17"/>
        <v>Fuerte</v>
      </c>
      <c r="AE26" s="392"/>
      <c r="AF26" s="393"/>
      <c r="AG26" s="394"/>
      <c r="AH26" s="394"/>
      <c r="AI26" s="391"/>
      <c r="AJ26" s="391"/>
      <c r="AK26" s="391"/>
      <c r="AL26" s="470"/>
      <c r="AM26" s="210"/>
      <c r="AN26" s="210"/>
      <c r="AO26" s="207"/>
      <c r="AP26" s="223"/>
      <c r="AQ26" s="223"/>
      <c r="AR26" s="207"/>
      <c r="AS26" s="224"/>
      <c r="AT26" s="224"/>
      <c r="AU26" s="207"/>
      <c r="AV26" s="207"/>
      <c r="AW26" s="207"/>
      <c r="AX26" s="209"/>
      <c r="AY26" s="207"/>
      <c r="AZ26" s="207"/>
      <c r="BA26" s="207"/>
      <c r="BB26" s="224"/>
      <c r="BC26" s="224"/>
      <c r="BD26" s="210"/>
      <c r="BE26" s="210"/>
      <c r="BF26" s="205"/>
      <c r="BG26" s="225"/>
      <c r="BH26" s="210"/>
      <c r="BI26" s="210"/>
      <c r="BJ26" s="294"/>
      <c r="BK26" s="224"/>
      <c r="BL26" s="224"/>
      <c r="BM26" s="210"/>
      <c r="BN26" s="210"/>
      <c r="BO26" s="205"/>
      <c r="BP26" s="225"/>
      <c r="BQ26" s="210"/>
      <c r="BR26" s="210"/>
      <c r="BS26" s="294"/>
      <c r="BT26" s="219"/>
      <c r="BU26" s="219"/>
      <c r="BV26" s="219"/>
      <c r="BW26" s="219"/>
      <c r="BX26" s="219"/>
      <c r="BY26" s="219"/>
      <c r="BZ26" s="219"/>
      <c r="CA26" s="219"/>
      <c r="CB26" s="219"/>
      <c r="CC26" s="207"/>
      <c r="CD26" s="207"/>
      <c r="CE26" s="207"/>
      <c r="CF26" s="207"/>
      <c r="CG26" s="207"/>
      <c r="CH26" s="207"/>
      <c r="CI26" s="207"/>
      <c r="CJ26" s="207"/>
      <c r="CK26" s="256"/>
      <c r="CU26" s="387"/>
      <c r="CV26" s="387"/>
      <c r="CZ26" s="387"/>
      <c r="DA26" s="389"/>
      <c r="DB26" s="387"/>
      <c r="DC26" s="389"/>
    </row>
    <row r="27" spans="1:107" s="196" customFormat="1" ht="252.7" customHeight="1" thickBot="1" x14ac:dyDescent="0.3">
      <c r="A27" s="385"/>
      <c r="B27" s="385"/>
      <c r="C27" s="379"/>
      <c r="D27" s="382"/>
      <c r="E27" s="385"/>
      <c r="F27" s="400"/>
      <c r="G27" s="400"/>
      <c r="H27" s="400"/>
      <c r="I27" s="400"/>
      <c r="J27" s="400"/>
      <c r="K27" s="386"/>
      <c r="L27" s="457"/>
      <c r="M27" s="457"/>
      <c r="N27" s="386"/>
      <c r="O27" s="386"/>
      <c r="P27" s="449"/>
      <c r="Q27" s="226" t="s">
        <v>700</v>
      </c>
      <c r="R27" s="264" t="s">
        <v>223</v>
      </c>
      <c r="S27" s="264" t="s">
        <v>65</v>
      </c>
      <c r="T27" s="264" t="s">
        <v>59</v>
      </c>
      <c r="U27" s="264" t="s">
        <v>60</v>
      </c>
      <c r="V27" s="264" t="s">
        <v>72</v>
      </c>
      <c r="W27" s="264" t="s">
        <v>62</v>
      </c>
      <c r="X27" s="264" t="s">
        <v>75</v>
      </c>
      <c r="Y27" s="264" t="s">
        <v>63</v>
      </c>
      <c r="Z27" s="283">
        <f t="shared" si="14"/>
        <v>80</v>
      </c>
      <c r="AA27" s="288" t="str">
        <f t="shared" si="15"/>
        <v>Débil</v>
      </c>
      <c r="AB27" s="289" t="s">
        <v>15</v>
      </c>
      <c r="AC27" s="268">
        <f t="shared" si="16"/>
        <v>50</v>
      </c>
      <c r="AD27" s="269" t="str">
        <f t="shared" si="17"/>
        <v>Débil</v>
      </c>
      <c r="AE27" s="453"/>
      <c r="AF27" s="455"/>
      <c r="AG27" s="447"/>
      <c r="AH27" s="447"/>
      <c r="AI27" s="449"/>
      <c r="AJ27" s="449"/>
      <c r="AK27" s="449"/>
      <c r="AL27" s="470"/>
      <c r="AM27" s="191"/>
      <c r="AN27" s="191"/>
      <c r="AO27" s="291"/>
      <c r="AP27" s="84"/>
      <c r="AQ27" s="84"/>
      <c r="AR27" s="291"/>
      <c r="AS27" s="192"/>
      <c r="AT27" s="192"/>
      <c r="AU27" s="291"/>
      <c r="AV27" s="291"/>
      <c r="AW27" s="291"/>
      <c r="AX27" s="220"/>
      <c r="AY27" s="291"/>
      <c r="AZ27" s="291"/>
      <c r="BA27" s="291"/>
      <c r="BB27" s="192"/>
      <c r="BC27" s="192"/>
      <c r="BD27" s="191"/>
      <c r="BE27" s="191"/>
      <c r="BF27" s="282"/>
      <c r="BG27" s="221"/>
      <c r="BH27" s="191"/>
      <c r="BI27" s="191"/>
      <c r="BJ27" s="199"/>
      <c r="BK27" s="192"/>
      <c r="BL27" s="192"/>
      <c r="BM27" s="191"/>
      <c r="BN27" s="191"/>
      <c r="BO27" s="282"/>
      <c r="BP27" s="221"/>
      <c r="BQ27" s="191"/>
      <c r="BR27" s="191"/>
      <c r="BS27" s="199"/>
      <c r="BT27" s="195"/>
      <c r="BU27" s="195"/>
      <c r="BV27" s="195"/>
      <c r="BW27" s="195"/>
      <c r="BX27" s="195"/>
      <c r="BY27" s="195"/>
      <c r="BZ27" s="195"/>
      <c r="CA27" s="195"/>
      <c r="CB27" s="195"/>
      <c r="CC27" s="291"/>
      <c r="CD27" s="291"/>
      <c r="CE27" s="291"/>
      <c r="CF27" s="291"/>
      <c r="CG27" s="291"/>
      <c r="CH27" s="291"/>
      <c r="CI27" s="291"/>
      <c r="CJ27" s="291"/>
      <c r="CK27" s="239"/>
      <c r="CU27" s="387"/>
      <c r="CV27" s="387"/>
      <c r="CZ27" s="387"/>
      <c r="DA27" s="389"/>
      <c r="DB27" s="387"/>
      <c r="DC27" s="389"/>
    </row>
    <row r="28" spans="1:107" s="196" customFormat="1" ht="74.05" customHeight="1" thickBot="1" x14ac:dyDescent="0.3">
      <c r="A28" s="384" t="s">
        <v>24</v>
      </c>
      <c r="B28" s="384" t="s">
        <v>27</v>
      </c>
      <c r="C28" s="378" t="s">
        <v>240</v>
      </c>
      <c r="D28" s="380" t="s">
        <v>204</v>
      </c>
      <c r="E28" s="383" t="s">
        <v>609</v>
      </c>
      <c r="F28" s="399" t="s">
        <v>617</v>
      </c>
      <c r="G28" s="399"/>
      <c r="H28" s="399"/>
      <c r="I28" s="399"/>
      <c r="J28" s="399"/>
      <c r="K28" s="396" t="s">
        <v>618</v>
      </c>
      <c r="L28" s="456" t="s">
        <v>672</v>
      </c>
      <c r="M28" s="456" t="s">
        <v>693</v>
      </c>
      <c r="N28" s="396" t="s">
        <v>9</v>
      </c>
      <c r="O28" s="396" t="s">
        <v>14</v>
      </c>
      <c r="P28" s="448" t="str">
        <f>INDEX(Validacion!$C$15:$G$19,'Matriz de riesgo '!CU28:CU30,'Matriz de riesgo '!CV28:CV30)</f>
        <v>Extrema</v>
      </c>
      <c r="Q28" s="226" t="s">
        <v>700</v>
      </c>
      <c r="R28" s="260" t="s">
        <v>158</v>
      </c>
      <c r="S28" s="260" t="s">
        <v>65</v>
      </c>
      <c r="T28" s="260" t="s">
        <v>59</v>
      </c>
      <c r="U28" s="260" t="s">
        <v>60</v>
      </c>
      <c r="V28" s="260" t="s">
        <v>73</v>
      </c>
      <c r="W28" s="260" t="s">
        <v>74</v>
      </c>
      <c r="X28" s="260" t="s">
        <v>75</v>
      </c>
      <c r="Y28" s="260" t="s">
        <v>63</v>
      </c>
      <c r="Z28" s="281">
        <f t="shared" ref="Z28:Z30" si="18">IF(S28="Asignado",15,0)+IF(T28="Adecuado",15,0)+IF(U28="Oportuna",15,0)+IF(V28="Prevenir",15,IF(V28="Detectar",10,0))+IF(W28="Confiable",15,0)+IF(X28="Se investigan y resuelven oportunamente",15,0)+IF(Y28="Completa",10,IF(Y28="Incompleta",5,0))</f>
        <v>55</v>
      </c>
      <c r="AA28" s="284" t="str">
        <f t="shared" ref="AA28:AA30" si="19">IF(Z28&gt;=96,"Fuerte",IF(OR(Z28=95,Z28&gt;=86),"Moderado","Débil"))</f>
        <v>Débil</v>
      </c>
      <c r="AB28" s="286" t="s">
        <v>133</v>
      </c>
      <c r="AC28" s="275">
        <f t="shared" ref="AC28:AC30" si="20">IF(AA28="Fuerte",100,IF(AA28="Moderado",50,0))+IF(AB28="Fuerte",100,IF(AB28="Moderado",50,0))</f>
        <v>0</v>
      </c>
      <c r="AD28" s="276" t="str">
        <f t="shared" ref="AD28:AD30" si="21">IF(AND(AA28="Moderado",AB28="Moderado",AC28=100),"Moderado",IF(AC28=200,"Fuerte",IF(OR(AC28=150,),"Moderado","Débil")))</f>
        <v>Débil</v>
      </c>
      <c r="AE28" s="452">
        <f>(IF(AD28="Fuerte",100,IF(AD28="Moderado",50,0))+IF(AD29="Fuerte",100,IF(AD29="Moderado",50,0))+(IF(AD30="Fuerte",100,IF(AD30="Moderado",50,0)))/3)</f>
        <v>100</v>
      </c>
      <c r="AF28" s="454" t="str">
        <f>IF(AE28&gt;=100,"Fuerte",IF(OR(AE28=99,AE28&gt;=50),"Moderado","Débil"))</f>
        <v>Fuerte</v>
      </c>
      <c r="AG28" s="446" t="s">
        <v>151</v>
      </c>
      <c r="AH28" s="446" t="s">
        <v>152</v>
      </c>
      <c r="AI28" s="448" t="s">
        <v>8</v>
      </c>
      <c r="AJ28" s="448" t="s">
        <v>14</v>
      </c>
      <c r="AK28" s="448" t="str">
        <f>INDEX(Validacion!$C$15:$G$19,'Matriz de riesgo '!CZ28:CZ30,'Matriz de riesgo '!DB28:DB30)</f>
        <v>Extrema</v>
      </c>
      <c r="AL28" s="469"/>
      <c r="AM28" s="226"/>
      <c r="AN28" s="226"/>
      <c r="AO28" s="290"/>
      <c r="AP28" s="229"/>
      <c r="AQ28" s="229"/>
      <c r="AR28" s="290"/>
      <c r="AS28" s="230"/>
      <c r="AT28" s="230"/>
      <c r="AU28" s="290"/>
      <c r="AV28" s="290"/>
      <c r="AW28" s="290"/>
      <c r="AX28" s="252"/>
      <c r="AY28" s="290"/>
      <c r="AZ28" s="290"/>
      <c r="BA28" s="290"/>
      <c r="BB28" s="230"/>
      <c r="BC28" s="230"/>
      <c r="BD28" s="226"/>
      <c r="BE28" s="226"/>
      <c r="BF28" s="281"/>
      <c r="BG28" s="253"/>
      <c r="BH28" s="226"/>
      <c r="BI28" s="226"/>
      <c r="BJ28" s="254"/>
      <c r="BK28" s="230"/>
      <c r="BL28" s="230"/>
      <c r="BM28" s="226"/>
      <c r="BN28" s="226"/>
      <c r="BO28" s="281"/>
      <c r="BP28" s="253"/>
      <c r="BQ28" s="226"/>
      <c r="BR28" s="226"/>
      <c r="BS28" s="254"/>
      <c r="BT28" s="237"/>
      <c r="BU28" s="237"/>
      <c r="BV28" s="237"/>
      <c r="BW28" s="237"/>
      <c r="BX28" s="237"/>
      <c r="BY28" s="237"/>
      <c r="BZ28" s="237"/>
      <c r="CA28" s="237"/>
      <c r="CB28" s="237"/>
      <c r="CC28" s="290"/>
      <c r="CD28" s="290"/>
      <c r="CE28" s="290"/>
      <c r="CF28" s="290"/>
      <c r="CG28" s="290"/>
      <c r="CH28" s="290"/>
      <c r="CI28" s="290"/>
      <c r="CJ28" s="290"/>
      <c r="CK28" s="238"/>
      <c r="CU28" s="386">
        <f>VLOOKUP(N28,Validacion!$I$15:$M$19,2,FALSE)</f>
        <v>3</v>
      </c>
      <c r="CV28" s="386">
        <f>VLOOKUP(O28,Validacion!$I$23:$J$27,2,FALSE)</f>
        <v>4</v>
      </c>
      <c r="CZ28" s="386">
        <f>VLOOKUP($AI28,Validacion!$I$15:$M$19,2,FALSE)</f>
        <v>4</v>
      </c>
      <c r="DA28" s="389"/>
      <c r="DB28" s="386">
        <f>VLOOKUP($AJ28,Validacion!$I$23:$J$27,2,FALSE)</f>
        <v>4</v>
      </c>
      <c r="DC28" s="389"/>
    </row>
    <row r="29" spans="1:107" s="196" customFormat="1" ht="140.1" customHeight="1" thickBot="1" x14ac:dyDescent="0.3">
      <c r="A29" s="384"/>
      <c r="B29" s="384"/>
      <c r="C29" s="379"/>
      <c r="D29" s="381"/>
      <c r="E29" s="384"/>
      <c r="F29" s="387"/>
      <c r="G29" s="387"/>
      <c r="H29" s="387"/>
      <c r="I29" s="387"/>
      <c r="J29" s="387"/>
      <c r="K29" s="389"/>
      <c r="L29" s="390"/>
      <c r="M29" s="390"/>
      <c r="N29" s="389"/>
      <c r="O29" s="389"/>
      <c r="P29" s="391"/>
      <c r="Q29" s="226" t="s">
        <v>700</v>
      </c>
      <c r="R29" s="261" t="s">
        <v>158</v>
      </c>
      <c r="S29" s="261" t="s">
        <v>58</v>
      </c>
      <c r="T29" s="261" t="s">
        <v>59</v>
      </c>
      <c r="U29" s="261" t="s">
        <v>60</v>
      </c>
      <c r="V29" s="261" t="s">
        <v>61</v>
      </c>
      <c r="W29" s="261" t="s">
        <v>62</v>
      </c>
      <c r="X29" s="261" t="s">
        <v>75</v>
      </c>
      <c r="Y29" s="261" t="s">
        <v>63</v>
      </c>
      <c r="Z29" s="282">
        <f t="shared" si="18"/>
        <v>100</v>
      </c>
      <c r="AA29" s="285" t="str">
        <f t="shared" si="19"/>
        <v>Fuerte</v>
      </c>
      <c r="AB29" s="287" t="s">
        <v>141</v>
      </c>
      <c r="AC29" s="272">
        <f t="shared" si="20"/>
        <v>200</v>
      </c>
      <c r="AD29" s="273" t="str">
        <f t="shared" si="21"/>
        <v>Fuerte</v>
      </c>
      <c r="AE29" s="392"/>
      <c r="AF29" s="393"/>
      <c r="AG29" s="394"/>
      <c r="AH29" s="394"/>
      <c r="AI29" s="391"/>
      <c r="AJ29" s="391"/>
      <c r="AK29" s="391"/>
      <c r="AL29" s="470"/>
      <c r="AM29" s="210"/>
      <c r="AN29" s="210"/>
      <c r="AO29" s="207"/>
      <c r="AP29" s="223"/>
      <c r="AQ29" s="223"/>
      <c r="AR29" s="207"/>
      <c r="AS29" s="224"/>
      <c r="AT29" s="224"/>
      <c r="AU29" s="207"/>
      <c r="AV29" s="207"/>
      <c r="AW29" s="207"/>
      <c r="AX29" s="209"/>
      <c r="AY29" s="207"/>
      <c r="AZ29" s="207"/>
      <c r="BA29" s="207"/>
      <c r="BB29" s="224"/>
      <c r="BC29" s="224"/>
      <c r="BD29" s="210"/>
      <c r="BE29" s="210"/>
      <c r="BF29" s="205"/>
      <c r="BG29" s="225"/>
      <c r="BH29" s="210"/>
      <c r="BI29" s="210"/>
      <c r="BJ29" s="294"/>
      <c r="BK29" s="224"/>
      <c r="BL29" s="224"/>
      <c r="BM29" s="210"/>
      <c r="BN29" s="210"/>
      <c r="BO29" s="205"/>
      <c r="BP29" s="225"/>
      <c r="BQ29" s="210"/>
      <c r="BR29" s="210"/>
      <c r="BS29" s="294"/>
      <c r="BT29" s="219"/>
      <c r="BU29" s="219"/>
      <c r="BV29" s="219"/>
      <c r="BW29" s="219"/>
      <c r="BX29" s="219"/>
      <c r="BY29" s="219"/>
      <c r="BZ29" s="219"/>
      <c r="CA29" s="219"/>
      <c r="CB29" s="219"/>
      <c r="CC29" s="207"/>
      <c r="CD29" s="207"/>
      <c r="CE29" s="207"/>
      <c r="CF29" s="207"/>
      <c r="CG29" s="207"/>
      <c r="CH29" s="207"/>
      <c r="CI29" s="207"/>
      <c r="CJ29" s="207"/>
      <c r="CK29" s="256"/>
      <c r="CU29" s="387"/>
      <c r="CV29" s="387"/>
      <c r="CZ29" s="387"/>
      <c r="DA29" s="389"/>
      <c r="DB29" s="387"/>
      <c r="DC29" s="389"/>
    </row>
    <row r="30" spans="1:107" s="196" customFormat="1" ht="224.85" customHeight="1" thickBot="1" x14ac:dyDescent="0.3">
      <c r="A30" s="385"/>
      <c r="B30" s="385"/>
      <c r="C30" s="379"/>
      <c r="D30" s="382"/>
      <c r="E30" s="385"/>
      <c r="F30" s="400"/>
      <c r="G30" s="400"/>
      <c r="H30" s="400"/>
      <c r="I30" s="400"/>
      <c r="J30" s="400"/>
      <c r="K30" s="386"/>
      <c r="L30" s="457"/>
      <c r="M30" s="457"/>
      <c r="N30" s="386"/>
      <c r="O30" s="386"/>
      <c r="P30" s="449"/>
      <c r="Q30" s="226" t="s">
        <v>700</v>
      </c>
      <c r="R30" s="264" t="s">
        <v>223</v>
      </c>
      <c r="S30" s="264" t="s">
        <v>65</v>
      </c>
      <c r="T30" s="264" t="s">
        <v>59</v>
      </c>
      <c r="U30" s="264" t="s">
        <v>60</v>
      </c>
      <c r="V30" s="264" t="s">
        <v>72</v>
      </c>
      <c r="W30" s="264" t="s">
        <v>62</v>
      </c>
      <c r="X30" s="264" t="s">
        <v>75</v>
      </c>
      <c r="Y30" s="264" t="s">
        <v>63</v>
      </c>
      <c r="Z30" s="283">
        <f t="shared" si="18"/>
        <v>80</v>
      </c>
      <c r="AA30" s="288" t="str">
        <f t="shared" si="19"/>
        <v>Débil</v>
      </c>
      <c r="AB30" s="289" t="s">
        <v>15</v>
      </c>
      <c r="AC30" s="268">
        <f t="shared" si="20"/>
        <v>50</v>
      </c>
      <c r="AD30" s="269" t="str">
        <f t="shared" si="21"/>
        <v>Débil</v>
      </c>
      <c r="AE30" s="453"/>
      <c r="AF30" s="455"/>
      <c r="AG30" s="447"/>
      <c r="AH30" s="447"/>
      <c r="AI30" s="449"/>
      <c r="AJ30" s="449"/>
      <c r="AK30" s="449"/>
      <c r="AL30" s="470"/>
      <c r="AM30" s="191"/>
      <c r="AN30" s="191"/>
      <c r="AO30" s="291"/>
      <c r="AP30" s="84"/>
      <c r="AQ30" s="84"/>
      <c r="AR30" s="291"/>
      <c r="AS30" s="192"/>
      <c r="AT30" s="192"/>
      <c r="AU30" s="291"/>
      <c r="AV30" s="291"/>
      <c r="AW30" s="291"/>
      <c r="AX30" s="220"/>
      <c r="AY30" s="291"/>
      <c r="AZ30" s="291"/>
      <c r="BA30" s="291"/>
      <c r="BB30" s="192"/>
      <c r="BC30" s="192"/>
      <c r="BD30" s="191"/>
      <c r="BE30" s="191"/>
      <c r="BF30" s="282"/>
      <c r="BG30" s="221"/>
      <c r="BH30" s="191"/>
      <c r="BI30" s="191"/>
      <c r="BJ30" s="199"/>
      <c r="BK30" s="192"/>
      <c r="BL30" s="192"/>
      <c r="BM30" s="191"/>
      <c r="BN30" s="191"/>
      <c r="BO30" s="282"/>
      <c r="BP30" s="221"/>
      <c r="BQ30" s="191"/>
      <c r="BR30" s="191"/>
      <c r="BS30" s="199"/>
      <c r="BT30" s="195"/>
      <c r="BU30" s="195"/>
      <c r="BV30" s="195"/>
      <c r="BW30" s="195"/>
      <c r="BX30" s="195"/>
      <c r="BY30" s="195"/>
      <c r="BZ30" s="195"/>
      <c r="CA30" s="195"/>
      <c r="CB30" s="195"/>
      <c r="CC30" s="291"/>
      <c r="CD30" s="291"/>
      <c r="CE30" s="291"/>
      <c r="CF30" s="291"/>
      <c r="CG30" s="291"/>
      <c r="CH30" s="291"/>
      <c r="CI30" s="291"/>
      <c r="CJ30" s="291"/>
      <c r="CK30" s="239"/>
      <c r="CU30" s="387"/>
      <c r="CV30" s="387"/>
      <c r="CZ30" s="387"/>
      <c r="DA30" s="389"/>
      <c r="DB30" s="387"/>
      <c r="DC30" s="389"/>
    </row>
    <row r="31" spans="1:107" s="196" customFormat="1" ht="74.25" customHeight="1" thickBot="1" x14ac:dyDescent="0.3">
      <c r="A31" s="384" t="s">
        <v>24</v>
      </c>
      <c r="B31" s="384" t="s">
        <v>27</v>
      </c>
      <c r="C31" s="378" t="s">
        <v>240</v>
      </c>
      <c r="D31" s="380" t="s">
        <v>204</v>
      </c>
      <c r="E31" s="383" t="s">
        <v>609</v>
      </c>
      <c r="F31" s="399" t="s">
        <v>619</v>
      </c>
      <c r="G31" s="443"/>
      <c r="H31" s="443"/>
      <c r="I31" s="443"/>
      <c r="J31" s="472"/>
      <c r="K31" s="475" t="s">
        <v>620</v>
      </c>
      <c r="L31" s="383" t="s">
        <v>673</v>
      </c>
      <c r="M31" s="383" t="s">
        <v>693</v>
      </c>
      <c r="N31" s="396" t="s">
        <v>9</v>
      </c>
      <c r="O31" s="396" t="s">
        <v>14</v>
      </c>
      <c r="P31" s="448" t="str">
        <f>INDEX(Validacion!$C$15:$G$19,'Matriz de riesgo '!CU31:CU33,'Matriz de riesgo '!CV31:CV33)</f>
        <v>Extrema</v>
      </c>
      <c r="Q31" s="226" t="s">
        <v>700</v>
      </c>
      <c r="R31" s="260" t="s">
        <v>158</v>
      </c>
      <c r="S31" s="260" t="s">
        <v>65</v>
      </c>
      <c r="T31" s="260" t="s">
        <v>59</v>
      </c>
      <c r="U31" s="260" t="s">
        <v>60</v>
      </c>
      <c r="V31" s="260" t="s">
        <v>73</v>
      </c>
      <c r="W31" s="260" t="s">
        <v>74</v>
      </c>
      <c r="X31" s="260" t="s">
        <v>75</v>
      </c>
      <c r="Y31" s="260" t="s">
        <v>63</v>
      </c>
      <c r="Z31" s="281">
        <f t="shared" ref="Z31:Z33" si="22">IF(S31="Asignado",15,0)+IF(T31="Adecuado",15,0)+IF(U31="Oportuna",15,0)+IF(V31="Prevenir",15,IF(V31="Detectar",10,0))+IF(W31="Confiable",15,0)+IF(X31="Se investigan y resuelven oportunamente",15,0)+IF(Y31="Completa",10,IF(Y31="Incompleta",5,0))</f>
        <v>55</v>
      </c>
      <c r="AA31" s="284" t="str">
        <f t="shared" ref="AA31:AA33" si="23">IF(Z31&gt;=96,"Fuerte",IF(OR(Z31=95,Z31&gt;=86),"Moderado","Débil"))</f>
        <v>Débil</v>
      </c>
      <c r="AB31" s="286" t="s">
        <v>133</v>
      </c>
      <c r="AC31" s="275">
        <f t="shared" ref="AC31:AC33" si="24">IF(AA31="Fuerte",100,IF(AA31="Moderado",50,0))+IF(AB31="Fuerte",100,IF(AB31="Moderado",50,0))</f>
        <v>0</v>
      </c>
      <c r="AD31" s="276" t="str">
        <f t="shared" ref="AD31:AD33" si="25">IF(AND(AA31="Moderado",AB31="Moderado",AC31=100),"Moderado",IF(AC31=200,"Fuerte",IF(OR(AC31=150,),"Moderado","Débil")))</f>
        <v>Débil</v>
      </c>
      <c r="AE31" s="452">
        <f>(IF(AD31="Fuerte",100,IF(AD31="Moderado",50,0))+IF(AD32="Fuerte",100,IF(AD32="Moderado",50,0))+(IF(AD33="Fuerte",100,IF(AD33="Moderado",50,0)))/3)</f>
        <v>100</v>
      </c>
      <c r="AF31" s="454" t="str">
        <f>IF(AE31&gt;=100,"Fuerte",IF(OR(AE31=99,AE31&gt;=50),"Moderado","Débil"))</f>
        <v>Fuerte</v>
      </c>
      <c r="AG31" s="446" t="s">
        <v>151</v>
      </c>
      <c r="AH31" s="446" t="s">
        <v>152</v>
      </c>
      <c r="AI31" s="448" t="s">
        <v>8</v>
      </c>
      <c r="AJ31" s="448" t="s">
        <v>14</v>
      </c>
      <c r="AK31" s="448" t="str">
        <f>INDEX(Validacion!$C$15:$G$19,'Matriz de riesgo '!CZ31:CZ33,'Matriz de riesgo '!DB31:DB33)</f>
        <v>Extrema</v>
      </c>
      <c r="AL31" s="469"/>
      <c r="AM31" s="226"/>
      <c r="AN31" s="226"/>
      <c r="AO31" s="290"/>
      <c r="AP31" s="229"/>
      <c r="AQ31" s="229"/>
      <c r="AR31" s="290"/>
      <c r="AS31" s="230"/>
      <c r="AT31" s="230"/>
      <c r="AU31" s="290"/>
      <c r="AV31" s="290"/>
      <c r="AW31" s="290"/>
      <c r="AX31" s="252"/>
      <c r="AY31" s="290"/>
      <c r="AZ31" s="290"/>
      <c r="BA31" s="290"/>
      <c r="BB31" s="230"/>
      <c r="BC31" s="230"/>
      <c r="BD31" s="226"/>
      <c r="BE31" s="226"/>
      <c r="BF31" s="281"/>
      <c r="BG31" s="253"/>
      <c r="BH31" s="226"/>
      <c r="BI31" s="226"/>
      <c r="BJ31" s="254"/>
      <c r="BK31" s="230"/>
      <c r="BL31" s="230"/>
      <c r="BM31" s="226"/>
      <c r="BN31" s="226"/>
      <c r="BO31" s="281"/>
      <c r="BP31" s="253"/>
      <c r="BQ31" s="226"/>
      <c r="BR31" s="226"/>
      <c r="BS31" s="254"/>
      <c r="BT31" s="237"/>
      <c r="BU31" s="237"/>
      <c r="BV31" s="237"/>
      <c r="BW31" s="237"/>
      <c r="BX31" s="237"/>
      <c r="BY31" s="237"/>
      <c r="BZ31" s="237"/>
      <c r="CA31" s="237"/>
      <c r="CB31" s="237"/>
      <c r="CC31" s="290"/>
      <c r="CD31" s="290"/>
      <c r="CE31" s="290"/>
      <c r="CF31" s="290"/>
      <c r="CG31" s="290"/>
      <c r="CH31" s="290"/>
      <c r="CI31" s="290"/>
      <c r="CJ31" s="290"/>
      <c r="CK31" s="238"/>
      <c r="CU31" s="386">
        <f>VLOOKUP(N31,Validacion!$I$15:$M$19,2,FALSE)</f>
        <v>3</v>
      </c>
      <c r="CV31" s="386">
        <f>VLOOKUP(O31,Validacion!$I$23:$J$27,2,FALSE)</f>
        <v>4</v>
      </c>
      <c r="CZ31" s="386">
        <f>VLOOKUP($AI31,Validacion!$I$15:$M$19,2,FALSE)</f>
        <v>4</v>
      </c>
      <c r="DA31" s="389"/>
      <c r="DB31" s="386">
        <f>VLOOKUP($AJ31,Validacion!$I$23:$J$27,2,FALSE)</f>
        <v>4</v>
      </c>
      <c r="DC31" s="389"/>
    </row>
    <row r="32" spans="1:107" s="196" customFormat="1" ht="74.25" customHeight="1" thickBot="1" x14ac:dyDescent="0.3">
      <c r="A32" s="384"/>
      <c r="B32" s="384"/>
      <c r="C32" s="379"/>
      <c r="D32" s="381"/>
      <c r="E32" s="384"/>
      <c r="F32" s="387"/>
      <c r="G32" s="444"/>
      <c r="H32" s="444"/>
      <c r="I32" s="444"/>
      <c r="J32" s="473"/>
      <c r="K32" s="476"/>
      <c r="L32" s="384"/>
      <c r="M32" s="384"/>
      <c r="N32" s="389"/>
      <c r="O32" s="389"/>
      <c r="P32" s="391"/>
      <c r="Q32" s="226" t="s">
        <v>700</v>
      </c>
      <c r="R32" s="261" t="s">
        <v>158</v>
      </c>
      <c r="S32" s="261" t="s">
        <v>58</v>
      </c>
      <c r="T32" s="261" t="s">
        <v>59</v>
      </c>
      <c r="U32" s="261" t="s">
        <v>60</v>
      </c>
      <c r="V32" s="261" t="s">
        <v>61</v>
      </c>
      <c r="W32" s="261" t="s">
        <v>62</v>
      </c>
      <c r="X32" s="261" t="s">
        <v>75</v>
      </c>
      <c r="Y32" s="261" t="s">
        <v>63</v>
      </c>
      <c r="Z32" s="282">
        <f t="shared" si="22"/>
        <v>100</v>
      </c>
      <c r="AA32" s="285" t="str">
        <f t="shared" si="23"/>
        <v>Fuerte</v>
      </c>
      <c r="AB32" s="287" t="s">
        <v>141</v>
      </c>
      <c r="AC32" s="272">
        <f t="shared" si="24"/>
        <v>200</v>
      </c>
      <c r="AD32" s="273" t="str">
        <f t="shared" si="25"/>
        <v>Fuerte</v>
      </c>
      <c r="AE32" s="392"/>
      <c r="AF32" s="393"/>
      <c r="AG32" s="394"/>
      <c r="AH32" s="394"/>
      <c r="AI32" s="391"/>
      <c r="AJ32" s="391"/>
      <c r="AK32" s="391"/>
      <c r="AL32" s="470"/>
      <c r="AM32" s="210"/>
      <c r="AN32" s="210"/>
      <c r="AO32" s="207"/>
      <c r="AP32" s="223"/>
      <c r="AQ32" s="223"/>
      <c r="AR32" s="207"/>
      <c r="AS32" s="224"/>
      <c r="AT32" s="224"/>
      <c r="AU32" s="207"/>
      <c r="AV32" s="207"/>
      <c r="AW32" s="207"/>
      <c r="AX32" s="209"/>
      <c r="AY32" s="207"/>
      <c r="AZ32" s="207"/>
      <c r="BA32" s="207"/>
      <c r="BB32" s="224"/>
      <c r="BC32" s="224"/>
      <c r="BD32" s="210"/>
      <c r="BE32" s="210"/>
      <c r="BF32" s="205"/>
      <c r="BG32" s="225"/>
      <c r="BH32" s="210"/>
      <c r="BI32" s="210"/>
      <c r="BJ32" s="294"/>
      <c r="BK32" s="224"/>
      <c r="BL32" s="224"/>
      <c r="BM32" s="210"/>
      <c r="BN32" s="210"/>
      <c r="BO32" s="205"/>
      <c r="BP32" s="225"/>
      <c r="BQ32" s="210"/>
      <c r="BR32" s="210"/>
      <c r="BS32" s="294"/>
      <c r="BT32" s="219"/>
      <c r="BU32" s="219"/>
      <c r="BV32" s="219"/>
      <c r="BW32" s="219"/>
      <c r="BX32" s="219"/>
      <c r="BY32" s="219"/>
      <c r="BZ32" s="219"/>
      <c r="CA32" s="219"/>
      <c r="CB32" s="219"/>
      <c r="CC32" s="207"/>
      <c r="CD32" s="207"/>
      <c r="CE32" s="207"/>
      <c r="CF32" s="207"/>
      <c r="CG32" s="207"/>
      <c r="CH32" s="207"/>
      <c r="CI32" s="207"/>
      <c r="CJ32" s="207"/>
      <c r="CK32" s="256"/>
      <c r="CU32" s="387"/>
      <c r="CV32" s="387"/>
      <c r="CZ32" s="387"/>
      <c r="DA32" s="389"/>
      <c r="DB32" s="387"/>
      <c r="DC32" s="389"/>
    </row>
    <row r="33" spans="1:107" s="196" customFormat="1" ht="146.05000000000001" customHeight="1" thickBot="1" x14ac:dyDescent="0.3">
      <c r="A33" s="385"/>
      <c r="B33" s="385"/>
      <c r="C33" s="379"/>
      <c r="D33" s="382"/>
      <c r="E33" s="385"/>
      <c r="F33" s="388"/>
      <c r="G33" s="471"/>
      <c r="H33" s="471"/>
      <c r="I33" s="471"/>
      <c r="J33" s="474"/>
      <c r="K33" s="477"/>
      <c r="L33" s="385"/>
      <c r="M33" s="385"/>
      <c r="N33" s="386"/>
      <c r="O33" s="386"/>
      <c r="P33" s="449"/>
      <c r="Q33" s="226" t="s">
        <v>700</v>
      </c>
      <c r="R33" s="264" t="s">
        <v>223</v>
      </c>
      <c r="S33" s="264" t="s">
        <v>65</v>
      </c>
      <c r="T33" s="264" t="s">
        <v>59</v>
      </c>
      <c r="U33" s="264" t="s">
        <v>60</v>
      </c>
      <c r="V33" s="264" t="s">
        <v>72</v>
      </c>
      <c r="W33" s="264" t="s">
        <v>62</v>
      </c>
      <c r="X33" s="264" t="s">
        <v>75</v>
      </c>
      <c r="Y33" s="264" t="s">
        <v>63</v>
      </c>
      <c r="Z33" s="283">
        <f t="shared" si="22"/>
        <v>80</v>
      </c>
      <c r="AA33" s="288" t="str">
        <f t="shared" si="23"/>
        <v>Débil</v>
      </c>
      <c r="AB33" s="289" t="s">
        <v>15</v>
      </c>
      <c r="AC33" s="268">
        <f t="shared" si="24"/>
        <v>50</v>
      </c>
      <c r="AD33" s="269" t="str">
        <f t="shared" si="25"/>
        <v>Débil</v>
      </c>
      <c r="AE33" s="453"/>
      <c r="AF33" s="455"/>
      <c r="AG33" s="447"/>
      <c r="AH33" s="447"/>
      <c r="AI33" s="449"/>
      <c r="AJ33" s="449"/>
      <c r="AK33" s="449"/>
      <c r="AL33" s="470"/>
      <c r="AM33" s="263"/>
      <c r="AN33" s="263"/>
      <c r="AO33" s="292"/>
      <c r="AP33" s="295"/>
      <c r="AQ33" s="295"/>
      <c r="AR33" s="292"/>
      <c r="AS33" s="296"/>
      <c r="AT33" s="296"/>
      <c r="AU33" s="292"/>
      <c r="AV33" s="292"/>
      <c r="AW33" s="292"/>
      <c r="AX33" s="208"/>
      <c r="AY33" s="292"/>
      <c r="AZ33" s="292"/>
      <c r="BA33" s="292"/>
      <c r="BB33" s="296"/>
      <c r="BC33" s="296"/>
      <c r="BD33" s="263"/>
      <c r="BE33" s="263"/>
      <c r="BF33" s="283"/>
      <c r="BG33" s="194"/>
      <c r="BH33" s="263"/>
      <c r="BI33" s="263"/>
      <c r="BJ33" s="293"/>
      <c r="BK33" s="296"/>
      <c r="BL33" s="296"/>
      <c r="BM33" s="263"/>
      <c r="BN33" s="263"/>
      <c r="BO33" s="283"/>
      <c r="BP33" s="194"/>
      <c r="BQ33" s="263"/>
      <c r="BR33" s="263"/>
      <c r="BS33" s="293"/>
      <c r="BT33" s="297"/>
      <c r="BU33" s="297"/>
      <c r="BV33" s="297"/>
      <c r="BW33" s="297"/>
      <c r="BX33" s="297"/>
      <c r="BY33" s="297"/>
      <c r="BZ33" s="297"/>
      <c r="CA33" s="297"/>
      <c r="CB33" s="297"/>
      <c r="CC33" s="292"/>
      <c r="CD33" s="292"/>
      <c r="CE33" s="292"/>
      <c r="CF33" s="292"/>
      <c r="CG33" s="292"/>
      <c r="CH33" s="292"/>
      <c r="CI33" s="292"/>
      <c r="CJ33" s="292"/>
      <c r="CK33" s="298"/>
      <c r="CU33" s="387"/>
      <c r="CV33" s="387"/>
      <c r="CZ33" s="387"/>
      <c r="DA33" s="389"/>
      <c r="DB33" s="387"/>
      <c r="DC33" s="389"/>
    </row>
    <row r="34" spans="1:107" s="196" customFormat="1" ht="74.25" customHeight="1" thickBot="1" x14ac:dyDescent="0.3">
      <c r="A34" s="384" t="s">
        <v>24</v>
      </c>
      <c r="B34" s="384" t="s">
        <v>27</v>
      </c>
      <c r="C34" s="378" t="s">
        <v>240</v>
      </c>
      <c r="D34" s="380" t="s">
        <v>204</v>
      </c>
      <c r="E34" s="383" t="s">
        <v>609</v>
      </c>
      <c r="F34" s="386" t="s">
        <v>621</v>
      </c>
      <c r="G34" s="386"/>
      <c r="H34" s="386"/>
      <c r="I34" s="386"/>
      <c r="J34" s="386"/>
      <c r="K34" s="389" t="s">
        <v>622</v>
      </c>
      <c r="L34" s="390" t="s">
        <v>674</v>
      </c>
      <c r="M34" s="390" t="s">
        <v>693</v>
      </c>
      <c r="N34" s="389" t="s">
        <v>9</v>
      </c>
      <c r="O34" s="396" t="s">
        <v>14</v>
      </c>
      <c r="P34" s="391" t="str">
        <f>INDEX(Validacion!$C$15:$G$19,'Matriz de riesgo '!CU34:CU36,'Matriz de riesgo '!CV34:CV36)</f>
        <v>Extrema</v>
      </c>
      <c r="Q34" s="226" t="s">
        <v>700</v>
      </c>
      <c r="R34" s="261" t="s">
        <v>158</v>
      </c>
      <c r="S34" s="261" t="s">
        <v>65</v>
      </c>
      <c r="T34" s="261" t="s">
        <v>59</v>
      </c>
      <c r="U34" s="261" t="s">
        <v>60</v>
      </c>
      <c r="V34" s="261" t="s">
        <v>73</v>
      </c>
      <c r="W34" s="261" t="s">
        <v>74</v>
      </c>
      <c r="X34" s="261" t="s">
        <v>75</v>
      </c>
      <c r="Y34" s="261" t="s">
        <v>63</v>
      </c>
      <c r="Z34" s="282">
        <f t="shared" ref="Z34:Z36" si="26">IF(S34="Asignado",15,0)+IF(T34="Adecuado",15,0)+IF(U34="Oportuna",15,0)+IF(V34="Prevenir",15,IF(V34="Detectar",10,0))+IF(W34="Confiable",15,0)+IF(X34="Se investigan y resuelven oportunamente",15,0)+IF(Y34="Completa",10,IF(Y34="Incompleta",5,0))</f>
        <v>55</v>
      </c>
      <c r="AA34" s="285" t="str">
        <f t="shared" ref="AA34:AA36" si="27">IF(Z34&gt;=96,"Fuerte",IF(OR(Z34=95,Z34&gt;=86),"Moderado","Débil"))</f>
        <v>Débil</v>
      </c>
      <c r="AB34" s="287" t="s">
        <v>133</v>
      </c>
      <c r="AC34" s="272">
        <f t="shared" ref="AC34:AC36" si="28">IF(AA34="Fuerte",100,IF(AA34="Moderado",50,0))+IF(AB34="Fuerte",100,IF(AB34="Moderado",50,0))</f>
        <v>0</v>
      </c>
      <c r="AD34" s="273" t="str">
        <f t="shared" ref="AD34:AD36" si="29">IF(AND(AA34="Moderado",AB34="Moderado",AC34=100),"Moderado",IF(AC34=200,"Fuerte",IF(OR(AC34=150,),"Moderado","Débil")))</f>
        <v>Débil</v>
      </c>
      <c r="AE34" s="392">
        <f>(IF(AD34="Fuerte",100,IF(AD34="Moderado",50,0))+IF(AD35="Fuerte",100,IF(AD35="Moderado",50,0))+(IF(AD36="Fuerte",100,IF(AD36="Moderado",50,0)))/3)</f>
        <v>100</v>
      </c>
      <c r="AF34" s="393" t="str">
        <f>IF(AE34&gt;=100,"Fuerte",IF(OR(AE34=99,AE34&gt;=50),"Moderado","Débil"))</f>
        <v>Fuerte</v>
      </c>
      <c r="AG34" s="394" t="s">
        <v>151</v>
      </c>
      <c r="AH34" s="394" t="s">
        <v>152</v>
      </c>
      <c r="AI34" s="391" t="s">
        <v>8</v>
      </c>
      <c r="AJ34" s="391" t="s">
        <v>14</v>
      </c>
      <c r="AK34" s="391" t="str">
        <f>INDEX(Validacion!$C$15:$G$19,'Matriz de riesgo '!CZ34:CZ36,'Matriz de riesgo '!DB34:DB36)</f>
        <v>Extrema</v>
      </c>
      <c r="AL34" s="395"/>
      <c r="AM34" s="191"/>
      <c r="AN34" s="191"/>
      <c r="AO34" s="291"/>
      <c r="AP34" s="84"/>
      <c r="AQ34" s="84"/>
      <c r="AR34" s="291"/>
      <c r="AS34" s="192"/>
      <c r="AT34" s="192"/>
      <c r="AU34" s="291"/>
      <c r="AV34" s="291"/>
      <c r="AW34" s="291"/>
      <c r="AX34" s="220"/>
      <c r="AY34" s="291"/>
      <c r="AZ34" s="291"/>
      <c r="BA34" s="291"/>
      <c r="BB34" s="192"/>
      <c r="BC34" s="192"/>
      <c r="BD34" s="191"/>
      <c r="BE34" s="191"/>
      <c r="BF34" s="282"/>
      <c r="BG34" s="221"/>
      <c r="BH34" s="191"/>
      <c r="BI34" s="191"/>
      <c r="BJ34" s="199"/>
      <c r="BK34" s="192"/>
      <c r="BL34" s="192"/>
      <c r="BM34" s="191"/>
      <c r="BN34" s="191"/>
      <c r="BO34" s="282"/>
      <c r="BP34" s="221"/>
      <c r="BQ34" s="191"/>
      <c r="BR34" s="191"/>
      <c r="BS34" s="199"/>
      <c r="BT34" s="195"/>
      <c r="BU34" s="195"/>
      <c r="BV34" s="195"/>
      <c r="BW34" s="195"/>
      <c r="BX34" s="195"/>
      <c r="BY34" s="195"/>
      <c r="BZ34" s="195"/>
      <c r="CA34" s="195"/>
      <c r="CB34" s="195"/>
      <c r="CC34" s="291"/>
      <c r="CD34" s="291"/>
      <c r="CE34" s="291"/>
      <c r="CF34" s="291"/>
      <c r="CG34" s="291"/>
      <c r="CH34" s="291"/>
      <c r="CI34" s="291"/>
      <c r="CJ34" s="291"/>
      <c r="CK34" s="291"/>
      <c r="CU34" s="386">
        <f>VLOOKUP(N34,Validacion!$I$15:$M$19,2,FALSE)</f>
        <v>3</v>
      </c>
      <c r="CV34" s="386">
        <f>VLOOKUP(O34,Validacion!$I$23:$J$27,2,FALSE)</f>
        <v>4</v>
      </c>
      <c r="CZ34" s="386">
        <f>VLOOKUP($AI34,Validacion!$I$15:$M$19,2,FALSE)</f>
        <v>4</v>
      </c>
      <c r="DA34" s="389"/>
      <c r="DB34" s="386">
        <f>VLOOKUP($AJ34,Validacion!$I$23:$J$27,2,FALSE)</f>
        <v>4</v>
      </c>
      <c r="DC34" s="389"/>
    </row>
    <row r="35" spans="1:107" s="196" customFormat="1" ht="74.25" customHeight="1" thickBot="1" x14ac:dyDescent="0.3">
      <c r="A35" s="384"/>
      <c r="B35" s="384"/>
      <c r="C35" s="379"/>
      <c r="D35" s="381"/>
      <c r="E35" s="384"/>
      <c r="F35" s="387"/>
      <c r="G35" s="387"/>
      <c r="H35" s="387"/>
      <c r="I35" s="387"/>
      <c r="J35" s="387"/>
      <c r="K35" s="389"/>
      <c r="L35" s="390"/>
      <c r="M35" s="390"/>
      <c r="N35" s="389"/>
      <c r="O35" s="389"/>
      <c r="P35" s="391"/>
      <c r="Q35" s="226" t="s">
        <v>700</v>
      </c>
      <c r="R35" s="261" t="s">
        <v>158</v>
      </c>
      <c r="S35" s="261" t="s">
        <v>58</v>
      </c>
      <c r="T35" s="261" t="s">
        <v>59</v>
      </c>
      <c r="U35" s="261" t="s">
        <v>60</v>
      </c>
      <c r="V35" s="261" t="s">
        <v>61</v>
      </c>
      <c r="W35" s="261" t="s">
        <v>62</v>
      </c>
      <c r="X35" s="261" t="s">
        <v>75</v>
      </c>
      <c r="Y35" s="261" t="s">
        <v>63</v>
      </c>
      <c r="Z35" s="282">
        <f t="shared" si="26"/>
        <v>100</v>
      </c>
      <c r="AA35" s="285" t="str">
        <f t="shared" si="27"/>
        <v>Fuerte</v>
      </c>
      <c r="AB35" s="287" t="s">
        <v>141</v>
      </c>
      <c r="AC35" s="272">
        <f t="shared" si="28"/>
        <v>200</v>
      </c>
      <c r="AD35" s="273" t="str">
        <f t="shared" si="29"/>
        <v>Fuerte</v>
      </c>
      <c r="AE35" s="392"/>
      <c r="AF35" s="393"/>
      <c r="AG35" s="394"/>
      <c r="AH35" s="394"/>
      <c r="AI35" s="391"/>
      <c r="AJ35" s="391"/>
      <c r="AK35" s="391"/>
      <c r="AL35" s="395"/>
      <c r="AM35" s="191"/>
      <c r="AN35" s="191"/>
      <c r="AO35" s="291"/>
      <c r="AP35" s="84"/>
      <c r="AQ35" s="84"/>
      <c r="AR35" s="291"/>
      <c r="AS35" s="192"/>
      <c r="AT35" s="192"/>
      <c r="AU35" s="291"/>
      <c r="AV35" s="291"/>
      <c r="AW35" s="291"/>
      <c r="AX35" s="220"/>
      <c r="AY35" s="291"/>
      <c r="AZ35" s="291"/>
      <c r="BA35" s="291"/>
      <c r="BB35" s="192"/>
      <c r="BC35" s="192"/>
      <c r="BD35" s="191"/>
      <c r="BE35" s="191"/>
      <c r="BF35" s="282"/>
      <c r="BG35" s="221"/>
      <c r="BH35" s="191"/>
      <c r="BI35" s="191"/>
      <c r="BJ35" s="199"/>
      <c r="BK35" s="192"/>
      <c r="BL35" s="192"/>
      <c r="BM35" s="191"/>
      <c r="BN35" s="191"/>
      <c r="BO35" s="282"/>
      <c r="BP35" s="221"/>
      <c r="BQ35" s="191"/>
      <c r="BR35" s="191"/>
      <c r="BS35" s="199"/>
      <c r="BT35" s="195"/>
      <c r="BU35" s="195"/>
      <c r="BV35" s="195"/>
      <c r="BW35" s="195"/>
      <c r="BX35" s="195"/>
      <c r="BY35" s="195"/>
      <c r="BZ35" s="195"/>
      <c r="CA35" s="195"/>
      <c r="CB35" s="195"/>
      <c r="CC35" s="291"/>
      <c r="CD35" s="291"/>
      <c r="CE35" s="291"/>
      <c r="CF35" s="291"/>
      <c r="CG35" s="291"/>
      <c r="CH35" s="291"/>
      <c r="CI35" s="291"/>
      <c r="CJ35" s="291"/>
      <c r="CK35" s="291"/>
      <c r="CU35" s="387"/>
      <c r="CV35" s="387"/>
      <c r="CZ35" s="387"/>
      <c r="DA35" s="389"/>
      <c r="DB35" s="387"/>
      <c r="DC35" s="389"/>
    </row>
    <row r="36" spans="1:107" s="196" customFormat="1" ht="160.30000000000001" customHeight="1" thickBot="1" x14ac:dyDescent="0.3">
      <c r="A36" s="385"/>
      <c r="B36" s="385"/>
      <c r="C36" s="379"/>
      <c r="D36" s="382"/>
      <c r="E36" s="385"/>
      <c r="F36" s="388"/>
      <c r="G36" s="388"/>
      <c r="H36" s="388"/>
      <c r="I36" s="388"/>
      <c r="J36" s="388"/>
      <c r="K36" s="389"/>
      <c r="L36" s="390"/>
      <c r="M36" s="390"/>
      <c r="N36" s="389"/>
      <c r="O36" s="386"/>
      <c r="P36" s="391"/>
      <c r="Q36" s="226" t="s">
        <v>700</v>
      </c>
      <c r="R36" s="261" t="s">
        <v>223</v>
      </c>
      <c r="S36" s="261" t="s">
        <v>65</v>
      </c>
      <c r="T36" s="261" t="s">
        <v>59</v>
      </c>
      <c r="U36" s="261" t="s">
        <v>60</v>
      </c>
      <c r="V36" s="261" t="s">
        <v>72</v>
      </c>
      <c r="W36" s="261" t="s">
        <v>62</v>
      </c>
      <c r="X36" s="261" t="s">
        <v>75</v>
      </c>
      <c r="Y36" s="261" t="s">
        <v>63</v>
      </c>
      <c r="Z36" s="282">
        <f t="shared" si="26"/>
        <v>80</v>
      </c>
      <c r="AA36" s="285" t="str">
        <f t="shared" si="27"/>
        <v>Débil</v>
      </c>
      <c r="AB36" s="287" t="s">
        <v>15</v>
      </c>
      <c r="AC36" s="272">
        <f t="shared" si="28"/>
        <v>50</v>
      </c>
      <c r="AD36" s="273" t="str">
        <f t="shared" si="29"/>
        <v>Débil</v>
      </c>
      <c r="AE36" s="392"/>
      <c r="AF36" s="393"/>
      <c r="AG36" s="394"/>
      <c r="AH36" s="394"/>
      <c r="AI36" s="391"/>
      <c r="AJ36" s="391"/>
      <c r="AK36" s="391"/>
      <c r="AL36" s="395"/>
      <c r="AM36" s="191"/>
      <c r="AN36" s="191"/>
      <c r="AO36" s="291"/>
      <c r="AP36" s="84"/>
      <c r="AQ36" s="84"/>
      <c r="AR36" s="291"/>
      <c r="AS36" s="192"/>
      <c r="AT36" s="192"/>
      <c r="AU36" s="291"/>
      <c r="AV36" s="291"/>
      <c r="AW36" s="291"/>
      <c r="AX36" s="220"/>
      <c r="AY36" s="291"/>
      <c r="AZ36" s="291"/>
      <c r="BA36" s="291"/>
      <c r="BB36" s="192"/>
      <c r="BC36" s="192"/>
      <c r="BD36" s="191"/>
      <c r="BE36" s="191"/>
      <c r="BF36" s="282"/>
      <c r="BG36" s="221"/>
      <c r="BH36" s="191"/>
      <c r="BI36" s="191"/>
      <c r="BJ36" s="199"/>
      <c r="BK36" s="192"/>
      <c r="BL36" s="192"/>
      <c r="BM36" s="191"/>
      <c r="BN36" s="191"/>
      <c r="BO36" s="282"/>
      <c r="BP36" s="221"/>
      <c r="BQ36" s="191"/>
      <c r="BR36" s="191"/>
      <c r="BS36" s="199"/>
      <c r="BT36" s="195"/>
      <c r="BU36" s="195"/>
      <c r="BV36" s="195"/>
      <c r="BW36" s="195"/>
      <c r="BX36" s="195"/>
      <c r="BY36" s="195"/>
      <c r="BZ36" s="195"/>
      <c r="CA36" s="195"/>
      <c r="CB36" s="195"/>
      <c r="CC36" s="291"/>
      <c r="CD36" s="291"/>
      <c r="CE36" s="291"/>
      <c r="CF36" s="291"/>
      <c r="CG36" s="291"/>
      <c r="CH36" s="291"/>
      <c r="CI36" s="291"/>
      <c r="CJ36" s="291"/>
      <c r="CK36" s="291"/>
      <c r="CU36" s="387"/>
      <c r="CV36" s="387"/>
      <c r="CZ36" s="387"/>
      <c r="DA36" s="389"/>
      <c r="DB36" s="387"/>
      <c r="DC36" s="389"/>
    </row>
    <row r="37" spans="1:107" s="196" customFormat="1" ht="74.25" customHeight="1" thickBot="1" x14ac:dyDescent="0.3">
      <c r="A37" s="384" t="s">
        <v>24</v>
      </c>
      <c r="B37" s="384" t="s">
        <v>27</v>
      </c>
      <c r="C37" s="378" t="s">
        <v>240</v>
      </c>
      <c r="D37" s="380" t="s">
        <v>204</v>
      </c>
      <c r="E37" s="383" t="s">
        <v>609</v>
      </c>
      <c r="F37" s="386" t="s">
        <v>623</v>
      </c>
      <c r="G37" s="386"/>
      <c r="H37" s="386"/>
      <c r="I37" s="386"/>
      <c r="J37" s="386"/>
      <c r="K37" s="389" t="s">
        <v>624</v>
      </c>
      <c r="L37" s="390" t="s">
        <v>675</v>
      </c>
      <c r="M37" s="390" t="s">
        <v>693</v>
      </c>
      <c r="N37" s="389" t="s">
        <v>9</v>
      </c>
      <c r="O37" s="396" t="s">
        <v>14</v>
      </c>
      <c r="P37" s="391" t="str">
        <f>INDEX(Validacion!$C$15:$G$19,'Matriz de riesgo '!CU37:CU39,'Matriz de riesgo '!CV37:CV39)</f>
        <v>Extrema</v>
      </c>
      <c r="Q37" s="226" t="s">
        <v>700</v>
      </c>
      <c r="R37" s="261" t="s">
        <v>158</v>
      </c>
      <c r="S37" s="261" t="s">
        <v>65</v>
      </c>
      <c r="T37" s="261" t="s">
        <v>59</v>
      </c>
      <c r="U37" s="261" t="s">
        <v>60</v>
      </c>
      <c r="V37" s="261" t="s">
        <v>73</v>
      </c>
      <c r="W37" s="261" t="s">
        <v>74</v>
      </c>
      <c r="X37" s="261" t="s">
        <v>75</v>
      </c>
      <c r="Y37" s="261" t="s">
        <v>63</v>
      </c>
      <c r="Z37" s="299">
        <f t="shared" ref="Z37:Z39" si="30">IF(S37="Asignado",15,0)+IF(T37="Adecuado",15,0)+IF(U37="Oportuna",15,0)+IF(V37="Prevenir",15,IF(V37="Detectar",10,0))+IF(W37="Confiable",15,0)+IF(X37="Se investigan y resuelven oportunamente",15,0)+IF(Y37="Completa",10,IF(Y37="Incompleta",5,0))</f>
        <v>55</v>
      </c>
      <c r="AA37" s="301" t="str">
        <f t="shared" ref="AA37:AA39" si="31">IF(Z37&gt;=96,"Fuerte",IF(OR(Z37=95,Z37&gt;=86),"Moderado","Débil"))</f>
        <v>Débil</v>
      </c>
      <c r="AB37" s="302" t="s">
        <v>133</v>
      </c>
      <c r="AC37" s="272">
        <f t="shared" ref="AC37:AC39" si="32">IF(AA37="Fuerte",100,IF(AA37="Moderado",50,0))+IF(AB37="Fuerte",100,IF(AB37="Moderado",50,0))</f>
        <v>0</v>
      </c>
      <c r="AD37" s="273" t="str">
        <f t="shared" ref="AD37:AD39" si="33">IF(AND(AA37="Moderado",AB37="Moderado",AC37=100),"Moderado",IF(AC37=200,"Fuerte",IF(OR(AC37=150,),"Moderado","Débil")))</f>
        <v>Débil</v>
      </c>
      <c r="AE37" s="392">
        <f>(IF(AD37="Fuerte",100,IF(AD37="Moderado",50,0))+IF(AD38="Fuerte",100,IF(AD38="Moderado",50,0))+(IF(AD39="Fuerte",100,IF(AD39="Moderado",50,0)))/3)</f>
        <v>100</v>
      </c>
      <c r="AF37" s="393" t="str">
        <f>IF(AE37&gt;=100,"Fuerte",IF(OR(AE37=99,AE37&gt;=50),"Moderado","Débil"))</f>
        <v>Fuerte</v>
      </c>
      <c r="AG37" s="394" t="s">
        <v>151</v>
      </c>
      <c r="AH37" s="394" t="s">
        <v>152</v>
      </c>
      <c r="AI37" s="391" t="s">
        <v>8</v>
      </c>
      <c r="AJ37" s="391" t="s">
        <v>14</v>
      </c>
      <c r="AK37" s="391" t="str">
        <f>INDEX(Validacion!$C$15:$G$19,'Matriz de riesgo '!CZ37:CZ39,'Matriz de riesgo '!DB37:DB39)</f>
        <v>Extrema</v>
      </c>
      <c r="AL37" s="395"/>
      <c r="AM37" s="191"/>
      <c r="AN37" s="191"/>
      <c r="AO37" s="300"/>
      <c r="AP37" s="84"/>
      <c r="AQ37" s="84"/>
      <c r="AR37" s="300"/>
      <c r="AS37" s="192"/>
      <c r="AT37" s="192"/>
      <c r="AU37" s="300"/>
      <c r="AV37" s="300"/>
      <c r="AW37" s="300"/>
      <c r="AX37" s="220"/>
      <c r="AY37" s="300"/>
      <c r="AZ37" s="300"/>
      <c r="BA37" s="300"/>
      <c r="BB37" s="192"/>
      <c r="BC37" s="192"/>
      <c r="BD37" s="191"/>
      <c r="BE37" s="191"/>
      <c r="BF37" s="299"/>
      <c r="BG37" s="221"/>
      <c r="BH37" s="191"/>
      <c r="BI37" s="191"/>
      <c r="BJ37" s="199"/>
      <c r="BK37" s="192"/>
      <c r="BL37" s="192"/>
      <c r="BM37" s="191"/>
      <c r="BN37" s="191"/>
      <c r="BO37" s="299"/>
      <c r="BP37" s="221"/>
      <c r="BQ37" s="191"/>
      <c r="BR37" s="191"/>
      <c r="BS37" s="199"/>
      <c r="BT37" s="195"/>
      <c r="BU37" s="195"/>
      <c r="BV37" s="195"/>
      <c r="BW37" s="195"/>
      <c r="BX37" s="195"/>
      <c r="BY37" s="195"/>
      <c r="BZ37" s="195"/>
      <c r="CA37" s="195"/>
      <c r="CB37" s="195"/>
      <c r="CC37" s="300"/>
      <c r="CD37" s="300"/>
      <c r="CE37" s="300"/>
      <c r="CF37" s="300"/>
      <c r="CG37" s="300"/>
      <c r="CH37" s="300"/>
      <c r="CI37" s="300"/>
      <c r="CJ37" s="300"/>
      <c r="CK37" s="300"/>
      <c r="CU37" s="386">
        <f>VLOOKUP(N37,Validacion!$I$15:$M$19,2,FALSE)</f>
        <v>3</v>
      </c>
      <c r="CV37" s="386">
        <f>VLOOKUP(O37,Validacion!$I$23:$J$27,2,FALSE)</f>
        <v>4</v>
      </c>
      <c r="CZ37" s="386">
        <f>VLOOKUP($AI37,Validacion!$I$15:$M$19,2,FALSE)</f>
        <v>4</v>
      </c>
      <c r="DA37" s="389"/>
      <c r="DB37" s="386">
        <f>VLOOKUP($AJ37,Validacion!$I$23:$J$27,2,FALSE)</f>
        <v>4</v>
      </c>
      <c r="DC37" s="389"/>
    </row>
    <row r="38" spans="1:107" s="196" customFormat="1" ht="74.25" customHeight="1" thickBot="1" x14ac:dyDescent="0.3">
      <c r="A38" s="384"/>
      <c r="B38" s="384"/>
      <c r="C38" s="379"/>
      <c r="D38" s="381"/>
      <c r="E38" s="384"/>
      <c r="F38" s="387"/>
      <c r="G38" s="387"/>
      <c r="H38" s="387"/>
      <c r="I38" s="387"/>
      <c r="J38" s="387"/>
      <c r="K38" s="389"/>
      <c r="L38" s="390"/>
      <c r="M38" s="390"/>
      <c r="N38" s="389"/>
      <c r="O38" s="389"/>
      <c r="P38" s="391"/>
      <c r="Q38" s="226" t="s">
        <v>700</v>
      </c>
      <c r="R38" s="261" t="s">
        <v>158</v>
      </c>
      <c r="S38" s="261" t="s">
        <v>58</v>
      </c>
      <c r="T38" s="261" t="s">
        <v>59</v>
      </c>
      <c r="U38" s="261" t="s">
        <v>60</v>
      </c>
      <c r="V38" s="261" t="s">
        <v>61</v>
      </c>
      <c r="W38" s="261" t="s">
        <v>62</v>
      </c>
      <c r="X38" s="261" t="s">
        <v>75</v>
      </c>
      <c r="Y38" s="261" t="s">
        <v>63</v>
      </c>
      <c r="Z38" s="299">
        <f t="shared" si="30"/>
        <v>100</v>
      </c>
      <c r="AA38" s="301" t="str">
        <f t="shared" si="31"/>
        <v>Fuerte</v>
      </c>
      <c r="AB38" s="302" t="s">
        <v>141</v>
      </c>
      <c r="AC38" s="272">
        <f t="shared" si="32"/>
        <v>200</v>
      </c>
      <c r="AD38" s="273" t="str">
        <f t="shared" si="33"/>
        <v>Fuerte</v>
      </c>
      <c r="AE38" s="392"/>
      <c r="AF38" s="393"/>
      <c r="AG38" s="394"/>
      <c r="AH38" s="394"/>
      <c r="AI38" s="391"/>
      <c r="AJ38" s="391"/>
      <c r="AK38" s="391"/>
      <c r="AL38" s="395"/>
      <c r="AM38" s="191"/>
      <c r="AN38" s="191"/>
      <c r="AO38" s="300"/>
      <c r="AP38" s="84"/>
      <c r="AQ38" s="84"/>
      <c r="AR38" s="300"/>
      <c r="AS38" s="192"/>
      <c r="AT38" s="192"/>
      <c r="AU38" s="300"/>
      <c r="AV38" s="300"/>
      <c r="AW38" s="300"/>
      <c r="AX38" s="220"/>
      <c r="AY38" s="300"/>
      <c r="AZ38" s="300"/>
      <c r="BA38" s="300"/>
      <c r="BB38" s="192"/>
      <c r="BC38" s="192"/>
      <c r="BD38" s="191"/>
      <c r="BE38" s="191"/>
      <c r="BF38" s="299"/>
      <c r="BG38" s="221"/>
      <c r="BH38" s="191"/>
      <c r="BI38" s="191"/>
      <c r="BJ38" s="199"/>
      <c r="BK38" s="192"/>
      <c r="BL38" s="192"/>
      <c r="BM38" s="191"/>
      <c r="BN38" s="191"/>
      <c r="BO38" s="299"/>
      <c r="BP38" s="221"/>
      <c r="BQ38" s="191"/>
      <c r="BR38" s="191"/>
      <c r="BS38" s="199"/>
      <c r="BT38" s="195"/>
      <c r="BU38" s="195"/>
      <c r="BV38" s="195"/>
      <c r="BW38" s="195"/>
      <c r="BX38" s="195"/>
      <c r="BY38" s="195"/>
      <c r="BZ38" s="195"/>
      <c r="CA38" s="195"/>
      <c r="CB38" s="195"/>
      <c r="CC38" s="300"/>
      <c r="CD38" s="300"/>
      <c r="CE38" s="300"/>
      <c r="CF38" s="300"/>
      <c r="CG38" s="300"/>
      <c r="CH38" s="300"/>
      <c r="CI38" s="300"/>
      <c r="CJ38" s="300"/>
      <c r="CK38" s="300"/>
      <c r="CU38" s="387"/>
      <c r="CV38" s="387"/>
      <c r="CZ38" s="387"/>
      <c r="DA38" s="389"/>
      <c r="DB38" s="387"/>
      <c r="DC38" s="389"/>
    </row>
    <row r="39" spans="1:107" s="196" customFormat="1" ht="160.30000000000001" customHeight="1" thickBot="1" x14ac:dyDescent="0.3">
      <c r="A39" s="385"/>
      <c r="B39" s="385"/>
      <c r="C39" s="379"/>
      <c r="D39" s="382"/>
      <c r="E39" s="385"/>
      <c r="F39" s="388"/>
      <c r="G39" s="388"/>
      <c r="H39" s="388"/>
      <c r="I39" s="388"/>
      <c r="J39" s="388"/>
      <c r="K39" s="389"/>
      <c r="L39" s="390"/>
      <c r="M39" s="390"/>
      <c r="N39" s="389"/>
      <c r="O39" s="386"/>
      <c r="P39" s="391"/>
      <c r="Q39" s="226" t="s">
        <v>700</v>
      </c>
      <c r="R39" s="261" t="s">
        <v>223</v>
      </c>
      <c r="S39" s="261" t="s">
        <v>65</v>
      </c>
      <c r="T39" s="261" t="s">
        <v>59</v>
      </c>
      <c r="U39" s="261" t="s">
        <v>60</v>
      </c>
      <c r="V39" s="261" t="s">
        <v>72</v>
      </c>
      <c r="W39" s="261" t="s">
        <v>62</v>
      </c>
      <c r="X39" s="261" t="s">
        <v>75</v>
      </c>
      <c r="Y39" s="261" t="s">
        <v>63</v>
      </c>
      <c r="Z39" s="299">
        <f t="shared" si="30"/>
        <v>80</v>
      </c>
      <c r="AA39" s="301" t="str">
        <f t="shared" si="31"/>
        <v>Débil</v>
      </c>
      <c r="AB39" s="302" t="s">
        <v>15</v>
      </c>
      <c r="AC39" s="272">
        <f t="shared" si="32"/>
        <v>50</v>
      </c>
      <c r="AD39" s="273" t="str">
        <f t="shared" si="33"/>
        <v>Débil</v>
      </c>
      <c r="AE39" s="392"/>
      <c r="AF39" s="393"/>
      <c r="AG39" s="394"/>
      <c r="AH39" s="394"/>
      <c r="AI39" s="391"/>
      <c r="AJ39" s="391"/>
      <c r="AK39" s="391"/>
      <c r="AL39" s="395"/>
      <c r="AM39" s="191"/>
      <c r="AN39" s="191"/>
      <c r="AO39" s="300"/>
      <c r="AP39" s="84"/>
      <c r="AQ39" s="84"/>
      <c r="AR39" s="300"/>
      <c r="AS39" s="192"/>
      <c r="AT39" s="192"/>
      <c r="AU39" s="300"/>
      <c r="AV39" s="300"/>
      <c r="AW39" s="300"/>
      <c r="AX39" s="220"/>
      <c r="AY39" s="300"/>
      <c r="AZ39" s="300"/>
      <c r="BA39" s="300"/>
      <c r="BB39" s="192"/>
      <c r="BC39" s="192"/>
      <c r="BD39" s="191"/>
      <c r="BE39" s="191"/>
      <c r="BF39" s="299"/>
      <c r="BG39" s="221"/>
      <c r="BH39" s="191"/>
      <c r="BI39" s="191"/>
      <c r="BJ39" s="199"/>
      <c r="BK39" s="192"/>
      <c r="BL39" s="192"/>
      <c r="BM39" s="191"/>
      <c r="BN39" s="191"/>
      <c r="BO39" s="299"/>
      <c r="BP39" s="221"/>
      <c r="BQ39" s="191"/>
      <c r="BR39" s="191"/>
      <c r="BS39" s="199"/>
      <c r="BT39" s="195"/>
      <c r="BU39" s="195"/>
      <c r="BV39" s="195"/>
      <c r="BW39" s="195"/>
      <c r="BX39" s="195"/>
      <c r="BY39" s="195"/>
      <c r="BZ39" s="195"/>
      <c r="CA39" s="195"/>
      <c r="CB39" s="195"/>
      <c r="CC39" s="300"/>
      <c r="CD39" s="300"/>
      <c r="CE39" s="300"/>
      <c r="CF39" s="300"/>
      <c r="CG39" s="300"/>
      <c r="CH39" s="300"/>
      <c r="CI39" s="300"/>
      <c r="CJ39" s="300"/>
      <c r="CK39" s="300"/>
      <c r="CU39" s="387"/>
      <c r="CV39" s="387"/>
      <c r="CZ39" s="387"/>
      <c r="DA39" s="389"/>
      <c r="DB39" s="387"/>
      <c r="DC39" s="389"/>
    </row>
    <row r="40" spans="1:107" s="196" customFormat="1" ht="74.25" customHeight="1" thickBot="1" x14ac:dyDescent="0.3">
      <c r="A40" s="384" t="s">
        <v>24</v>
      </c>
      <c r="B40" s="384" t="s">
        <v>27</v>
      </c>
      <c r="C40" s="378" t="s">
        <v>240</v>
      </c>
      <c r="D40" s="380" t="s">
        <v>204</v>
      </c>
      <c r="E40" s="383" t="s">
        <v>609</v>
      </c>
      <c r="F40" s="386" t="s">
        <v>625</v>
      </c>
      <c r="G40" s="386"/>
      <c r="H40" s="386"/>
      <c r="I40" s="386"/>
      <c r="J40" s="386"/>
      <c r="K40" s="389" t="s">
        <v>626</v>
      </c>
      <c r="L40" s="390" t="s">
        <v>676</v>
      </c>
      <c r="M40" s="390" t="s">
        <v>693</v>
      </c>
      <c r="N40" s="389" t="s">
        <v>9</v>
      </c>
      <c r="O40" s="396" t="s">
        <v>14</v>
      </c>
      <c r="P40" s="391" t="str">
        <f>INDEX(Validacion!$C$15:$G$19,'Matriz de riesgo '!CU40:CU42,'Matriz de riesgo '!CV40:CV42)</f>
        <v>Extrema</v>
      </c>
      <c r="Q40" s="226" t="s">
        <v>700</v>
      </c>
      <c r="R40" s="261" t="s">
        <v>158</v>
      </c>
      <c r="S40" s="261" t="s">
        <v>65</v>
      </c>
      <c r="T40" s="261" t="s">
        <v>59</v>
      </c>
      <c r="U40" s="261" t="s">
        <v>60</v>
      </c>
      <c r="V40" s="261" t="s">
        <v>73</v>
      </c>
      <c r="W40" s="261" t="s">
        <v>74</v>
      </c>
      <c r="X40" s="261" t="s">
        <v>75</v>
      </c>
      <c r="Y40" s="261" t="s">
        <v>63</v>
      </c>
      <c r="Z40" s="299">
        <f t="shared" ref="Z40:Z42" si="34">IF(S40="Asignado",15,0)+IF(T40="Adecuado",15,0)+IF(U40="Oportuna",15,0)+IF(V40="Prevenir",15,IF(V40="Detectar",10,0))+IF(W40="Confiable",15,0)+IF(X40="Se investigan y resuelven oportunamente",15,0)+IF(Y40="Completa",10,IF(Y40="Incompleta",5,0))</f>
        <v>55</v>
      </c>
      <c r="AA40" s="301" t="str">
        <f t="shared" ref="AA40:AA42" si="35">IF(Z40&gt;=96,"Fuerte",IF(OR(Z40=95,Z40&gt;=86),"Moderado","Débil"))</f>
        <v>Débil</v>
      </c>
      <c r="AB40" s="302" t="s">
        <v>133</v>
      </c>
      <c r="AC40" s="272">
        <f t="shared" ref="AC40:AC42" si="36">IF(AA40="Fuerte",100,IF(AA40="Moderado",50,0))+IF(AB40="Fuerte",100,IF(AB40="Moderado",50,0))</f>
        <v>0</v>
      </c>
      <c r="AD40" s="273" t="str">
        <f t="shared" ref="AD40:AD42" si="37">IF(AND(AA40="Moderado",AB40="Moderado",AC40=100),"Moderado",IF(AC40=200,"Fuerte",IF(OR(AC40=150,),"Moderado","Débil")))</f>
        <v>Débil</v>
      </c>
      <c r="AE40" s="392">
        <f>(IF(AD40="Fuerte",100,IF(AD40="Moderado",50,0))+IF(AD41="Fuerte",100,IF(AD41="Moderado",50,0))+(IF(AD42="Fuerte",100,IF(AD42="Moderado",50,0)))/3)</f>
        <v>100</v>
      </c>
      <c r="AF40" s="393" t="str">
        <f>IF(AE40&gt;=100,"Fuerte",IF(OR(AE40=99,AE40&gt;=50),"Moderado","Débil"))</f>
        <v>Fuerte</v>
      </c>
      <c r="AG40" s="394" t="s">
        <v>151</v>
      </c>
      <c r="AH40" s="394" t="s">
        <v>152</v>
      </c>
      <c r="AI40" s="391" t="s">
        <v>8</v>
      </c>
      <c r="AJ40" s="391" t="s">
        <v>14</v>
      </c>
      <c r="AK40" s="391" t="str">
        <f>INDEX(Validacion!$C$15:$G$19,'Matriz de riesgo '!CZ40:CZ42,'Matriz de riesgo '!DB40:DB42)</f>
        <v>Extrema</v>
      </c>
      <c r="AL40" s="395"/>
      <c r="AM40" s="191"/>
      <c r="AN40" s="191"/>
      <c r="AO40" s="300"/>
      <c r="AP40" s="84"/>
      <c r="AQ40" s="84"/>
      <c r="AR40" s="300"/>
      <c r="AS40" s="192"/>
      <c r="AT40" s="192"/>
      <c r="AU40" s="300"/>
      <c r="AV40" s="300"/>
      <c r="AW40" s="300"/>
      <c r="AX40" s="220"/>
      <c r="AY40" s="300"/>
      <c r="AZ40" s="300"/>
      <c r="BA40" s="300"/>
      <c r="BB40" s="192"/>
      <c r="BC40" s="192"/>
      <c r="BD40" s="191"/>
      <c r="BE40" s="191"/>
      <c r="BF40" s="299"/>
      <c r="BG40" s="221"/>
      <c r="BH40" s="191"/>
      <c r="BI40" s="191"/>
      <c r="BJ40" s="199"/>
      <c r="BK40" s="192"/>
      <c r="BL40" s="192"/>
      <c r="BM40" s="191"/>
      <c r="BN40" s="191"/>
      <c r="BO40" s="299"/>
      <c r="BP40" s="221"/>
      <c r="BQ40" s="191"/>
      <c r="BR40" s="191"/>
      <c r="BS40" s="199"/>
      <c r="BT40" s="195"/>
      <c r="BU40" s="195"/>
      <c r="BV40" s="195"/>
      <c r="BW40" s="195"/>
      <c r="BX40" s="195"/>
      <c r="BY40" s="195"/>
      <c r="BZ40" s="195"/>
      <c r="CA40" s="195"/>
      <c r="CB40" s="195"/>
      <c r="CC40" s="300"/>
      <c r="CD40" s="300"/>
      <c r="CE40" s="300"/>
      <c r="CF40" s="300"/>
      <c r="CG40" s="300"/>
      <c r="CH40" s="300"/>
      <c r="CI40" s="300"/>
      <c r="CJ40" s="300"/>
      <c r="CK40" s="300"/>
      <c r="CU40" s="386">
        <f>VLOOKUP(N40,Validacion!$I$15:$M$19,2,FALSE)</f>
        <v>3</v>
      </c>
      <c r="CV40" s="386">
        <f>VLOOKUP(O40,Validacion!$I$23:$J$27,2,FALSE)</f>
        <v>4</v>
      </c>
      <c r="CZ40" s="386">
        <f>VLOOKUP($AI40,Validacion!$I$15:$M$19,2,FALSE)</f>
        <v>4</v>
      </c>
      <c r="DA40" s="389"/>
      <c r="DB40" s="386">
        <f>VLOOKUP($AJ40,Validacion!$I$23:$J$27,2,FALSE)</f>
        <v>4</v>
      </c>
      <c r="DC40" s="389"/>
    </row>
    <row r="41" spans="1:107" s="196" customFormat="1" ht="74.25" customHeight="1" thickBot="1" x14ac:dyDescent="0.3">
      <c r="A41" s="384"/>
      <c r="B41" s="384"/>
      <c r="C41" s="379"/>
      <c r="D41" s="381"/>
      <c r="E41" s="384"/>
      <c r="F41" s="387"/>
      <c r="G41" s="387"/>
      <c r="H41" s="387"/>
      <c r="I41" s="387"/>
      <c r="J41" s="387"/>
      <c r="K41" s="389"/>
      <c r="L41" s="390"/>
      <c r="M41" s="390"/>
      <c r="N41" s="389"/>
      <c r="O41" s="389"/>
      <c r="P41" s="391"/>
      <c r="Q41" s="226" t="s">
        <v>700</v>
      </c>
      <c r="R41" s="261" t="s">
        <v>158</v>
      </c>
      <c r="S41" s="261" t="s">
        <v>58</v>
      </c>
      <c r="T41" s="261" t="s">
        <v>59</v>
      </c>
      <c r="U41" s="261" t="s">
        <v>60</v>
      </c>
      <c r="V41" s="261" t="s">
        <v>61</v>
      </c>
      <c r="W41" s="261" t="s">
        <v>62</v>
      </c>
      <c r="X41" s="261" t="s">
        <v>75</v>
      </c>
      <c r="Y41" s="261" t="s">
        <v>63</v>
      </c>
      <c r="Z41" s="299">
        <f t="shared" si="34"/>
        <v>100</v>
      </c>
      <c r="AA41" s="301" t="str">
        <f t="shared" si="35"/>
        <v>Fuerte</v>
      </c>
      <c r="AB41" s="302" t="s">
        <v>141</v>
      </c>
      <c r="AC41" s="272">
        <f t="shared" si="36"/>
        <v>200</v>
      </c>
      <c r="AD41" s="273" t="str">
        <f t="shared" si="37"/>
        <v>Fuerte</v>
      </c>
      <c r="AE41" s="392"/>
      <c r="AF41" s="393"/>
      <c r="AG41" s="394"/>
      <c r="AH41" s="394"/>
      <c r="AI41" s="391"/>
      <c r="AJ41" s="391"/>
      <c r="AK41" s="391"/>
      <c r="AL41" s="395"/>
      <c r="AM41" s="191"/>
      <c r="AN41" s="191"/>
      <c r="AO41" s="300"/>
      <c r="AP41" s="84"/>
      <c r="AQ41" s="84"/>
      <c r="AR41" s="300"/>
      <c r="AS41" s="192"/>
      <c r="AT41" s="192"/>
      <c r="AU41" s="300"/>
      <c r="AV41" s="300"/>
      <c r="AW41" s="300"/>
      <c r="AX41" s="220"/>
      <c r="AY41" s="300"/>
      <c r="AZ41" s="300"/>
      <c r="BA41" s="300"/>
      <c r="BB41" s="192"/>
      <c r="BC41" s="192"/>
      <c r="BD41" s="191"/>
      <c r="BE41" s="191"/>
      <c r="BF41" s="299"/>
      <c r="BG41" s="221"/>
      <c r="BH41" s="191"/>
      <c r="BI41" s="191"/>
      <c r="BJ41" s="199"/>
      <c r="BK41" s="192"/>
      <c r="BL41" s="192"/>
      <c r="BM41" s="191"/>
      <c r="BN41" s="191"/>
      <c r="BO41" s="299"/>
      <c r="BP41" s="221"/>
      <c r="BQ41" s="191"/>
      <c r="BR41" s="191"/>
      <c r="BS41" s="199"/>
      <c r="BT41" s="195"/>
      <c r="BU41" s="195"/>
      <c r="BV41" s="195"/>
      <c r="BW41" s="195"/>
      <c r="BX41" s="195"/>
      <c r="BY41" s="195"/>
      <c r="BZ41" s="195"/>
      <c r="CA41" s="195"/>
      <c r="CB41" s="195"/>
      <c r="CC41" s="300"/>
      <c r="CD41" s="300"/>
      <c r="CE41" s="300"/>
      <c r="CF41" s="300"/>
      <c r="CG41" s="300"/>
      <c r="CH41" s="300"/>
      <c r="CI41" s="300"/>
      <c r="CJ41" s="300"/>
      <c r="CK41" s="300"/>
      <c r="CU41" s="387"/>
      <c r="CV41" s="387"/>
      <c r="CZ41" s="387"/>
      <c r="DA41" s="389"/>
      <c r="DB41" s="387"/>
      <c r="DC41" s="389"/>
    </row>
    <row r="42" spans="1:107" s="196" customFormat="1" ht="160.30000000000001" customHeight="1" thickBot="1" x14ac:dyDescent="0.3">
      <c r="A42" s="385"/>
      <c r="B42" s="385"/>
      <c r="C42" s="379"/>
      <c r="D42" s="382"/>
      <c r="E42" s="385"/>
      <c r="F42" s="388"/>
      <c r="G42" s="388"/>
      <c r="H42" s="388"/>
      <c r="I42" s="388"/>
      <c r="J42" s="388"/>
      <c r="K42" s="389"/>
      <c r="L42" s="390"/>
      <c r="M42" s="390"/>
      <c r="N42" s="389"/>
      <c r="O42" s="386"/>
      <c r="P42" s="391"/>
      <c r="Q42" s="226" t="s">
        <v>700</v>
      </c>
      <c r="R42" s="261" t="s">
        <v>223</v>
      </c>
      <c r="S42" s="261" t="s">
        <v>65</v>
      </c>
      <c r="T42" s="261" t="s">
        <v>59</v>
      </c>
      <c r="U42" s="261" t="s">
        <v>60</v>
      </c>
      <c r="V42" s="261" t="s">
        <v>72</v>
      </c>
      <c r="W42" s="261" t="s">
        <v>62</v>
      </c>
      <c r="X42" s="261" t="s">
        <v>75</v>
      </c>
      <c r="Y42" s="261" t="s">
        <v>63</v>
      </c>
      <c r="Z42" s="299">
        <f t="shared" si="34"/>
        <v>80</v>
      </c>
      <c r="AA42" s="301" t="str">
        <f t="shared" si="35"/>
        <v>Débil</v>
      </c>
      <c r="AB42" s="302" t="s">
        <v>15</v>
      </c>
      <c r="AC42" s="272">
        <f t="shared" si="36"/>
        <v>50</v>
      </c>
      <c r="AD42" s="273" t="str">
        <f t="shared" si="37"/>
        <v>Débil</v>
      </c>
      <c r="AE42" s="392"/>
      <c r="AF42" s="393"/>
      <c r="AG42" s="394"/>
      <c r="AH42" s="394"/>
      <c r="AI42" s="391"/>
      <c r="AJ42" s="391"/>
      <c r="AK42" s="391"/>
      <c r="AL42" s="395"/>
      <c r="AM42" s="191"/>
      <c r="AN42" s="191"/>
      <c r="AO42" s="300"/>
      <c r="AP42" s="84"/>
      <c r="AQ42" s="84"/>
      <c r="AR42" s="300"/>
      <c r="AS42" s="192"/>
      <c r="AT42" s="192"/>
      <c r="AU42" s="300"/>
      <c r="AV42" s="300"/>
      <c r="AW42" s="300"/>
      <c r="AX42" s="220"/>
      <c r="AY42" s="300"/>
      <c r="AZ42" s="300"/>
      <c r="BA42" s="300"/>
      <c r="BB42" s="192"/>
      <c r="BC42" s="192"/>
      <c r="BD42" s="191"/>
      <c r="BE42" s="191"/>
      <c r="BF42" s="299"/>
      <c r="BG42" s="221"/>
      <c r="BH42" s="191"/>
      <c r="BI42" s="191"/>
      <c r="BJ42" s="199"/>
      <c r="BK42" s="192"/>
      <c r="BL42" s="192"/>
      <c r="BM42" s="191"/>
      <c r="BN42" s="191"/>
      <c r="BO42" s="299"/>
      <c r="BP42" s="221"/>
      <c r="BQ42" s="191"/>
      <c r="BR42" s="191"/>
      <c r="BS42" s="199"/>
      <c r="BT42" s="195"/>
      <c r="BU42" s="195"/>
      <c r="BV42" s="195"/>
      <c r="BW42" s="195"/>
      <c r="BX42" s="195"/>
      <c r="BY42" s="195"/>
      <c r="BZ42" s="195"/>
      <c r="CA42" s="195"/>
      <c r="CB42" s="195"/>
      <c r="CC42" s="300"/>
      <c r="CD42" s="300"/>
      <c r="CE42" s="300"/>
      <c r="CF42" s="300"/>
      <c r="CG42" s="300"/>
      <c r="CH42" s="300"/>
      <c r="CI42" s="300"/>
      <c r="CJ42" s="300"/>
      <c r="CK42" s="300"/>
      <c r="CU42" s="387"/>
      <c r="CV42" s="387"/>
      <c r="CZ42" s="387"/>
      <c r="DA42" s="389"/>
      <c r="DB42" s="387"/>
      <c r="DC42" s="389"/>
    </row>
    <row r="43" spans="1:107" s="196" customFormat="1" ht="74.25" customHeight="1" thickBot="1" x14ac:dyDescent="0.3">
      <c r="A43" s="384" t="s">
        <v>24</v>
      </c>
      <c r="B43" s="384" t="s">
        <v>27</v>
      </c>
      <c r="C43" s="378" t="s">
        <v>240</v>
      </c>
      <c r="D43" s="380" t="s">
        <v>204</v>
      </c>
      <c r="E43" s="383" t="s">
        <v>609</v>
      </c>
      <c r="F43" s="386" t="s">
        <v>627</v>
      </c>
      <c r="G43" s="386"/>
      <c r="H43" s="386"/>
      <c r="I43" s="386"/>
      <c r="J43" s="386"/>
      <c r="K43" s="389" t="s">
        <v>628</v>
      </c>
      <c r="L43" s="390" t="s">
        <v>677</v>
      </c>
      <c r="M43" s="390" t="s">
        <v>693</v>
      </c>
      <c r="N43" s="389" t="s">
        <v>9</v>
      </c>
      <c r="O43" s="396" t="s">
        <v>14</v>
      </c>
      <c r="P43" s="391" t="str">
        <f>INDEX(Validacion!$C$15:$G$19,'Matriz de riesgo '!CU43:CU45,'Matriz de riesgo '!CV43:CV45)</f>
        <v>Extrema</v>
      </c>
      <c r="Q43" s="226" t="s">
        <v>700</v>
      </c>
      <c r="R43" s="261" t="s">
        <v>158</v>
      </c>
      <c r="S43" s="261" t="s">
        <v>65</v>
      </c>
      <c r="T43" s="261" t="s">
        <v>59</v>
      </c>
      <c r="U43" s="261" t="s">
        <v>60</v>
      </c>
      <c r="V43" s="261" t="s">
        <v>73</v>
      </c>
      <c r="W43" s="261" t="s">
        <v>74</v>
      </c>
      <c r="X43" s="261" t="s">
        <v>75</v>
      </c>
      <c r="Y43" s="261" t="s">
        <v>63</v>
      </c>
      <c r="Z43" s="299">
        <f t="shared" ref="Z43:Z63" si="38">IF(S43="Asignado",15,0)+IF(T43="Adecuado",15,0)+IF(U43="Oportuna",15,0)+IF(V43="Prevenir",15,IF(V43="Detectar",10,0))+IF(W43="Confiable",15,0)+IF(X43="Se investigan y resuelven oportunamente",15,0)+IF(Y43="Completa",10,IF(Y43="Incompleta",5,0))</f>
        <v>55</v>
      </c>
      <c r="AA43" s="301" t="str">
        <f t="shared" ref="AA43:AA63" si="39">IF(Z43&gt;=96,"Fuerte",IF(OR(Z43=95,Z43&gt;=86),"Moderado","Débil"))</f>
        <v>Débil</v>
      </c>
      <c r="AB43" s="302" t="s">
        <v>133</v>
      </c>
      <c r="AC43" s="272">
        <f t="shared" ref="AC43:AC63" si="40">IF(AA43="Fuerte",100,IF(AA43="Moderado",50,0))+IF(AB43="Fuerte",100,IF(AB43="Moderado",50,0))</f>
        <v>0</v>
      </c>
      <c r="AD43" s="273" t="str">
        <f t="shared" ref="AD43:AD63" si="41">IF(AND(AA43="Moderado",AB43="Moderado",AC43=100),"Moderado",IF(AC43=200,"Fuerte",IF(OR(AC43=150,),"Moderado","Débil")))</f>
        <v>Débil</v>
      </c>
      <c r="AE43" s="392">
        <f>(IF(AD43="Fuerte",100,IF(AD43="Moderado",50,0))+IF(AD44="Fuerte",100,IF(AD44="Moderado",50,0))+(IF(AD45="Fuerte",100,IF(AD45="Moderado",50,0)))/3)</f>
        <v>100</v>
      </c>
      <c r="AF43" s="393" t="str">
        <f>IF(AE43&gt;=100,"Fuerte",IF(OR(AE43=99,AE43&gt;=50),"Moderado","Débil"))</f>
        <v>Fuerte</v>
      </c>
      <c r="AG43" s="394" t="s">
        <v>151</v>
      </c>
      <c r="AH43" s="394" t="s">
        <v>152</v>
      </c>
      <c r="AI43" s="391" t="s">
        <v>8</v>
      </c>
      <c r="AJ43" s="391" t="s">
        <v>14</v>
      </c>
      <c r="AK43" s="391" t="str">
        <f>INDEX(Validacion!$C$15:$G$19,'Matriz de riesgo '!CZ43:CZ45,'Matriz de riesgo '!DB43:DB45)</f>
        <v>Extrema</v>
      </c>
      <c r="AL43" s="395"/>
      <c r="AM43" s="191"/>
      <c r="AN43" s="191"/>
      <c r="AO43" s="300"/>
      <c r="AP43" s="84"/>
      <c r="AQ43" s="84"/>
      <c r="AR43" s="300"/>
      <c r="AS43" s="192"/>
      <c r="AT43" s="192"/>
      <c r="AU43" s="300"/>
      <c r="AV43" s="300"/>
      <c r="AW43" s="300"/>
      <c r="AX43" s="220"/>
      <c r="AY43" s="300"/>
      <c r="AZ43" s="300"/>
      <c r="BA43" s="300"/>
      <c r="BB43" s="192"/>
      <c r="BC43" s="192"/>
      <c r="BD43" s="191"/>
      <c r="BE43" s="191"/>
      <c r="BF43" s="299"/>
      <c r="BG43" s="221"/>
      <c r="BH43" s="191"/>
      <c r="BI43" s="191"/>
      <c r="BJ43" s="199"/>
      <c r="BK43" s="192"/>
      <c r="BL43" s="192"/>
      <c r="BM43" s="191"/>
      <c r="BN43" s="191"/>
      <c r="BO43" s="299"/>
      <c r="BP43" s="221"/>
      <c r="BQ43" s="191"/>
      <c r="BR43" s="191"/>
      <c r="BS43" s="199"/>
      <c r="BT43" s="195"/>
      <c r="BU43" s="195"/>
      <c r="BV43" s="195"/>
      <c r="BW43" s="195"/>
      <c r="BX43" s="195"/>
      <c r="BY43" s="195"/>
      <c r="BZ43" s="195"/>
      <c r="CA43" s="195"/>
      <c r="CB43" s="195"/>
      <c r="CC43" s="300"/>
      <c r="CD43" s="300"/>
      <c r="CE43" s="300"/>
      <c r="CF43" s="300"/>
      <c r="CG43" s="300"/>
      <c r="CH43" s="300"/>
      <c r="CI43" s="300"/>
      <c r="CJ43" s="300"/>
      <c r="CK43" s="300"/>
      <c r="CU43" s="386">
        <f>VLOOKUP(N43,Validacion!$I$15:$M$19,2,FALSE)</f>
        <v>3</v>
      </c>
      <c r="CV43" s="386">
        <f>VLOOKUP(O43,Validacion!$I$23:$J$27,2,FALSE)</f>
        <v>4</v>
      </c>
      <c r="CZ43" s="386">
        <f>VLOOKUP($AI43,Validacion!$I$15:$M$19,2,FALSE)</f>
        <v>4</v>
      </c>
      <c r="DA43" s="389"/>
      <c r="DB43" s="386">
        <f>VLOOKUP($AJ43,Validacion!$I$23:$J$27,2,FALSE)</f>
        <v>4</v>
      </c>
      <c r="DC43" s="389"/>
    </row>
    <row r="44" spans="1:107" s="196" customFormat="1" ht="74.25" customHeight="1" thickBot="1" x14ac:dyDescent="0.3">
      <c r="A44" s="384"/>
      <c r="B44" s="384"/>
      <c r="C44" s="379"/>
      <c r="D44" s="381"/>
      <c r="E44" s="384"/>
      <c r="F44" s="387"/>
      <c r="G44" s="387"/>
      <c r="H44" s="387"/>
      <c r="I44" s="387"/>
      <c r="J44" s="387"/>
      <c r="K44" s="389"/>
      <c r="L44" s="390"/>
      <c r="M44" s="390"/>
      <c r="N44" s="389"/>
      <c r="O44" s="389"/>
      <c r="P44" s="391"/>
      <c r="Q44" s="226" t="s">
        <v>700</v>
      </c>
      <c r="R44" s="261" t="s">
        <v>158</v>
      </c>
      <c r="S44" s="261" t="s">
        <v>58</v>
      </c>
      <c r="T44" s="261" t="s">
        <v>59</v>
      </c>
      <c r="U44" s="261" t="s">
        <v>60</v>
      </c>
      <c r="V44" s="261" t="s">
        <v>61</v>
      </c>
      <c r="W44" s="261" t="s">
        <v>62</v>
      </c>
      <c r="X44" s="261" t="s">
        <v>75</v>
      </c>
      <c r="Y44" s="261" t="s">
        <v>63</v>
      </c>
      <c r="Z44" s="299">
        <f t="shared" si="38"/>
        <v>100</v>
      </c>
      <c r="AA44" s="301" t="str">
        <f t="shared" si="39"/>
        <v>Fuerte</v>
      </c>
      <c r="AB44" s="302" t="s">
        <v>141</v>
      </c>
      <c r="AC44" s="272">
        <f t="shared" si="40"/>
        <v>200</v>
      </c>
      <c r="AD44" s="273" t="str">
        <f t="shared" si="41"/>
        <v>Fuerte</v>
      </c>
      <c r="AE44" s="392"/>
      <c r="AF44" s="393"/>
      <c r="AG44" s="394"/>
      <c r="AH44" s="394"/>
      <c r="AI44" s="391"/>
      <c r="AJ44" s="391"/>
      <c r="AK44" s="391"/>
      <c r="AL44" s="395"/>
      <c r="AM44" s="191"/>
      <c r="AN44" s="191"/>
      <c r="AO44" s="300"/>
      <c r="AP44" s="84"/>
      <c r="AQ44" s="84"/>
      <c r="AR44" s="300"/>
      <c r="AS44" s="192"/>
      <c r="AT44" s="192"/>
      <c r="AU44" s="300"/>
      <c r="AV44" s="300"/>
      <c r="AW44" s="300"/>
      <c r="AX44" s="220"/>
      <c r="AY44" s="300"/>
      <c r="AZ44" s="300"/>
      <c r="BA44" s="300"/>
      <c r="BB44" s="192"/>
      <c r="BC44" s="192"/>
      <c r="BD44" s="191"/>
      <c r="BE44" s="191"/>
      <c r="BF44" s="299"/>
      <c r="BG44" s="221"/>
      <c r="BH44" s="191"/>
      <c r="BI44" s="191"/>
      <c r="BJ44" s="199"/>
      <c r="BK44" s="192"/>
      <c r="BL44" s="192"/>
      <c r="BM44" s="191"/>
      <c r="BN44" s="191"/>
      <c r="BO44" s="299"/>
      <c r="BP44" s="221"/>
      <c r="BQ44" s="191"/>
      <c r="BR44" s="191"/>
      <c r="BS44" s="199"/>
      <c r="BT44" s="195"/>
      <c r="BU44" s="195"/>
      <c r="BV44" s="195"/>
      <c r="BW44" s="195"/>
      <c r="BX44" s="195"/>
      <c r="BY44" s="195"/>
      <c r="BZ44" s="195"/>
      <c r="CA44" s="195"/>
      <c r="CB44" s="195"/>
      <c r="CC44" s="300"/>
      <c r="CD44" s="300"/>
      <c r="CE44" s="300"/>
      <c r="CF44" s="300"/>
      <c r="CG44" s="300"/>
      <c r="CH44" s="300"/>
      <c r="CI44" s="300"/>
      <c r="CJ44" s="300"/>
      <c r="CK44" s="300"/>
      <c r="CU44" s="387"/>
      <c r="CV44" s="387"/>
      <c r="CZ44" s="387"/>
      <c r="DA44" s="389"/>
      <c r="DB44" s="387"/>
      <c r="DC44" s="389"/>
    </row>
    <row r="45" spans="1:107" s="196" customFormat="1" ht="160.30000000000001" customHeight="1" thickBot="1" x14ac:dyDescent="0.3">
      <c r="A45" s="385"/>
      <c r="B45" s="385"/>
      <c r="C45" s="379"/>
      <c r="D45" s="382"/>
      <c r="E45" s="385"/>
      <c r="F45" s="388"/>
      <c r="G45" s="388"/>
      <c r="H45" s="388"/>
      <c r="I45" s="388"/>
      <c r="J45" s="388"/>
      <c r="K45" s="389"/>
      <c r="L45" s="390"/>
      <c r="M45" s="390"/>
      <c r="N45" s="389"/>
      <c r="O45" s="386"/>
      <c r="P45" s="391"/>
      <c r="Q45" s="226" t="s">
        <v>700</v>
      </c>
      <c r="R45" s="261" t="s">
        <v>223</v>
      </c>
      <c r="S45" s="261" t="s">
        <v>65</v>
      </c>
      <c r="T45" s="261" t="s">
        <v>59</v>
      </c>
      <c r="U45" s="261" t="s">
        <v>60</v>
      </c>
      <c r="V45" s="261" t="s">
        <v>72</v>
      </c>
      <c r="W45" s="261" t="s">
        <v>62</v>
      </c>
      <c r="X45" s="261" t="s">
        <v>75</v>
      </c>
      <c r="Y45" s="261" t="s">
        <v>63</v>
      </c>
      <c r="Z45" s="299">
        <f t="shared" si="38"/>
        <v>80</v>
      </c>
      <c r="AA45" s="301" t="str">
        <f t="shared" si="39"/>
        <v>Débil</v>
      </c>
      <c r="AB45" s="302" t="s">
        <v>15</v>
      </c>
      <c r="AC45" s="272">
        <f t="shared" si="40"/>
        <v>50</v>
      </c>
      <c r="AD45" s="273" t="str">
        <f t="shared" si="41"/>
        <v>Débil</v>
      </c>
      <c r="AE45" s="392"/>
      <c r="AF45" s="393"/>
      <c r="AG45" s="394"/>
      <c r="AH45" s="394"/>
      <c r="AI45" s="391"/>
      <c r="AJ45" s="391"/>
      <c r="AK45" s="391"/>
      <c r="AL45" s="395"/>
      <c r="AM45" s="191"/>
      <c r="AN45" s="191"/>
      <c r="AO45" s="300"/>
      <c r="AP45" s="84"/>
      <c r="AQ45" s="84"/>
      <c r="AR45" s="300"/>
      <c r="AS45" s="192"/>
      <c r="AT45" s="192"/>
      <c r="AU45" s="300"/>
      <c r="AV45" s="300"/>
      <c r="AW45" s="300"/>
      <c r="AX45" s="220"/>
      <c r="AY45" s="300"/>
      <c r="AZ45" s="300"/>
      <c r="BA45" s="300"/>
      <c r="BB45" s="192"/>
      <c r="BC45" s="192"/>
      <c r="BD45" s="191"/>
      <c r="BE45" s="191"/>
      <c r="BF45" s="299"/>
      <c r="BG45" s="221"/>
      <c r="BH45" s="191"/>
      <c r="BI45" s="191"/>
      <c r="BJ45" s="199"/>
      <c r="BK45" s="192"/>
      <c r="BL45" s="192"/>
      <c r="BM45" s="191"/>
      <c r="BN45" s="191"/>
      <c r="BO45" s="299"/>
      <c r="BP45" s="221"/>
      <c r="BQ45" s="191"/>
      <c r="BR45" s="191"/>
      <c r="BS45" s="199"/>
      <c r="BT45" s="195"/>
      <c r="BU45" s="195"/>
      <c r="BV45" s="195"/>
      <c r="BW45" s="195"/>
      <c r="BX45" s="195"/>
      <c r="BY45" s="195"/>
      <c r="BZ45" s="195"/>
      <c r="CA45" s="195"/>
      <c r="CB45" s="195"/>
      <c r="CC45" s="300"/>
      <c r="CD45" s="300"/>
      <c r="CE45" s="300"/>
      <c r="CF45" s="300"/>
      <c r="CG45" s="300"/>
      <c r="CH45" s="300"/>
      <c r="CI45" s="300"/>
      <c r="CJ45" s="300"/>
      <c r="CK45" s="300"/>
      <c r="CU45" s="387"/>
      <c r="CV45" s="387"/>
      <c r="CZ45" s="387"/>
      <c r="DA45" s="389"/>
      <c r="DB45" s="387"/>
      <c r="DC45" s="389"/>
    </row>
    <row r="46" spans="1:107" s="196" customFormat="1" ht="74.25" customHeight="1" thickBot="1" x14ac:dyDescent="0.3">
      <c r="A46" s="384" t="s">
        <v>24</v>
      </c>
      <c r="B46" s="384" t="s">
        <v>27</v>
      </c>
      <c r="C46" s="378" t="s">
        <v>240</v>
      </c>
      <c r="D46" s="380" t="s">
        <v>204</v>
      </c>
      <c r="E46" s="383" t="s">
        <v>609</v>
      </c>
      <c r="F46" s="386" t="s">
        <v>629</v>
      </c>
      <c r="G46" s="386"/>
      <c r="H46" s="386"/>
      <c r="I46" s="386"/>
      <c r="J46" s="386"/>
      <c r="K46" s="389" t="s">
        <v>630</v>
      </c>
      <c r="L46" s="390" t="s">
        <v>678</v>
      </c>
      <c r="M46" s="390" t="s">
        <v>693</v>
      </c>
      <c r="N46" s="389" t="s">
        <v>9</v>
      </c>
      <c r="O46" s="396" t="s">
        <v>14</v>
      </c>
      <c r="P46" s="391" t="str">
        <f>INDEX(Validacion!$C$15:$G$19,'Matriz de riesgo '!CU46:CU48,'Matriz de riesgo '!CV46:CV48)</f>
        <v>Extrema</v>
      </c>
      <c r="Q46" s="226" t="s">
        <v>700</v>
      </c>
      <c r="R46" s="261" t="s">
        <v>158</v>
      </c>
      <c r="S46" s="261" t="s">
        <v>65</v>
      </c>
      <c r="T46" s="261" t="s">
        <v>59</v>
      </c>
      <c r="U46" s="261" t="s">
        <v>60</v>
      </c>
      <c r="V46" s="261" t="s">
        <v>73</v>
      </c>
      <c r="W46" s="261" t="s">
        <v>74</v>
      </c>
      <c r="X46" s="261" t="s">
        <v>75</v>
      </c>
      <c r="Y46" s="261" t="s">
        <v>63</v>
      </c>
      <c r="Z46" s="299">
        <f t="shared" si="38"/>
        <v>55</v>
      </c>
      <c r="AA46" s="301" t="str">
        <f t="shared" si="39"/>
        <v>Débil</v>
      </c>
      <c r="AB46" s="302" t="s">
        <v>133</v>
      </c>
      <c r="AC46" s="272">
        <f t="shared" si="40"/>
        <v>0</v>
      </c>
      <c r="AD46" s="273" t="str">
        <f t="shared" si="41"/>
        <v>Débil</v>
      </c>
      <c r="AE46" s="392">
        <f>(IF(AD46="Fuerte",100,IF(AD46="Moderado",50,0))+IF(AD47="Fuerte",100,IF(AD47="Moderado",50,0))+(IF(AD48="Fuerte",100,IF(AD48="Moderado",50,0)))/3)</f>
        <v>100</v>
      </c>
      <c r="AF46" s="393" t="str">
        <f>IF(AE46&gt;=100,"Fuerte",IF(OR(AE46=99,AE46&gt;=50),"Moderado","Débil"))</f>
        <v>Fuerte</v>
      </c>
      <c r="AG46" s="394" t="s">
        <v>151</v>
      </c>
      <c r="AH46" s="394" t="s">
        <v>152</v>
      </c>
      <c r="AI46" s="391" t="s">
        <v>8</v>
      </c>
      <c r="AJ46" s="391" t="s">
        <v>14</v>
      </c>
      <c r="AK46" s="391" t="str">
        <f>INDEX(Validacion!$C$15:$G$19,'Matriz de riesgo '!CZ46:CZ48,'Matriz de riesgo '!DB46:DB48)</f>
        <v>Extrema</v>
      </c>
      <c r="AL46" s="395"/>
      <c r="AM46" s="191"/>
      <c r="AN46" s="191"/>
      <c r="AO46" s="300"/>
      <c r="AP46" s="84"/>
      <c r="AQ46" s="84"/>
      <c r="AR46" s="300"/>
      <c r="AS46" s="192"/>
      <c r="AT46" s="192"/>
      <c r="AU46" s="300"/>
      <c r="AV46" s="300"/>
      <c r="AW46" s="300"/>
      <c r="AX46" s="220"/>
      <c r="AY46" s="300"/>
      <c r="AZ46" s="300"/>
      <c r="BA46" s="300"/>
      <c r="BB46" s="192"/>
      <c r="BC46" s="192"/>
      <c r="BD46" s="191"/>
      <c r="BE46" s="191"/>
      <c r="BF46" s="299"/>
      <c r="BG46" s="221"/>
      <c r="BH46" s="191"/>
      <c r="BI46" s="191"/>
      <c r="BJ46" s="199"/>
      <c r="BK46" s="192"/>
      <c r="BL46" s="192"/>
      <c r="BM46" s="191"/>
      <c r="BN46" s="191"/>
      <c r="BO46" s="299"/>
      <c r="BP46" s="221"/>
      <c r="BQ46" s="191"/>
      <c r="BR46" s="191"/>
      <c r="BS46" s="199"/>
      <c r="BT46" s="195"/>
      <c r="BU46" s="195"/>
      <c r="BV46" s="195"/>
      <c r="BW46" s="195"/>
      <c r="BX46" s="195"/>
      <c r="BY46" s="195"/>
      <c r="BZ46" s="195"/>
      <c r="CA46" s="195"/>
      <c r="CB46" s="195"/>
      <c r="CC46" s="300"/>
      <c r="CD46" s="300"/>
      <c r="CE46" s="300"/>
      <c r="CF46" s="300"/>
      <c r="CG46" s="300"/>
      <c r="CH46" s="300"/>
      <c r="CI46" s="300"/>
      <c r="CJ46" s="300"/>
      <c r="CK46" s="300"/>
      <c r="CU46" s="386">
        <f>VLOOKUP(N46,Validacion!$I$15:$M$19,2,FALSE)</f>
        <v>3</v>
      </c>
      <c r="CV46" s="386">
        <f>VLOOKUP(O46,Validacion!$I$23:$J$27,2,FALSE)</f>
        <v>4</v>
      </c>
      <c r="CZ46" s="386">
        <f>VLOOKUP($AI46,Validacion!$I$15:$M$19,2,FALSE)</f>
        <v>4</v>
      </c>
      <c r="DA46" s="389"/>
      <c r="DB46" s="386">
        <f>VLOOKUP($AJ46,Validacion!$I$23:$J$27,2,FALSE)</f>
        <v>4</v>
      </c>
      <c r="DC46" s="389"/>
    </row>
    <row r="47" spans="1:107" s="196" customFormat="1" ht="74.25" customHeight="1" thickBot="1" x14ac:dyDescent="0.3">
      <c r="A47" s="384"/>
      <c r="B47" s="384"/>
      <c r="C47" s="379"/>
      <c r="D47" s="381"/>
      <c r="E47" s="384"/>
      <c r="F47" s="387"/>
      <c r="G47" s="387"/>
      <c r="H47" s="387"/>
      <c r="I47" s="387"/>
      <c r="J47" s="387"/>
      <c r="K47" s="389"/>
      <c r="L47" s="390"/>
      <c r="M47" s="390"/>
      <c r="N47" s="389"/>
      <c r="O47" s="389"/>
      <c r="P47" s="391"/>
      <c r="Q47" s="226" t="s">
        <v>700</v>
      </c>
      <c r="R47" s="261" t="s">
        <v>158</v>
      </c>
      <c r="S47" s="261" t="s">
        <v>58</v>
      </c>
      <c r="T47" s="261" t="s">
        <v>59</v>
      </c>
      <c r="U47" s="261" t="s">
        <v>60</v>
      </c>
      <c r="V47" s="261" t="s">
        <v>61</v>
      </c>
      <c r="W47" s="261" t="s">
        <v>62</v>
      </c>
      <c r="X47" s="261" t="s">
        <v>75</v>
      </c>
      <c r="Y47" s="261" t="s">
        <v>63</v>
      </c>
      <c r="Z47" s="299">
        <f t="shared" si="38"/>
        <v>100</v>
      </c>
      <c r="AA47" s="301" t="str">
        <f t="shared" si="39"/>
        <v>Fuerte</v>
      </c>
      <c r="AB47" s="302" t="s">
        <v>141</v>
      </c>
      <c r="AC47" s="272">
        <f t="shared" si="40"/>
        <v>200</v>
      </c>
      <c r="AD47" s="273" t="str">
        <f t="shared" si="41"/>
        <v>Fuerte</v>
      </c>
      <c r="AE47" s="392"/>
      <c r="AF47" s="393"/>
      <c r="AG47" s="394"/>
      <c r="AH47" s="394"/>
      <c r="AI47" s="391"/>
      <c r="AJ47" s="391"/>
      <c r="AK47" s="391"/>
      <c r="AL47" s="395"/>
      <c r="AM47" s="191"/>
      <c r="AN47" s="191"/>
      <c r="AO47" s="300"/>
      <c r="AP47" s="84"/>
      <c r="AQ47" s="84"/>
      <c r="AR47" s="300"/>
      <c r="AS47" s="192"/>
      <c r="AT47" s="192"/>
      <c r="AU47" s="300"/>
      <c r="AV47" s="300"/>
      <c r="AW47" s="300"/>
      <c r="AX47" s="220"/>
      <c r="AY47" s="300"/>
      <c r="AZ47" s="300"/>
      <c r="BA47" s="300"/>
      <c r="BB47" s="192"/>
      <c r="BC47" s="192"/>
      <c r="BD47" s="191"/>
      <c r="BE47" s="191"/>
      <c r="BF47" s="299"/>
      <c r="BG47" s="221"/>
      <c r="BH47" s="191"/>
      <c r="BI47" s="191"/>
      <c r="BJ47" s="199"/>
      <c r="BK47" s="192"/>
      <c r="BL47" s="192"/>
      <c r="BM47" s="191"/>
      <c r="BN47" s="191"/>
      <c r="BO47" s="299"/>
      <c r="BP47" s="221"/>
      <c r="BQ47" s="191"/>
      <c r="BR47" s="191"/>
      <c r="BS47" s="199"/>
      <c r="BT47" s="195"/>
      <c r="BU47" s="195"/>
      <c r="BV47" s="195"/>
      <c r="BW47" s="195"/>
      <c r="BX47" s="195"/>
      <c r="BY47" s="195"/>
      <c r="BZ47" s="195"/>
      <c r="CA47" s="195"/>
      <c r="CB47" s="195"/>
      <c r="CC47" s="300"/>
      <c r="CD47" s="300"/>
      <c r="CE47" s="300"/>
      <c r="CF47" s="300"/>
      <c r="CG47" s="300"/>
      <c r="CH47" s="300"/>
      <c r="CI47" s="300"/>
      <c r="CJ47" s="300"/>
      <c r="CK47" s="300"/>
      <c r="CU47" s="387"/>
      <c r="CV47" s="387"/>
      <c r="CZ47" s="387"/>
      <c r="DA47" s="389"/>
      <c r="DB47" s="387"/>
      <c r="DC47" s="389"/>
    </row>
    <row r="48" spans="1:107" s="196" customFormat="1" ht="160.30000000000001" customHeight="1" thickBot="1" x14ac:dyDescent="0.3">
      <c r="A48" s="385"/>
      <c r="B48" s="385"/>
      <c r="C48" s="379"/>
      <c r="D48" s="382"/>
      <c r="E48" s="385"/>
      <c r="F48" s="388"/>
      <c r="G48" s="388"/>
      <c r="H48" s="388"/>
      <c r="I48" s="388"/>
      <c r="J48" s="388"/>
      <c r="K48" s="389"/>
      <c r="L48" s="390"/>
      <c r="M48" s="390"/>
      <c r="N48" s="389"/>
      <c r="O48" s="386"/>
      <c r="P48" s="391"/>
      <c r="Q48" s="226" t="s">
        <v>700</v>
      </c>
      <c r="R48" s="261" t="s">
        <v>223</v>
      </c>
      <c r="S48" s="261" t="s">
        <v>65</v>
      </c>
      <c r="T48" s="261" t="s">
        <v>59</v>
      </c>
      <c r="U48" s="261" t="s">
        <v>60</v>
      </c>
      <c r="V48" s="261" t="s">
        <v>72</v>
      </c>
      <c r="W48" s="261" t="s">
        <v>62</v>
      </c>
      <c r="X48" s="261" t="s">
        <v>75</v>
      </c>
      <c r="Y48" s="261" t="s">
        <v>63</v>
      </c>
      <c r="Z48" s="299">
        <f t="shared" si="38"/>
        <v>80</v>
      </c>
      <c r="AA48" s="301" t="str">
        <f t="shared" si="39"/>
        <v>Débil</v>
      </c>
      <c r="AB48" s="302" t="s">
        <v>15</v>
      </c>
      <c r="AC48" s="272">
        <f t="shared" si="40"/>
        <v>50</v>
      </c>
      <c r="AD48" s="273" t="str">
        <f t="shared" si="41"/>
        <v>Débil</v>
      </c>
      <c r="AE48" s="392"/>
      <c r="AF48" s="393"/>
      <c r="AG48" s="394"/>
      <c r="AH48" s="394"/>
      <c r="AI48" s="391"/>
      <c r="AJ48" s="391"/>
      <c r="AK48" s="391"/>
      <c r="AL48" s="395"/>
      <c r="AM48" s="191"/>
      <c r="AN48" s="191"/>
      <c r="AO48" s="300"/>
      <c r="AP48" s="84"/>
      <c r="AQ48" s="84"/>
      <c r="AR48" s="300"/>
      <c r="AS48" s="192"/>
      <c r="AT48" s="192"/>
      <c r="AU48" s="300"/>
      <c r="AV48" s="300"/>
      <c r="AW48" s="300"/>
      <c r="AX48" s="220"/>
      <c r="AY48" s="300"/>
      <c r="AZ48" s="300"/>
      <c r="BA48" s="300"/>
      <c r="BB48" s="192"/>
      <c r="BC48" s="192"/>
      <c r="BD48" s="191"/>
      <c r="BE48" s="191"/>
      <c r="BF48" s="299"/>
      <c r="BG48" s="221"/>
      <c r="BH48" s="191"/>
      <c r="BI48" s="191"/>
      <c r="BJ48" s="199"/>
      <c r="BK48" s="192"/>
      <c r="BL48" s="192"/>
      <c r="BM48" s="191"/>
      <c r="BN48" s="191"/>
      <c r="BO48" s="299"/>
      <c r="BP48" s="221"/>
      <c r="BQ48" s="191"/>
      <c r="BR48" s="191"/>
      <c r="BS48" s="199"/>
      <c r="BT48" s="195"/>
      <c r="BU48" s="195"/>
      <c r="BV48" s="195"/>
      <c r="BW48" s="195"/>
      <c r="BX48" s="195"/>
      <c r="BY48" s="195"/>
      <c r="BZ48" s="195"/>
      <c r="CA48" s="195"/>
      <c r="CB48" s="195"/>
      <c r="CC48" s="300"/>
      <c r="CD48" s="300"/>
      <c r="CE48" s="300"/>
      <c r="CF48" s="300"/>
      <c r="CG48" s="300"/>
      <c r="CH48" s="300"/>
      <c r="CI48" s="300"/>
      <c r="CJ48" s="300"/>
      <c r="CK48" s="300"/>
      <c r="CU48" s="387"/>
      <c r="CV48" s="387"/>
      <c r="CZ48" s="387"/>
      <c r="DA48" s="389"/>
      <c r="DB48" s="387"/>
      <c r="DC48" s="389"/>
    </row>
    <row r="49" spans="1:107" s="196" customFormat="1" ht="74.25" customHeight="1" thickBot="1" x14ac:dyDescent="0.3">
      <c r="A49" s="384" t="s">
        <v>24</v>
      </c>
      <c r="B49" s="384" t="s">
        <v>27</v>
      </c>
      <c r="C49" s="378" t="s">
        <v>240</v>
      </c>
      <c r="D49" s="380" t="s">
        <v>204</v>
      </c>
      <c r="E49" s="383" t="s">
        <v>609</v>
      </c>
      <c r="F49" s="386" t="s">
        <v>631</v>
      </c>
      <c r="G49" s="386"/>
      <c r="H49" s="386"/>
      <c r="I49" s="386"/>
      <c r="J49" s="386"/>
      <c r="K49" s="389" t="s">
        <v>632</v>
      </c>
      <c r="L49" s="390" t="s">
        <v>679</v>
      </c>
      <c r="M49" s="390" t="s">
        <v>693</v>
      </c>
      <c r="N49" s="389" t="s">
        <v>9</v>
      </c>
      <c r="O49" s="396" t="s">
        <v>14</v>
      </c>
      <c r="P49" s="391" t="str">
        <f>INDEX(Validacion!$C$15:$G$19,'Matriz de riesgo '!CU49:CU51,'Matriz de riesgo '!CV49:CV51)</f>
        <v>Extrema</v>
      </c>
      <c r="Q49" s="226" t="s">
        <v>700</v>
      </c>
      <c r="R49" s="261" t="s">
        <v>158</v>
      </c>
      <c r="S49" s="261" t="s">
        <v>65</v>
      </c>
      <c r="T49" s="261" t="s">
        <v>59</v>
      </c>
      <c r="U49" s="261" t="s">
        <v>60</v>
      </c>
      <c r="V49" s="261" t="s">
        <v>73</v>
      </c>
      <c r="W49" s="261" t="s">
        <v>74</v>
      </c>
      <c r="X49" s="261" t="s">
        <v>75</v>
      </c>
      <c r="Y49" s="261" t="s">
        <v>63</v>
      </c>
      <c r="Z49" s="299">
        <f t="shared" si="38"/>
        <v>55</v>
      </c>
      <c r="AA49" s="301" t="str">
        <f t="shared" si="39"/>
        <v>Débil</v>
      </c>
      <c r="AB49" s="302" t="s">
        <v>133</v>
      </c>
      <c r="AC49" s="272">
        <f t="shared" si="40"/>
        <v>0</v>
      </c>
      <c r="AD49" s="273" t="str">
        <f t="shared" si="41"/>
        <v>Débil</v>
      </c>
      <c r="AE49" s="392">
        <f>(IF(AD49="Fuerte",100,IF(AD49="Moderado",50,0))+IF(AD50="Fuerte",100,IF(AD50="Moderado",50,0))+(IF(AD51="Fuerte",100,IF(AD51="Moderado",50,0)))/3)</f>
        <v>100</v>
      </c>
      <c r="AF49" s="393" t="str">
        <f>IF(AE49&gt;=100,"Fuerte",IF(OR(AE49=99,AE49&gt;=50),"Moderado","Débil"))</f>
        <v>Fuerte</v>
      </c>
      <c r="AG49" s="394" t="s">
        <v>151</v>
      </c>
      <c r="AH49" s="394" t="s">
        <v>152</v>
      </c>
      <c r="AI49" s="391" t="s">
        <v>8</v>
      </c>
      <c r="AJ49" s="391" t="s">
        <v>14</v>
      </c>
      <c r="AK49" s="391" t="str">
        <f>INDEX(Validacion!$C$15:$G$19,'Matriz de riesgo '!CZ49:CZ51,'Matriz de riesgo '!DB49:DB51)</f>
        <v>Extrema</v>
      </c>
      <c r="AL49" s="395"/>
      <c r="AM49" s="191"/>
      <c r="AN49" s="191"/>
      <c r="AO49" s="300"/>
      <c r="AP49" s="84"/>
      <c r="AQ49" s="84"/>
      <c r="AR49" s="300"/>
      <c r="AS49" s="192"/>
      <c r="AT49" s="192"/>
      <c r="AU49" s="300"/>
      <c r="AV49" s="300"/>
      <c r="AW49" s="300"/>
      <c r="AX49" s="220"/>
      <c r="AY49" s="300"/>
      <c r="AZ49" s="300"/>
      <c r="BA49" s="300"/>
      <c r="BB49" s="192"/>
      <c r="BC49" s="192"/>
      <c r="BD49" s="191"/>
      <c r="BE49" s="191"/>
      <c r="BF49" s="299"/>
      <c r="BG49" s="221"/>
      <c r="BH49" s="191"/>
      <c r="BI49" s="191"/>
      <c r="BJ49" s="199"/>
      <c r="BK49" s="192"/>
      <c r="BL49" s="192"/>
      <c r="BM49" s="191"/>
      <c r="BN49" s="191"/>
      <c r="BO49" s="299"/>
      <c r="BP49" s="221"/>
      <c r="BQ49" s="191"/>
      <c r="BR49" s="191"/>
      <c r="BS49" s="199"/>
      <c r="BT49" s="195"/>
      <c r="BU49" s="195"/>
      <c r="BV49" s="195"/>
      <c r="BW49" s="195"/>
      <c r="BX49" s="195"/>
      <c r="BY49" s="195"/>
      <c r="BZ49" s="195"/>
      <c r="CA49" s="195"/>
      <c r="CB49" s="195"/>
      <c r="CC49" s="300"/>
      <c r="CD49" s="300"/>
      <c r="CE49" s="300"/>
      <c r="CF49" s="300"/>
      <c r="CG49" s="300"/>
      <c r="CH49" s="300"/>
      <c r="CI49" s="300"/>
      <c r="CJ49" s="300"/>
      <c r="CK49" s="300"/>
      <c r="CU49" s="386">
        <f>VLOOKUP(N49,Validacion!$I$15:$M$19,2,FALSE)</f>
        <v>3</v>
      </c>
      <c r="CV49" s="386">
        <f>VLOOKUP(O49,Validacion!$I$23:$J$27,2,FALSE)</f>
        <v>4</v>
      </c>
      <c r="CZ49" s="386">
        <f>VLOOKUP($AI49,Validacion!$I$15:$M$19,2,FALSE)</f>
        <v>4</v>
      </c>
      <c r="DA49" s="389"/>
      <c r="DB49" s="386">
        <f>VLOOKUP($AJ49,Validacion!$I$23:$J$27,2,FALSE)</f>
        <v>4</v>
      </c>
      <c r="DC49" s="389"/>
    </row>
    <row r="50" spans="1:107" s="196" customFormat="1" ht="74.25" customHeight="1" thickBot="1" x14ac:dyDescent="0.3">
      <c r="A50" s="384"/>
      <c r="B50" s="384"/>
      <c r="C50" s="379"/>
      <c r="D50" s="381"/>
      <c r="E50" s="384"/>
      <c r="F50" s="387"/>
      <c r="G50" s="387"/>
      <c r="H50" s="387"/>
      <c r="I50" s="387"/>
      <c r="J50" s="387"/>
      <c r="K50" s="389"/>
      <c r="L50" s="390"/>
      <c r="M50" s="390"/>
      <c r="N50" s="389"/>
      <c r="O50" s="389"/>
      <c r="P50" s="391"/>
      <c r="Q50" s="226" t="s">
        <v>700</v>
      </c>
      <c r="R50" s="261" t="s">
        <v>158</v>
      </c>
      <c r="S50" s="261" t="s">
        <v>58</v>
      </c>
      <c r="T50" s="261" t="s">
        <v>59</v>
      </c>
      <c r="U50" s="261" t="s">
        <v>60</v>
      </c>
      <c r="V50" s="261" t="s">
        <v>61</v>
      </c>
      <c r="W50" s="261" t="s">
        <v>62</v>
      </c>
      <c r="X50" s="261" t="s">
        <v>75</v>
      </c>
      <c r="Y50" s="261" t="s">
        <v>63</v>
      </c>
      <c r="Z50" s="299">
        <f t="shared" si="38"/>
        <v>100</v>
      </c>
      <c r="AA50" s="301" t="str">
        <f t="shared" si="39"/>
        <v>Fuerte</v>
      </c>
      <c r="AB50" s="302" t="s">
        <v>141</v>
      </c>
      <c r="AC50" s="272">
        <f t="shared" si="40"/>
        <v>200</v>
      </c>
      <c r="AD50" s="273" t="str">
        <f t="shared" si="41"/>
        <v>Fuerte</v>
      </c>
      <c r="AE50" s="392"/>
      <c r="AF50" s="393"/>
      <c r="AG50" s="394"/>
      <c r="AH50" s="394"/>
      <c r="AI50" s="391"/>
      <c r="AJ50" s="391"/>
      <c r="AK50" s="391"/>
      <c r="AL50" s="395"/>
      <c r="AM50" s="191"/>
      <c r="AN50" s="191"/>
      <c r="AO50" s="300"/>
      <c r="AP50" s="84"/>
      <c r="AQ50" s="84"/>
      <c r="AR50" s="300"/>
      <c r="AS50" s="192"/>
      <c r="AT50" s="192"/>
      <c r="AU50" s="300"/>
      <c r="AV50" s="300"/>
      <c r="AW50" s="300"/>
      <c r="AX50" s="220"/>
      <c r="AY50" s="300"/>
      <c r="AZ50" s="300"/>
      <c r="BA50" s="300"/>
      <c r="BB50" s="192"/>
      <c r="BC50" s="192"/>
      <c r="BD50" s="191"/>
      <c r="BE50" s="191"/>
      <c r="BF50" s="299"/>
      <c r="BG50" s="221"/>
      <c r="BH50" s="191"/>
      <c r="BI50" s="191"/>
      <c r="BJ50" s="199"/>
      <c r="BK50" s="192"/>
      <c r="BL50" s="192"/>
      <c r="BM50" s="191"/>
      <c r="BN50" s="191"/>
      <c r="BO50" s="299"/>
      <c r="BP50" s="221"/>
      <c r="BQ50" s="191"/>
      <c r="BR50" s="191"/>
      <c r="BS50" s="199"/>
      <c r="BT50" s="195"/>
      <c r="BU50" s="195"/>
      <c r="BV50" s="195"/>
      <c r="BW50" s="195"/>
      <c r="BX50" s="195"/>
      <c r="BY50" s="195"/>
      <c r="BZ50" s="195"/>
      <c r="CA50" s="195"/>
      <c r="CB50" s="195"/>
      <c r="CC50" s="300"/>
      <c r="CD50" s="300"/>
      <c r="CE50" s="300"/>
      <c r="CF50" s="300"/>
      <c r="CG50" s="300"/>
      <c r="CH50" s="300"/>
      <c r="CI50" s="300"/>
      <c r="CJ50" s="300"/>
      <c r="CK50" s="300"/>
      <c r="CU50" s="387"/>
      <c r="CV50" s="387"/>
      <c r="CZ50" s="387"/>
      <c r="DA50" s="389"/>
      <c r="DB50" s="387"/>
      <c r="DC50" s="389"/>
    </row>
    <row r="51" spans="1:107" s="196" customFormat="1" ht="160.30000000000001" customHeight="1" thickBot="1" x14ac:dyDescent="0.3">
      <c r="A51" s="385"/>
      <c r="B51" s="385"/>
      <c r="C51" s="379"/>
      <c r="D51" s="382"/>
      <c r="E51" s="385"/>
      <c r="F51" s="388"/>
      <c r="G51" s="388"/>
      <c r="H51" s="388"/>
      <c r="I51" s="388"/>
      <c r="J51" s="388"/>
      <c r="K51" s="389"/>
      <c r="L51" s="390"/>
      <c r="M51" s="390"/>
      <c r="N51" s="389"/>
      <c r="O51" s="386"/>
      <c r="P51" s="391"/>
      <c r="Q51" s="226" t="s">
        <v>700</v>
      </c>
      <c r="R51" s="261" t="s">
        <v>223</v>
      </c>
      <c r="S51" s="261" t="s">
        <v>65</v>
      </c>
      <c r="T51" s="261" t="s">
        <v>59</v>
      </c>
      <c r="U51" s="261" t="s">
        <v>60</v>
      </c>
      <c r="V51" s="261" t="s">
        <v>72</v>
      </c>
      <c r="W51" s="261" t="s">
        <v>62</v>
      </c>
      <c r="X51" s="261" t="s">
        <v>75</v>
      </c>
      <c r="Y51" s="261" t="s">
        <v>63</v>
      </c>
      <c r="Z51" s="299">
        <f t="shared" si="38"/>
        <v>80</v>
      </c>
      <c r="AA51" s="301" t="str">
        <f t="shared" si="39"/>
        <v>Débil</v>
      </c>
      <c r="AB51" s="302" t="s">
        <v>15</v>
      </c>
      <c r="AC51" s="272">
        <f t="shared" si="40"/>
        <v>50</v>
      </c>
      <c r="AD51" s="273" t="str">
        <f t="shared" si="41"/>
        <v>Débil</v>
      </c>
      <c r="AE51" s="392"/>
      <c r="AF51" s="393"/>
      <c r="AG51" s="394"/>
      <c r="AH51" s="394"/>
      <c r="AI51" s="391"/>
      <c r="AJ51" s="391"/>
      <c r="AK51" s="391"/>
      <c r="AL51" s="395"/>
      <c r="AM51" s="191"/>
      <c r="AN51" s="191"/>
      <c r="AO51" s="300"/>
      <c r="AP51" s="84"/>
      <c r="AQ51" s="84"/>
      <c r="AR51" s="300"/>
      <c r="AS51" s="192"/>
      <c r="AT51" s="192"/>
      <c r="AU51" s="300"/>
      <c r="AV51" s="300"/>
      <c r="AW51" s="300"/>
      <c r="AX51" s="220"/>
      <c r="AY51" s="300"/>
      <c r="AZ51" s="300"/>
      <c r="BA51" s="300"/>
      <c r="BB51" s="192"/>
      <c r="BC51" s="192"/>
      <c r="BD51" s="191"/>
      <c r="BE51" s="191"/>
      <c r="BF51" s="299"/>
      <c r="BG51" s="221"/>
      <c r="BH51" s="191"/>
      <c r="BI51" s="191"/>
      <c r="BJ51" s="199"/>
      <c r="BK51" s="192"/>
      <c r="BL51" s="192"/>
      <c r="BM51" s="191"/>
      <c r="BN51" s="191"/>
      <c r="BO51" s="299"/>
      <c r="BP51" s="221"/>
      <c r="BQ51" s="191"/>
      <c r="BR51" s="191"/>
      <c r="BS51" s="199"/>
      <c r="BT51" s="195"/>
      <c r="BU51" s="195"/>
      <c r="BV51" s="195"/>
      <c r="BW51" s="195"/>
      <c r="BX51" s="195"/>
      <c r="BY51" s="195"/>
      <c r="BZ51" s="195"/>
      <c r="CA51" s="195"/>
      <c r="CB51" s="195"/>
      <c r="CC51" s="300"/>
      <c r="CD51" s="300"/>
      <c r="CE51" s="300"/>
      <c r="CF51" s="300"/>
      <c r="CG51" s="300"/>
      <c r="CH51" s="300"/>
      <c r="CI51" s="300"/>
      <c r="CJ51" s="300"/>
      <c r="CK51" s="300"/>
      <c r="CU51" s="387"/>
      <c r="CV51" s="387"/>
      <c r="CZ51" s="387"/>
      <c r="DA51" s="389"/>
      <c r="DB51" s="387"/>
      <c r="DC51" s="389"/>
    </row>
    <row r="52" spans="1:107" s="196" customFormat="1" ht="74.25" customHeight="1" thickBot="1" x14ac:dyDescent="0.3">
      <c r="A52" s="384" t="s">
        <v>24</v>
      </c>
      <c r="B52" s="384" t="s">
        <v>27</v>
      </c>
      <c r="C52" s="378" t="s">
        <v>240</v>
      </c>
      <c r="D52" s="380" t="s">
        <v>204</v>
      </c>
      <c r="E52" s="383" t="s">
        <v>609</v>
      </c>
      <c r="F52" s="386" t="s">
        <v>633</v>
      </c>
      <c r="G52" s="386"/>
      <c r="H52" s="386"/>
      <c r="I52" s="386"/>
      <c r="J52" s="386"/>
      <c r="K52" s="389" t="s">
        <v>634</v>
      </c>
      <c r="L52" s="390" t="s">
        <v>680</v>
      </c>
      <c r="M52" s="390" t="s">
        <v>693</v>
      </c>
      <c r="N52" s="389" t="s">
        <v>9</v>
      </c>
      <c r="O52" s="396" t="s">
        <v>14</v>
      </c>
      <c r="P52" s="391" t="str">
        <f>INDEX(Validacion!$C$15:$G$19,'Matriz de riesgo '!CU52:CU54,'Matriz de riesgo '!CV52:CV54)</f>
        <v>Extrema</v>
      </c>
      <c r="Q52" s="226" t="s">
        <v>700</v>
      </c>
      <c r="R52" s="261" t="s">
        <v>158</v>
      </c>
      <c r="S52" s="261" t="s">
        <v>65</v>
      </c>
      <c r="T52" s="261" t="s">
        <v>59</v>
      </c>
      <c r="U52" s="261" t="s">
        <v>60</v>
      </c>
      <c r="V52" s="261" t="s">
        <v>73</v>
      </c>
      <c r="W52" s="261" t="s">
        <v>74</v>
      </c>
      <c r="X52" s="261" t="s">
        <v>75</v>
      </c>
      <c r="Y52" s="261" t="s">
        <v>63</v>
      </c>
      <c r="Z52" s="299">
        <f t="shared" si="38"/>
        <v>55</v>
      </c>
      <c r="AA52" s="301" t="str">
        <f t="shared" si="39"/>
        <v>Débil</v>
      </c>
      <c r="AB52" s="302" t="s">
        <v>133</v>
      </c>
      <c r="AC52" s="272">
        <f t="shared" si="40"/>
        <v>0</v>
      </c>
      <c r="AD52" s="273" t="str">
        <f t="shared" si="41"/>
        <v>Débil</v>
      </c>
      <c r="AE52" s="392">
        <f>(IF(AD52="Fuerte",100,IF(AD52="Moderado",50,0))+IF(AD53="Fuerte",100,IF(AD53="Moderado",50,0))+(IF(AD54="Fuerte",100,IF(AD54="Moderado",50,0)))/3)</f>
        <v>100</v>
      </c>
      <c r="AF52" s="393" t="str">
        <f>IF(AE52&gt;=100,"Fuerte",IF(OR(AE52=99,AE52&gt;=50),"Moderado","Débil"))</f>
        <v>Fuerte</v>
      </c>
      <c r="AG52" s="394" t="s">
        <v>151</v>
      </c>
      <c r="AH52" s="394" t="s">
        <v>152</v>
      </c>
      <c r="AI52" s="391" t="s">
        <v>8</v>
      </c>
      <c r="AJ52" s="391" t="s">
        <v>14</v>
      </c>
      <c r="AK52" s="391" t="str">
        <f>INDEX(Validacion!$C$15:$G$19,'Matriz de riesgo '!CZ52:CZ54,'Matriz de riesgo '!DB52:DB54)</f>
        <v>Extrema</v>
      </c>
      <c r="AL52" s="395"/>
      <c r="AM52" s="191"/>
      <c r="AN52" s="191"/>
      <c r="AO52" s="300"/>
      <c r="AP52" s="84"/>
      <c r="AQ52" s="84"/>
      <c r="AR52" s="300"/>
      <c r="AS52" s="192"/>
      <c r="AT52" s="192"/>
      <c r="AU52" s="300"/>
      <c r="AV52" s="300"/>
      <c r="AW52" s="300"/>
      <c r="AX52" s="220"/>
      <c r="AY52" s="300"/>
      <c r="AZ52" s="300"/>
      <c r="BA52" s="300"/>
      <c r="BB52" s="192"/>
      <c r="BC52" s="192"/>
      <c r="BD52" s="191"/>
      <c r="BE52" s="191"/>
      <c r="BF52" s="299"/>
      <c r="BG52" s="221"/>
      <c r="BH52" s="191"/>
      <c r="BI52" s="191"/>
      <c r="BJ52" s="199"/>
      <c r="BK52" s="192"/>
      <c r="BL52" s="192"/>
      <c r="BM52" s="191"/>
      <c r="BN52" s="191"/>
      <c r="BO52" s="299"/>
      <c r="BP52" s="221"/>
      <c r="BQ52" s="191"/>
      <c r="BR52" s="191"/>
      <c r="BS52" s="199"/>
      <c r="BT52" s="195"/>
      <c r="BU52" s="195"/>
      <c r="BV52" s="195"/>
      <c r="BW52" s="195"/>
      <c r="BX52" s="195"/>
      <c r="BY52" s="195"/>
      <c r="BZ52" s="195"/>
      <c r="CA52" s="195"/>
      <c r="CB52" s="195"/>
      <c r="CC52" s="300"/>
      <c r="CD52" s="300"/>
      <c r="CE52" s="300"/>
      <c r="CF52" s="300"/>
      <c r="CG52" s="300"/>
      <c r="CH52" s="300"/>
      <c r="CI52" s="300"/>
      <c r="CJ52" s="300"/>
      <c r="CK52" s="300"/>
      <c r="CU52" s="386">
        <f>VLOOKUP(N52,Validacion!$I$15:$M$19,2,FALSE)</f>
        <v>3</v>
      </c>
      <c r="CV52" s="386">
        <f>VLOOKUP(O52,Validacion!$I$23:$J$27,2,FALSE)</f>
        <v>4</v>
      </c>
      <c r="CZ52" s="386">
        <f>VLOOKUP($AI52,Validacion!$I$15:$M$19,2,FALSE)</f>
        <v>4</v>
      </c>
      <c r="DA52" s="389"/>
      <c r="DB52" s="386">
        <f>VLOOKUP($AJ52,Validacion!$I$23:$J$27,2,FALSE)</f>
        <v>4</v>
      </c>
      <c r="DC52" s="389"/>
    </row>
    <row r="53" spans="1:107" s="196" customFormat="1" ht="74.25" customHeight="1" thickBot="1" x14ac:dyDescent="0.3">
      <c r="A53" s="384"/>
      <c r="B53" s="384"/>
      <c r="C53" s="379"/>
      <c r="D53" s="381"/>
      <c r="E53" s="384"/>
      <c r="F53" s="387"/>
      <c r="G53" s="387"/>
      <c r="H53" s="387"/>
      <c r="I53" s="387"/>
      <c r="J53" s="387"/>
      <c r="K53" s="389"/>
      <c r="L53" s="390"/>
      <c r="M53" s="390"/>
      <c r="N53" s="389"/>
      <c r="O53" s="389"/>
      <c r="P53" s="391"/>
      <c r="Q53" s="226" t="s">
        <v>700</v>
      </c>
      <c r="R53" s="261" t="s">
        <v>158</v>
      </c>
      <c r="S53" s="261" t="s">
        <v>58</v>
      </c>
      <c r="T53" s="261" t="s">
        <v>59</v>
      </c>
      <c r="U53" s="261" t="s">
        <v>60</v>
      </c>
      <c r="V53" s="261" t="s">
        <v>61</v>
      </c>
      <c r="W53" s="261" t="s">
        <v>62</v>
      </c>
      <c r="X53" s="261" t="s">
        <v>75</v>
      </c>
      <c r="Y53" s="261" t="s">
        <v>63</v>
      </c>
      <c r="Z53" s="299">
        <f t="shared" si="38"/>
        <v>100</v>
      </c>
      <c r="AA53" s="301" t="str">
        <f t="shared" si="39"/>
        <v>Fuerte</v>
      </c>
      <c r="AB53" s="302" t="s">
        <v>141</v>
      </c>
      <c r="AC53" s="272">
        <f t="shared" si="40"/>
        <v>200</v>
      </c>
      <c r="AD53" s="273" t="str">
        <f t="shared" si="41"/>
        <v>Fuerte</v>
      </c>
      <c r="AE53" s="392"/>
      <c r="AF53" s="393"/>
      <c r="AG53" s="394"/>
      <c r="AH53" s="394"/>
      <c r="AI53" s="391"/>
      <c r="AJ53" s="391"/>
      <c r="AK53" s="391"/>
      <c r="AL53" s="395"/>
      <c r="AM53" s="191"/>
      <c r="AN53" s="191"/>
      <c r="AO53" s="300"/>
      <c r="AP53" s="84"/>
      <c r="AQ53" s="84"/>
      <c r="AR53" s="300"/>
      <c r="AS53" s="192"/>
      <c r="AT53" s="192"/>
      <c r="AU53" s="300"/>
      <c r="AV53" s="300"/>
      <c r="AW53" s="300"/>
      <c r="AX53" s="220"/>
      <c r="AY53" s="300"/>
      <c r="AZ53" s="300"/>
      <c r="BA53" s="300"/>
      <c r="BB53" s="192"/>
      <c r="BC53" s="192"/>
      <c r="BD53" s="191"/>
      <c r="BE53" s="191"/>
      <c r="BF53" s="299"/>
      <c r="BG53" s="221"/>
      <c r="BH53" s="191"/>
      <c r="BI53" s="191"/>
      <c r="BJ53" s="199"/>
      <c r="BK53" s="192"/>
      <c r="BL53" s="192"/>
      <c r="BM53" s="191"/>
      <c r="BN53" s="191"/>
      <c r="BO53" s="299"/>
      <c r="BP53" s="221"/>
      <c r="BQ53" s="191"/>
      <c r="BR53" s="191"/>
      <c r="BS53" s="199"/>
      <c r="BT53" s="195"/>
      <c r="BU53" s="195"/>
      <c r="BV53" s="195"/>
      <c r="BW53" s="195"/>
      <c r="BX53" s="195"/>
      <c r="BY53" s="195"/>
      <c r="BZ53" s="195"/>
      <c r="CA53" s="195"/>
      <c r="CB53" s="195"/>
      <c r="CC53" s="300"/>
      <c r="CD53" s="300"/>
      <c r="CE53" s="300"/>
      <c r="CF53" s="300"/>
      <c r="CG53" s="300"/>
      <c r="CH53" s="300"/>
      <c r="CI53" s="300"/>
      <c r="CJ53" s="300"/>
      <c r="CK53" s="300"/>
      <c r="CU53" s="387"/>
      <c r="CV53" s="387"/>
      <c r="CZ53" s="387"/>
      <c r="DA53" s="389"/>
      <c r="DB53" s="387"/>
      <c r="DC53" s="389"/>
    </row>
    <row r="54" spans="1:107" s="196" customFormat="1" ht="160.30000000000001" customHeight="1" thickBot="1" x14ac:dyDescent="0.3">
      <c r="A54" s="385"/>
      <c r="B54" s="385"/>
      <c r="C54" s="379"/>
      <c r="D54" s="382"/>
      <c r="E54" s="385"/>
      <c r="F54" s="388"/>
      <c r="G54" s="388"/>
      <c r="H54" s="388"/>
      <c r="I54" s="388"/>
      <c r="J54" s="388"/>
      <c r="K54" s="389"/>
      <c r="L54" s="390"/>
      <c r="M54" s="390"/>
      <c r="N54" s="389"/>
      <c r="O54" s="386"/>
      <c r="P54" s="391"/>
      <c r="Q54" s="226" t="s">
        <v>700</v>
      </c>
      <c r="R54" s="261" t="s">
        <v>223</v>
      </c>
      <c r="S54" s="261" t="s">
        <v>65</v>
      </c>
      <c r="T54" s="261" t="s">
        <v>59</v>
      </c>
      <c r="U54" s="261" t="s">
        <v>60</v>
      </c>
      <c r="V54" s="261" t="s">
        <v>72</v>
      </c>
      <c r="W54" s="261" t="s">
        <v>62</v>
      </c>
      <c r="X54" s="261" t="s">
        <v>75</v>
      </c>
      <c r="Y54" s="261" t="s">
        <v>63</v>
      </c>
      <c r="Z54" s="299">
        <f t="shared" si="38"/>
        <v>80</v>
      </c>
      <c r="AA54" s="301" t="str">
        <f t="shared" si="39"/>
        <v>Débil</v>
      </c>
      <c r="AB54" s="302" t="s">
        <v>15</v>
      </c>
      <c r="AC54" s="272">
        <f t="shared" si="40"/>
        <v>50</v>
      </c>
      <c r="AD54" s="273" t="str">
        <f t="shared" si="41"/>
        <v>Débil</v>
      </c>
      <c r="AE54" s="392"/>
      <c r="AF54" s="393"/>
      <c r="AG54" s="394"/>
      <c r="AH54" s="394"/>
      <c r="AI54" s="391"/>
      <c r="AJ54" s="391"/>
      <c r="AK54" s="391"/>
      <c r="AL54" s="395"/>
      <c r="AM54" s="191"/>
      <c r="AN54" s="191"/>
      <c r="AO54" s="300"/>
      <c r="AP54" s="84"/>
      <c r="AQ54" s="84"/>
      <c r="AR54" s="300"/>
      <c r="AS54" s="192"/>
      <c r="AT54" s="192"/>
      <c r="AU54" s="300"/>
      <c r="AV54" s="300"/>
      <c r="AW54" s="300"/>
      <c r="AX54" s="220"/>
      <c r="AY54" s="300"/>
      <c r="AZ54" s="300"/>
      <c r="BA54" s="300"/>
      <c r="BB54" s="192"/>
      <c r="BC54" s="192"/>
      <c r="BD54" s="191"/>
      <c r="BE54" s="191"/>
      <c r="BF54" s="299"/>
      <c r="BG54" s="221"/>
      <c r="BH54" s="191"/>
      <c r="BI54" s="191"/>
      <c r="BJ54" s="199"/>
      <c r="BK54" s="192"/>
      <c r="BL54" s="192"/>
      <c r="BM54" s="191"/>
      <c r="BN54" s="191"/>
      <c r="BO54" s="299"/>
      <c r="BP54" s="221"/>
      <c r="BQ54" s="191"/>
      <c r="BR54" s="191"/>
      <c r="BS54" s="199"/>
      <c r="BT54" s="195"/>
      <c r="BU54" s="195"/>
      <c r="BV54" s="195"/>
      <c r="BW54" s="195"/>
      <c r="BX54" s="195"/>
      <c r="BY54" s="195"/>
      <c r="BZ54" s="195"/>
      <c r="CA54" s="195"/>
      <c r="CB54" s="195"/>
      <c r="CC54" s="300"/>
      <c r="CD54" s="300"/>
      <c r="CE54" s="300"/>
      <c r="CF54" s="300"/>
      <c r="CG54" s="300"/>
      <c r="CH54" s="300"/>
      <c r="CI54" s="300"/>
      <c r="CJ54" s="300"/>
      <c r="CK54" s="300"/>
      <c r="CU54" s="387"/>
      <c r="CV54" s="387"/>
      <c r="CZ54" s="387"/>
      <c r="DA54" s="389"/>
      <c r="DB54" s="387"/>
      <c r="DC54" s="389"/>
    </row>
    <row r="55" spans="1:107" s="196" customFormat="1" ht="74.25" customHeight="1" thickBot="1" x14ac:dyDescent="0.3">
      <c r="A55" s="384" t="s">
        <v>24</v>
      </c>
      <c r="B55" s="384" t="s">
        <v>27</v>
      </c>
      <c r="C55" s="378" t="s">
        <v>240</v>
      </c>
      <c r="D55" s="380" t="s">
        <v>204</v>
      </c>
      <c r="E55" s="383" t="s">
        <v>609</v>
      </c>
      <c r="F55" s="386" t="s">
        <v>635</v>
      </c>
      <c r="G55" s="386"/>
      <c r="H55" s="386"/>
      <c r="I55" s="386"/>
      <c r="J55" s="386"/>
      <c r="K55" s="389" t="s">
        <v>636</v>
      </c>
      <c r="L55" s="390" t="s">
        <v>681</v>
      </c>
      <c r="M55" s="390" t="s">
        <v>693</v>
      </c>
      <c r="N55" s="389" t="s">
        <v>9</v>
      </c>
      <c r="O55" s="396" t="s">
        <v>14</v>
      </c>
      <c r="P55" s="391" t="str">
        <f>INDEX(Validacion!$C$15:$G$19,'Matriz de riesgo '!CU55:CU57,'Matriz de riesgo '!CV55:CV57)</f>
        <v>Extrema</v>
      </c>
      <c r="Q55" s="226" t="s">
        <v>700</v>
      </c>
      <c r="R55" s="261" t="s">
        <v>158</v>
      </c>
      <c r="S55" s="261" t="s">
        <v>65</v>
      </c>
      <c r="T55" s="261" t="s">
        <v>59</v>
      </c>
      <c r="U55" s="261" t="s">
        <v>60</v>
      </c>
      <c r="V55" s="261" t="s">
        <v>73</v>
      </c>
      <c r="W55" s="261" t="s">
        <v>74</v>
      </c>
      <c r="X55" s="261" t="s">
        <v>75</v>
      </c>
      <c r="Y55" s="261" t="s">
        <v>63</v>
      </c>
      <c r="Z55" s="299">
        <f t="shared" si="38"/>
        <v>55</v>
      </c>
      <c r="AA55" s="301" t="str">
        <f t="shared" si="39"/>
        <v>Débil</v>
      </c>
      <c r="AB55" s="302" t="s">
        <v>133</v>
      </c>
      <c r="AC55" s="272">
        <f t="shared" si="40"/>
        <v>0</v>
      </c>
      <c r="AD55" s="273" t="str">
        <f t="shared" si="41"/>
        <v>Débil</v>
      </c>
      <c r="AE55" s="392">
        <f>(IF(AD55="Fuerte",100,IF(AD55="Moderado",50,0))+IF(AD56="Fuerte",100,IF(AD56="Moderado",50,0))+(IF(AD57="Fuerte",100,IF(AD57="Moderado",50,0)))/3)</f>
        <v>100</v>
      </c>
      <c r="AF55" s="393" t="str">
        <f>IF(AE55&gt;=100,"Fuerte",IF(OR(AE55=99,AE55&gt;=50),"Moderado","Débil"))</f>
        <v>Fuerte</v>
      </c>
      <c r="AG55" s="394" t="s">
        <v>151</v>
      </c>
      <c r="AH55" s="394" t="s">
        <v>152</v>
      </c>
      <c r="AI55" s="391" t="s">
        <v>8</v>
      </c>
      <c r="AJ55" s="391" t="s">
        <v>14</v>
      </c>
      <c r="AK55" s="391" t="str">
        <f>INDEX(Validacion!$C$15:$G$19,'Matriz de riesgo '!CZ55:CZ57,'Matriz de riesgo '!DB55:DB57)</f>
        <v>Extrema</v>
      </c>
      <c r="AL55" s="395"/>
      <c r="AM55" s="191"/>
      <c r="AN55" s="191"/>
      <c r="AO55" s="300"/>
      <c r="AP55" s="84"/>
      <c r="AQ55" s="84"/>
      <c r="AR55" s="300"/>
      <c r="AS55" s="192"/>
      <c r="AT55" s="192"/>
      <c r="AU55" s="300"/>
      <c r="AV55" s="300"/>
      <c r="AW55" s="300"/>
      <c r="AX55" s="220"/>
      <c r="AY55" s="300"/>
      <c r="AZ55" s="300"/>
      <c r="BA55" s="300"/>
      <c r="BB55" s="192"/>
      <c r="BC55" s="192"/>
      <c r="BD55" s="191"/>
      <c r="BE55" s="191"/>
      <c r="BF55" s="299"/>
      <c r="BG55" s="221"/>
      <c r="BH55" s="191"/>
      <c r="BI55" s="191"/>
      <c r="BJ55" s="199"/>
      <c r="BK55" s="192"/>
      <c r="BL55" s="192"/>
      <c r="BM55" s="191"/>
      <c r="BN55" s="191"/>
      <c r="BO55" s="299"/>
      <c r="BP55" s="221"/>
      <c r="BQ55" s="191"/>
      <c r="BR55" s="191"/>
      <c r="BS55" s="199"/>
      <c r="BT55" s="195"/>
      <c r="BU55" s="195"/>
      <c r="BV55" s="195"/>
      <c r="BW55" s="195"/>
      <c r="BX55" s="195"/>
      <c r="BY55" s="195"/>
      <c r="BZ55" s="195"/>
      <c r="CA55" s="195"/>
      <c r="CB55" s="195"/>
      <c r="CC55" s="300"/>
      <c r="CD55" s="300"/>
      <c r="CE55" s="300"/>
      <c r="CF55" s="300"/>
      <c r="CG55" s="300"/>
      <c r="CH55" s="300"/>
      <c r="CI55" s="300"/>
      <c r="CJ55" s="300"/>
      <c r="CK55" s="300"/>
      <c r="CU55" s="386">
        <f>VLOOKUP(N55,Validacion!$I$15:$M$19,2,FALSE)</f>
        <v>3</v>
      </c>
      <c r="CV55" s="386">
        <f>VLOOKUP(O55,Validacion!$I$23:$J$27,2,FALSE)</f>
        <v>4</v>
      </c>
      <c r="CZ55" s="386">
        <f>VLOOKUP($AI55,Validacion!$I$15:$M$19,2,FALSE)</f>
        <v>4</v>
      </c>
      <c r="DA55" s="389"/>
      <c r="DB55" s="386">
        <f>VLOOKUP($AJ55,Validacion!$I$23:$J$27,2,FALSE)</f>
        <v>4</v>
      </c>
      <c r="DC55" s="389"/>
    </row>
    <row r="56" spans="1:107" s="196" customFormat="1" ht="74.25" customHeight="1" thickBot="1" x14ac:dyDescent="0.3">
      <c r="A56" s="384"/>
      <c r="B56" s="384"/>
      <c r="C56" s="379"/>
      <c r="D56" s="381"/>
      <c r="E56" s="384"/>
      <c r="F56" s="387"/>
      <c r="G56" s="387"/>
      <c r="H56" s="387"/>
      <c r="I56" s="387"/>
      <c r="J56" s="387"/>
      <c r="K56" s="389"/>
      <c r="L56" s="390"/>
      <c r="M56" s="390"/>
      <c r="N56" s="389"/>
      <c r="O56" s="389"/>
      <c r="P56" s="391"/>
      <c r="Q56" s="226" t="s">
        <v>700</v>
      </c>
      <c r="R56" s="261" t="s">
        <v>158</v>
      </c>
      <c r="S56" s="261" t="s">
        <v>58</v>
      </c>
      <c r="T56" s="261" t="s">
        <v>59</v>
      </c>
      <c r="U56" s="261" t="s">
        <v>60</v>
      </c>
      <c r="V56" s="261" t="s">
        <v>61</v>
      </c>
      <c r="W56" s="261" t="s">
        <v>62</v>
      </c>
      <c r="X56" s="261" t="s">
        <v>75</v>
      </c>
      <c r="Y56" s="261" t="s">
        <v>63</v>
      </c>
      <c r="Z56" s="299">
        <f t="shared" si="38"/>
        <v>100</v>
      </c>
      <c r="AA56" s="301" t="str">
        <f t="shared" si="39"/>
        <v>Fuerte</v>
      </c>
      <c r="AB56" s="302" t="s">
        <v>141</v>
      </c>
      <c r="AC56" s="272">
        <f t="shared" si="40"/>
        <v>200</v>
      </c>
      <c r="AD56" s="273" t="str">
        <f t="shared" si="41"/>
        <v>Fuerte</v>
      </c>
      <c r="AE56" s="392"/>
      <c r="AF56" s="393"/>
      <c r="AG56" s="394"/>
      <c r="AH56" s="394"/>
      <c r="AI56" s="391"/>
      <c r="AJ56" s="391"/>
      <c r="AK56" s="391"/>
      <c r="AL56" s="395"/>
      <c r="AM56" s="191"/>
      <c r="AN56" s="191"/>
      <c r="AO56" s="300"/>
      <c r="AP56" s="84"/>
      <c r="AQ56" s="84"/>
      <c r="AR56" s="300"/>
      <c r="AS56" s="192"/>
      <c r="AT56" s="192"/>
      <c r="AU56" s="300"/>
      <c r="AV56" s="300"/>
      <c r="AW56" s="300"/>
      <c r="AX56" s="220"/>
      <c r="AY56" s="300"/>
      <c r="AZ56" s="300"/>
      <c r="BA56" s="300"/>
      <c r="BB56" s="192"/>
      <c r="BC56" s="192"/>
      <c r="BD56" s="191"/>
      <c r="BE56" s="191"/>
      <c r="BF56" s="299"/>
      <c r="BG56" s="221"/>
      <c r="BH56" s="191"/>
      <c r="BI56" s="191"/>
      <c r="BJ56" s="199"/>
      <c r="BK56" s="192"/>
      <c r="BL56" s="192"/>
      <c r="BM56" s="191"/>
      <c r="BN56" s="191"/>
      <c r="BO56" s="299"/>
      <c r="BP56" s="221"/>
      <c r="BQ56" s="191"/>
      <c r="BR56" s="191"/>
      <c r="BS56" s="199"/>
      <c r="BT56" s="195"/>
      <c r="BU56" s="195"/>
      <c r="BV56" s="195"/>
      <c r="BW56" s="195"/>
      <c r="BX56" s="195"/>
      <c r="BY56" s="195"/>
      <c r="BZ56" s="195"/>
      <c r="CA56" s="195"/>
      <c r="CB56" s="195"/>
      <c r="CC56" s="300"/>
      <c r="CD56" s="300"/>
      <c r="CE56" s="300"/>
      <c r="CF56" s="300"/>
      <c r="CG56" s="300"/>
      <c r="CH56" s="300"/>
      <c r="CI56" s="300"/>
      <c r="CJ56" s="300"/>
      <c r="CK56" s="300"/>
      <c r="CU56" s="387"/>
      <c r="CV56" s="387"/>
      <c r="CZ56" s="387"/>
      <c r="DA56" s="389"/>
      <c r="DB56" s="387"/>
      <c r="DC56" s="389"/>
    </row>
    <row r="57" spans="1:107" s="196" customFormat="1" ht="160.30000000000001" customHeight="1" thickBot="1" x14ac:dyDescent="0.3">
      <c r="A57" s="385"/>
      <c r="B57" s="385"/>
      <c r="C57" s="379"/>
      <c r="D57" s="382"/>
      <c r="E57" s="385"/>
      <c r="F57" s="388"/>
      <c r="G57" s="388"/>
      <c r="H57" s="388"/>
      <c r="I57" s="388"/>
      <c r="J57" s="388"/>
      <c r="K57" s="389"/>
      <c r="L57" s="390"/>
      <c r="M57" s="390"/>
      <c r="N57" s="389"/>
      <c r="O57" s="386"/>
      <c r="P57" s="391"/>
      <c r="Q57" s="226" t="s">
        <v>700</v>
      </c>
      <c r="R57" s="261" t="s">
        <v>223</v>
      </c>
      <c r="S57" s="261" t="s">
        <v>65</v>
      </c>
      <c r="T57" s="261" t="s">
        <v>59</v>
      </c>
      <c r="U57" s="261" t="s">
        <v>60</v>
      </c>
      <c r="V57" s="261" t="s">
        <v>72</v>
      </c>
      <c r="W57" s="261" t="s">
        <v>62</v>
      </c>
      <c r="X57" s="261" t="s">
        <v>75</v>
      </c>
      <c r="Y57" s="261" t="s">
        <v>63</v>
      </c>
      <c r="Z57" s="299">
        <f t="shared" si="38"/>
        <v>80</v>
      </c>
      <c r="AA57" s="301" t="str">
        <f t="shared" si="39"/>
        <v>Débil</v>
      </c>
      <c r="AB57" s="302" t="s">
        <v>15</v>
      </c>
      <c r="AC57" s="272">
        <f t="shared" si="40"/>
        <v>50</v>
      </c>
      <c r="AD57" s="273" t="str">
        <f t="shared" si="41"/>
        <v>Débil</v>
      </c>
      <c r="AE57" s="392"/>
      <c r="AF57" s="393"/>
      <c r="AG57" s="394"/>
      <c r="AH57" s="394"/>
      <c r="AI57" s="391"/>
      <c r="AJ57" s="391"/>
      <c r="AK57" s="391"/>
      <c r="AL57" s="395"/>
      <c r="AM57" s="191"/>
      <c r="AN57" s="191"/>
      <c r="AO57" s="300"/>
      <c r="AP57" s="84"/>
      <c r="AQ57" s="84"/>
      <c r="AR57" s="300"/>
      <c r="AS57" s="192"/>
      <c r="AT57" s="192"/>
      <c r="AU57" s="300"/>
      <c r="AV57" s="300"/>
      <c r="AW57" s="300"/>
      <c r="AX57" s="220"/>
      <c r="AY57" s="300"/>
      <c r="AZ57" s="300"/>
      <c r="BA57" s="300"/>
      <c r="BB57" s="192"/>
      <c r="BC57" s="192"/>
      <c r="BD57" s="191"/>
      <c r="BE57" s="191"/>
      <c r="BF57" s="299"/>
      <c r="BG57" s="221"/>
      <c r="BH57" s="191"/>
      <c r="BI57" s="191"/>
      <c r="BJ57" s="199"/>
      <c r="BK57" s="192"/>
      <c r="BL57" s="192"/>
      <c r="BM57" s="191"/>
      <c r="BN57" s="191"/>
      <c r="BO57" s="299"/>
      <c r="BP57" s="221"/>
      <c r="BQ57" s="191"/>
      <c r="BR57" s="191"/>
      <c r="BS57" s="199"/>
      <c r="BT57" s="195"/>
      <c r="BU57" s="195"/>
      <c r="BV57" s="195"/>
      <c r="BW57" s="195"/>
      <c r="BX57" s="195"/>
      <c r="BY57" s="195"/>
      <c r="BZ57" s="195"/>
      <c r="CA57" s="195"/>
      <c r="CB57" s="195"/>
      <c r="CC57" s="300"/>
      <c r="CD57" s="300"/>
      <c r="CE57" s="300"/>
      <c r="CF57" s="300"/>
      <c r="CG57" s="300"/>
      <c r="CH57" s="300"/>
      <c r="CI57" s="300"/>
      <c r="CJ57" s="300"/>
      <c r="CK57" s="300"/>
      <c r="CU57" s="387"/>
      <c r="CV57" s="387"/>
      <c r="CZ57" s="387"/>
      <c r="DA57" s="389"/>
      <c r="DB57" s="387"/>
      <c r="DC57" s="389"/>
    </row>
    <row r="58" spans="1:107" s="196" customFormat="1" ht="74.25" customHeight="1" thickBot="1" x14ac:dyDescent="0.3">
      <c r="A58" s="384" t="s">
        <v>24</v>
      </c>
      <c r="B58" s="384" t="s">
        <v>27</v>
      </c>
      <c r="C58" s="378" t="s">
        <v>240</v>
      </c>
      <c r="D58" s="380" t="s">
        <v>204</v>
      </c>
      <c r="E58" s="383" t="s">
        <v>609</v>
      </c>
      <c r="F58" s="386" t="s">
        <v>637</v>
      </c>
      <c r="G58" s="386"/>
      <c r="H58" s="386"/>
      <c r="I58" s="386"/>
      <c r="J58" s="386"/>
      <c r="K58" s="389" t="s">
        <v>638</v>
      </c>
      <c r="L58" s="390" t="s">
        <v>682</v>
      </c>
      <c r="M58" s="390" t="s">
        <v>693</v>
      </c>
      <c r="N58" s="389" t="s">
        <v>9</v>
      </c>
      <c r="O58" s="396" t="s">
        <v>14</v>
      </c>
      <c r="P58" s="391" t="str">
        <f>INDEX(Validacion!$C$15:$G$19,'Matriz de riesgo '!CU58:CU60,'Matriz de riesgo '!CV58:CV60)</f>
        <v>Extrema</v>
      </c>
      <c r="Q58" s="226" t="s">
        <v>700</v>
      </c>
      <c r="R58" s="261" t="s">
        <v>158</v>
      </c>
      <c r="S58" s="261" t="s">
        <v>65</v>
      </c>
      <c r="T58" s="261" t="s">
        <v>59</v>
      </c>
      <c r="U58" s="261" t="s">
        <v>60</v>
      </c>
      <c r="V58" s="261" t="s">
        <v>73</v>
      </c>
      <c r="W58" s="261" t="s">
        <v>74</v>
      </c>
      <c r="X58" s="261" t="s">
        <v>75</v>
      </c>
      <c r="Y58" s="261" t="s">
        <v>63</v>
      </c>
      <c r="Z58" s="299">
        <f t="shared" si="38"/>
        <v>55</v>
      </c>
      <c r="AA58" s="301" t="str">
        <f t="shared" si="39"/>
        <v>Débil</v>
      </c>
      <c r="AB58" s="302" t="s">
        <v>133</v>
      </c>
      <c r="AC58" s="272">
        <f t="shared" si="40"/>
        <v>0</v>
      </c>
      <c r="AD58" s="273" t="str">
        <f t="shared" si="41"/>
        <v>Débil</v>
      </c>
      <c r="AE58" s="392">
        <f>(IF(AD58="Fuerte",100,IF(AD58="Moderado",50,0))+IF(AD59="Fuerte",100,IF(AD59="Moderado",50,0))+(IF(AD60="Fuerte",100,IF(AD60="Moderado",50,0)))/3)</f>
        <v>100</v>
      </c>
      <c r="AF58" s="393" t="str">
        <f>IF(AE58&gt;=100,"Fuerte",IF(OR(AE58=99,AE58&gt;=50),"Moderado","Débil"))</f>
        <v>Fuerte</v>
      </c>
      <c r="AG58" s="394" t="s">
        <v>151</v>
      </c>
      <c r="AH58" s="394" t="s">
        <v>152</v>
      </c>
      <c r="AI58" s="391" t="s">
        <v>8</v>
      </c>
      <c r="AJ58" s="391" t="s">
        <v>14</v>
      </c>
      <c r="AK58" s="391" t="str">
        <f>INDEX(Validacion!$C$15:$G$19,'Matriz de riesgo '!CZ58:CZ60,'Matriz de riesgo '!DB58:DB60)</f>
        <v>Extrema</v>
      </c>
      <c r="AL58" s="395"/>
      <c r="AM58" s="191"/>
      <c r="AN58" s="191"/>
      <c r="AO58" s="300"/>
      <c r="AP58" s="84"/>
      <c r="AQ58" s="84"/>
      <c r="AR58" s="300"/>
      <c r="AS58" s="192"/>
      <c r="AT58" s="192"/>
      <c r="AU58" s="300"/>
      <c r="AV58" s="300"/>
      <c r="AW58" s="300"/>
      <c r="AX58" s="220"/>
      <c r="AY58" s="300"/>
      <c r="AZ58" s="300"/>
      <c r="BA58" s="300"/>
      <c r="BB58" s="192"/>
      <c r="BC58" s="192"/>
      <c r="BD58" s="191"/>
      <c r="BE58" s="191"/>
      <c r="BF58" s="299"/>
      <c r="BG58" s="221"/>
      <c r="BH58" s="191"/>
      <c r="BI58" s="191"/>
      <c r="BJ58" s="199"/>
      <c r="BK58" s="192"/>
      <c r="BL58" s="192"/>
      <c r="BM58" s="191"/>
      <c r="BN58" s="191"/>
      <c r="BO58" s="299"/>
      <c r="BP58" s="221"/>
      <c r="BQ58" s="191"/>
      <c r="BR58" s="191"/>
      <c r="BS58" s="199"/>
      <c r="BT58" s="195"/>
      <c r="BU58" s="195"/>
      <c r="BV58" s="195"/>
      <c r="BW58" s="195"/>
      <c r="BX58" s="195"/>
      <c r="BY58" s="195"/>
      <c r="BZ58" s="195"/>
      <c r="CA58" s="195"/>
      <c r="CB58" s="195"/>
      <c r="CC58" s="300"/>
      <c r="CD58" s="300"/>
      <c r="CE58" s="300"/>
      <c r="CF58" s="300"/>
      <c r="CG58" s="300"/>
      <c r="CH58" s="300"/>
      <c r="CI58" s="300"/>
      <c r="CJ58" s="300"/>
      <c r="CK58" s="300"/>
      <c r="CU58" s="386">
        <f>VLOOKUP(N58,Validacion!$I$15:$M$19,2,FALSE)</f>
        <v>3</v>
      </c>
      <c r="CV58" s="386">
        <f>VLOOKUP(O58,Validacion!$I$23:$J$27,2,FALSE)</f>
        <v>4</v>
      </c>
      <c r="CZ58" s="386">
        <f>VLOOKUP($AI58,Validacion!$I$15:$M$19,2,FALSE)</f>
        <v>4</v>
      </c>
      <c r="DA58" s="389"/>
      <c r="DB58" s="386">
        <f>VLOOKUP($AJ58,Validacion!$I$23:$J$27,2,FALSE)</f>
        <v>4</v>
      </c>
      <c r="DC58" s="389"/>
    </row>
    <row r="59" spans="1:107" s="196" customFormat="1" ht="74.25" customHeight="1" thickBot="1" x14ac:dyDescent="0.3">
      <c r="A59" s="384"/>
      <c r="B59" s="384"/>
      <c r="C59" s="379"/>
      <c r="D59" s="381"/>
      <c r="E59" s="384"/>
      <c r="F59" s="387"/>
      <c r="G59" s="387"/>
      <c r="H59" s="387"/>
      <c r="I59" s="387"/>
      <c r="J59" s="387"/>
      <c r="K59" s="389"/>
      <c r="L59" s="390"/>
      <c r="M59" s="390"/>
      <c r="N59" s="389"/>
      <c r="O59" s="389"/>
      <c r="P59" s="391"/>
      <c r="Q59" s="226" t="s">
        <v>700</v>
      </c>
      <c r="R59" s="261" t="s">
        <v>158</v>
      </c>
      <c r="S59" s="261" t="s">
        <v>58</v>
      </c>
      <c r="T59" s="261" t="s">
        <v>59</v>
      </c>
      <c r="U59" s="261" t="s">
        <v>60</v>
      </c>
      <c r="V59" s="261" t="s">
        <v>61</v>
      </c>
      <c r="W59" s="261" t="s">
        <v>62</v>
      </c>
      <c r="X59" s="261" t="s">
        <v>75</v>
      </c>
      <c r="Y59" s="261" t="s">
        <v>63</v>
      </c>
      <c r="Z59" s="299">
        <f t="shared" si="38"/>
        <v>100</v>
      </c>
      <c r="AA59" s="301" t="str">
        <f t="shared" si="39"/>
        <v>Fuerte</v>
      </c>
      <c r="AB59" s="302" t="s">
        <v>141</v>
      </c>
      <c r="AC59" s="272">
        <f t="shared" si="40"/>
        <v>200</v>
      </c>
      <c r="AD59" s="273" t="str">
        <f t="shared" si="41"/>
        <v>Fuerte</v>
      </c>
      <c r="AE59" s="392"/>
      <c r="AF59" s="393"/>
      <c r="AG59" s="394"/>
      <c r="AH59" s="394"/>
      <c r="AI59" s="391"/>
      <c r="AJ59" s="391"/>
      <c r="AK59" s="391"/>
      <c r="AL59" s="395"/>
      <c r="AM59" s="191"/>
      <c r="AN59" s="191"/>
      <c r="AO59" s="300"/>
      <c r="AP59" s="84"/>
      <c r="AQ59" s="84"/>
      <c r="AR59" s="300"/>
      <c r="AS59" s="192"/>
      <c r="AT59" s="192"/>
      <c r="AU59" s="300"/>
      <c r="AV59" s="300"/>
      <c r="AW59" s="300"/>
      <c r="AX59" s="220"/>
      <c r="AY59" s="300"/>
      <c r="AZ59" s="300"/>
      <c r="BA59" s="300"/>
      <c r="BB59" s="192"/>
      <c r="BC59" s="192"/>
      <c r="BD59" s="191"/>
      <c r="BE59" s="191"/>
      <c r="BF59" s="299"/>
      <c r="BG59" s="221"/>
      <c r="BH59" s="191"/>
      <c r="BI59" s="191"/>
      <c r="BJ59" s="199"/>
      <c r="BK59" s="192"/>
      <c r="BL59" s="192"/>
      <c r="BM59" s="191"/>
      <c r="BN59" s="191"/>
      <c r="BO59" s="299"/>
      <c r="BP59" s="221"/>
      <c r="BQ59" s="191"/>
      <c r="BR59" s="191"/>
      <c r="BS59" s="199"/>
      <c r="BT59" s="195"/>
      <c r="BU59" s="195"/>
      <c r="BV59" s="195"/>
      <c r="BW59" s="195"/>
      <c r="BX59" s="195"/>
      <c r="BY59" s="195"/>
      <c r="BZ59" s="195"/>
      <c r="CA59" s="195"/>
      <c r="CB59" s="195"/>
      <c r="CC59" s="300"/>
      <c r="CD59" s="300"/>
      <c r="CE59" s="300"/>
      <c r="CF59" s="300"/>
      <c r="CG59" s="300"/>
      <c r="CH59" s="300"/>
      <c r="CI59" s="300"/>
      <c r="CJ59" s="300"/>
      <c r="CK59" s="300"/>
      <c r="CU59" s="387"/>
      <c r="CV59" s="387"/>
      <c r="CZ59" s="387"/>
      <c r="DA59" s="389"/>
      <c r="DB59" s="387"/>
      <c r="DC59" s="389"/>
    </row>
    <row r="60" spans="1:107" s="196" customFormat="1" ht="160.30000000000001" customHeight="1" thickBot="1" x14ac:dyDescent="0.3">
      <c r="A60" s="385"/>
      <c r="B60" s="385"/>
      <c r="C60" s="379"/>
      <c r="D60" s="382"/>
      <c r="E60" s="385"/>
      <c r="F60" s="388"/>
      <c r="G60" s="388"/>
      <c r="H60" s="388"/>
      <c r="I60" s="388"/>
      <c r="J60" s="388"/>
      <c r="K60" s="389"/>
      <c r="L60" s="390"/>
      <c r="M60" s="390"/>
      <c r="N60" s="389"/>
      <c r="O60" s="386"/>
      <c r="P60" s="391"/>
      <c r="Q60" s="226" t="s">
        <v>700</v>
      </c>
      <c r="R60" s="261" t="s">
        <v>223</v>
      </c>
      <c r="S60" s="261" t="s">
        <v>65</v>
      </c>
      <c r="T60" s="261" t="s">
        <v>59</v>
      </c>
      <c r="U60" s="261" t="s">
        <v>60</v>
      </c>
      <c r="V60" s="261" t="s">
        <v>72</v>
      </c>
      <c r="W60" s="261" t="s">
        <v>62</v>
      </c>
      <c r="X60" s="261" t="s">
        <v>75</v>
      </c>
      <c r="Y60" s="261" t="s">
        <v>63</v>
      </c>
      <c r="Z60" s="299">
        <f t="shared" si="38"/>
        <v>80</v>
      </c>
      <c r="AA60" s="301" t="str">
        <f t="shared" si="39"/>
        <v>Débil</v>
      </c>
      <c r="AB60" s="302" t="s">
        <v>15</v>
      </c>
      <c r="AC60" s="272">
        <f t="shared" si="40"/>
        <v>50</v>
      </c>
      <c r="AD60" s="273" t="str">
        <f t="shared" si="41"/>
        <v>Débil</v>
      </c>
      <c r="AE60" s="392"/>
      <c r="AF60" s="393"/>
      <c r="AG60" s="394"/>
      <c r="AH60" s="394"/>
      <c r="AI60" s="391"/>
      <c r="AJ60" s="391"/>
      <c r="AK60" s="391"/>
      <c r="AL60" s="395"/>
      <c r="AM60" s="191"/>
      <c r="AN60" s="191"/>
      <c r="AO60" s="300"/>
      <c r="AP60" s="84"/>
      <c r="AQ60" s="84"/>
      <c r="AR60" s="300"/>
      <c r="AS60" s="192"/>
      <c r="AT60" s="192"/>
      <c r="AU60" s="300"/>
      <c r="AV60" s="300"/>
      <c r="AW60" s="300"/>
      <c r="AX60" s="220"/>
      <c r="AY60" s="300"/>
      <c r="AZ60" s="300"/>
      <c r="BA60" s="300"/>
      <c r="BB60" s="192"/>
      <c r="BC60" s="192"/>
      <c r="BD60" s="191"/>
      <c r="BE60" s="191"/>
      <c r="BF60" s="299"/>
      <c r="BG60" s="221"/>
      <c r="BH60" s="191"/>
      <c r="BI60" s="191"/>
      <c r="BJ60" s="199"/>
      <c r="BK60" s="192"/>
      <c r="BL60" s="192"/>
      <c r="BM60" s="191"/>
      <c r="BN60" s="191"/>
      <c r="BO60" s="299"/>
      <c r="BP60" s="221"/>
      <c r="BQ60" s="191"/>
      <c r="BR60" s="191"/>
      <c r="BS60" s="199"/>
      <c r="BT60" s="195"/>
      <c r="BU60" s="195"/>
      <c r="BV60" s="195"/>
      <c r="BW60" s="195"/>
      <c r="BX60" s="195"/>
      <c r="BY60" s="195"/>
      <c r="BZ60" s="195"/>
      <c r="CA60" s="195"/>
      <c r="CB60" s="195"/>
      <c r="CC60" s="300"/>
      <c r="CD60" s="300"/>
      <c r="CE60" s="300"/>
      <c r="CF60" s="300"/>
      <c r="CG60" s="300"/>
      <c r="CH60" s="300"/>
      <c r="CI60" s="300"/>
      <c r="CJ60" s="300"/>
      <c r="CK60" s="300"/>
      <c r="CU60" s="387"/>
      <c r="CV60" s="387"/>
      <c r="CZ60" s="387"/>
      <c r="DA60" s="389"/>
      <c r="DB60" s="387"/>
      <c r="DC60" s="389"/>
    </row>
    <row r="61" spans="1:107" s="196" customFormat="1" ht="74.25" customHeight="1" thickBot="1" x14ac:dyDescent="0.3">
      <c r="A61" s="384" t="s">
        <v>24</v>
      </c>
      <c r="B61" s="384" t="s">
        <v>27</v>
      </c>
      <c r="C61" s="378" t="s">
        <v>240</v>
      </c>
      <c r="D61" s="380" t="s">
        <v>204</v>
      </c>
      <c r="E61" s="383" t="s">
        <v>609</v>
      </c>
      <c r="F61" s="386" t="s">
        <v>639</v>
      </c>
      <c r="G61" s="386"/>
      <c r="H61" s="386"/>
      <c r="I61" s="386"/>
      <c r="J61" s="386"/>
      <c r="K61" s="389" t="s">
        <v>640</v>
      </c>
      <c r="L61" s="390" t="s">
        <v>683</v>
      </c>
      <c r="M61" s="390" t="s">
        <v>693</v>
      </c>
      <c r="N61" s="389" t="s">
        <v>9</v>
      </c>
      <c r="O61" s="396" t="s">
        <v>14</v>
      </c>
      <c r="P61" s="391" t="str">
        <f>INDEX(Validacion!$C$15:$G$19,'Matriz de riesgo '!CU61:CU63,'Matriz de riesgo '!CV61:CV63)</f>
        <v>Extrema</v>
      </c>
      <c r="Q61" s="226" t="s">
        <v>700</v>
      </c>
      <c r="R61" s="261" t="s">
        <v>158</v>
      </c>
      <c r="S61" s="261" t="s">
        <v>65</v>
      </c>
      <c r="T61" s="261" t="s">
        <v>59</v>
      </c>
      <c r="U61" s="261" t="s">
        <v>60</v>
      </c>
      <c r="V61" s="261" t="s">
        <v>73</v>
      </c>
      <c r="W61" s="261" t="s">
        <v>74</v>
      </c>
      <c r="X61" s="261" t="s">
        <v>75</v>
      </c>
      <c r="Y61" s="261" t="s">
        <v>63</v>
      </c>
      <c r="Z61" s="299">
        <f t="shared" si="38"/>
        <v>55</v>
      </c>
      <c r="AA61" s="301" t="str">
        <f t="shared" si="39"/>
        <v>Débil</v>
      </c>
      <c r="AB61" s="302" t="s">
        <v>133</v>
      </c>
      <c r="AC61" s="272">
        <f t="shared" si="40"/>
        <v>0</v>
      </c>
      <c r="AD61" s="273" t="str">
        <f t="shared" si="41"/>
        <v>Débil</v>
      </c>
      <c r="AE61" s="392">
        <f>(IF(AD61="Fuerte",100,IF(AD61="Moderado",50,0))+IF(AD62="Fuerte",100,IF(AD62="Moderado",50,0))+(IF(AD63="Fuerte",100,IF(AD63="Moderado",50,0)))/3)</f>
        <v>100</v>
      </c>
      <c r="AF61" s="393" t="str">
        <f>IF(AE61&gt;=100,"Fuerte",IF(OR(AE61=99,AE61&gt;=50),"Moderado","Débil"))</f>
        <v>Fuerte</v>
      </c>
      <c r="AG61" s="394" t="s">
        <v>151</v>
      </c>
      <c r="AH61" s="394" t="s">
        <v>152</v>
      </c>
      <c r="AI61" s="391" t="s">
        <v>8</v>
      </c>
      <c r="AJ61" s="391" t="s">
        <v>14</v>
      </c>
      <c r="AK61" s="391" t="str">
        <f>INDEX(Validacion!$C$15:$G$19,'Matriz de riesgo '!CZ61:CZ63,'Matriz de riesgo '!DB61:DB63)</f>
        <v>Extrema</v>
      </c>
      <c r="AL61" s="395"/>
      <c r="AM61" s="191"/>
      <c r="AN61" s="191"/>
      <c r="AO61" s="300"/>
      <c r="AP61" s="84"/>
      <c r="AQ61" s="84"/>
      <c r="AR61" s="300"/>
      <c r="AS61" s="192"/>
      <c r="AT61" s="192"/>
      <c r="AU61" s="300"/>
      <c r="AV61" s="300"/>
      <c r="AW61" s="300"/>
      <c r="AX61" s="220"/>
      <c r="AY61" s="300"/>
      <c r="AZ61" s="300"/>
      <c r="BA61" s="300"/>
      <c r="BB61" s="192"/>
      <c r="BC61" s="192"/>
      <c r="BD61" s="191"/>
      <c r="BE61" s="191"/>
      <c r="BF61" s="299"/>
      <c r="BG61" s="221"/>
      <c r="BH61" s="191"/>
      <c r="BI61" s="191"/>
      <c r="BJ61" s="199"/>
      <c r="BK61" s="192"/>
      <c r="BL61" s="192"/>
      <c r="BM61" s="191"/>
      <c r="BN61" s="191"/>
      <c r="BO61" s="299"/>
      <c r="BP61" s="221"/>
      <c r="BQ61" s="191"/>
      <c r="BR61" s="191"/>
      <c r="BS61" s="199"/>
      <c r="BT61" s="195"/>
      <c r="BU61" s="195"/>
      <c r="BV61" s="195"/>
      <c r="BW61" s="195"/>
      <c r="BX61" s="195"/>
      <c r="BY61" s="195"/>
      <c r="BZ61" s="195"/>
      <c r="CA61" s="195"/>
      <c r="CB61" s="195"/>
      <c r="CC61" s="300"/>
      <c r="CD61" s="300"/>
      <c r="CE61" s="300"/>
      <c r="CF61" s="300"/>
      <c r="CG61" s="300"/>
      <c r="CH61" s="300"/>
      <c r="CI61" s="300"/>
      <c r="CJ61" s="300"/>
      <c r="CK61" s="300"/>
      <c r="CU61" s="386">
        <f>VLOOKUP(N61,Validacion!$I$15:$M$19,2,FALSE)</f>
        <v>3</v>
      </c>
      <c r="CV61" s="386">
        <f>VLOOKUP(O61,Validacion!$I$23:$J$27,2,FALSE)</f>
        <v>4</v>
      </c>
      <c r="CZ61" s="386">
        <f>VLOOKUP($AI61,Validacion!$I$15:$M$19,2,FALSE)</f>
        <v>4</v>
      </c>
      <c r="DA61" s="389"/>
      <c r="DB61" s="386">
        <f>VLOOKUP($AJ61,Validacion!$I$23:$J$27,2,FALSE)</f>
        <v>4</v>
      </c>
      <c r="DC61" s="389"/>
    </row>
    <row r="62" spans="1:107" s="196" customFormat="1" ht="74.25" customHeight="1" thickBot="1" x14ac:dyDescent="0.3">
      <c r="A62" s="384"/>
      <c r="B62" s="384"/>
      <c r="C62" s="379"/>
      <c r="D62" s="381"/>
      <c r="E62" s="384"/>
      <c r="F62" s="387"/>
      <c r="G62" s="387"/>
      <c r="H62" s="387"/>
      <c r="I62" s="387"/>
      <c r="J62" s="387"/>
      <c r="K62" s="389"/>
      <c r="L62" s="390"/>
      <c r="M62" s="390"/>
      <c r="N62" s="389"/>
      <c r="O62" s="389"/>
      <c r="P62" s="391"/>
      <c r="Q62" s="226" t="s">
        <v>700</v>
      </c>
      <c r="R62" s="261" t="s">
        <v>158</v>
      </c>
      <c r="S62" s="261" t="s">
        <v>58</v>
      </c>
      <c r="T62" s="261" t="s">
        <v>59</v>
      </c>
      <c r="U62" s="261" t="s">
        <v>60</v>
      </c>
      <c r="V62" s="261" t="s">
        <v>61</v>
      </c>
      <c r="W62" s="261" t="s">
        <v>62</v>
      </c>
      <c r="X62" s="261" t="s">
        <v>75</v>
      </c>
      <c r="Y62" s="261" t="s">
        <v>63</v>
      </c>
      <c r="Z62" s="299">
        <f t="shared" si="38"/>
        <v>100</v>
      </c>
      <c r="AA62" s="301" t="str">
        <f t="shared" si="39"/>
        <v>Fuerte</v>
      </c>
      <c r="AB62" s="302" t="s">
        <v>141</v>
      </c>
      <c r="AC62" s="272">
        <f t="shared" si="40"/>
        <v>200</v>
      </c>
      <c r="AD62" s="273" t="str">
        <f t="shared" si="41"/>
        <v>Fuerte</v>
      </c>
      <c r="AE62" s="392"/>
      <c r="AF62" s="393"/>
      <c r="AG62" s="394"/>
      <c r="AH62" s="394"/>
      <c r="AI62" s="391"/>
      <c r="AJ62" s="391"/>
      <c r="AK62" s="391"/>
      <c r="AL62" s="395"/>
      <c r="AM62" s="191"/>
      <c r="AN62" s="191"/>
      <c r="AO62" s="300"/>
      <c r="AP62" s="84"/>
      <c r="AQ62" s="84"/>
      <c r="AR62" s="300"/>
      <c r="AS62" s="192"/>
      <c r="AT62" s="192"/>
      <c r="AU62" s="300"/>
      <c r="AV62" s="300"/>
      <c r="AW62" s="300"/>
      <c r="AX62" s="220"/>
      <c r="AY62" s="300"/>
      <c r="AZ62" s="300"/>
      <c r="BA62" s="300"/>
      <c r="BB62" s="192"/>
      <c r="BC62" s="192"/>
      <c r="BD62" s="191"/>
      <c r="BE62" s="191"/>
      <c r="BF62" s="299"/>
      <c r="BG62" s="221"/>
      <c r="BH62" s="191"/>
      <c r="BI62" s="191"/>
      <c r="BJ62" s="199"/>
      <c r="BK62" s="192"/>
      <c r="BL62" s="192"/>
      <c r="BM62" s="191"/>
      <c r="BN62" s="191"/>
      <c r="BO62" s="299"/>
      <c r="BP62" s="221"/>
      <c r="BQ62" s="191"/>
      <c r="BR62" s="191"/>
      <c r="BS62" s="199"/>
      <c r="BT62" s="195"/>
      <c r="BU62" s="195"/>
      <c r="BV62" s="195"/>
      <c r="BW62" s="195"/>
      <c r="BX62" s="195"/>
      <c r="BY62" s="195"/>
      <c r="BZ62" s="195"/>
      <c r="CA62" s="195"/>
      <c r="CB62" s="195"/>
      <c r="CC62" s="300"/>
      <c r="CD62" s="300"/>
      <c r="CE62" s="300"/>
      <c r="CF62" s="300"/>
      <c r="CG62" s="300"/>
      <c r="CH62" s="300"/>
      <c r="CI62" s="300"/>
      <c r="CJ62" s="300"/>
      <c r="CK62" s="300"/>
      <c r="CU62" s="387"/>
      <c r="CV62" s="387"/>
      <c r="CZ62" s="387"/>
      <c r="DA62" s="389"/>
      <c r="DB62" s="387"/>
      <c r="DC62" s="389"/>
    </row>
    <row r="63" spans="1:107" s="196" customFormat="1" ht="160.30000000000001" customHeight="1" thickBot="1" x14ac:dyDescent="0.3">
      <c r="A63" s="385"/>
      <c r="B63" s="385"/>
      <c r="C63" s="379"/>
      <c r="D63" s="382"/>
      <c r="E63" s="385"/>
      <c r="F63" s="388"/>
      <c r="G63" s="388"/>
      <c r="H63" s="388"/>
      <c r="I63" s="388"/>
      <c r="J63" s="388"/>
      <c r="K63" s="389"/>
      <c r="L63" s="390"/>
      <c r="M63" s="390"/>
      <c r="N63" s="389"/>
      <c r="O63" s="386"/>
      <c r="P63" s="391"/>
      <c r="Q63" s="226" t="s">
        <v>700</v>
      </c>
      <c r="R63" s="261" t="s">
        <v>223</v>
      </c>
      <c r="S63" s="261" t="s">
        <v>65</v>
      </c>
      <c r="T63" s="261" t="s">
        <v>59</v>
      </c>
      <c r="U63" s="261" t="s">
        <v>60</v>
      </c>
      <c r="V63" s="261" t="s">
        <v>72</v>
      </c>
      <c r="W63" s="261" t="s">
        <v>62</v>
      </c>
      <c r="X63" s="261" t="s">
        <v>75</v>
      </c>
      <c r="Y63" s="261" t="s">
        <v>63</v>
      </c>
      <c r="Z63" s="299">
        <f t="shared" si="38"/>
        <v>80</v>
      </c>
      <c r="AA63" s="301" t="str">
        <f t="shared" si="39"/>
        <v>Débil</v>
      </c>
      <c r="AB63" s="302" t="s">
        <v>15</v>
      </c>
      <c r="AC63" s="272">
        <f t="shared" si="40"/>
        <v>50</v>
      </c>
      <c r="AD63" s="273" t="str">
        <f t="shared" si="41"/>
        <v>Débil</v>
      </c>
      <c r="AE63" s="392"/>
      <c r="AF63" s="393"/>
      <c r="AG63" s="394"/>
      <c r="AH63" s="394"/>
      <c r="AI63" s="391"/>
      <c r="AJ63" s="391"/>
      <c r="AK63" s="391"/>
      <c r="AL63" s="395"/>
      <c r="AM63" s="191"/>
      <c r="AN63" s="191"/>
      <c r="AO63" s="300"/>
      <c r="AP63" s="84"/>
      <c r="AQ63" s="84"/>
      <c r="AR63" s="300"/>
      <c r="AS63" s="192"/>
      <c r="AT63" s="192"/>
      <c r="AU63" s="300"/>
      <c r="AV63" s="300"/>
      <c r="AW63" s="300"/>
      <c r="AX63" s="220"/>
      <c r="AY63" s="300"/>
      <c r="AZ63" s="300"/>
      <c r="BA63" s="300"/>
      <c r="BB63" s="192"/>
      <c r="BC63" s="192"/>
      <c r="BD63" s="191"/>
      <c r="BE63" s="191"/>
      <c r="BF63" s="299"/>
      <c r="BG63" s="221"/>
      <c r="BH63" s="191"/>
      <c r="BI63" s="191"/>
      <c r="BJ63" s="199"/>
      <c r="BK63" s="192"/>
      <c r="BL63" s="192"/>
      <c r="BM63" s="191"/>
      <c r="BN63" s="191"/>
      <c r="BO63" s="299"/>
      <c r="BP63" s="221"/>
      <c r="BQ63" s="191"/>
      <c r="BR63" s="191"/>
      <c r="BS63" s="199"/>
      <c r="BT63" s="195"/>
      <c r="BU63" s="195"/>
      <c r="BV63" s="195"/>
      <c r="BW63" s="195"/>
      <c r="BX63" s="195"/>
      <c r="BY63" s="195"/>
      <c r="BZ63" s="195"/>
      <c r="CA63" s="195"/>
      <c r="CB63" s="195"/>
      <c r="CC63" s="300"/>
      <c r="CD63" s="300"/>
      <c r="CE63" s="300"/>
      <c r="CF63" s="300"/>
      <c r="CG63" s="300"/>
      <c r="CH63" s="300"/>
      <c r="CI63" s="300"/>
      <c r="CJ63" s="300"/>
      <c r="CK63" s="300"/>
      <c r="CU63" s="387"/>
      <c r="CV63" s="387"/>
      <c r="CZ63" s="387"/>
      <c r="DA63" s="389"/>
      <c r="DB63" s="387"/>
      <c r="DC63" s="389"/>
    </row>
    <row r="64" spans="1:107" s="196" customFormat="1" ht="74.25" customHeight="1" thickBot="1" x14ac:dyDescent="0.3">
      <c r="A64" s="384" t="s">
        <v>24</v>
      </c>
      <c r="B64" s="384" t="s">
        <v>27</v>
      </c>
      <c r="C64" s="378" t="s">
        <v>240</v>
      </c>
      <c r="D64" s="380" t="s">
        <v>204</v>
      </c>
      <c r="E64" s="383" t="s">
        <v>609</v>
      </c>
      <c r="F64" s="386" t="s">
        <v>641</v>
      </c>
      <c r="G64" s="386"/>
      <c r="H64" s="386"/>
      <c r="I64" s="386"/>
      <c r="J64" s="386"/>
      <c r="K64" s="389" t="s">
        <v>642</v>
      </c>
      <c r="L64" s="390" t="s">
        <v>684</v>
      </c>
      <c r="M64" s="390" t="s">
        <v>693</v>
      </c>
      <c r="N64" s="389" t="s">
        <v>9</v>
      </c>
      <c r="O64" s="396" t="s">
        <v>14</v>
      </c>
      <c r="P64" s="391" t="str">
        <f>INDEX(Validacion!$C$15:$G$19,'Matriz de riesgo '!CU64:CU66,'Matriz de riesgo '!CV64:CV66)</f>
        <v>Extrema</v>
      </c>
      <c r="Q64" s="226" t="s">
        <v>700</v>
      </c>
      <c r="R64" s="261" t="s">
        <v>158</v>
      </c>
      <c r="S64" s="261" t="s">
        <v>65</v>
      </c>
      <c r="T64" s="261" t="s">
        <v>59</v>
      </c>
      <c r="U64" s="261" t="s">
        <v>60</v>
      </c>
      <c r="V64" s="261" t="s">
        <v>73</v>
      </c>
      <c r="W64" s="261" t="s">
        <v>74</v>
      </c>
      <c r="X64" s="261" t="s">
        <v>75</v>
      </c>
      <c r="Y64" s="261" t="s">
        <v>63</v>
      </c>
      <c r="Z64" s="299">
        <f t="shared" ref="Z64:Z66" si="42">IF(S64="Asignado",15,0)+IF(T64="Adecuado",15,0)+IF(U64="Oportuna",15,0)+IF(V64="Prevenir",15,IF(V64="Detectar",10,0))+IF(W64="Confiable",15,0)+IF(X64="Se investigan y resuelven oportunamente",15,0)+IF(Y64="Completa",10,IF(Y64="Incompleta",5,0))</f>
        <v>55</v>
      </c>
      <c r="AA64" s="301" t="str">
        <f t="shared" ref="AA64:AA66" si="43">IF(Z64&gt;=96,"Fuerte",IF(OR(Z64=95,Z64&gt;=86),"Moderado","Débil"))</f>
        <v>Débil</v>
      </c>
      <c r="AB64" s="302" t="s">
        <v>133</v>
      </c>
      <c r="AC64" s="272">
        <f t="shared" ref="AC64:AC66" si="44">IF(AA64="Fuerte",100,IF(AA64="Moderado",50,0))+IF(AB64="Fuerte",100,IF(AB64="Moderado",50,0))</f>
        <v>0</v>
      </c>
      <c r="AD64" s="273" t="str">
        <f t="shared" ref="AD64:AD66" si="45">IF(AND(AA64="Moderado",AB64="Moderado",AC64=100),"Moderado",IF(AC64=200,"Fuerte",IF(OR(AC64=150,),"Moderado","Débil")))</f>
        <v>Débil</v>
      </c>
      <c r="AE64" s="392">
        <f>(IF(AD64="Fuerte",100,IF(AD64="Moderado",50,0))+IF(AD65="Fuerte",100,IF(AD65="Moderado",50,0))+(IF(AD66="Fuerte",100,IF(AD66="Moderado",50,0)))/3)</f>
        <v>100</v>
      </c>
      <c r="AF64" s="393" t="str">
        <f>IF(AE64&gt;=100,"Fuerte",IF(OR(AE64=99,AE64&gt;=50),"Moderado","Débil"))</f>
        <v>Fuerte</v>
      </c>
      <c r="AG64" s="394" t="s">
        <v>151</v>
      </c>
      <c r="AH64" s="394" t="s">
        <v>152</v>
      </c>
      <c r="AI64" s="391" t="s">
        <v>8</v>
      </c>
      <c r="AJ64" s="391" t="s">
        <v>14</v>
      </c>
      <c r="AK64" s="391" t="str">
        <f>INDEX(Validacion!$C$15:$G$19,'Matriz de riesgo '!CZ64:CZ66,'Matriz de riesgo '!DB64:DB66)</f>
        <v>Extrema</v>
      </c>
      <c r="AL64" s="395"/>
      <c r="AM64" s="191"/>
      <c r="AN64" s="191"/>
      <c r="AO64" s="300"/>
      <c r="AP64" s="84"/>
      <c r="AQ64" s="84"/>
      <c r="AR64" s="300"/>
      <c r="AS64" s="192"/>
      <c r="AT64" s="192"/>
      <c r="AU64" s="300"/>
      <c r="AV64" s="300"/>
      <c r="AW64" s="300"/>
      <c r="AX64" s="220"/>
      <c r="AY64" s="300"/>
      <c r="AZ64" s="300"/>
      <c r="BA64" s="300"/>
      <c r="BB64" s="192"/>
      <c r="BC64" s="192"/>
      <c r="BD64" s="191"/>
      <c r="BE64" s="191"/>
      <c r="BF64" s="299"/>
      <c r="BG64" s="221"/>
      <c r="BH64" s="191"/>
      <c r="BI64" s="191"/>
      <c r="BJ64" s="199"/>
      <c r="BK64" s="192"/>
      <c r="BL64" s="192"/>
      <c r="BM64" s="191"/>
      <c r="BN64" s="191"/>
      <c r="BO64" s="299"/>
      <c r="BP64" s="221"/>
      <c r="BQ64" s="191"/>
      <c r="BR64" s="191"/>
      <c r="BS64" s="199"/>
      <c r="BT64" s="195"/>
      <c r="BU64" s="195"/>
      <c r="BV64" s="195"/>
      <c r="BW64" s="195"/>
      <c r="BX64" s="195"/>
      <c r="BY64" s="195"/>
      <c r="BZ64" s="195"/>
      <c r="CA64" s="195"/>
      <c r="CB64" s="195"/>
      <c r="CC64" s="300"/>
      <c r="CD64" s="300"/>
      <c r="CE64" s="300"/>
      <c r="CF64" s="300"/>
      <c r="CG64" s="300"/>
      <c r="CH64" s="300"/>
      <c r="CI64" s="300"/>
      <c r="CJ64" s="300"/>
      <c r="CK64" s="300"/>
      <c r="CU64" s="386">
        <f>VLOOKUP(N64,Validacion!$I$15:$M$19,2,FALSE)</f>
        <v>3</v>
      </c>
      <c r="CV64" s="386">
        <f>VLOOKUP(O64,Validacion!$I$23:$J$27,2,FALSE)</f>
        <v>4</v>
      </c>
      <c r="CZ64" s="386">
        <f>VLOOKUP($AI64,Validacion!$I$15:$M$19,2,FALSE)</f>
        <v>4</v>
      </c>
      <c r="DA64" s="389"/>
      <c r="DB64" s="386">
        <f>VLOOKUP($AJ64,Validacion!$I$23:$J$27,2,FALSE)</f>
        <v>4</v>
      </c>
      <c r="DC64" s="389"/>
    </row>
    <row r="65" spans="1:107" s="196" customFormat="1" ht="74.25" customHeight="1" thickBot="1" x14ac:dyDescent="0.3">
      <c r="A65" s="384"/>
      <c r="B65" s="384"/>
      <c r="C65" s="379"/>
      <c r="D65" s="381"/>
      <c r="E65" s="384"/>
      <c r="F65" s="387"/>
      <c r="G65" s="387"/>
      <c r="H65" s="387"/>
      <c r="I65" s="387"/>
      <c r="J65" s="387"/>
      <c r="K65" s="389"/>
      <c r="L65" s="390"/>
      <c r="M65" s="390"/>
      <c r="N65" s="389"/>
      <c r="O65" s="389"/>
      <c r="P65" s="391"/>
      <c r="Q65" s="226" t="s">
        <v>700</v>
      </c>
      <c r="R65" s="261" t="s">
        <v>158</v>
      </c>
      <c r="S65" s="261" t="s">
        <v>58</v>
      </c>
      <c r="T65" s="261" t="s">
        <v>59</v>
      </c>
      <c r="U65" s="261" t="s">
        <v>60</v>
      </c>
      <c r="V65" s="261" t="s">
        <v>61</v>
      </c>
      <c r="W65" s="261" t="s">
        <v>62</v>
      </c>
      <c r="X65" s="261" t="s">
        <v>75</v>
      </c>
      <c r="Y65" s="261" t="s">
        <v>63</v>
      </c>
      <c r="Z65" s="299">
        <f t="shared" si="42"/>
        <v>100</v>
      </c>
      <c r="AA65" s="301" t="str">
        <f t="shared" si="43"/>
        <v>Fuerte</v>
      </c>
      <c r="AB65" s="302" t="s">
        <v>141</v>
      </c>
      <c r="AC65" s="272">
        <f t="shared" si="44"/>
        <v>200</v>
      </c>
      <c r="AD65" s="273" t="str">
        <f t="shared" si="45"/>
        <v>Fuerte</v>
      </c>
      <c r="AE65" s="392"/>
      <c r="AF65" s="393"/>
      <c r="AG65" s="394"/>
      <c r="AH65" s="394"/>
      <c r="AI65" s="391"/>
      <c r="AJ65" s="391"/>
      <c r="AK65" s="391"/>
      <c r="AL65" s="395"/>
      <c r="AM65" s="191"/>
      <c r="AN65" s="191"/>
      <c r="AO65" s="300"/>
      <c r="AP65" s="84"/>
      <c r="AQ65" s="84"/>
      <c r="AR65" s="300"/>
      <c r="AS65" s="192"/>
      <c r="AT65" s="192"/>
      <c r="AU65" s="300"/>
      <c r="AV65" s="300"/>
      <c r="AW65" s="300"/>
      <c r="AX65" s="220"/>
      <c r="AY65" s="300"/>
      <c r="AZ65" s="300"/>
      <c r="BA65" s="300"/>
      <c r="BB65" s="192"/>
      <c r="BC65" s="192"/>
      <c r="BD65" s="191"/>
      <c r="BE65" s="191"/>
      <c r="BF65" s="299"/>
      <c r="BG65" s="221"/>
      <c r="BH65" s="191"/>
      <c r="BI65" s="191"/>
      <c r="BJ65" s="199"/>
      <c r="BK65" s="192"/>
      <c r="BL65" s="192"/>
      <c r="BM65" s="191"/>
      <c r="BN65" s="191"/>
      <c r="BO65" s="299"/>
      <c r="BP65" s="221"/>
      <c r="BQ65" s="191"/>
      <c r="BR65" s="191"/>
      <c r="BS65" s="199"/>
      <c r="BT65" s="195"/>
      <c r="BU65" s="195"/>
      <c r="BV65" s="195"/>
      <c r="BW65" s="195"/>
      <c r="BX65" s="195"/>
      <c r="BY65" s="195"/>
      <c r="BZ65" s="195"/>
      <c r="CA65" s="195"/>
      <c r="CB65" s="195"/>
      <c r="CC65" s="300"/>
      <c r="CD65" s="300"/>
      <c r="CE65" s="300"/>
      <c r="CF65" s="300"/>
      <c r="CG65" s="300"/>
      <c r="CH65" s="300"/>
      <c r="CI65" s="300"/>
      <c r="CJ65" s="300"/>
      <c r="CK65" s="300"/>
      <c r="CU65" s="387"/>
      <c r="CV65" s="387"/>
      <c r="CZ65" s="387"/>
      <c r="DA65" s="389"/>
      <c r="DB65" s="387"/>
      <c r="DC65" s="389"/>
    </row>
    <row r="66" spans="1:107" s="196" customFormat="1" ht="160.30000000000001" customHeight="1" thickBot="1" x14ac:dyDescent="0.3">
      <c r="A66" s="385"/>
      <c r="B66" s="385"/>
      <c r="C66" s="379"/>
      <c r="D66" s="382"/>
      <c r="E66" s="385"/>
      <c r="F66" s="388"/>
      <c r="G66" s="388"/>
      <c r="H66" s="388"/>
      <c r="I66" s="388"/>
      <c r="J66" s="388"/>
      <c r="K66" s="389"/>
      <c r="L66" s="390"/>
      <c r="M66" s="390"/>
      <c r="N66" s="389"/>
      <c r="O66" s="386"/>
      <c r="P66" s="391"/>
      <c r="Q66" s="226" t="s">
        <v>700</v>
      </c>
      <c r="R66" s="261" t="s">
        <v>223</v>
      </c>
      <c r="S66" s="261" t="s">
        <v>65</v>
      </c>
      <c r="T66" s="261" t="s">
        <v>59</v>
      </c>
      <c r="U66" s="261" t="s">
        <v>60</v>
      </c>
      <c r="V66" s="261" t="s">
        <v>72</v>
      </c>
      <c r="W66" s="261" t="s">
        <v>62</v>
      </c>
      <c r="X66" s="261" t="s">
        <v>75</v>
      </c>
      <c r="Y66" s="261" t="s">
        <v>63</v>
      </c>
      <c r="Z66" s="299">
        <f t="shared" si="42"/>
        <v>80</v>
      </c>
      <c r="AA66" s="301" t="str">
        <f t="shared" si="43"/>
        <v>Débil</v>
      </c>
      <c r="AB66" s="302" t="s">
        <v>15</v>
      </c>
      <c r="AC66" s="272">
        <f t="shared" si="44"/>
        <v>50</v>
      </c>
      <c r="AD66" s="273" t="str">
        <f t="shared" si="45"/>
        <v>Débil</v>
      </c>
      <c r="AE66" s="392"/>
      <c r="AF66" s="393"/>
      <c r="AG66" s="394"/>
      <c r="AH66" s="394"/>
      <c r="AI66" s="391"/>
      <c r="AJ66" s="391"/>
      <c r="AK66" s="391"/>
      <c r="AL66" s="395"/>
      <c r="AM66" s="191"/>
      <c r="AN66" s="191"/>
      <c r="AO66" s="300"/>
      <c r="AP66" s="84"/>
      <c r="AQ66" s="84"/>
      <c r="AR66" s="300"/>
      <c r="AS66" s="192"/>
      <c r="AT66" s="192"/>
      <c r="AU66" s="300"/>
      <c r="AV66" s="300"/>
      <c r="AW66" s="300"/>
      <c r="AX66" s="220"/>
      <c r="AY66" s="300"/>
      <c r="AZ66" s="300"/>
      <c r="BA66" s="300"/>
      <c r="BB66" s="192"/>
      <c r="BC66" s="192"/>
      <c r="BD66" s="191"/>
      <c r="BE66" s="191"/>
      <c r="BF66" s="299"/>
      <c r="BG66" s="221"/>
      <c r="BH66" s="191"/>
      <c r="BI66" s="191"/>
      <c r="BJ66" s="199"/>
      <c r="BK66" s="192"/>
      <c r="BL66" s="192"/>
      <c r="BM66" s="191"/>
      <c r="BN66" s="191"/>
      <c r="BO66" s="299"/>
      <c r="BP66" s="221"/>
      <c r="BQ66" s="191"/>
      <c r="BR66" s="191"/>
      <c r="BS66" s="199"/>
      <c r="BT66" s="195"/>
      <c r="BU66" s="195"/>
      <c r="BV66" s="195"/>
      <c r="BW66" s="195"/>
      <c r="BX66" s="195"/>
      <c r="BY66" s="195"/>
      <c r="BZ66" s="195"/>
      <c r="CA66" s="195"/>
      <c r="CB66" s="195"/>
      <c r="CC66" s="300"/>
      <c r="CD66" s="300"/>
      <c r="CE66" s="300"/>
      <c r="CF66" s="300"/>
      <c r="CG66" s="300"/>
      <c r="CH66" s="300"/>
      <c r="CI66" s="300"/>
      <c r="CJ66" s="300"/>
      <c r="CK66" s="300"/>
      <c r="CU66" s="387"/>
      <c r="CV66" s="387"/>
      <c r="CZ66" s="387"/>
      <c r="DA66" s="389"/>
      <c r="DB66" s="387"/>
      <c r="DC66" s="389"/>
    </row>
    <row r="67" spans="1:107" s="196" customFormat="1" ht="74.25" customHeight="1" thickBot="1" x14ac:dyDescent="0.3">
      <c r="A67" s="384" t="s">
        <v>24</v>
      </c>
      <c r="B67" s="384" t="s">
        <v>27</v>
      </c>
      <c r="C67" s="378" t="s">
        <v>240</v>
      </c>
      <c r="D67" s="380" t="s">
        <v>204</v>
      </c>
      <c r="E67" s="383" t="s">
        <v>609</v>
      </c>
      <c r="F67" s="386" t="s">
        <v>643</v>
      </c>
      <c r="G67" s="386"/>
      <c r="H67" s="386"/>
      <c r="I67" s="386"/>
      <c r="J67" s="386"/>
      <c r="K67" s="389" t="s">
        <v>644</v>
      </c>
      <c r="L67" s="390" t="s">
        <v>684</v>
      </c>
      <c r="M67" s="390" t="s">
        <v>693</v>
      </c>
      <c r="N67" s="389" t="s">
        <v>9</v>
      </c>
      <c r="O67" s="396" t="s">
        <v>14</v>
      </c>
      <c r="P67" s="391" t="str">
        <f>INDEX(Validacion!$C$15:$G$19,'Matriz de riesgo '!CU67:CU69,'Matriz de riesgo '!CV67:CV69)</f>
        <v>Extrema</v>
      </c>
      <c r="Q67" s="226" t="s">
        <v>700</v>
      </c>
      <c r="R67" s="261" t="s">
        <v>158</v>
      </c>
      <c r="S67" s="261" t="s">
        <v>65</v>
      </c>
      <c r="T67" s="261" t="s">
        <v>59</v>
      </c>
      <c r="U67" s="261" t="s">
        <v>60</v>
      </c>
      <c r="V67" s="261" t="s">
        <v>73</v>
      </c>
      <c r="W67" s="261" t="s">
        <v>74</v>
      </c>
      <c r="X67" s="261" t="s">
        <v>75</v>
      </c>
      <c r="Y67" s="261" t="s">
        <v>63</v>
      </c>
      <c r="Z67" s="299">
        <f t="shared" ref="Z67:Z69" si="46">IF(S67="Asignado",15,0)+IF(T67="Adecuado",15,0)+IF(U67="Oportuna",15,0)+IF(V67="Prevenir",15,IF(V67="Detectar",10,0))+IF(W67="Confiable",15,0)+IF(X67="Se investigan y resuelven oportunamente",15,0)+IF(Y67="Completa",10,IF(Y67="Incompleta",5,0))</f>
        <v>55</v>
      </c>
      <c r="AA67" s="301" t="str">
        <f t="shared" ref="AA67:AA69" si="47">IF(Z67&gt;=96,"Fuerte",IF(OR(Z67=95,Z67&gt;=86),"Moderado","Débil"))</f>
        <v>Débil</v>
      </c>
      <c r="AB67" s="302" t="s">
        <v>133</v>
      </c>
      <c r="AC67" s="272">
        <f t="shared" ref="AC67:AC69" si="48">IF(AA67="Fuerte",100,IF(AA67="Moderado",50,0))+IF(AB67="Fuerte",100,IF(AB67="Moderado",50,0))</f>
        <v>0</v>
      </c>
      <c r="AD67" s="273" t="str">
        <f t="shared" ref="AD67:AD69" si="49">IF(AND(AA67="Moderado",AB67="Moderado",AC67=100),"Moderado",IF(AC67=200,"Fuerte",IF(OR(AC67=150,),"Moderado","Débil")))</f>
        <v>Débil</v>
      </c>
      <c r="AE67" s="392">
        <f>(IF(AD67="Fuerte",100,IF(AD67="Moderado",50,0))+IF(AD68="Fuerte",100,IF(AD68="Moderado",50,0))+(IF(AD69="Fuerte",100,IF(AD69="Moderado",50,0)))/3)</f>
        <v>100</v>
      </c>
      <c r="AF67" s="393" t="str">
        <f>IF(AE67&gt;=100,"Fuerte",IF(OR(AE67=99,AE67&gt;=50),"Moderado","Débil"))</f>
        <v>Fuerte</v>
      </c>
      <c r="AG67" s="394" t="s">
        <v>151</v>
      </c>
      <c r="AH67" s="394" t="s">
        <v>152</v>
      </c>
      <c r="AI67" s="391" t="s">
        <v>8</v>
      </c>
      <c r="AJ67" s="391" t="s">
        <v>14</v>
      </c>
      <c r="AK67" s="391" t="str">
        <f>INDEX(Validacion!$C$15:$G$19,'Matriz de riesgo '!CZ67:CZ69,'Matriz de riesgo '!DB67:DB69)</f>
        <v>Extrema</v>
      </c>
      <c r="AL67" s="395"/>
      <c r="AM67" s="191"/>
      <c r="AN67" s="191"/>
      <c r="AO67" s="300"/>
      <c r="AP67" s="84"/>
      <c r="AQ67" s="84"/>
      <c r="AR67" s="300"/>
      <c r="AS67" s="192"/>
      <c r="AT67" s="192"/>
      <c r="AU67" s="300"/>
      <c r="AV67" s="300"/>
      <c r="AW67" s="300"/>
      <c r="AX67" s="220"/>
      <c r="AY67" s="300"/>
      <c r="AZ67" s="300"/>
      <c r="BA67" s="300"/>
      <c r="BB67" s="192"/>
      <c r="BC67" s="192"/>
      <c r="BD67" s="191"/>
      <c r="BE67" s="191"/>
      <c r="BF67" s="299"/>
      <c r="BG67" s="221"/>
      <c r="BH67" s="191"/>
      <c r="BI67" s="191"/>
      <c r="BJ67" s="199"/>
      <c r="BK67" s="192"/>
      <c r="BL67" s="192"/>
      <c r="BM67" s="191"/>
      <c r="BN67" s="191"/>
      <c r="BO67" s="299"/>
      <c r="BP67" s="221"/>
      <c r="BQ67" s="191"/>
      <c r="BR67" s="191"/>
      <c r="BS67" s="199"/>
      <c r="BT67" s="195"/>
      <c r="BU67" s="195"/>
      <c r="BV67" s="195"/>
      <c r="BW67" s="195"/>
      <c r="BX67" s="195"/>
      <c r="BY67" s="195"/>
      <c r="BZ67" s="195"/>
      <c r="CA67" s="195"/>
      <c r="CB67" s="195"/>
      <c r="CC67" s="300"/>
      <c r="CD67" s="300"/>
      <c r="CE67" s="300"/>
      <c r="CF67" s="300"/>
      <c r="CG67" s="300"/>
      <c r="CH67" s="300"/>
      <c r="CI67" s="300"/>
      <c r="CJ67" s="300"/>
      <c r="CK67" s="300"/>
      <c r="CU67" s="386">
        <f>VLOOKUP(N67,Validacion!$I$15:$M$19,2,FALSE)</f>
        <v>3</v>
      </c>
      <c r="CV67" s="386">
        <f>VLOOKUP(O67,Validacion!$I$23:$J$27,2,FALSE)</f>
        <v>4</v>
      </c>
      <c r="CZ67" s="386">
        <f>VLOOKUP($AI67,Validacion!$I$15:$M$19,2,FALSE)</f>
        <v>4</v>
      </c>
      <c r="DA67" s="389"/>
      <c r="DB67" s="386">
        <f>VLOOKUP($AJ67,Validacion!$I$23:$J$27,2,FALSE)</f>
        <v>4</v>
      </c>
      <c r="DC67" s="389"/>
    </row>
    <row r="68" spans="1:107" s="196" customFormat="1" ht="74.25" customHeight="1" thickBot="1" x14ac:dyDescent="0.3">
      <c r="A68" s="384"/>
      <c r="B68" s="384"/>
      <c r="C68" s="379"/>
      <c r="D68" s="381"/>
      <c r="E68" s="384"/>
      <c r="F68" s="387"/>
      <c r="G68" s="387"/>
      <c r="H68" s="387"/>
      <c r="I68" s="387"/>
      <c r="J68" s="387"/>
      <c r="K68" s="389"/>
      <c r="L68" s="390"/>
      <c r="M68" s="390"/>
      <c r="N68" s="389"/>
      <c r="O68" s="389"/>
      <c r="P68" s="391"/>
      <c r="Q68" s="226" t="s">
        <v>700</v>
      </c>
      <c r="R68" s="261" t="s">
        <v>158</v>
      </c>
      <c r="S68" s="261" t="s">
        <v>58</v>
      </c>
      <c r="T68" s="261" t="s">
        <v>59</v>
      </c>
      <c r="U68" s="261" t="s">
        <v>60</v>
      </c>
      <c r="V68" s="261" t="s">
        <v>61</v>
      </c>
      <c r="W68" s="261" t="s">
        <v>62</v>
      </c>
      <c r="X68" s="261" t="s">
        <v>75</v>
      </c>
      <c r="Y68" s="261" t="s">
        <v>63</v>
      </c>
      <c r="Z68" s="299">
        <f t="shared" si="46"/>
        <v>100</v>
      </c>
      <c r="AA68" s="301" t="str">
        <f t="shared" si="47"/>
        <v>Fuerte</v>
      </c>
      <c r="AB68" s="302" t="s">
        <v>141</v>
      </c>
      <c r="AC68" s="272">
        <f t="shared" si="48"/>
        <v>200</v>
      </c>
      <c r="AD68" s="273" t="str">
        <f t="shared" si="49"/>
        <v>Fuerte</v>
      </c>
      <c r="AE68" s="392"/>
      <c r="AF68" s="393"/>
      <c r="AG68" s="394"/>
      <c r="AH68" s="394"/>
      <c r="AI68" s="391"/>
      <c r="AJ68" s="391"/>
      <c r="AK68" s="391"/>
      <c r="AL68" s="395"/>
      <c r="AM68" s="191"/>
      <c r="AN68" s="191"/>
      <c r="AO68" s="300"/>
      <c r="AP68" s="84"/>
      <c r="AQ68" s="84"/>
      <c r="AR68" s="300"/>
      <c r="AS68" s="192"/>
      <c r="AT68" s="192"/>
      <c r="AU68" s="300"/>
      <c r="AV68" s="300"/>
      <c r="AW68" s="300"/>
      <c r="AX68" s="220"/>
      <c r="AY68" s="300"/>
      <c r="AZ68" s="300"/>
      <c r="BA68" s="300"/>
      <c r="BB68" s="192"/>
      <c r="BC68" s="192"/>
      <c r="BD68" s="191"/>
      <c r="BE68" s="191"/>
      <c r="BF68" s="299"/>
      <c r="BG68" s="221"/>
      <c r="BH68" s="191"/>
      <c r="BI68" s="191"/>
      <c r="BJ68" s="199"/>
      <c r="BK68" s="192"/>
      <c r="BL68" s="192"/>
      <c r="BM68" s="191"/>
      <c r="BN68" s="191"/>
      <c r="BO68" s="299"/>
      <c r="BP68" s="221"/>
      <c r="BQ68" s="191"/>
      <c r="BR68" s="191"/>
      <c r="BS68" s="199"/>
      <c r="BT68" s="195"/>
      <c r="BU68" s="195"/>
      <c r="BV68" s="195"/>
      <c r="BW68" s="195"/>
      <c r="BX68" s="195"/>
      <c r="BY68" s="195"/>
      <c r="BZ68" s="195"/>
      <c r="CA68" s="195"/>
      <c r="CB68" s="195"/>
      <c r="CC68" s="300"/>
      <c r="CD68" s="300"/>
      <c r="CE68" s="300"/>
      <c r="CF68" s="300"/>
      <c r="CG68" s="300"/>
      <c r="CH68" s="300"/>
      <c r="CI68" s="300"/>
      <c r="CJ68" s="300"/>
      <c r="CK68" s="300"/>
      <c r="CU68" s="387"/>
      <c r="CV68" s="387"/>
      <c r="CZ68" s="387"/>
      <c r="DA68" s="389"/>
      <c r="DB68" s="387"/>
      <c r="DC68" s="389"/>
    </row>
    <row r="69" spans="1:107" s="196" customFormat="1" ht="160.30000000000001" customHeight="1" thickBot="1" x14ac:dyDescent="0.3">
      <c r="A69" s="385"/>
      <c r="B69" s="385"/>
      <c r="C69" s="379"/>
      <c r="D69" s="382"/>
      <c r="E69" s="385"/>
      <c r="F69" s="388"/>
      <c r="G69" s="388"/>
      <c r="H69" s="388"/>
      <c r="I69" s="388"/>
      <c r="J69" s="388"/>
      <c r="K69" s="389"/>
      <c r="L69" s="390"/>
      <c r="M69" s="390"/>
      <c r="N69" s="389"/>
      <c r="O69" s="386"/>
      <c r="P69" s="391"/>
      <c r="Q69" s="226" t="s">
        <v>700</v>
      </c>
      <c r="R69" s="261" t="s">
        <v>223</v>
      </c>
      <c r="S69" s="261" t="s">
        <v>65</v>
      </c>
      <c r="T69" s="261" t="s">
        <v>59</v>
      </c>
      <c r="U69" s="261" t="s">
        <v>60</v>
      </c>
      <c r="V69" s="261" t="s">
        <v>72</v>
      </c>
      <c r="W69" s="261" t="s">
        <v>62</v>
      </c>
      <c r="X69" s="261" t="s">
        <v>75</v>
      </c>
      <c r="Y69" s="261" t="s">
        <v>63</v>
      </c>
      <c r="Z69" s="299">
        <f t="shared" si="46"/>
        <v>80</v>
      </c>
      <c r="AA69" s="301" t="str">
        <f t="shared" si="47"/>
        <v>Débil</v>
      </c>
      <c r="AB69" s="302" t="s">
        <v>15</v>
      </c>
      <c r="AC69" s="272">
        <f t="shared" si="48"/>
        <v>50</v>
      </c>
      <c r="AD69" s="273" t="str">
        <f t="shared" si="49"/>
        <v>Débil</v>
      </c>
      <c r="AE69" s="392"/>
      <c r="AF69" s="393"/>
      <c r="AG69" s="394"/>
      <c r="AH69" s="394"/>
      <c r="AI69" s="391"/>
      <c r="AJ69" s="391"/>
      <c r="AK69" s="391"/>
      <c r="AL69" s="395"/>
      <c r="AM69" s="191"/>
      <c r="AN69" s="191"/>
      <c r="AO69" s="300"/>
      <c r="AP69" s="84"/>
      <c r="AQ69" s="84"/>
      <c r="AR69" s="300"/>
      <c r="AS69" s="192"/>
      <c r="AT69" s="192"/>
      <c r="AU69" s="300"/>
      <c r="AV69" s="300"/>
      <c r="AW69" s="300"/>
      <c r="AX69" s="220"/>
      <c r="AY69" s="300"/>
      <c r="AZ69" s="300"/>
      <c r="BA69" s="300"/>
      <c r="BB69" s="192"/>
      <c r="BC69" s="192"/>
      <c r="BD69" s="191"/>
      <c r="BE69" s="191"/>
      <c r="BF69" s="299"/>
      <c r="BG69" s="221"/>
      <c r="BH69" s="191"/>
      <c r="BI69" s="191"/>
      <c r="BJ69" s="199"/>
      <c r="BK69" s="192"/>
      <c r="BL69" s="192"/>
      <c r="BM69" s="191"/>
      <c r="BN69" s="191"/>
      <c r="BO69" s="299"/>
      <c r="BP69" s="221"/>
      <c r="BQ69" s="191"/>
      <c r="BR69" s="191"/>
      <c r="BS69" s="199"/>
      <c r="BT69" s="195"/>
      <c r="BU69" s="195"/>
      <c r="BV69" s="195"/>
      <c r="BW69" s="195"/>
      <c r="BX69" s="195"/>
      <c r="BY69" s="195"/>
      <c r="BZ69" s="195"/>
      <c r="CA69" s="195"/>
      <c r="CB69" s="195"/>
      <c r="CC69" s="300"/>
      <c r="CD69" s="300"/>
      <c r="CE69" s="300"/>
      <c r="CF69" s="300"/>
      <c r="CG69" s="300"/>
      <c r="CH69" s="300"/>
      <c r="CI69" s="300"/>
      <c r="CJ69" s="300"/>
      <c r="CK69" s="300"/>
      <c r="CU69" s="387"/>
      <c r="CV69" s="387"/>
      <c r="CZ69" s="387"/>
      <c r="DA69" s="389"/>
      <c r="DB69" s="387"/>
      <c r="DC69" s="389"/>
    </row>
    <row r="70" spans="1:107" s="196" customFormat="1" ht="74.25" customHeight="1" thickBot="1" x14ac:dyDescent="0.3">
      <c r="A70" s="384" t="s">
        <v>24</v>
      </c>
      <c r="B70" s="384" t="s">
        <v>27</v>
      </c>
      <c r="C70" s="378" t="s">
        <v>240</v>
      </c>
      <c r="D70" s="380" t="s">
        <v>204</v>
      </c>
      <c r="E70" s="383" t="s">
        <v>609</v>
      </c>
      <c r="F70" s="386" t="s">
        <v>645</v>
      </c>
      <c r="G70" s="386"/>
      <c r="H70" s="386"/>
      <c r="I70" s="386"/>
      <c r="J70" s="386"/>
      <c r="K70" s="389" t="s">
        <v>646</v>
      </c>
      <c r="L70" s="390" t="s">
        <v>685</v>
      </c>
      <c r="M70" s="390" t="s">
        <v>693</v>
      </c>
      <c r="N70" s="389" t="s">
        <v>9</v>
      </c>
      <c r="O70" s="396" t="s">
        <v>14</v>
      </c>
      <c r="P70" s="391" t="str">
        <f>INDEX(Validacion!$C$15:$G$19,'Matriz de riesgo '!CU70:CU72,'Matriz de riesgo '!CV70:CV72)</f>
        <v>Extrema</v>
      </c>
      <c r="Q70" s="226" t="s">
        <v>700</v>
      </c>
      <c r="R70" s="261" t="s">
        <v>158</v>
      </c>
      <c r="S70" s="261" t="s">
        <v>65</v>
      </c>
      <c r="T70" s="261" t="s">
        <v>59</v>
      </c>
      <c r="U70" s="261" t="s">
        <v>60</v>
      </c>
      <c r="V70" s="261" t="s">
        <v>73</v>
      </c>
      <c r="W70" s="261" t="s">
        <v>74</v>
      </c>
      <c r="X70" s="261" t="s">
        <v>75</v>
      </c>
      <c r="Y70" s="261" t="s">
        <v>63</v>
      </c>
      <c r="Z70" s="299">
        <f t="shared" ref="Z70:Z72" si="50">IF(S70="Asignado",15,0)+IF(T70="Adecuado",15,0)+IF(U70="Oportuna",15,0)+IF(V70="Prevenir",15,IF(V70="Detectar",10,0))+IF(W70="Confiable",15,0)+IF(X70="Se investigan y resuelven oportunamente",15,0)+IF(Y70="Completa",10,IF(Y70="Incompleta",5,0))</f>
        <v>55</v>
      </c>
      <c r="AA70" s="301" t="str">
        <f t="shared" ref="AA70:AA72" si="51">IF(Z70&gt;=96,"Fuerte",IF(OR(Z70=95,Z70&gt;=86),"Moderado","Débil"))</f>
        <v>Débil</v>
      </c>
      <c r="AB70" s="302" t="s">
        <v>133</v>
      </c>
      <c r="AC70" s="272">
        <f t="shared" ref="AC70:AC72" si="52">IF(AA70="Fuerte",100,IF(AA70="Moderado",50,0))+IF(AB70="Fuerte",100,IF(AB70="Moderado",50,0))</f>
        <v>0</v>
      </c>
      <c r="AD70" s="273" t="str">
        <f t="shared" ref="AD70:AD72" si="53">IF(AND(AA70="Moderado",AB70="Moderado",AC70=100),"Moderado",IF(AC70=200,"Fuerte",IF(OR(AC70=150,),"Moderado","Débil")))</f>
        <v>Débil</v>
      </c>
      <c r="AE70" s="392">
        <f>(IF(AD70="Fuerte",100,IF(AD70="Moderado",50,0))+IF(AD71="Fuerte",100,IF(AD71="Moderado",50,0))+(IF(AD72="Fuerte",100,IF(AD72="Moderado",50,0)))/3)</f>
        <v>100</v>
      </c>
      <c r="AF70" s="393" t="str">
        <f>IF(AE70&gt;=100,"Fuerte",IF(OR(AE70=99,AE70&gt;=50),"Moderado","Débil"))</f>
        <v>Fuerte</v>
      </c>
      <c r="AG70" s="394" t="s">
        <v>151</v>
      </c>
      <c r="AH70" s="394" t="s">
        <v>152</v>
      </c>
      <c r="AI70" s="391" t="s">
        <v>8</v>
      </c>
      <c r="AJ70" s="391" t="s">
        <v>14</v>
      </c>
      <c r="AK70" s="391" t="str">
        <f>INDEX(Validacion!$C$15:$G$19,'Matriz de riesgo '!CZ70:CZ72,'Matriz de riesgo '!DB70:DB72)</f>
        <v>Extrema</v>
      </c>
      <c r="AL70" s="395"/>
      <c r="AM70" s="191"/>
      <c r="AN70" s="191"/>
      <c r="AO70" s="300"/>
      <c r="AP70" s="84"/>
      <c r="AQ70" s="84"/>
      <c r="AR70" s="300"/>
      <c r="AS70" s="192"/>
      <c r="AT70" s="192"/>
      <c r="AU70" s="300"/>
      <c r="AV70" s="300"/>
      <c r="AW70" s="300"/>
      <c r="AX70" s="220"/>
      <c r="AY70" s="300"/>
      <c r="AZ70" s="300"/>
      <c r="BA70" s="300"/>
      <c r="BB70" s="192"/>
      <c r="BC70" s="192"/>
      <c r="BD70" s="191"/>
      <c r="BE70" s="191"/>
      <c r="BF70" s="299"/>
      <c r="BG70" s="221"/>
      <c r="BH70" s="191"/>
      <c r="BI70" s="191"/>
      <c r="BJ70" s="199"/>
      <c r="BK70" s="192"/>
      <c r="BL70" s="192"/>
      <c r="BM70" s="191"/>
      <c r="BN70" s="191"/>
      <c r="BO70" s="299"/>
      <c r="BP70" s="221"/>
      <c r="BQ70" s="191"/>
      <c r="BR70" s="191"/>
      <c r="BS70" s="199"/>
      <c r="BT70" s="195"/>
      <c r="BU70" s="195"/>
      <c r="BV70" s="195"/>
      <c r="BW70" s="195"/>
      <c r="BX70" s="195"/>
      <c r="BY70" s="195"/>
      <c r="BZ70" s="195"/>
      <c r="CA70" s="195"/>
      <c r="CB70" s="195"/>
      <c r="CC70" s="300"/>
      <c r="CD70" s="300"/>
      <c r="CE70" s="300"/>
      <c r="CF70" s="300"/>
      <c r="CG70" s="300"/>
      <c r="CH70" s="300"/>
      <c r="CI70" s="300"/>
      <c r="CJ70" s="300"/>
      <c r="CK70" s="300"/>
      <c r="CU70" s="386">
        <f>VLOOKUP(N70,Validacion!$I$15:$M$19,2,FALSE)</f>
        <v>3</v>
      </c>
      <c r="CV70" s="386">
        <f>VLOOKUP(O70,Validacion!$I$23:$J$27,2,FALSE)</f>
        <v>4</v>
      </c>
      <c r="CZ70" s="386">
        <f>VLOOKUP($AI70,Validacion!$I$15:$M$19,2,FALSE)</f>
        <v>4</v>
      </c>
      <c r="DA70" s="389"/>
      <c r="DB70" s="386">
        <f>VLOOKUP($AJ70,Validacion!$I$23:$J$27,2,FALSE)</f>
        <v>4</v>
      </c>
      <c r="DC70" s="389"/>
    </row>
    <row r="71" spans="1:107" s="196" customFormat="1" ht="74.25" customHeight="1" thickBot="1" x14ac:dyDescent="0.3">
      <c r="A71" s="384"/>
      <c r="B71" s="384"/>
      <c r="C71" s="379"/>
      <c r="D71" s="381"/>
      <c r="E71" s="384"/>
      <c r="F71" s="387"/>
      <c r="G71" s="387"/>
      <c r="H71" s="387"/>
      <c r="I71" s="387"/>
      <c r="J71" s="387"/>
      <c r="K71" s="389"/>
      <c r="L71" s="390"/>
      <c r="M71" s="390"/>
      <c r="N71" s="389"/>
      <c r="O71" s="389"/>
      <c r="P71" s="391"/>
      <c r="Q71" s="226" t="s">
        <v>700</v>
      </c>
      <c r="R71" s="261" t="s">
        <v>158</v>
      </c>
      <c r="S71" s="261" t="s">
        <v>58</v>
      </c>
      <c r="T71" s="261" t="s">
        <v>59</v>
      </c>
      <c r="U71" s="261" t="s">
        <v>60</v>
      </c>
      <c r="V71" s="261" t="s">
        <v>61</v>
      </c>
      <c r="W71" s="261" t="s">
        <v>62</v>
      </c>
      <c r="X71" s="261" t="s">
        <v>75</v>
      </c>
      <c r="Y71" s="261" t="s">
        <v>63</v>
      </c>
      <c r="Z71" s="299">
        <f t="shared" si="50"/>
        <v>100</v>
      </c>
      <c r="AA71" s="301" t="str">
        <f t="shared" si="51"/>
        <v>Fuerte</v>
      </c>
      <c r="AB71" s="302" t="s">
        <v>141</v>
      </c>
      <c r="AC71" s="272">
        <f t="shared" si="52"/>
        <v>200</v>
      </c>
      <c r="AD71" s="273" t="str">
        <f t="shared" si="53"/>
        <v>Fuerte</v>
      </c>
      <c r="AE71" s="392"/>
      <c r="AF71" s="393"/>
      <c r="AG71" s="394"/>
      <c r="AH71" s="394"/>
      <c r="AI71" s="391"/>
      <c r="AJ71" s="391"/>
      <c r="AK71" s="391"/>
      <c r="AL71" s="395"/>
      <c r="AM71" s="191"/>
      <c r="AN71" s="191"/>
      <c r="AO71" s="300"/>
      <c r="AP71" s="84"/>
      <c r="AQ71" s="84"/>
      <c r="AR71" s="300"/>
      <c r="AS71" s="192"/>
      <c r="AT71" s="192"/>
      <c r="AU71" s="300"/>
      <c r="AV71" s="300"/>
      <c r="AW71" s="300"/>
      <c r="AX71" s="220"/>
      <c r="AY71" s="300"/>
      <c r="AZ71" s="300"/>
      <c r="BA71" s="300"/>
      <c r="BB71" s="192"/>
      <c r="BC71" s="192"/>
      <c r="BD71" s="191"/>
      <c r="BE71" s="191"/>
      <c r="BF71" s="299"/>
      <c r="BG71" s="221"/>
      <c r="BH71" s="191"/>
      <c r="BI71" s="191"/>
      <c r="BJ71" s="199"/>
      <c r="BK71" s="192"/>
      <c r="BL71" s="192"/>
      <c r="BM71" s="191"/>
      <c r="BN71" s="191"/>
      <c r="BO71" s="299"/>
      <c r="BP71" s="221"/>
      <c r="BQ71" s="191"/>
      <c r="BR71" s="191"/>
      <c r="BS71" s="199"/>
      <c r="BT71" s="195"/>
      <c r="BU71" s="195"/>
      <c r="BV71" s="195"/>
      <c r="BW71" s="195"/>
      <c r="BX71" s="195"/>
      <c r="BY71" s="195"/>
      <c r="BZ71" s="195"/>
      <c r="CA71" s="195"/>
      <c r="CB71" s="195"/>
      <c r="CC71" s="300"/>
      <c r="CD71" s="300"/>
      <c r="CE71" s="300"/>
      <c r="CF71" s="300"/>
      <c r="CG71" s="300"/>
      <c r="CH71" s="300"/>
      <c r="CI71" s="300"/>
      <c r="CJ71" s="300"/>
      <c r="CK71" s="300"/>
      <c r="CU71" s="387"/>
      <c r="CV71" s="387"/>
      <c r="CZ71" s="387"/>
      <c r="DA71" s="389"/>
      <c r="DB71" s="387"/>
      <c r="DC71" s="389"/>
    </row>
    <row r="72" spans="1:107" s="196" customFormat="1" ht="160.30000000000001" customHeight="1" thickBot="1" x14ac:dyDescent="0.3">
      <c r="A72" s="385"/>
      <c r="B72" s="385"/>
      <c r="C72" s="379"/>
      <c r="D72" s="382"/>
      <c r="E72" s="385"/>
      <c r="F72" s="388"/>
      <c r="G72" s="388"/>
      <c r="H72" s="388"/>
      <c r="I72" s="388"/>
      <c r="J72" s="388"/>
      <c r="K72" s="389"/>
      <c r="L72" s="390"/>
      <c r="M72" s="390"/>
      <c r="N72" s="389"/>
      <c r="O72" s="386"/>
      <c r="P72" s="391"/>
      <c r="Q72" s="226" t="s">
        <v>700</v>
      </c>
      <c r="R72" s="261" t="s">
        <v>223</v>
      </c>
      <c r="S72" s="261" t="s">
        <v>65</v>
      </c>
      <c r="T72" s="261" t="s">
        <v>59</v>
      </c>
      <c r="U72" s="261" t="s">
        <v>60</v>
      </c>
      <c r="V72" s="261" t="s">
        <v>72</v>
      </c>
      <c r="W72" s="261" t="s">
        <v>62</v>
      </c>
      <c r="X72" s="261" t="s">
        <v>75</v>
      </c>
      <c r="Y72" s="261" t="s">
        <v>63</v>
      </c>
      <c r="Z72" s="299">
        <f t="shared" si="50"/>
        <v>80</v>
      </c>
      <c r="AA72" s="301" t="str">
        <f t="shared" si="51"/>
        <v>Débil</v>
      </c>
      <c r="AB72" s="302" t="s">
        <v>15</v>
      </c>
      <c r="AC72" s="272">
        <f t="shared" si="52"/>
        <v>50</v>
      </c>
      <c r="AD72" s="273" t="str">
        <f t="shared" si="53"/>
        <v>Débil</v>
      </c>
      <c r="AE72" s="392"/>
      <c r="AF72" s="393"/>
      <c r="AG72" s="394"/>
      <c r="AH72" s="394"/>
      <c r="AI72" s="391"/>
      <c r="AJ72" s="391"/>
      <c r="AK72" s="391"/>
      <c r="AL72" s="395"/>
      <c r="AM72" s="191"/>
      <c r="AN72" s="191"/>
      <c r="AO72" s="300"/>
      <c r="AP72" s="84"/>
      <c r="AQ72" s="84"/>
      <c r="AR72" s="300"/>
      <c r="AS72" s="192"/>
      <c r="AT72" s="192"/>
      <c r="AU72" s="300"/>
      <c r="AV72" s="300"/>
      <c r="AW72" s="300"/>
      <c r="AX72" s="220"/>
      <c r="AY72" s="300"/>
      <c r="AZ72" s="300"/>
      <c r="BA72" s="300"/>
      <c r="BB72" s="192"/>
      <c r="BC72" s="192"/>
      <c r="BD72" s="191"/>
      <c r="BE72" s="191"/>
      <c r="BF72" s="299"/>
      <c r="BG72" s="221"/>
      <c r="BH72" s="191"/>
      <c r="BI72" s="191"/>
      <c r="BJ72" s="199"/>
      <c r="BK72" s="192"/>
      <c r="BL72" s="192"/>
      <c r="BM72" s="191"/>
      <c r="BN72" s="191"/>
      <c r="BO72" s="299"/>
      <c r="BP72" s="221"/>
      <c r="BQ72" s="191"/>
      <c r="BR72" s="191"/>
      <c r="BS72" s="199"/>
      <c r="BT72" s="195"/>
      <c r="BU72" s="195"/>
      <c r="BV72" s="195"/>
      <c r="BW72" s="195"/>
      <c r="BX72" s="195"/>
      <c r="BY72" s="195"/>
      <c r="BZ72" s="195"/>
      <c r="CA72" s="195"/>
      <c r="CB72" s="195"/>
      <c r="CC72" s="300"/>
      <c r="CD72" s="300"/>
      <c r="CE72" s="300"/>
      <c r="CF72" s="300"/>
      <c r="CG72" s="300"/>
      <c r="CH72" s="300"/>
      <c r="CI72" s="300"/>
      <c r="CJ72" s="300"/>
      <c r="CK72" s="300"/>
      <c r="CU72" s="387"/>
      <c r="CV72" s="387"/>
      <c r="CZ72" s="387"/>
      <c r="DA72" s="389"/>
      <c r="DB72" s="387"/>
      <c r="DC72" s="389"/>
    </row>
    <row r="73" spans="1:107" s="196" customFormat="1" ht="74.25" customHeight="1" thickBot="1" x14ac:dyDescent="0.3">
      <c r="A73" s="384" t="s">
        <v>24</v>
      </c>
      <c r="B73" s="384" t="s">
        <v>27</v>
      </c>
      <c r="C73" s="378" t="s">
        <v>240</v>
      </c>
      <c r="D73" s="380" t="s">
        <v>204</v>
      </c>
      <c r="E73" s="383" t="s">
        <v>609</v>
      </c>
      <c r="F73" s="386" t="s">
        <v>686</v>
      </c>
      <c r="G73" s="386"/>
      <c r="H73" s="386"/>
      <c r="I73" s="386"/>
      <c r="J73" s="386"/>
      <c r="K73" s="389" t="s">
        <v>648</v>
      </c>
      <c r="L73" s="390" t="s">
        <v>647</v>
      </c>
      <c r="M73" s="390" t="s">
        <v>693</v>
      </c>
      <c r="N73" s="389" t="s">
        <v>9</v>
      </c>
      <c r="O73" s="396" t="s">
        <v>14</v>
      </c>
      <c r="P73" s="391" t="str">
        <f>INDEX(Validacion!$C$15:$G$19,'Matriz de riesgo '!CU73:CU75,'Matriz de riesgo '!CV73:CV75)</f>
        <v>Extrema</v>
      </c>
      <c r="Q73" s="226" t="s">
        <v>700</v>
      </c>
      <c r="R73" s="261" t="s">
        <v>158</v>
      </c>
      <c r="S73" s="261" t="s">
        <v>65</v>
      </c>
      <c r="T73" s="261" t="s">
        <v>59</v>
      </c>
      <c r="U73" s="261" t="s">
        <v>60</v>
      </c>
      <c r="V73" s="261" t="s">
        <v>73</v>
      </c>
      <c r="W73" s="261" t="s">
        <v>74</v>
      </c>
      <c r="X73" s="261" t="s">
        <v>75</v>
      </c>
      <c r="Y73" s="261" t="s">
        <v>63</v>
      </c>
      <c r="Z73" s="299">
        <f t="shared" ref="Z73:Z75" si="54">IF(S73="Asignado",15,0)+IF(T73="Adecuado",15,0)+IF(U73="Oportuna",15,0)+IF(V73="Prevenir",15,IF(V73="Detectar",10,0))+IF(W73="Confiable",15,0)+IF(X73="Se investigan y resuelven oportunamente",15,0)+IF(Y73="Completa",10,IF(Y73="Incompleta",5,0))</f>
        <v>55</v>
      </c>
      <c r="AA73" s="301" t="str">
        <f t="shared" ref="AA73:AA75" si="55">IF(Z73&gt;=96,"Fuerte",IF(OR(Z73=95,Z73&gt;=86),"Moderado","Débil"))</f>
        <v>Débil</v>
      </c>
      <c r="AB73" s="302" t="s">
        <v>133</v>
      </c>
      <c r="AC73" s="272">
        <f t="shared" ref="AC73:AC75" si="56">IF(AA73="Fuerte",100,IF(AA73="Moderado",50,0))+IF(AB73="Fuerte",100,IF(AB73="Moderado",50,0))</f>
        <v>0</v>
      </c>
      <c r="AD73" s="273" t="str">
        <f t="shared" ref="AD73:AD75" si="57">IF(AND(AA73="Moderado",AB73="Moderado",AC73=100),"Moderado",IF(AC73=200,"Fuerte",IF(OR(AC73=150,),"Moderado","Débil")))</f>
        <v>Débil</v>
      </c>
      <c r="AE73" s="392">
        <f>(IF(AD73="Fuerte",100,IF(AD73="Moderado",50,0))+IF(AD74="Fuerte",100,IF(AD74="Moderado",50,0))+(IF(AD75="Fuerte",100,IF(AD75="Moderado",50,0)))/3)</f>
        <v>100</v>
      </c>
      <c r="AF73" s="393" t="str">
        <f>IF(AE73&gt;=100,"Fuerte",IF(OR(AE73=99,AE73&gt;=50),"Moderado","Débil"))</f>
        <v>Fuerte</v>
      </c>
      <c r="AG73" s="394" t="s">
        <v>151</v>
      </c>
      <c r="AH73" s="394" t="s">
        <v>152</v>
      </c>
      <c r="AI73" s="391" t="s">
        <v>8</v>
      </c>
      <c r="AJ73" s="391" t="s">
        <v>14</v>
      </c>
      <c r="AK73" s="391" t="str">
        <f>INDEX(Validacion!$C$15:$G$19,'Matriz de riesgo '!CZ73:CZ75,'Matriz de riesgo '!DB73:DB75)</f>
        <v>Extrema</v>
      </c>
      <c r="AL73" s="395"/>
      <c r="AM73" s="191"/>
      <c r="AN73" s="191"/>
      <c r="AO73" s="300"/>
      <c r="AP73" s="84"/>
      <c r="AQ73" s="84"/>
      <c r="AR73" s="300"/>
      <c r="AS73" s="192"/>
      <c r="AT73" s="192"/>
      <c r="AU73" s="300"/>
      <c r="AV73" s="300"/>
      <c r="AW73" s="300"/>
      <c r="AX73" s="220"/>
      <c r="AY73" s="300"/>
      <c r="AZ73" s="300"/>
      <c r="BA73" s="300"/>
      <c r="BB73" s="192"/>
      <c r="BC73" s="192"/>
      <c r="BD73" s="191"/>
      <c r="BE73" s="191"/>
      <c r="BF73" s="299"/>
      <c r="BG73" s="221"/>
      <c r="BH73" s="191"/>
      <c r="BI73" s="191"/>
      <c r="BJ73" s="199"/>
      <c r="BK73" s="192"/>
      <c r="BL73" s="192"/>
      <c r="BM73" s="191"/>
      <c r="BN73" s="191"/>
      <c r="BO73" s="299"/>
      <c r="BP73" s="221"/>
      <c r="BQ73" s="191"/>
      <c r="BR73" s="191"/>
      <c r="BS73" s="199"/>
      <c r="BT73" s="195"/>
      <c r="BU73" s="195"/>
      <c r="BV73" s="195"/>
      <c r="BW73" s="195"/>
      <c r="BX73" s="195"/>
      <c r="BY73" s="195"/>
      <c r="BZ73" s="195"/>
      <c r="CA73" s="195"/>
      <c r="CB73" s="195"/>
      <c r="CC73" s="300"/>
      <c r="CD73" s="300"/>
      <c r="CE73" s="300"/>
      <c r="CF73" s="300"/>
      <c r="CG73" s="300"/>
      <c r="CH73" s="300"/>
      <c r="CI73" s="300"/>
      <c r="CJ73" s="300"/>
      <c r="CK73" s="300"/>
      <c r="CU73" s="386">
        <f>VLOOKUP(N73,Validacion!$I$15:$M$19,2,FALSE)</f>
        <v>3</v>
      </c>
      <c r="CV73" s="386">
        <f>VLOOKUP(O73,Validacion!$I$23:$J$27,2,FALSE)</f>
        <v>4</v>
      </c>
      <c r="CZ73" s="386">
        <f>VLOOKUP($AI73,Validacion!$I$15:$M$19,2,FALSE)</f>
        <v>4</v>
      </c>
      <c r="DA73" s="389"/>
      <c r="DB73" s="386">
        <f>VLOOKUP($AJ73,Validacion!$I$23:$J$27,2,FALSE)</f>
        <v>4</v>
      </c>
      <c r="DC73" s="389"/>
    </row>
    <row r="74" spans="1:107" s="196" customFormat="1" ht="74.25" customHeight="1" thickBot="1" x14ac:dyDescent="0.3">
      <c r="A74" s="384"/>
      <c r="B74" s="384"/>
      <c r="C74" s="379"/>
      <c r="D74" s="381"/>
      <c r="E74" s="384"/>
      <c r="F74" s="387"/>
      <c r="G74" s="387"/>
      <c r="H74" s="387"/>
      <c r="I74" s="387"/>
      <c r="J74" s="387"/>
      <c r="K74" s="389"/>
      <c r="L74" s="390"/>
      <c r="M74" s="390"/>
      <c r="N74" s="389"/>
      <c r="O74" s="389"/>
      <c r="P74" s="391"/>
      <c r="Q74" s="226" t="s">
        <v>700</v>
      </c>
      <c r="R74" s="261" t="s">
        <v>158</v>
      </c>
      <c r="S74" s="261" t="s">
        <v>58</v>
      </c>
      <c r="T74" s="261" t="s">
        <v>59</v>
      </c>
      <c r="U74" s="261" t="s">
        <v>60</v>
      </c>
      <c r="V74" s="261" t="s">
        <v>61</v>
      </c>
      <c r="W74" s="261" t="s">
        <v>62</v>
      </c>
      <c r="X74" s="261" t="s">
        <v>75</v>
      </c>
      <c r="Y74" s="261" t="s">
        <v>63</v>
      </c>
      <c r="Z74" s="299">
        <f t="shared" si="54"/>
        <v>100</v>
      </c>
      <c r="AA74" s="301" t="str">
        <f t="shared" si="55"/>
        <v>Fuerte</v>
      </c>
      <c r="AB74" s="302" t="s">
        <v>141</v>
      </c>
      <c r="AC74" s="272">
        <f t="shared" si="56"/>
        <v>200</v>
      </c>
      <c r="AD74" s="273" t="str">
        <f t="shared" si="57"/>
        <v>Fuerte</v>
      </c>
      <c r="AE74" s="392"/>
      <c r="AF74" s="393"/>
      <c r="AG74" s="394"/>
      <c r="AH74" s="394"/>
      <c r="AI74" s="391"/>
      <c r="AJ74" s="391"/>
      <c r="AK74" s="391"/>
      <c r="AL74" s="395"/>
      <c r="AM74" s="191"/>
      <c r="AN74" s="191"/>
      <c r="AO74" s="300"/>
      <c r="AP74" s="84"/>
      <c r="AQ74" s="84"/>
      <c r="AR74" s="300"/>
      <c r="AS74" s="192"/>
      <c r="AT74" s="192"/>
      <c r="AU74" s="300"/>
      <c r="AV74" s="300"/>
      <c r="AW74" s="300"/>
      <c r="AX74" s="220"/>
      <c r="AY74" s="300"/>
      <c r="AZ74" s="300"/>
      <c r="BA74" s="300"/>
      <c r="BB74" s="192"/>
      <c r="BC74" s="192"/>
      <c r="BD74" s="191"/>
      <c r="BE74" s="191"/>
      <c r="BF74" s="299"/>
      <c r="BG74" s="221"/>
      <c r="BH74" s="191"/>
      <c r="BI74" s="191"/>
      <c r="BJ74" s="199"/>
      <c r="BK74" s="192"/>
      <c r="BL74" s="192"/>
      <c r="BM74" s="191"/>
      <c r="BN74" s="191"/>
      <c r="BO74" s="299"/>
      <c r="BP74" s="221"/>
      <c r="BQ74" s="191"/>
      <c r="BR74" s="191"/>
      <c r="BS74" s="199"/>
      <c r="BT74" s="195"/>
      <c r="BU74" s="195"/>
      <c r="BV74" s="195"/>
      <c r="BW74" s="195"/>
      <c r="BX74" s="195"/>
      <c r="BY74" s="195"/>
      <c r="BZ74" s="195"/>
      <c r="CA74" s="195"/>
      <c r="CB74" s="195"/>
      <c r="CC74" s="300"/>
      <c r="CD74" s="300"/>
      <c r="CE74" s="300"/>
      <c r="CF74" s="300"/>
      <c r="CG74" s="300"/>
      <c r="CH74" s="300"/>
      <c r="CI74" s="300"/>
      <c r="CJ74" s="300"/>
      <c r="CK74" s="300"/>
      <c r="CU74" s="387"/>
      <c r="CV74" s="387"/>
      <c r="CZ74" s="387"/>
      <c r="DA74" s="389"/>
      <c r="DB74" s="387"/>
      <c r="DC74" s="389"/>
    </row>
    <row r="75" spans="1:107" s="196" customFormat="1" ht="160.30000000000001" customHeight="1" thickBot="1" x14ac:dyDescent="0.3">
      <c r="A75" s="385"/>
      <c r="B75" s="385"/>
      <c r="C75" s="379"/>
      <c r="D75" s="382"/>
      <c r="E75" s="385"/>
      <c r="F75" s="388"/>
      <c r="G75" s="388"/>
      <c r="H75" s="388"/>
      <c r="I75" s="388"/>
      <c r="J75" s="388"/>
      <c r="K75" s="389"/>
      <c r="L75" s="390"/>
      <c r="M75" s="390"/>
      <c r="N75" s="389"/>
      <c r="O75" s="386"/>
      <c r="P75" s="391"/>
      <c r="Q75" s="226" t="s">
        <v>700</v>
      </c>
      <c r="R75" s="261" t="s">
        <v>223</v>
      </c>
      <c r="S75" s="261" t="s">
        <v>65</v>
      </c>
      <c r="T75" s="261" t="s">
        <v>59</v>
      </c>
      <c r="U75" s="261" t="s">
        <v>60</v>
      </c>
      <c r="V75" s="261" t="s">
        <v>72</v>
      </c>
      <c r="W75" s="261" t="s">
        <v>62</v>
      </c>
      <c r="X75" s="261" t="s">
        <v>75</v>
      </c>
      <c r="Y75" s="261" t="s">
        <v>63</v>
      </c>
      <c r="Z75" s="299">
        <f t="shared" si="54"/>
        <v>80</v>
      </c>
      <c r="AA75" s="301" t="str">
        <f t="shared" si="55"/>
        <v>Débil</v>
      </c>
      <c r="AB75" s="302" t="s">
        <v>15</v>
      </c>
      <c r="AC75" s="272">
        <f t="shared" si="56"/>
        <v>50</v>
      </c>
      <c r="AD75" s="273" t="str">
        <f t="shared" si="57"/>
        <v>Débil</v>
      </c>
      <c r="AE75" s="392"/>
      <c r="AF75" s="393"/>
      <c r="AG75" s="394"/>
      <c r="AH75" s="394"/>
      <c r="AI75" s="391"/>
      <c r="AJ75" s="391"/>
      <c r="AK75" s="391"/>
      <c r="AL75" s="395"/>
      <c r="AM75" s="191"/>
      <c r="AN75" s="191"/>
      <c r="AO75" s="300"/>
      <c r="AP75" s="84"/>
      <c r="AQ75" s="84"/>
      <c r="AR75" s="300"/>
      <c r="AS75" s="192"/>
      <c r="AT75" s="192"/>
      <c r="AU75" s="300"/>
      <c r="AV75" s="300"/>
      <c r="AW75" s="300"/>
      <c r="AX75" s="220"/>
      <c r="AY75" s="300"/>
      <c r="AZ75" s="300"/>
      <c r="BA75" s="300"/>
      <c r="BB75" s="192"/>
      <c r="BC75" s="192"/>
      <c r="BD75" s="191"/>
      <c r="BE75" s="191"/>
      <c r="BF75" s="299"/>
      <c r="BG75" s="221"/>
      <c r="BH75" s="191"/>
      <c r="BI75" s="191"/>
      <c r="BJ75" s="199"/>
      <c r="BK75" s="192"/>
      <c r="BL75" s="192"/>
      <c r="BM75" s="191"/>
      <c r="BN75" s="191"/>
      <c r="BO75" s="299"/>
      <c r="BP75" s="221"/>
      <c r="BQ75" s="191"/>
      <c r="BR75" s="191"/>
      <c r="BS75" s="199"/>
      <c r="BT75" s="195"/>
      <c r="BU75" s="195"/>
      <c r="BV75" s="195"/>
      <c r="BW75" s="195"/>
      <c r="BX75" s="195"/>
      <c r="BY75" s="195"/>
      <c r="BZ75" s="195"/>
      <c r="CA75" s="195"/>
      <c r="CB75" s="195"/>
      <c r="CC75" s="300"/>
      <c r="CD75" s="300"/>
      <c r="CE75" s="300"/>
      <c r="CF75" s="300"/>
      <c r="CG75" s="300"/>
      <c r="CH75" s="300"/>
      <c r="CI75" s="300"/>
      <c r="CJ75" s="300"/>
      <c r="CK75" s="300"/>
      <c r="CU75" s="387"/>
      <c r="CV75" s="387"/>
      <c r="CZ75" s="387"/>
      <c r="DA75" s="389"/>
      <c r="DB75" s="387"/>
      <c r="DC75" s="389"/>
    </row>
    <row r="76" spans="1:107" s="196" customFormat="1" ht="74.25" customHeight="1" thickBot="1" x14ac:dyDescent="0.3">
      <c r="A76" s="384" t="s">
        <v>24</v>
      </c>
      <c r="B76" s="384" t="s">
        <v>27</v>
      </c>
      <c r="C76" s="378" t="s">
        <v>240</v>
      </c>
      <c r="D76" s="380" t="s">
        <v>204</v>
      </c>
      <c r="E76" s="383" t="s">
        <v>609</v>
      </c>
      <c r="F76" s="386" t="s">
        <v>649</v>
      </c>
      <c r="G76" s="386"/>
      <c r="H76" s="386"/>
      <c r="I76" s="386"/>
      <c r="J76" s="386"/>
      <c r="K76" s="389" t="s">
        <v>650</v>
      </c>
      <c r="L76" s="390" t="s">
        <v>687</v>
      </c>
      <c r="M76" s="390" t="s">
        <v>693</v>
      </c>
      <c r="N76" s="389" t="s">
        <v>9</v>
      </c>
      <c r="O76" s="396" t="s">
        <v>14</v>
      </c>
      <c r="P76" s="391" t="str">
        <f>INDEX(Validacion!$C$15:$G$19,'Matriz de riesgo '!CU76:CU78,'Matriz de riesgo '!CV76:CV78)</f>
        <v>Extrema</v>
      </c>
      <c r="Q76" s="226" t="s">
        <v>700</v>
      </c>
      <c r="R76" s="261" t="s">
        <v>158</v>
      </c>
      <c r="S76" s="261" t="s">
        <v>65</v>
      </c>
      <c r="T76" s="261" t="s">
        <v>59</v>
      </c>
      <c r="U76" s="261" t="s">
        <v>60</v>
      </c>
      <c r="V76" s="261" t="s">
        <v>73</v>
      </c>
      <c r="W76" s="261" t="s">
        <v>74</v>
      </c>
      <c r="X76" s="261" t="s">
        <v>75</v>
      </c>
      <c r="Y76" s="261" t="s">
        <v>63</v>
      </c>
      <c r="Z76" s="299">
        <f t="shared" ref="Z76:Z78" si="58">IF(S76="Asignado",15,0)+IF(T76="Adecuado",15,0)+IF(U76="Oportuna",15,0)+IF(V76="Prevenir",15,IF(V76="Detectar",10,0))+IF(W76="Confiable",15,0)+IF(X76="Se investigan y resuelven oportunamente",15,0)+IF(Y76="Completa",10,IF(Y76="Incompleta",5,0))</f>
        <v>55</v>
      </c>
      <c r="AA76" s="301" t="str">
        <f t="shared" ref="AA76:AA78" si="59">IF(Z76&gt;=96,"Fuerte",IF(OR(Z76=95,Z76&gt;=86),"Moderado","Débil"))</f>
        <v>Débil</v>
      </c>
      <c r="AB76" s="302" t="s">
        <v>133</v>
      </c>
      <c r="AC76" s="272">
        <f t="shared" ref="AC76:AC78" si="60">IF(AA76="Fuerte",100,IF(AA76="Moderado",50,0))+IF(AB76="Fuerte",100,IF(AB76="Moderado",50,0))</f>
        <v>0</v>
      </c>
      <c r="AD76" s="273" t="str">
        <f t="shared" ref="AD76:AD78" si="61">IF(AND(AA76="Moderado",AB76="Moderado",AC76=100),"Moderado",IF(AC76=200,"Fuerte",IF(OR(AC76=150,),"Moderado","Débil")))</f>
        <v>Débil</v>
      </c>
      <c r="AE76" s="392">
        <f>(IF(AD76="Fuerte",100,IF(AD76="Moderado",50,0))+IF(AD77="Fuerte",100,IF(AD77="Moderado",50,0))+(IF(AD78="Fuerte",100,IF(AD78="Moderado",50,0)))/3)</f>
        <v>100</v>
      </c>
      <c r="AF76" s="393" t="str">
        <f>IF(AE76&gt;=100,"Fuerte",IF(OR(AE76=99,AE76&gt;=50),"Moderado","Débil"))</f>
        <v>Fuerte</v>
      </c>
      <c r="AG76" s="394" t="s">
        <v>151</v>
      </c>
      <c r="AH76" s="394" t="s">
        <v>152</v>
      </c>
      <c r="AI76" s="391" t="s">
        <v>8</v>
      </c>
      <c r="AJ76" s="391" t="s">
        <v>14</v>
      </c>
      <c r="AK76" s="391" t="str">
        <f>INDEX(Validacion!$C$15:$G$19,'Matriz de riesgo '!CZ76:CZ78,'Matriz de riesgo '!DB76:DB78)</f>
        <v>Extrema</v>
      </c>
      <c r="AL76" s="395"/>
      <c r="AM76" s="191"/>
      <c r="AN76" s="191"/>
      <c r="AO76" s="300"/>
      <c r="AP76" s="84"/>
      <c r="AQ76" s="84"/>
      <c r="AR76" s="300"/>
      <c r="AS76" s="192"/>
      <c r="AT76" s="192"/>
      <c r="AU76" s="300"/>
      <c r="AV76" s="300"/>
      <c r="AW76" s="300"/>
      <c r="AX76" s="220"/>
      <c r="AY76" s="300"/>
      <c r="AZ76" s="300"/>
      <c r="BA76" s="300"/>
      <c r="BB76" s="192"/>
      <c r="BC76" s="192"/>
      <c r="BD76" s="191"/>
      <c r="BE76" s="191"/>
      <c r="BF76" s="299"/>
      <c r="BG76" s="221"/>
      <c r="BH76" s="191"/>
      <c r="BI76" s="191"/>
      <c r="BJ76" s="199"/>
      <c r="BK76" s="192"/>
      <c r="BL76" s="192"/>
      <c r="BM76" s="191"/>
      <c r="BN76" s="191"/>
      <c r="BO76" s="299"/>
      <c r="BP76" s="221"/>
      <c r="BQ76" s="191"/>
      <c r="BR76" s="191"/>
      <c r="BS76" s="199"/>
      <c r="BT76" s="195"/>
      <c r="BU76" s="195"/>
      <c r="BV76" s="195"/>
      <c r="BW76" s="195"/>
      <c r="BX76" s="195"/>
      <c r="BY76" s="195"/>
      <c r="BZ76" s="195"/>
      <c r="CA76" s="195"/>
      <c r="CB76" s="195"/>
      <c r="CC76" s="300"/>
      <c r="CD76" s="300"/>
      <c r="CE76" s="300"/>
      <c r="CF76" s="300"/>
      <c r="CG76" s="300"/>
      <c r="CH76" s="300"/>
      <c r="CI76" s="300"/>
      <c r="CJ76" s="300"/>
      <c r="CK76" s="300"/>
      <c r="CU76" s="386">
        <f>VLOOKUP(N76,Validacion!$I$15:$M$19,2,FALSE)</f>
        <v>3</v>
      </c>
      <c r="CV76" s="386">
        <f>VLOOKUP(O76,Validacion!$I$23:$J$27,2,FALSE)</f>
        <v>4</v>
      </c>
      <c r="CZ76" s="386">
        <f>VLOOKUP($AI76,Validacion!$I$15:$M$19,2,FALSE)</f>
        <v>4</v>
      </c>
      <c r="DA76" s="389"/>
      <c r="DB76" s="386">
        <f>VLOOKUP($AJ76,Validacion!$I$23:$J$27,2,FALSE)</f>
        <v>4</v>
      </c>
      <c r="DC76" s="389"/>
    </row>
    <row r="77" spans="1:107" s="196" customFormat="1" ht="74.25" customHeight="1" thickBot="1" x14ac:dyDescent="0.3">
      <c r="A77" s="384"/>
      <c r="B77" s="384"/>
      <c r="C77" s="379"/>
      <c r="D77" s="381"/>
      <c r="E77" s="384"/>
      <c r="F77" s="387"/>
      <c r="G77" s="387"/>
      <c r="H77" s="387"/>
      <c r="I77" s="387"/>
      <c r="J77" s="387"/>
      <c r="K77" s="389"/>
      <c r="L77" s="390"/>
      <c r="M77" s="390"/>
      <c r="N77" s="389"/>
      <c r="O77" s="389"/>
      <c r="P77" s="391"/>
      <c r="Q77" s="226" t="s">
        <v>700</v>
      </c>
      <c r="R77" s="261" t="s">
        <v>158</v>
      </c>
      <c r="S77" s="261" t="s">
        <v>58</v>
      </c>
      <c r="T77" s="261" t="s">
        <v>59</v>
      </c>
      <c r="U77" s="261" t="s">
        <v>60</v>
      </c>
      <c r="V77" s="261" t="s">
        <v>61</v>
      </c>
      <c r="W77" s="261" t="s">
        <v>62</v>
      </c>
      <c r="X77" s="261" t="s">
        <v>75</v>
      </c>
      <c r="Y77" s="261" t="s">
        <v>63</v>
      </c>
      <c r="Z77" s="299">
        <f t="shared" si="58"/>
        <v>100</v>
      </c>
      <c r="AA77" s="301" t="str">
        <f t="shared" si="59"/>
        <v>Fuerte</v>
      </c>
      <c r="AB77" s="302" t="s">
        <v>141</v>
      </c>
      <c r="AC77" s="272">
        <f t="shared" si="60"/>
        <v>200</v>
      </c>
      <c r="AD77" s="273" t="str">
        <f t="shared" si="61"/>
        <v>Fuerte</v>
      </c>
      <c r="AE77" s="392"/>
      <c r="AF77" s="393"/>
      <c r="AG77" s="394"/>
      <c r="AH77" s="394"/>
      <c r="AI77" s="391"/>
      <c r="AJ77" s="391"/>
      <c r="AK77" s="391"/>
      <c r="AL77" s="395"/>
      <c r="AM77" s="191"/>
      <c r="AN77" s="191"/>
      <c r="AO77" s="300"/>
      <c r="AP77" s="84"/>
      <c r="AQ77" s="84"/>
      <c r="AR77" s="300"/>
      <c r="AS77" s="192"/>
      <c r="AT77" s="192"/>
      <c r="AU77" s="300"/>
      <c r="AV77" s="300"/>
      <c r="AW77" s="300"/>
      <c r="AX77" s="220"/>
      <c r="AY77" s="300"/>
      <c r="AZ77" s="300"/>
      <c r="BA77" s="300"/>
      <c r="BB77" s="192"/>
      <c r="BC77" s="192"/>
      <c r="BD77" s="191"/>
      <c r="BE77" s="191"/>
      <c r="BF77" s="299"/>
      <c r="BG77" s="221"/>
      <c r="BH77" s="191"/>
      <c r="BI77" s="191"/>
      <c r="BJ77" s="199"/>
      <c r="BK77" s="192"/>
      <c r="BL77" s="192"/>
      <c r="BM77" s="191"/>
      <c r="BN77" s="191"/>
      <c r="BO77" s="299"/>
      <c r="BP77" s="221"/>
      <c r="BQ77" s="191"/>
      <c r="BR77" s="191"/>
      <c r="BS77" s="199"/>
      <c r="BT77" s="195"/>
      <c r="BU77" s="195"/>
      <c r="BV77" s="195"/>
      <c r="BW77" s="195"/>
      <c r="BX77" s="195"/>
      <c r="BY77" s="195"/>
      <c r="BZ77" s="195"/>
      <c r="CA77" s="195"/>
      <c r="CB77" s="195"/>
      <c r="CC77" s="300"/>
      <c r="CD77" s="300"/>
      <c r="CE77" s="300"/>
      <c r="CF77" s="300"/>
      <c r="CG77" s="300"/>
      <c r="CH77" s="300"/>
      <c r="CI77" s="300"/>
      <c r="CJ77" s="300"/>
      <c r="CK77" s="300"/>
      <c r="CU77" s="387"/>
      <c r="CV77" s="387"/>
      <c r="CZ77" s="387"/>
      <c r="DA77" s="389"/>
      <c r="DB77" s="387"/>
      <c r="DC77" s="389"/>
    </row>
    <row r="78" spans="1:107" s="196" customFormat="1" ht="160.30000000000001" customHeight="1" thickBot="1" x14ac:dyDescent="0.3">
      <c r="A78" s="385"/>
      <c r="B78" s="385"/>
      <c r="C78" s="379"/>
      <c r="D78" s="382"/>
      <c r="E78" s="385"/>
      <c r="F78" s="388"/>
      <c r="G78" s="388"/>
      <c r="H78" s="388"/>
      <c r="I78" s="388"/>
      <c r="J78" s="388"/>
      <c r="K78" s="389"/>
      <c r="L78" s="390"/>
      <c r="M78" s="390"/>
      <c r="N78" s="389"/>
      <c r="O78" s="386"/>
      <c r="P78" s="391"/>
      <c r="Q78" s="226" t="s">
        <v>700</v>
      </c>
      <c r="R78" s="261" t="s">
        <v>223</v>
      </c>
      <c r="S78" s="261" t="s">
        <v>65</v>
      </c>
      <c r="T78" s="261" t="s">
        <v>59</v>
      </c>
      <c r="U78" s="261" t="s">
        <v>60</v>
      </c>
      <c r="V78" s="261" t="s">
        <v>72</v>
      </c>
      <c r="W78" s="261" t="s">
        <v>62</v>
      </c>
      <c r="X78" s="261" t="s">
        <v>75</v>
      </c>
      <c r="Y78" s="261" t="s">
        <v>63</v>
      </c>
      <c r="Z78" s="299">
        <f t="shared" si="58"/>
        <v>80</v>
      </c>
      <c r="AA78" s="301" t="str">
        <f t="shared" si="59"/>
        <v>Débil</v>
      </c>
      <c r="AB78" s="302" t="s">
        <v>15</v>
      </c>
      <c r="AC78" s="272">
        <f t="shared" si="60"/>
        <v>50</v>
      </c>
      <c r="AD78" s="273" t="str">
        <f t="shared" si="61"/>
        <v>Débil</v>
      </c>
      <c r="AE78" s="392"/>
      <c r="AF78" s="393"/>
      <c r="AG78" s="394"/>
      <c r="AH78" s="394"/>
      <c r="AI78" s="391"/>
      <c r="AJ78" s="391"/>
      <c r="AK78" s="391"/>
      <c r="AL78" s="395"/>
      <c r="AM78" s="191"/>
      <c r="AN78" s="191"/>
      <c r="AO78" s="300"/>
      <c r="AP78" s="84"/>
      <c r="AQ78" s="84"/>
      <c r="AR78" s="300"/>
      <c r="AS78" s="192"/>
      <c r="AT78" s="192"/>
      <c r="AU78" s="300"/>
      <c r="AV78" s="300"/>
      <c r="AW78" s="300"/>
      <c r="AX78" s="220"/>
      <c r="AY78" s="300"/>
      <c r="AZ78" s="300"/>
      <c r="BA78" s="300"/>
      <c r="BB78" s="192"/>
      <c r="BC78" s="192"/>
      <c r="BD78" s="191"/>
      <c r="BE78" s="191"/>
      <c r="BF78" s="299"/>
      <c r="BG78" s="221"/>
      <c r="BH78" s="191"/>
      <c r="BI78" s="191"/>
      <c r="BJ78" s="199"/>
      <c r="BK78" s="192"/>
      <c r="BL78" s="192"/>
      <c r="BM78" s="191"/>
      <c r="BN78" s="191"/>
      <c r="BO78" s="299"/>
      <c r="BP78" s="221"/>
      <c r="BQ78" s="191"/>
      <c r="BR78" s="191"/>
      <c r="BS78" s="199"/>
      <c r="BT78" s="195"/>
      <c r="BU78" s="195"/>
      <c r="BV78" s="195"/>
      <c r="BW78" s="195"/>
      <c r="BX78" s="195"/>
      <c r="BY78" s="195"/>
      <c r="BZ78" s="195"/>
      <c r="CA78" s="195"/>
      <c r="CB78" s="195"/>
      <c r="CC78" s="300"/>
      <c r="CD78" s="300"/>
      <c r="CE78" s="300"/>
      <c r="CF78" s="300"/>
      <c r="CG78" s="300"/>
      <c r="CH78" s="300"/>
      <c r="CI78" s="300"/>
      <c r="CJ78" s="300"/>
      <c r="CK78" s="300"/>
      <c r="CU78" s="387"/>
      <c r="CV78" s="387"/>
      <c r="CZ78" s="387"/>
      <c r="DA78" s="389"/>
      <c r="DB78" s="387"/>
      <c r="DC78" s="389"/>
    </row>
    <row r="79" spans="1:107" s="196" customFormat="1" ht="74.25" customHeight="1" thickBot="1" x14ac:dyDescent="0.3">
      <c r="A79" s="384" t="s">
        <v>24</v>
      </c>
      <c r="B79" s="384" t="s">
        <v>27</v>
      </c>
      <c r="C79" s="378" t="s">
        <v>240</v>
      </c>
      <c r="D79" s="380" t="s">
        <v>204</v>
      </c>
      <c r="E79" s="383" t="s">
        <v>609</v>
      </c>
      <c r="F79" s="386" t="s">
        <v>651</v>
      </c>
      <c r="G79" s="386"/>
      <c r="H79" s="386"/>
      <c r="I79" s="386"/>
      <c r="J79" s="386"/>
      <c r="K79" s="389" t="s">
        <v>652</v>
      </c>
      <c r="L79" s="390" t="s">
        <v>688</v>
      </c>
      <c r="M79" s="390" t="s">
        <v>693</v>
      </c>
      <c r="N79" s="389" t="s">
        <v>9</v>
      </c>
      <c r="O79" s="396" t="s">
        <v>14</v>
      </c>
      <c r="P79" s="391" t="str">
        <f>INDEX(Validacion!$C$15:$G$19,'Matriz de riesgo '!CU79:CU81,'Matriz de riesgo '!CV79:CV81)</f>
        <v>Extrema</v>
      </c>
      <c r="Q79" s="226" t="s">
        <v>700</v>
      </c>
      <c r="R79" s="261" t="s">
        <v>158</v>
      </c>
      <c r="S79" s="261" t="s">
        <v>65</v>
      </c>
      <c r="T79" s="261" t="s">
        <v>59</v>
      </c>
      <c r="U79" s="261" t="s">
        <v>60</v>
      </c>
      <c r="V79" s="261" t="s">
        <v>73</v>
      </c>
      <c r="W79" s="261" t="s">
        <v>74</v>
      </c>
      <c r="X79" s="261" t="s">
        <v>75</v>
      </c>
      <c r="Y79" s="261" t="s">
        <v>63</v>
      </c>
      <c r="Z79" s="299">
        <f t="shared" ref="Z79:Z81" si="62">IF(S79="Asignado",15,0)+IF(T79="Adecuado",15,0)+IF(U79="Oportuna",15,0)+IF(V79="Prevenir",15,IF(V79="Detectar",10,0))+IF(W79="Confiable",15,0)+IF(X79="Se investigan y resuelven oportunamente",15,0)+IF(Y79="Completa",10,IF(Y79="Incompleta",5,0))</f>
        <v>55</v>
      </c>
      <c r="AA79" s="301" t="str">
        <f t="shared" ref="AA79:AA81" si="63">IF(Z79&gt;=96,"Fuerte",IF(OR(Z79=95,Z79&gt;=86),"Moderado","Débil"))</f>
        <v>Débil</v>
      </c>
      <c r="AB79" s="302" t="s">
        <v>133</v>
      </c>
      <c r="AC79" s="272">
        <f t="shared" ref="AC79:AC81" si="64">IF(AA79="Fuerte",100,IF(AA79="Moderado",50,0))+IF(AB79="Fuerte",100,IF(AB79="Moderado",50,0))</f>
        <v>0</v>
      </c>
      <c r="AD79" s="273" t="str">
        <f t="shared" ref="AD79:AD81" si="65">IF(AND(AA79="Moderado",AB79="Moderado",AC79=100),"Moderado",IF(AC79=200,"Fuerte",IF(OR(AC79=150,),"Moderado","Débil")))</f>
        <v>Débil</v>
      </c>
      <c r="AE79" s="392">
        <f>(IF(AD79="Fuerte",100,IF(AD79="Moderado",50,0))+IF(AD80="Fuerte",100,IF(AD80="Moderado",50,0))+(IF(AD81="Fuerte",100,IF(AD81="Moderado",50,0)))/3)</f>
        <v>100</v>
      </c>
      <c r="AF79" s="393" t="str">
        <f>IF(AE79&gt;=100,"Fuerte",IF(OR(AE79=99,AE79&gt;=50),"Moderado","Débil"))</f>
        <v>Fuerte</v>
      </c>
      <c r="AG79" s="394" t="s">
        <v>151</v>
      </c>
      <c r="AH79" s="394" t="s">
        <v>152</v>
      </c>
      <c r="AI79" s="391" t="s">
        <v>8</v>
      </c>
      <c r="AJ79" s="391" t="s">
        <v>14</v>
      </c>
      <c r="AK79" s="391" t="str">
        <f>INDEX(Validacion!$C$15:$G$19,'Matriz de riesgo '!CZ79:CZ81,'Matriz de riesgo '!DB79:DB81)</f>
        <v>Extrema</v>
      </c>
      <c r="AL79" s="395"/>
      <c r="AM79" s="191"/>
      <c r="AN79" s="191"/>
      <c r="AO79" s="300"/>
      <c r="AP79" s="84"/>
      <c r="AQ79" s="84"/>
      <c r="AR79" s="300"/>
      <c r="AS79" s="192"/>
      <c r="AT79" s="192"/>
      <c r="AU79" s="300"/>
      <c r="AV79" s="300"/>
      <c r="AW79" s="300"/>
      <c r="AX79" s="220"/>
      <c r="AY79" s="300"/>
      <c r="AZ79" s="300"/>
      <c r="BA79" s="300"/>
      <c r="BB79" s="192"/>
      <c r="BC79" s="192"/>
      <c r="BD79" s="191"/>
      <c r="BE79" s="191"/>
      <c r="BF79" s="299"/>
      <c r="BG79" s="221"/>
      <c r="BH79" s="191"/>
      <c r="BI79" s="191"/>
      <c r="BJ79" s="199"/>
      <c r="BK79" s="192"/>
      <c r="BL79" s="192"/>
      <c r="BM79" s="191"/>
      <c r="BN79" s="191"/>
      <c r="BO79" s="299"/>
      <c r="BP79" s="221"/>
      <c r="BQ79" s="191"/>
      <c r="BR79" s="191"/>
      <c r="BS79" s="199"/>
      <c r="BT79" s="195"/>
      <c r="BU79" s="195"/>
      <c r="BV79" s="195"/>
      <c r="BW79" s="195"/>
      <c r="BX79" s="195"/>
      <c r="BY79" s="195"/>
      <c r="BZ79" s="195"/>
      <c r="CA79" s="195"/>
      <c r="CB79" s="195"/>
      <c r="CC79" s="300"/>
      <c r="CD79" s="300"/>
      <c r="CE79" s="300"/>
      <c r="CF79" s="300"/>
      <c r="CG79" s="300"/>
      <c r="CH79" s="300"/>
      <c r="CI79" s="300"/>
      <c r="CJ79" s="300"/>
      <c r="CK79" s="300"/>
      <c r="CU79" s="386">
        <f>VLOOKUP(N79,Validacion!$I$15:$M$19,2,FALSE)</f>
        <v>3</v>
      </c>
      <c r="CV79" s="386">
        <f>VLOOKUP(O79,Validacion!$I$23:$J$27,2,FALSE)</f>
        <v>4</v>
      </c>
      <c r="CZ79" s="386">
        <f>VLOOKUP($AI79,Validacion!$I$15:$M$19,2,FALSE)</f>
        <v>4</v>
      </c>
      <c r="DA79" s="389"/>
      <c r="DB79" s="386">
        <f>VLOOKUP($AJ79,Validacion!$I$23:$J$27,2,FALSE)</f>
        <v>4</v>
      </c>
      <c r="DC79" s="389"/>
    </row>
    <row r="80" spans="1:107" s="196" customFormat="1" ht="74.25" customHeight="1" thickBot="1" x14ac:dyDescent="0.3">
      <c r="A80" s="384"/>
      <c r="B80" s="384"/>
      <c r="C80" s="379"/>
      <c r="D80" s="381"/>
      <c r="E80" s="384"/>
      <c r="F80" s="387"/>
      <c r="G80" s="387"/>
      <c r="H80" s="387"/>
      <c r="I80" s="387"/>
      <c r="J80" s="387"/>
      <c r="K80" s="389"/>
      <c r="L80" s="390"/>
      <c r="M80" s="390"/>
      <c r="N80" s="389"/>
      <c r="O80" s="389"/>
      <c r="P80" s="391"/>
      <c r="Q80" s="226" t="s">
        <v>700</v>
      </c>
      <c r="R80" s="261" t="s">
        <v>158</v>
      </c>
      <c r="S80" s="261" t="s">
        <v>58</v>
      </c>
      <c r="T80" s="261" t="s">
        <v>59</v>
      </c>
      <c r="U80" s="261" t="s">
        <v>60</v>
      </c>
      <c r="V80" s="261" t="s">
        <v>61</v>
      </c>
      <c r="W80" s="261" t="s">
        <v>62</v>
      </c>
      <c r="X80" s="261" t="s">
        <v>75</v>
      </c>
      <c r="Y80" s="261" t="s">
        <v>63</v>
      </c>
      <c r="Z80" s="299">
        <f t="shared" si="62"/>
        <v>100</v>
      </c>
      <c r="AA80" s="301" t="str">
        <f t="shared" si="63"/>
        <v>Fuerte</v>
      </c>
      <c r="AB80" s="302" t="s">
        <v>141</v>
      </c>
      <c r="AC80" s="272">
        <f t="shared" si="64"/>
        <v>200</v>
      </c>
      <c r="AD80" s="273" t="str">
        <f t="shared" si="65"/>
        <v>Fuerte</v>
      </c>
      <c r="AE80" s="392"/>
      <c r="AF80" s="393"/>
      <c r="AG80" s="394"/>
      <c r="AH80" s="394"/>
      <c r="AI80" s="391"/>
      <c r="AJ80" s="391"/>
      <c r="AK80" s="391"/>
      <c r="AL80" s="395"/>
      <c r="AM80" s="191"/>
      <c r="AN80" s="191"/>
      <c r="AO80" s="300"/>
      <c r="AP80" s="84"/>
      <c r="AQ80" s="84"/>
      <c r="AR80" s="300"/>
      <c r="AS80" s="192"/>
      <c r="AT80" s="192"/>
      <c r="AU80" s="300"/>
      <c r="AV80" s="300"/>
      <c r="AW80" s="300"/>
      <c r="AX80" s="220"/>
      <c r="AY80" s="300"/>
      <c r="AZ80" s="300"/>
      <c r="BA80" s="300"/>
      <c r="BB80" s="192"/>
      <c r="BC80" s="192"/>
      <c r="BD80" s="191"/>
      <c r="BE80" s="191"/>
      <c r="BF80" s="299"/>
      <c r="BG80" s="221"/>
      <c r="BH80" s="191"/>
      <c r="BI80" s="191"/>
      <c r="BJ80" s="199"/>
      <c r="BK80" s="192"/>
      <c r="BL80" s="192"/>
      <c r="BM80" s="191"/>
      <c r="BN80" s="191"/>
      <c r="BO80" s="299"/>
      <c r="BP80" s="221"/>
      <c r="BQ80" s="191"/>
      <c r="BR80" s="191"/>
      <c r="BS80" s="199"/>
      <c r="BT80" s="195"/>
      <c r="BU80" s="195"/>
      <c r="BV80" s="195"/>
      <c r="BW80" s="195"/>
      <c r="BX80" s="195"/>
      <c r="BY80" s="195"/>
      <c r="BZ80" s="195"/>
      <c r="CA80" s="195"/>
      <c r="CB80" s="195"/>
      <c r="CC80" s="300"/>
      <c r="CD80" s="300"/>
      <c r="CE80" s="300"/>
      <c r="CF80" s="300"/>
      <c r="CG80" s="300"/>
      <c r="CH80" s="300"/>
      <c r="CI80" s="300"/>
      <c r="CJ80" s="300"/>
      <c r="CK80" s="300"/>
      <c r="CU80" s="387"/>
      <c r="CV80" s="387"/>
      <c r="CZ80" s="387"/>
      <c r="DA80" s="389"/>
      <c r="DB80" s="387"/>
      <c r="DC80" s="389"/>
    </row>
    <row r="81" spans="1:107" s="196" customFormat="1" ht="160.30000000000001" customHeight="1" thickBot="1" x14ac:dyDescent="0.3">
      <c r="A81" s="385"/>
      <c r="B81" s="385"/>
      <c r="C81" s="379"/>
      <c r="D81" s="382"/>
      <c r="E81" s="385"/>
      <c r="F81" s="388"/>
      <c r="G81" s="388"/>
      <c r="H81" s="388"/>
      <c r="I81" s="388"/>
      <c r="J81" s="388"/>
      <c r="K81" s="389"/>
      <c r="L81" s="390"/>
      <c r="M81" s="390"/>
      <c r="N81" s="389"/>
      <c r="O81" s="386"/>
      <c r="P81" s="391"/>
      <c r="Q81" s="226" t="s">
        <v>700</v>
      </c>
      <c r="R81" s="261" t="s">
        <v>223</v>
      </c>
      <c r="S81" s="261" t="s">
        <v>65</v>
      </c>
      <c r="T81" s="261" t="s">
        <v>59</v>
      </c>
      <c r="U81" s="261" t="s">
        <v>60</v>
      </c>
      <c r="V81" s="261" t="s">
        <v>72</v>
      </c>
      <c r="W81" s="261" t="s">
        <v>62</v>
      </c>
      <c r="X81" s="261" t="s">
        <v>75</v>
      </c>
      <c r="Y81" s="261" t="s">
        <v>63</v>
      </c>
      <c r="Z81" s="299">
        <f t="shared" si="62"/>
        <v>80</v>
      </c>
      <c r="AA81" s="301" t="str">
        <f t="shared" si="63"/>
        <v>Débil</v>
      </c>
      <c r="AB81" s="302" t="s">
        <v>15</v>
      </c>
      <c r="AC81" s="272">
        <f t="shared" si="64"/>
        <v>50</v>
      </c>
      <c r="AD81" s="273" t="str">
        <f t="shared" si="65"/>
        <v>Débil</v>
      </c>
      <c r="AE81" s="392"/>
      <c r="AF81" s="393"/>
      <c r="AG81" s="394"/>
      <c r="AH81" s="394"/>
      <c r="AI81" s="391"/>
      <c r="AJ81" s="391"/>
      <c r="AK81" s="391"/>
      <c r="AL81" s="395"/>
      <c r="AM81" s="191"/>
      <c r="AN81" s="191"/>
      <c r="AO81" s="300"/>
      <c r="AP81" s="84"/>
      <c r="AQ81" s="84"/>
      <c r="AR81" s="300"/>
      <c r="AS81" s="192"/>
      <c r="AT81" s="192"/>
      <c r="AU81" s="300"/>
      <c r="AV81" s="300"/>
      <c r="AW81" s="300"/>
      <c r="AX81" s="220"/>
      <c r="AY81" s="300"/>
      <c r="AZ81" s="300"/>
      <c r="BA81" s="300"/>
      <c r="BB81" s="192"/>
      <c r="BC81" s="192"/>
      <c r="BD81" s="191"/>
      <c r="BE81" s="191"/>
      <c r="BF81" s="299"/>
      <c r="BG81" s="221"/>
      <c r="BH81" s="191"/>
      <c r="BI81" s="191"/>
      <c r="BJ81" s="199"/>
      <c r="BK81" s="192"/>
      <c r="BL81" s="192"/>
      <c r="BM81" s="191"/>
      <c r="BN81" s="191"/>
      <c r="BO81" s="299"/>
      <c r="BP81" s="221"/>
      <c r="BQ81" s="191"/>
      <c r="BR81" s="191"/>
      <c r="BS81" s="199"/>
      <c r="BT81" s="195"/>
      <c r="BU81" s="195"/>
      <c r="BV81" s="195"/>
      <c r="BW81" s="195"/>
      <c r="BX81" s="195"/>
      <c r="BY81" s="195"/>
      <c r="BZ81" s="195"/>
      <c r="CA81" s="195"/>
      <c r="CB81" s="195"/>
      <c r="CC81" s="300"/>
      <c r="CD81" s="300"/>
      <c r="CE81" s="300"/>
      <c r="CF81" s="300"/>
      <c r="CG81" s="300"/>
      <c r="CH81" s="300"/>
      <c r="CI81" s="300"/>
      <c r="CJ81" s="300"/>
      <c r="CK81" s="300"/>
      <c r="CU81" s="387"/>
      <c r="CV81" s="387"/>
      <c r="CZ81" s="387"/>
      <c r="DA81" s="389"/>
      <c r="DB81" s="387"/>
      <c r="DC81" s="389"/>
    </row>
    <row r="82" spans="1:107" s="196" customFormat="1" ht="74.25" customHeight="1" thickBot="1" x14ac:dyDescent="0.3">
      <c r="A82" s="384" t="s">
        <v>24</v>
      </c>
      <c r="B82" s="384" t="s">
        <v>27</v>
      </c>
      <c r="C82" s="378" t="s">
        <v>240</v>
      </c>
      <c r="D82" s="380" t="s">
        <v>204</v>
      </c>
      <c r="E82" s="383" t="s">
        <v>609</v>
      </c>
      <c r="F82" s="386" t="s">
        <v>653</v>
      </c>
      <c r="G82" s="386"/>
      <c r="H82" s="386"/>
      <c r="I82" s="386"/>
      <c r="J82" s="386"/>
      <c r="K82" s="389" t="s">
        <v>654</v>
      </c>
      <c r="L82" s="390" t="s">
        <v>689</v>
      </c>
      <c r="M82" s="390" t="s">
        <v>693</v>
      </c>
      <c r="N82" s="389" t="s">
        <v>9</v>
      </c>
      <c r="O82" s="396" t="s">
        <v>14</v>
      </c>
      <c r="P82" s="391" t="str">
        <f>INDEX(Validacion!$C$15:$G$19,'Matriz de riesgo '!CU82:CU84,'Matriz de riesgo '!CV82:CV84)</f>
        <v>Extrema</v>
      </c>
      <c r="Q82" s="226" t="s">
        <v>700</v>
      </c>
      <c r="R82" s="261" t="s">
        <v>158</v>
      </c>
      <c r="S82" s="261" t="s">
        <v>65</v>
      </c>
      <c r="T82" s="261" t="s">
        <v>59</v>
      </c>
      <c r="U82" s="261" t="s">
        <v>60</v>
      </c>
      <c r="V82" s="261" t="s">
        <v>73</v>
      </c>
      <c r="W82" s="261" t="s">
        <v>74</v>
      </c>
      <c r="X82" s="261" t="s">
        <v>75</v>
      </c>
      <c r="Y82" s="261" t="s">
        <v>63</v>
      </c>
      <c r="Z82" s="299">
        <f t="shared" ref="Z82:Z84" si="66">IF(S82="Asignado",15,0)+IF(T82="Adecuado",15,0)+IF(U82="Oportuna",15,0)+IF(V82="Prevenir",15,IF(V82="Detectar",10,0))+IF(W82="Confiable",15,0)+IF(X82="Se investigan y resuelven oportunamente",15,0)+IF(Y82="Completa",10,IF(Y82="Incompleta",5,0))</f>
        <v>55</v>
      </c>
      <c r="AA82" s="301" t="str">
        <f t="shared" ref="AA82:AA84" si="67">IF(Z82&gt;=96,"Fuerte",IF(OR(Z82=95,Z82&gt;=86),"Moderado","Débil"))</f>
        <v>Débil</v>
      </c>
      <c r="AB82" s="302" t="s">
        <v>133</v>
      </c>
      <c r="AC82" s="272">
        <f t="shared" ref="AC82:AC84" si="68">IF(AA82="Fuerte",100,IF(AA82="Moderado",50,0))+IF(AB82="Fuerte",100,IF(AB82="Moderado",50,0))</f>
        <v>0</v>
      </c>
      <c r="AD82" s="273" t="str">
        <f t="shared" ref="AD82:AD84" si="69">IF(AND(AA82="Moderado",AB82="Moderado",AC82=100),"Moderado",IF(AC82=200,"Fuerte",IF(OR(AC82=150,),"Moderado","Débil")))</f>
        <v>Débil</v>
      </c>
      <c r="AE82" s="392">
        <f>(IF(AD82="Fuerte",100,IF(AD82="Moderado",50,0))+IF(AD83="Fuerte",100,IF(AD83="Moderado",50,0))+(IF(AD84="Fuerte",100,IF(AD84="Moderado",50,0)))/3)</f>
        <v>100</v>
      </c>
      <c r="AF82" s="393" t="str">
        <f>IF(AE82&gt;=100,"Fuerte",IF(OR(AE82=99,AE82&gt;=50),"Moderado","Débil"))</f>
        <v>Fuerte</v>
      </c>
      <c r="AG82" s="394" t="s">
        <v>151</v>
      </c>
      <c r="AH82" s="394" t="s">
        <v>152</v>
      </c>
      <c r="AI82" s="391" t="s">
        <v>8</v>
      </c>
      <c r="AJ82" s="391" t="s">
        <v>14</v>
      </c>
      <c r="AK82" s="391" t="str">
        <f>INDEX(Validacion!$C$15:$G$19,'Matriz de riesgo '!CZ82:CZ84,'Matriz de riesgo '!DB82:DB84)</f>
        <v>Extrema</v>
      </c>
      <c r="AL82" s="395"/>
      <c r="AM82" s="191"/>
      <c r="AN82" s="191"/>
      <c r="AO82" s="300"/>
      <c r="AP82" s="84"/>
      <c r="AQ82" s="84"/>
      <c r="AR82" s="300"/>
      <c r="AS82" s="192"/>
      <c r="AT82" s="192"/>
      <c r="AU82" s="300"/>
      <c r="AV82" s="300"/>
      <c r="AW82" s="300"/>
      <c r="AX82" s="220"/>
      <c r="AY82" s="300"/>
      <c r="AZ82" s="300"/>
      <c r="BA82" s="300"/>
      <c r="BB82" s="192"/>
      <c r="BC82" s="192"/>
      <c r="BD82" s="191"/>
      <c r="BE82" s="191"/>
      <c r="BF82" s="299"/>
      <c r="BG82" s="221"/>
      <c r="BH82" s="191"/>
      <c r="BI82" s="191"/>
      <c r="BJ82" s="199"/>
      <c r="BK82" s="192"/>
      <c r="BL82" s="192"/>
      <c r="BM82" s="191"/>
      <c r="BN82" s="191"/>
      <c r="BO82" s="299"/>
      <c r="BP82" s="221"/>
      <c r="BQ82" s="191"/>
      <c r="BR82" s="191"/>
      <c r="BS82" s="199"/>
      <c r="BT82" s="195"/>
      <c r="BU82" s="195"/>
      <c r="BV82" s="195"/>
      <c r="BW82" s="195"/>
      <c r="BX82" s="195"/>
      <c r="BY82" s="195"/>
      <c r="BZ82" s="195"/>
      <c r="CA82" s="195"/>
      <c r="CB82" s="195"/>
      <c r="CC82" s="300"/>
      <c r="CD82" s="300"/>
      <c r="CE82" s="300"/>
      <c r="CF82" s="300"/>
      <c r="CG82" s="300"/>
      <c r="CH82" s="300"/>
      <c r="CI82" s="300"/>
      <c r="CJ82" s="300"/>
      <c r="CK82" s="300"/>
      <c r="CU82" s="386">
        <f>VLOOKUP(N82,Validacion!$I$15:$M$19,2,FALSE)</f>
        <v>3</v>
      </c>
      <c r="CV82" s="386">
        <f>VLOOKUP(O82,Validacion!$I$23:$J$27,2,FALSE)</f>
        <v>4</v>
      </c>
      <c r="CZ82" s="386">
        <f>VLOOKUP($AI82,Validacion!$I$15:$M$19,2,FALSE)</f>
        <v>4</v>
      </c>
      <c r="DA82" s="389"/>
      <c r="DB82" s="386">
        <f>VLOOKUP($AJ82,Validacion!$I$23:$J$27,2,FALSE)</f>
        <v>4</v>
      </c>
      <c r="DC82" s="389"/>
    </row>
    <row r="83" spans="1:107" s="196" customFormat="1" ht="74.25" customHeight="1" thickBot="1" x14ac:dyDescent="0.3">
      <c r="A83" s="384"/>
      <c r="B83" s="384"/>
      <c r="C83" s="379"/>
      <c r="D83" s="381"/>
      <c r="E83" s="384"/>
      <c r="F83" s="387"/>
      <c r="G83" s="387"/>
      <c r="H83" s="387"/>
      <c r="I83" s="387"/>
      <c r="J83" s="387"/>
      <c r="K83" s="389"/>
      <c r="L83" s="390"/>
      <c r="M83" s="390"/>
      <c r="N83" s="389"/>
      <c r="O83" s="389"/>
      <c r="P83" s="391"/>
      <c r="Q83" s="226" t="s">
        <v>700</v>
      </c>
      <c r="R83" s="261" t="s">
        <v>158</v>
      </c>
      <c r="S83" s="261" t="s">
        <v>58</v>
      </c>
      <c r="T83" s="261" t="s">
        <v>59</v>
      </c>
      <c r="U83" s="261" t="s">
        <v>60</v>
      </c>
      <c r="V83" s="261" t="s">
        <v>61</v>
      </c>
      <c r="W83" s="261" t="s">
        <v>62</v>
      </c>
      <c r="X83" s="261" t="s">
        <v>75</v>
      </c>
      <c r="Y83" s="261" t="s">
        <v>63</v>
      </c>
      <c r="Z83" s="299">
        <f t="shared" si="66"/>
        <v>100</v>
      </c>
      <c r="AA83" s="301" t="str">
        <f t="shared" si="67"/>
        <v>Fuerte</v>
      </c>
      <c r="AB83" s="302" t="s">
        <v>141</v>
      </c>
      <c r="AC83" s="272">
        <f t="shared" si="68"/>
        <v>200</v>
      </c>
      <c r="AD83" s="273" t="str">
        <f t="shared" si="69"/>
        <v>Fuerte</v>
      </c>
      <c r="AE83" s="392"/>
      <c r="AF83" s="393"/>
      <c r="AG83" s="394"/>
      <c r="AH83" s="394"/>
      <c r="AI83" s="391"/>
      <c r="AJ83" s="391"/>
      <c r="AK83" s="391"/>
      <c r="AL83" s="395"/>
      <c r="AM83" s="191"/>
      <c r="AN83" s="191"/>
      <c r="AO83" s="300"/>
      <c r="AP83" s="84"/>
      <c r="AQ83" s="84"/>
      <c r="AR83" s="300"/>
      <c r="AS83" s="192"/>
      <c r="AT83" s="192"/>
      <c r="AU83" s="300"/>
      <c r="AV83" s="300"/>
      <c r="AW83" s="300"/>
      <c r="AX83" s="220"/>
      <c r="AY83" s="300"/>
      <c r="AZ83" s="300"/>
      <c r="BA83" s="300"/>
      <c r="BB83" s="192"/>
      <c r="BC83" s="192"/>
      <c r="BD83" s="191"/>
      <c r="BE83" s="191"/>
      <c r="BF83" s="299"/>
      <c r="BG83" s="221"/>
      <c r="BH83" s="191"/>
      <c r="BI83" s="191"/>
      <c r="BJ83" s="199"/>
      <c r="BK83" s="192"/>
      <c r="BL83" s="192"/>
      <c r="BM83" s="191"/>
      <c r="BN83" s="191"/>
      <c r="BO83" s="299"/>
      <c r="BP83" s="221"/>
      <c r="BQ83" s="191"/>
      <c r="BR83" s="191"/>
      <c r="BS83" s="199"/>
      <c r="BT83" s="195"/>
      <c r="BU83" s="195"/>
      <c r="BV83" s="195"/>
      <c r="BW83" s="195"/>
      <c r="BX83" s="195"/>
      <c r="BY83" s="195"/>
      <c r="BZ83" s="195"/>
      <c r="CA83" s="195"/>
      <c r="CB83" s="195"/>
      <c r="CC83" s="300"/>
      <c r="CD83" s="300"/>
      <c r="CE83" s="300"/>
      <c r="CF83" s="300"/>
      <c r="CG83" s="300"/>
      <c r="CH83" s="300"/>
      <c r="CI83" s="300"/>
      <c r="CJ83" s="300"/>
      <c r="CK83" s="300"/>
      <c r="CU83" s="387"/>
      <c r="CV83" s="387"/>
      <c r="CZ83" s="387"/>
      <c r="DA83" s="389"/>
      <c r="DB83" s="387"/>
      <c r="DC83" s="389"/>
    </row>
    <row r="84" spans="1:107" s="196" customFormat="1" ht="160.30000000000001" customHeight="1" thickBot="1" x14ac:dyDescent="0.3">
      <c r="A84" s="385"/>
      <c r="B84" s="385"/>
      <c r="C84" s="379"/>
      <c r="D84" s="382"/>
      <c r="E84" s="385"/>
      <c r="F84" s="388"/>
      <c r="G84" s="388"/>
      <c r="H84" s="388"/>
      <c r="I84" s="388"/>
      <c r="J84" s="388"/>
      <c r="K84" s="389"/>
      <c r="L84" s="390"/>
      <c r="M84" s="390"/>
      <c r="N84" s="389"/>
      <c r="O84" s="386"/>
      <c r="P84" s="391"/>
      <c r="Q84" s="226" t="s">
        <v>700</v>
      </c>
      <c r="R84" s="261" t="s">
        <v>223</v>
      </c>
      <c r="S84" s="261" t="s">
        <v>65</v>
      </c>
      <c r="T84" s="261" t="s">
        <v>59</v>
      </c>
      <c r="U84" s="261" t="s">
        <v>60</v>
      </c>
      <c r="V84" s="261" t="s">
        <v>72</v>
      </c>
      <c r="W84" s="261" t="s">
        <v>62</v>
      </c>
      <c r="X84" s="261" t="s">
        <v>75</v>
      </c>
      <c r="Y84" s="261" t="s">
        <v>63</v>
      </c>
      <c r="Z84" s="299">
        <f t="shared" si="66"/>
        <v>80</v>
      </c>
      <c r="AA84" s="301" t="str">
        <f t="shared" si="67"/>
        <v>Débil</v>
      </c>
      <c r="AB84" s="302" t="s">
        <v>15</v>
      </c>
      <c r="AC84" s="272">
        <f t="shared" si="68"/>
        <v>50</v>
      </c>
      <c r="AD84" s="273" t="str">
        <f t="shared" si="69"/>
        <v>Débil</v>
      </c>
      <c r="AE84" s="392"/>
      <c r="AF84" s="393"/>
      <c r="AG84" s="394"/>
      <c r="AH84" s="394"/>
      <c r="AI84" s="391"/>
      <c r="AJ84" s="391"/>
      <c r="AK84" s="391"/>
      <c r="AL84" s="395"/>
      <c r="AM84" s="191"/>
      <c r="AN84" s="191"/>
      <c r="AO84" s="300"/>
      <c r="AP84" s="84"/>
      <c r="AQ84" s="84"/>
      <c r="AR84" s="300"/>
      <c r="AS84" s="192"/>
      <c r="AT84" s="192"/>
      <c r="AU84" s="300"/>
      <c r="AV84" s="300"/>
      <c r="AW84" s="300"/>
      <c r="AX84" s="220"/>
      <c r="AY84" s="300"/>
      <c r="AZ84" s="300"/>
      <c r="BA84" s="300"/>
      <c r="BB84" s="192"/>
      <c r="BC84" s="192"/>
      <c r="BD84" s="191"/>
      <c r="BE84" s="191"/>
      <c r="BF84" s="299"/>
      <c r="BG84" s="221"/>
      <c r="BH84" s="191"/>
      <c r="BI84" s="191"/>
      <c r="BJ84" s="199"/>
      <c r="BK84" s="192"/>
      <c r="BL84" s="192"/>
      <c r="BM84" s="191"/>
      <c r="BN84" s="191"/>
      <c r="BO84" s="299"/>
      <c r="BP84" s="221"/>
      <c r="BQ84" s="191"/>
      <c r="BR84" s="191"/>
      <c r="BS84" s="199"/>
      <c r="BT84" s="195"/>
      <c r="BU84" s="195"/>
      <c r="BV84" s="195"/>
      <c r="BW84" s="195"/>
      <c r="BX84" s="195"/>
      <c r="BY84" s="195"/>
      <c r="BZ84" s="195"/>
      <c r="CA84" s="195"/>
      <c r="CB84" s="195"/>
      <c r="CC84" s="300"/>
      <c r="CD84" s="300"/>
      <c r="CE84" s="300"/>
      <c r="CF84" s="300"/>
      <c r="CG84" s="300"/>
      <c r="CH84" s="300"/>
      <c r="CI84" s="300"/>
      <c r="CJ84" s="300"/>
      <c r="CK84" s="300"/>
      <c r="CU84" s="387"/>
      <c r="CV84" s="387"/>
      <c r="CZ84" s="387"/>
      <c r="DA84" s="389"/>
      <c r="DB84" s="387"/>
      <c r="DC84" s="389"/>
    </row>
    <row r="85" spans="1:107" s="196" customFormat="1" ht="74.25" customHeight="1" thickBot="1" x14ac:dyDescent="0.3">
      <c r="A85" s="384" t="s">
        <v>24</v>
      </c>
      <c r="B85" s="384" t="s">
        <v>27</v>
      </c>
      <c r="C85" s="378" t="s">
        <v>240</v>
      </c>
      <c r="D85" s="380" t="s">
        <v>204</v>
      </c>
      <c r="E85" s="383" t="s">
        <v>609</v>
      </c>
      <c r="F85" s="386" t="s">
        <v>655</v>
      </c>
      <c r="G85" s="386"/>
      <c r="H85" s="386"/>
      <c r="I85" s="386"/>
      <c r="J85" s="386"/>
      <c r="K85" s="389" t="s">
        <v>656</v>
      </c>
      <c r="L85" s="390" t="s">
        <v>689</v>
      </c>
      <c r="M85" s="390" t="s">
        <v>693</v>
      </c>
      <c r="N85" s="389" t="s">
        <v>9</v>
      </c>
      <c r="O85" s="396" t="s">
        <v>14</v>
      </c>
      <c r="P85" s="391" t="str">
        <f>INDEX(Validacion!$C$15:$G$19,'Matriz de riesgo '!CU85:CU87,'Matriz de riesgo '!CV85:CV87)</f>
        <v>Extrema</v>
      </c>
      <c r="Q85" s="226" t="s">
        <v>700</v>
      </c>
      <c r="R85" s="261" t="s">
        <v>158</v>
      </c>
      <c r="S85" s="261" t="s">
        <v>65</v>
      </c>
      <c r="T85" s="261" t="s">
        <v>59</v>
      </c>
      <c r="U85" s="261" t="s">
        <v>60</v>
      </c>
      <c r="V85" s="261" t="s">
        <v>73</v>
      </c>
      <c r="W85" s="261" t="s">
        <v>74</v>
      </c>
      <c r="X85" s="261" t="s">
        <v>75</v>
      </c>
      <c r="Y85" s="261" t="s">
        <v>63</v>
      </c>
      <c r="Z85" s="299">
        <f t="shared" ref="Z85:Z87" si="70">IF(S85="Asignado",15,0)+IF(T85="Adecuado",15,0)+IF(U85="Oportuna",15,0)+IF(V85="Prevenir",15,IF(V85="Detectar",10,0))+IF(W85="Confiable",15,0)+IF(X85="Se investigan y resuelven oportunamente",15,0)+IF(Y85="Completa",10,IF(Y85="Incompleta",5,0))</f>
        <v>55</v>
      </c>
      <c r="AA85" s="301" t="str">
        <f t="shared" ref="AA85:AA87" si="71">IF(Z85&gt;=96,"Fuerte",IF(OR(Z85=95,Z85&gt;=86),"Moderado","Débil"))</f>
        <v>Débil</v>
      </c>
      <c r="AB85" s="302" t="s">
        <v>133</v>
      </c>
      <c r="AC85" s="272">
        <f t="shared" ref="AC85:AC87" si="72">IF(AA85="Fuerte",100,IF(AA85="Moderado",50,0))+IF(AB85="Fuerte",100,IF(AB85="Moderado",50,0))</f>
        <v>0</v>
      </c>
      <c r="AD85" s="273" t="str">
        <f t="shared" ref="AD85:AD87" si="73">IF(AND(AA85="Moderado",AB85="Moderado",AC85=100),"Moderado",IF(AC85=200,"Fuerte",IF(OR(AC85=150,),"Moderado","Débil")))</f>
        <v>Débil</v>
      </c>
      <c r="AE85" s="392">
        <f>(IF(AD85="Fuerte",100,IF(AD85="Moderado",50,0))+IF(AD86="Fuerte",100,IF(AD86="Moderado",50,0))+(IF(AD87="Fuerte",100,IF(AD87="Moderado",50,0)))/3)</f>
        <v>100</v>
      </c>
      <c r="AF85" s="393" t="str">
        <f>IF(AE85&gt;=100,"Fuerte",IF(OR(AE85=99,AE85&gt;=50),"Moderado","Débil"))</f>
        <v>Fuerte</v>
      </c>
      <c r="AG85" s="394" t="s">
        <v>151</v>
      </c>
      <c r="AH85" s="394" t="s">
        <v>152</v>
      </c>
      <c r="AI85" s="391" t="s">
        <v>8</v>
      </c>
      <c r="AJ85" s="391" t="s">
        <v>14</v>
      </c>
      <c r="AK85" s="391" t="str">
        <f>INDEX(Validacion!$C$15:$G$19,'Matriz de riesgo '!CZ85:CZ87,'Matriz de riesgo '!DB85:DB87)</f>
        <v>Extrema</v>
      </c>
      <c r="AL85" s="395"/>
      <c r="AM85" s="191"/>
      <c r="AN85" s="191"/>
      <c r="AO85" s="300"/>
      <c r="AP85" s="84"/>
      <c r="AQ85" s="84"/>
      <c r="AR85" s="300"/>
      <c r="AS85" s="192"/>
      <c r="AT85" s="192"/>
      <c r="AU85" s="300"/>
      <c r="AV85" s="300"/>
      <c r="AW85" s="300"/>
      <c r="AX85" s="220"/>
      <c r="AY85" s="300"/>
      <c r="AZ85" s="300"/>
      <c r="BA85" s="300"/>
      <c r="BB85" s="192"/>
      <c r="BC85" s="192"/>
      <c r="BD85" s="191"/>
      <c r="BE85" s="191"/>
      <c r="BF85" s="299"/>
      <c r="BG85" s="221"/>
      <c r="BH85" s="191"/>
      <c r="BI85" s="191"/>
      <c r="BJ85" s="199"/>
      <c r="BK85" s="192"/>
      <c r="BL85" s="192"/>
      <c r="BM85" s="191"/>
      <c r="BN85" s="191"/>
      <c r="BO85" s="299"/>
      <c r="BP85" s="221"/>
      <c r="BQ85" s="191"/>
      <c r="BR85" s="191"/>
      <c r="BS85" s="199"/>
      <c r="BT85" s="195"/>
      <c r="BU85" s="195"/>
      <c r="BV85" s="195"/>
      <c r="BW85" s="195"/>
      <c r="BX85" s="195"/>
      <c r="BY85" s="195"/>
      <c r="BZ85" s="195"/>
      <c r="CA85" s="195"/>
      <c r="CB85" s="195"/>
      <c r="CC85" s="300"/>
      <c r="CD85" s="300"/>
      <c r="CE85" s="300"/>
      <c r="CF85" s="300"/>
      <c r="CG85" s="300"/>
      <c r="CH85" s="300"/>
      <c r="CI85" s="300"/>
      <c r="CJ85" s="300"/>
      <c r="CK85" s="300"/>
      <c r="CU85" s="386">
        <f>VLOOKUP(N85,Validacion!$I$15:$M$19,2,FALSE)</f>
        <v>3</v>
      </c>
      <c r="CV85" s="386">
        <f>VLOOKUP(O85,Validacion!$I$23:$J$27,2,FALSE)</f>
        <v>4</v>
      </c>
      <c r="CZ85" s="386">
        <f>VLOOKUP($AI85,Validacion!$I$15:$M$19,2,FALSE)</f>
        <v>4</v>
      </c>
      <c r="DA85" s="389"/>
      <c r="DB85" s="386">
        <f>VLOOKUP($AJ85,Validacion!$I$23:$J$27,2,FALSE)</f>
        <v>4</v>
      </c>
      <c r="DC85" s="389"/>
    </row>
    <row r="86" spans="1:107" s="196" customFormat="1" ht="74.25" customHeight="1" thickBot="1" x14ac:dyDescent="0.3">
      <c r="A86" s="384"/>
      <c r="B86" s="384"/>
      <c r="C86" s="379"/>
      <c r="D86" s="381"/>
      <c r="E86" s="384"/>
      <c r="F86" s="387"/>
      <c r="G86" s="387"/>
      <c r="H86" s="387"/>
      <c r="I86" s="387"/>
      <c r="J86" s="387"/>
      <c r="K86" s="389"/>
      <c r="L86" s="390"/>
      <c r="M86" s="390"/>
      <c r="N86" s="389"/>
      <c r="O86" s="389"/>
      <c r="P86" s="391"/>
      <c r="Q86" s="226" t="s">
        <v>700</v>
      </c>
      <c r="R86" s="261" t="s">
        <v>158</v>
      </c>
      <c r="S86" s="261" t="s">
        <v>58</v>
      </c>
      <c r="T86" s="261" t="s">
        <v>59</v>
      </c>
      <c r="U86" s="261" t="s">
        <v>60</v>
      </c>
      <c r="V86" s="261" t="s">
        <v>61</v>
      </c>
      <c r="W86" s="261" t="s">
        <v>62</v>
      </c>
      <c r="X86" s="261" t="s">
        <v>75</v>
      </c>
      <c r="Y86" s="261" t="s">
        <v>63</v>
      </c>
      <c r="Z86" s="299">
        <f t="shared" si="70"/>
        <v>100</v>
      </c>
      <c r="AA86" s="301" t="str">
        <f t="shared" si="71"/>
        <v>Fuerte</v>
      </c>
      <c r="AB86" s="302" t="s">
        <v>141</v>
      </c>
      <c r="AC86" s="272">
        <f t="shared" si="72"/>
        <v>200</v>
      </c>
      <c r="AD86" s="273" t="str">
        <f t="shared" si="73"/>
        <v>Fuerte</v>
      </c>
      <c r="AE86" s="392"/>
      <c r="AF86" s="393"/>
      <c r="AG86" s="394"/>
      <c r="AH86" s="394"/>
      <c r="AI86" s="391"/>
      <c r="AJ86" s="391"/>
      <c r="AK86" s="391"/>
      <c r="AL86" s="395"/>
      <c r="AM86" s="191"/>
      <c r="AN86" s="191"/>
      <c r="AO86" s="300"/>
      <c r="AP86" s="84"/>
      <c r="AQ86" s="84"/>
      <c r="AR86" s="300"/>
      <c r="AS86" s="192"/>
      <c r="AT86" s="192"/>
      <c r="AU86" s="300"/>
      <c r="AV86" s="300"/>
      <c r="AW86" s="300"/>
      <c r="AX86" s="220"/>
      <c r="AY86" s="300"/>
      <c r="AZ86" s="300"/>
      <c r="BA86" s="300"/>
      <c r="BB86" s="192"/>
      <c r="BC86" s="192"/>
      <c r="BD86" s="191"/>
      <c r="BE86" s="191"/>
      <c r="BF86" s="299"/>
      <c r="BG86" s="221"/>
      <c r="BH86" s="191"/>
      <c r="BI86" s="191"/>
      <c r="BJ86" s="199"/>
      <c r="BK86" s="192"/>
      <c r="BL86" s="192"/>
      <c r="BM86" s="191"/>
      <c r="BN86" s="191"/>
      <c r="BO86" s="299"/>
      <c r="BP86" s="221"/>
      <c r="BQ86" s="191"/>
      <c r="BR86" s="191"/>
      <c r="BS86" s="199"/>
      <c r="BT86" s="195"/>
      <c r="BU86" s="195"/>
      <c r="BV86" s="195"/>
      <c r="BW86" s="195"/>
      <c r="BX86" s="195"/>
      <c r="BY86" s="195"/>
      <c r="BZ86" s="195"/>
      <c r="CA86" s="195"/>
      <c r="CB86" s="195"/>
      <c r="CC86" s="300"/>
      <c r="CD86" s="300"/>
      <c r="CE86" s="300"/>
      <c r="CF86" s="300"/>
      <c r="CG86" s="300"/>
      <c r="CH86" s="300"/>
      <c r="CI86" s="300"/>
      <c r="CJ86" s="300"/>
      <c r="CK86" s="300"/>
      <c r="CU86" s="387"/>
      <c r="CV86" s="387"/>
      <c r="CZ86" s="387"/>
      <c r="DA86" s="389"/>
      <c r="DB86" s="387"/>
      <c r="DC86" s="389"/>
    </row>
    <row r="87" spans="1:107" s="196" customFormat="1" ht="160.30000000000001" customHeight="1" thickBot="1" x14ac:dyDescent="0.3">
      <c r="A87" s="385"/>
      <c r="B87" s="385"/>
      <c r="C87" s="379"/>
      <c r="D87" s="382"/>
      <c r="E87" s="385"/>
      <c r="F87" s="388"/>
      <c r="G87" s="388"/>
      <c r="H87" s="388"/>
      <c r="I87" s="388"/>
      <c r="J87" s="388"/>
      <c r="K87" s="389"/>
      <c r="L87" s="390"/>
      <c r="M87" s="390"/>
      <c r="N87" s="389"/>
      <c r="O87" s="386"/>
      <c r="P87" s="391"/>
      <c r="Q87" s="226" t="s">
        <v>700</v>
      </c>
      <c r="R87" s="261" t="s">
        <v>223</v>
      </c>
      <c r="S87" s="261" t="s">
        <v>65</v>
      </c>
      <c r="T87" s="261" t="s">
        <v>59</v>
      </c>
      <c r="U87" s="261" t="s">
        <v>60</v>
      </c>
      <c r="V87" s="261" t="s">
        <v>72</v>
      </c>
      <c r="W87" s="261" t="s">
        <v>62</v>
      </c>
      <c r="X87" s="261" t="s">
        <v>75</v>
      </c>
      <c r="Y87" s="261" t="s">
        <v>63</v>
      </c>
      <c r="Z87" s="299">
        <f t="shared" si="70"/>
        <v>80</v>
      </c>
      <c r="AA87" s="301" t="str">
        <f t="shared" si="71"/>
        <v>Débil</v>
      </c>
      <c r="AB87" s="302" t="s">
        <v>15</v>
      </c>
      <c r="AC87" s="272">
        <f t="shared" si="72"/>
        <v>50</v>
      </c>
      <c r="AD87" s="273" t="str">
        <f t="shared" si="73"/>
        <v>Débil</v>
      </c>
      <c r="AE87" s="392"/>
      <c r="AF87" s="393"/>
      <c r="AG87" s="394"/>
      <c r="AH87" s="394"/>
      <c r="AI87" s="391"/>
      <c r="AJ87" s="391"/>
      <c r="AK87" s="391"/>
      <c r="AL87" s="395"/>
      <c r="AM87" s="191"/>
      <c r="AN87" s="191"/>
      <c r="AO87" s="300"/>
      <c r="AP87" s="84"/>
      <c r="AQ87" s="84"/>
      <c r="AR87" s="300"/>
      <c r="AS87" s="192"/>
      <c r="AT87" s="192"/>
      <c r="AU87" s="300"/>
      <c r="AV87" s="300"/>
      <c r="AW87" s="300"/>
      <c r="AX87" s="220"/>
      <c r="AY87" s="300"/>
      <c r="AZ87" s="300"/>
      <c r="BA87" s="300"/>
      <c r="BB87" s="192"/>
      <c r="BC87" s="192"/>
      <c r="BD87" s="191"/>
      <c r="BE87" s="191"/>
      <c r="BF87" s="299"/>
      <c r="BG87" s="221"/>
      <c r="BH87" s="191"/>
      <c r="BI87" s="191"/>
      <c r="BJ87" s="199"/>
      <c r="BK87" s="192"/>
      <c r="BL87" s="192"/>
      <c r="BM87" s="191"/>
      <c r="BN87" s="191"/>
      <c r="BO87" s="299"/>
      <c r="BP87" s="221"/>
      <c r="BQ87" s="191"/>
      <c r="BR87" s="191"/>
      <c r="BS87" s="199"/>
      <c r="BT87" s="195"/>
      <c r="BU87" s="195"/>
      <c r="BV87" s="195"/>
      <c r="BW87" s="195"/>
      <c r="BX87" s="195"/>
      <c r="BY87" s="195"/>
      <c r="BZ87" s="195"/>
      <c r="CA87" s="195"/>
      <c r="CB87" s="195"/>
      <c r="CC87" s="300"/>
      <c r="CD87" s="300"/>
      <c r="CE87" s="300"/>
      <c r="CF87" s="300"/>
      <c r="CG87" s="300"/>
      <c r="CH87" s="300"/>
      <c r="CI87" s="300"/>
      <c r="CJ87" s="300"/>
      <c r="CK87" s="300"/>
      <c r="CU87" s="387"/>
      <c r="CV87" s="387"/>
      <c r="CZ87" s="387"/>
      <c r="DA87" s="389"/>
      <c r="DB87" s="387"/>
      <c r="DC87" s="389"/>
    </row>
    <row r="88" spans="1:107" s="196" customFormat="1" ht="74.25" customHeight="1" thickBot="1" x14ac:dyDescent="0.3">
      <c r="A88" s="384" t="s">
        <v>24</v>
      </c>
      <c r="B88" s="384" t="s">
        <v>27</v>
      </c>
      <c r="C88" s="378" t="s">
        <v>240</v>
      </c>
      <c r="D88" s="380" t="s">
        <v>204</v>
      </c>
      <c r="E88" s="383" t="s">
        <v>609</v>
      </c>
      <c r="F88" s="386" t="s">
        <v>657</v>
      </c>
      <c r="G88" s="386"/>
      <c r="H88" s="386"/>
      <c r="I88" s="386"/>
      <c r="J88" s="386"/>
      <c r="K88" s="389" t="s">
        <v>658</v>
      </c>
      <c r="L88" s="390" t="s">
        <v>690</v>
      </c>
      <c r="M88" s="390" t="s">
        <v>693</v>
      </c>
      <c r="N88" s="389" t="s">
        <v>9</v>
      </c>
      <c r="O88" s="396" t="s">
        <v>14</v>
      </c>
      <c r="P88" s="391" t="str">
        <f>INDEX(Validacion!$C$15:$G$19,'Matriz de riesgo '!CU88:CU90,'Matriz de riesgo '!CV88:CV90)</f>
        <v>Extrema</v>
      </c>
      <c r="Q88" s="226" t="s">
        <v>700</v>
      </c>
      <c r="R88" s="261" t="s">
        <v>158</v>
      </c>
      <c r="S88" s="261" t="s">
        <v>65</v>
      </c>
      <c r="T88" s="261" t="s">
        <v>59</v>
      </c>
      <c r="U88" s="261" t="s">
        <v>60</v>
      </c>
      <c r="V88" s="261" t="s">
        <v>73</v>
      </c>
      <c r="W88" s="261" t="s">
        <v>74</v>
      </c>
      <c r="X88" s="261" t="s">
        <v>75</v>
      </c>
      <c r="Y88" s="261" t="s">
        <v>63</v>
      </c>
      <c r="Z88" s="299">
        <f t="shared" ref="Z88:Z90" si="74">IF(S88="Asignado",15,0)+IF(T88="Adecuado",15,0)+IF(U88="Oportuna",15,0)+IF(V88="Prevenir",15,IF(V88="Detectar",10,0))+IF(W88="Confiable",15,0)+IF(X88="Se investigan y resuelven oportunamente",15,0)+IF(Y88="Completa",10,IF(Y88="Incompleta",5,0))</f>
        <v>55</v>
      </c>
      <c r="AA88" s="301" t="str">
        <f t="shared" ref="AA88:AA90" si="75">IF(Z88&gt;=96,"Fuerte",IF(OR(Z88=95,Z88&gt;=86),"Moderado","Débil"))</f>
        <v>Débil</v>
      </c>
      <c r="AB88" s="302" t="s">
        <v>133</v>
      </c>
      <c r="AC88" s="272">
        <f t="shared" ref="AC88:AC90" si="76">IF(AA88="Fuerte",100,IF(AA88="Moderado",50,0))+IF(AB88="Fuerte",100,IF(AB88="Moderado",50,0))</f>
        <v>0</v>
      </c>
      <c r="AD88" s="273" t="str">
        <f t="shared" ref="AD88:AD90" si="77">IF(AND(AA88="Moderado",AB88="Moderado",AC88=100),"Moderado",IF(AC88=200,"Fuerte",IF(OR(AC88=150,),"Moderado","Débil")))</f>
        <v>Débil</v>
      </c>
      <c r="AE88" s="392">
        <f>(IF(AD88="Fuerte",100,IF(AD88="Moderado",50,0))+IF(AD89="Fuerte",100,IF(AD89="Moderado",50,0))+(IF(AD90="Fuerte",100,IF(AD90="Moderado",50,0)))/3)</f>
        <v>100</v>
      </c>
      <c r="AF88" s="393" t="str">
        <f>IF(AE88&gt;=100,"Fuerte",IF(OR(AE88=99,AE88&gt;=50),"Moderado","Débil"))</f>
        <v>Fuerte</v>
      </c>
      <c r="AG88" s="394" t="s">
        <v>151</v>
      </c>
      <c r="AH88" s="394" t="s">
        <v>152</v>
      </c>
      <c r="AI88" s="391" t="s">
        <v>8</v>
      </c>
      <c r="AJ88" s="391" t="s">
        <v>14</v>
      </c>
      <c r="AK88" s="391" t="str">
        <f>INDEX(Validacion!$C$15:$G$19,'Matriz de riesgo '!CZ88:CZ90,'Matriz de riesgo '!DB88:DB90)</f>
        <v>Extrema</v>
      </c>
      <c r="AL88" s="395"/>
      <c r="AM88" s="191"/>
      <c r="AN88" s="191"/>
      <c r="AO88" s="300"/>
      <c r="AP88" s="84"/>
      <c r="AQ88" s="84"/>
      <c r="AR88" s="300"/>
      <c r="AS88" s="192"/>
      <c r="AT88" s="192"/>
      <c r="AU88" s="300"/>
      <c r="AV88" s="300"/>
      <c r="AW88" s="300"/>
      <c r="AX88" s="220"/>
      <c r="AY88" s="300"/>
      <c r="AZ88" s="300"/>
      <c r="BA88" s="300"/>
      <c r="BB88" s="192"/>
      <c r="BC88" s="192"/>
      <c r="BD88" s="191"/>
      <c r="BE88" s="191"/>
      <c r="BF88" s="299"/>
      <c r="BG88" s="221"/>
      <c r="BH88" s="191"/>
      <c r="BI88" s="191"/>
      <c r="BJ88" s="199"/>
      <c r="BK88" s="192"/>
      <c r="BL88" s="192"/>
      <c r="BM88" s="191"/>
      <c r="BN88" s="191"/>
      <c r="BO88" s="299"/>
      <c r="BP88" s="221"/>
      <c r="BQ88" s="191"/>
      <c r="BR88" s="191"/>
      <c r="BS88" s="199"/>
      <c r="BT88" s="195"/>
      <c r="BU88" s="195"/>
      <c r="BV88" s="195"/>
      <c r="BW88" s="195"/>
      <c r="BX88" s="195"/>
      <c r="BY88" s="195"/>
      <c r="BZ88" s="195"/>
      <c r="CA88" s="195"/>
      <c r="CB88" s="195"/>
      <c r="CC88" s="300"/>
      <c r="CD88" s="300"/>
      <c r="CE88" s="300"/>
      <c r="CF88" s="300"/>
      <c r="CG88" s="300"/>
      <c r="CH88" s="300"/>
      <c r="CI88" s="300"/>
      <c r="CJ88" s="300"/>
      <c r="CK88" s="300"/>
      <c r="CU88" s="386">
        <f>VLOOKUP(N88,Validacion!$I$15:$M$19,2,FALSE)</f>
        <v>3</v>
      </c>
      <c r="CV88" s="386">
        <f>VLOOKUP(O88,Validacion!$I$23:$J$27,2,FALSE)</f>
        <v>4</v>
      </c>
      <c r="CZ88" s="386">
        <f>VLOOKUP($AI88,Validacion!$I$15:$M$19,2,FALSE)</f>
        <v>4</v>
      </c>
      <c r="DA88" s="389"/>
      <c r="DB88" s="386">
        <f>VLOOKUP($AJ88,Validacion!$I$23:$J$27,2,FALSE)</f>
        <v>4</v>
      </c>
      <c r="DC88" s="389"/>
    </row>
    <row r="89" spans="1:107" s="196" customFormat="1" ht="74.25" customHeight="1" thickBot="1" x14ac:dyDescent="0.3">
      <c r="A89" s="384"/>
      <c r="B89" s="384"/>
      <c r="C89" s="379"/>
      <c r="D89" s="381"/>
      <c r="E89" s="384"/>
      <c r="F89" s="387"/>
      <c r="G89" s="387"/>
      <c r="H89" s="387"/>
      <c r="I89" s="387"/>
      <c r="J89" s="387"/>
      <c r="K89" s="389"/>
      <c r="L89" s="390"/>
      <c r="M89" s="390"/>
      <c r="N89" s="389"/>
      <c r="O89" s="389"/>
      <c r="P89" s="391"/>
      <c r="Q89" s="226" t="s">
        <v>700</v>
      </c>
      <c r="R89" s="261" t="s">
        <v>158</v>
      </c>
      <c r="S89" s="261" t="s">
        <v>58</v>
      </c>
      <c r="T89" s="261" t="s">
        <v>59</v>
      </c>
      <c r="U89" s="261" t="s">
        <v>60</v>
      </c>
      <c r="V89" s="261" t="s">
        <v>61</v>
      </c>
      <c r="W89" s="261" t="s">
        <v>62</v>
      </c>
      <c r="X89" s="261" t="s">
        <v>75</v>
      </c>
      <c r="Y89" s="261" t="s">
        <v>63</v>
      </c>
      <c r="Z89" s="299">
        <f t="shared" si="74"/>
        <v>100</v>
      </c>
      <c r="AA89" s="301" t="str">
        <f t="shared" si="75"/>
        <v>Fuerte</v>
      </c>
      <c r="AB89" s="302" t="s">
        <v>141</v>
      </c>
      <c r="AC89" s="272">
        <f t="shared" si="76"/>
        <v>200</v>
      </c>
      <c r="AD89" s="273" t="str">
        <f t="shared" si="77"/>
        <v>Fuerte</v>
      </c>
      <c r="AE89" s="392"/>
      <c r="AF89" s="393"/>
      <c r="AG89" s="394"/>
      <c r="AH89" s="394"/>
      <c r="AI89" s="391"/>
      <c r="AJ89" s="391"/>
      <c r="AK89" s="391"/>
      <c r="AL89" s="395"/>
      <c r="AM89" s="191"/>
      <c r="AN89" s="191"/>
      <c r="AO89" s="300"/>
      <c r="AP89" s="84"/>
      <c r="AQ89" s="84"/>
      <c r="AR89" s="300"/>
      <c r="AS89" s="192"/>
      <c r="AT89" s="192"/>
      <c r="AU89" s="300"/>
      <c r="AV89" s="300"/>
      <c r="AW89" s="300"/>
      <c r="AX89" s="220"/>
      <c r="AY89" s="300"/>
      <c r="AZ89" s="300"/>
      <c r="BA89" s="300"/>
      <c r="BB89" s="192"/>
      <c r="BC89" s="192"/>
      <c r="BD89" s="191"/>
      <c r="BE89" s="191"/>
      <c r="BF89" s="299"/>
      <c r="BG89" s="221"/>
      <c r="BH89" s="191"/>
      <c r="BI89" s="191"/>
      <c r="BJ89" s="199"/>
      <c r="BK89" s="192"/>
      <c r="BL89" s="192"/>
      <c r="BM89" s="191"/>
      <c r="BN89" s="191"/>
      <c r="BO89" s="299"/>
      <c r="BP89" s="221"/>
      <c r="BQ89" s="191"/>
      <c r="BR89" s="191"/>
      <c r="BS89" s="199"/>
      <c r="BT89" s="195"/>
      <c r="BU89" s="195"/>
      <c r="BV89" s="195"/>
      <c r="BW89" s="195"/>
      <c r="BX89" s="195"/>
      <c r="BY89" s="195"/>
      <c r="BZ89" s="195"/>
      <c r="CA89" s="195"/>
      <c r="CB89" s="195"/>
      <c r="CC89" s="300"/>
      <c r="CD89" s="300"/>
      <c r="CE89" s="300"/>
      <c r="CF89" s="300"/>
      <c r="CG89" s="300"/>
      <c r="CH89" s="300"/>
      <c r="CI89" s="300"/>
      <c r="CJ89" s="300"/>
      <c r="CK89" s="300"/>
      <c r="CU89" s="387"/>
      <c r="CV89" s="387"/>
      <c r="CZ89" s="387"/>
      <c r="DA89" s="389"/>
      <c r="DB89" s="387"/>
      <c r="DC89" s="389"/>
    </row>
    <row r="90" spans="1:107" s="196" customFormat="1" ht="160.30000000000001" customHeight="1" thickBot="1" x14ac:dyDescent="0.3">
      <c r="A90" s="385"/>
      <c r="B90" s="385"/>
      <c r="C90" s="379"/>
      <c r="D90" s="382"/>
      <c r="E90" s="385"/>
      <c r="F90" s="388"/>
      <c r="G90" s="388"/>
      <c r="H90" s="388"/>
      <c r="I90" s="388"/>
      <c r="J90" s="388"/>
      <c r="K90" s="389"/>
      <c r="L90" s="390"/>
      <c r="M90" s="390"/>
      <c r="N90" s="389"/>
      <c r="O90" s="386"/>
      <c r="P90" s="391"/>
      <c r="Q90" s="226" t="s">
        <v>700</v>
      </c>
      <c r="R90" s="261" t="s">
        <v>223</v>
      </c>
      <c r="S90" s="261" t="s">
        <v>65</v>
      </c>
      <c r="T90" s="261" t="s">
        <v>59</v>
      </c>
      <c r="U90" s="261" t="s">
        <v>60</v>
      </c>
      <c r="V90" s="261" t="s">
        <v>72</v>
      </c>
      <c r="W90" s="261" t="s">
        <v>62</v>
      </c>
      <c r="X90" s="261" t="s">
        <v>75</v>
      </c>
      <c r="Y90" s="261" t="s">
        <v>63</v>
      </c>
      <c r="Z90" s="299">
        <f t="shared" si="74"/>
        <v>80</v>
      </c>
      <c r="AA90" s="301" t="str">
        <f t="shared" si="75"/>
        <v>Débil</v>
      </c>
      <c r="AB90" s="302" t="s">
        <v>15</v>
      </c>
      <c r="AC90" s="272">
        <f t="shared" si="76"/>
        <v>50</v>
      </c>
      <c r="AD90" s="273" t="str">
        <f t="shared" si="77"/>
        <v>Débil</v>
      </c>
      <c r="AE90" s="392"/>
      <c r="AF90" s="393"/>
      <c r="AG90" s="394"/>
      <c r="AH90" s="394"/>
      <c r="AI90" s="391"/>
      <c r="AJ90" s="391"/>
      <c r="AK90" s="391"/>
      <c r="AL90" s="395"/>
      <c r="AM90" s="191"/>
      <c r="AN90" s="191"/>
      <c r="AO90" s="300"/>
      <c r="AP90" s="84"/>
      <c r="AQ90" s="84"/>
      <c r="AR90" s="300"/>
      <c r="AS90" s="192"/>
      <c r="AT90" s="192"/>
      <c r="AU90" s="300"/>
      <c r="AV90" s="300"/>
      <c r="AW90" s="300"/>
      <c r="AX90" s="220"/>
      <c r="AY90" s="300"/>
      <c r="AZ90" s="300"/>
      <c r="BA90" s="300"/>
      <c r="BB90" s="192"/>
      <c r="BC90" s="192"/>
      <c r="BD90" s="191"/>
      <c r="BE90" s="191"/>
      <c r="BF90" s="299"/>
      <c r="BG90" s="221"/>
      <c r="BH90" s="191"/>
      <c r="BI90" s="191"/>
      <c r="BJ90" s="199"/>
      <c r="BK90" s="192"/>
      <c r="BL90" s="192"/>
      <c r="BM90" s="191"/>
      <c r="BN90" s="191"/>
      <c r="BO90" s="299"/>
      <c r="BP90" s="221"/>
      <c r="BQ90" s="191"/>
      <c r="BR90" s="191"/>
      <c r="BS90" s="199"/>
      <c r="BT90" s="195"/>
      <c r="BU90" s="195"/>
      <c r="BV90" s="195"/>
      <c r="BW90" s="195"/>
      <c r="BX90" s="195"/>
      <c r="BY90" s="195"/>
      <c r="BZ90" s="195"/>
      <c r="CA90" s="195"/>
      <c r="CB90" s="195"/>
      <c r="CC90" s="300"/>
      <c r="CD90" s="300"/>
      <c r="CE90" s="300"/>
      <c r="CF90" s="300"/>
      <c r="CG90" s="300"/>
      <c r="CH90" s="300"/>
      <c r="CI90" s="300"/>
      <c r="CJ90" s="300"/>
      <c r="CK90" s="300"/>
      <c r="CU90" s="387"/>
      <c r="CV90" s="387"/>
      <c r="CZ90" s="387"/>
      <c r="DA90" s="389"/>
      <c r="DB90" s="387"/>
      <c r="DC90" s="389"/>
    </row>
    <row r="91" spans="1:107" s="196" customFormat="1" ht="74.25" customHeight="1" thickBot="1" x14ac:dyDescent="0.3">
      <c r="A91" s="384" t="s">
        <v>24</v>
      </c>
      <c r="B91" s="384" t="s">
        <v>27</v>
      </c>
      <c r="C91" s="378" t="s">
        <v>240</v>
      </c>
      <c r="D91" s="380" t="s">
        <v>204</v>
      </c>
      <c r="E91" s="383" t="s">
        <v>609</v>
      </c>
      <c r="F91" s="386" t="s">
        <v>659</v>
      </c>
      <c r="G91" s="386"/>
      <c r="H91" s="386"/>
      <c r="I91" s="386"/>
      <c r="J91" s="386"/>
      <c r="K91" s="389" t="s">
        <v>660</v>
      </c>
      <c r="L91" s="390" t="s">
        <v>694</v>
      </c>
      <c r="M91" s="390" t="s">
        <v>693</v>
      </c>
      <c r="N91" s="389" t="s">
        <v>9</v>
      </c>
      <c r="O91" s="396" t="s">
        <v>14</v>
      </c>
      <c r="P91" s="391" t="str">
        <f>INDEX(Validacion!$C$15:$G$19,'Matriz de riesgo '!CU91:CU93,'Matriz de riesgo '!CV91:CV93)</f>
        <v>Extrema</v>
      </c>
      <c r="Q91" s="226" t="s">
        <v>700</v>
      </c>
      <c r="R91" s="261" t="s">
        <v>158</v>
      </c>
      <c r="S91" s="261" t="s">
        <v>65</v>
      </c>
      <c r="T91" s="261" t="s">
        <v>59</v>
      </c>
      <c r="U91" s="261" t="s">
        <v>60</v>
      </c>
      <c r="V91" s="261" t="s">
        <v>73</v>
      </c>
      <c r="W91" s="261" t="s">
        <v>74</v>
      </c>
      <c r="X91" s="261" t="s">
        <v>75</v>
      </c>
      <c r="Y91" s="261" t="s">
        <v>63</v>
      </c>
      <c r="Z91" s="299">
        <f t="shared" ref="Z91:Z93" si="78">IF(S91="Asignado",15,0)+IF(T91="Adecuado",15,0)+IF(U91="Oportuna",15,0)+IF(V91="Prevenir",15,IF(V91="Detectar",10,0))+IF(W91="Confiable",15,0)+IF(X91="Se investigan y resuelven oportunamente",15,0)+IF(Y91="Completa",10,IF(Y91="Incompleta",5,0))</f>
        <v>55</v>
      </c>
      <c r="AA91" s="301" t="str">
        <f t="shared" ref="AA91:AA93" si="79">IF(Z91&gt;=96,"Fuerte",IF(OR(Z91=95,Z91&gt;=86),"Moderado","Débil"))</f>
        <v>Débil</v>
      </c>
      <c r="AB91" s="302" t="s">
        <v>133</v>
      </c>
      <c r="AC91" s="272">
        <f t="shared" ref="AC91:AC93" si="80">IF(AA91="Fuerte",100,IF(AA91="Moderado",50,0))+IF(AB91="Fuerte",100,IF(AB91="Moderado",50,0))</f>
        <v>0</v>
      </c>
      <c r="AD91" s="273" t="str">
        <f t="shared" ref="AD91:AD93" si="81">IF(AND(AA91="Moderado",AB91="Moderado",AC91=100),"Moderado",IF(AC91=200,"Fuerte",IF(OR(AC91=150,),"Moderado","Débil")))</f>
        <v>Débil</v>
      </c>
      <c r="AE91" s="392">
        <f>(IF(AD91="Fuerte",100,IF(AD91="Moderado",50,0))+IF(AD92="Fuerte",100,IF(AD92="Moderado",50,0))+(IF(AD93="Fuerte",100,IF(AD93="Moderado",50,0)))/3)</f>
        <v>100</v>
      </c>
      <c r="AF91" s="393" t="str">
        <f>IF(AE91&gt;=100,"Fuerte",IF(OR(AE91=99,AE91&gt;=50),"Moderado","Débil"))</f>
        <v>Fuerte</v>
      </c>
      <c r="AG91" s="394" t="s">
        <v>151</v>
      </c>
      <c r="AH91" s="394" t="s">
        <v>152</v>
      </c>
      <c r="AI91" s="391" t="s">
        <v>8</v>
      </c>
      <c r="AJ91" s="391" t="s">
        <v>14</v>
      </c>
      <c r="AK91" s="391" t="str">
        <f>INDEX(Validacion!$C$15:$G$19,'Matriz de riesgo '!CZ91:CZ93,'Matriz de riesgo '!DB91:DB93)</f>
        <v>Extrema</v>
      </c>
      <c r="AL91" s="395"/>
      <c r="AM91" s="191"/>
      <c r="AN91" s="191"/>
      <c r="AO91" s="300"/>
      <c r="AP91" s="84"/>
      <c r="AQ91" s="84"/>
      <c r="AR91" s="300"/>
      <c r="AS91" s="192"/>
      <c r="AT91" s="192"/>
      <c r="AU91" s="300"/>
      <c r="AV91" s="300"/>
      <c r="AW91" s="300"/>
      <c r="AX91" s="220"/>
      <c r="AY91" s="300"/>
      <c r="AZ91" s="300"/>
      <c r="BA91" s="300"/>
      <c r="BB91" s="192"/>
      <c r="BC91" s="192"/>
      <c r="BD91" s="191"/>
      <c r="BE91" s="191"/>
      <c r="BF91" s="299"/>
      <c r="BG91" s="221"/>
      <c r="BH91" s="191"/>
      <c r="BI91" s="191"/>
      <c r="BJ91" s="199"/>
      <c r="BK91" s="192"/>
      <c r="BL91" s="192"/>
      <c r="BM91" s="191"/>
      <c r="BN91" s="191"/>
      <c r="BO91" s="299"/>
      <c r="BP91" s="221"/>
      <c r="BQ91" s="191"/>
      <c r="BR91" s="191"/>
      <c r="BS91" s="199"/>
      <c r="BT91" s="195"/>
      <c r="BU91" s="195"/>
      <c r="BV91" s="195"/>
      <c r="BW91" s="195"/>
      <c r="BX91" s="195"/>
      <c r="BY91" s="195"/>
      <c r="BZ91" s="195"/>
      <c r="CA91" s="195"/>
      <c r="CB91" s="195"/>
      <c r="CC91" s="300"/>
      <c r="CD91" s="300"/>
      <c r="CE91" s="300"/>
      <c r="CF91" s="300"/>
      <c r="CG91" s="300"/>
      <c r="CH91" s="300"/>
      <c r="CI91" s="300"/>
      <c r="CJ91" s="300"/>
      <c r="CK91" s="300"/>
      <c r="CU91" s="386">
        <f>VLOOKUP(N91,Validacion!$I$15:$M$19,2,FALSE)</f>
        <v>3</v>
      </c>
      <c r="CV91" s="386">
        <f>VLOOKUP(O91,Validacion!$I$23:$J$27,2,FALSE)</f>
        <v>4</v>
      </c>
      <c r="CZ91" s="386">
        <f>VLOOKUP($AI91,Validacion!$I$15:$M$19,2,FALSE)</f>
        <v>4</v>
      </c>
      <c r="DA91" s="389"/>
      <c r="DB91" s="386">
        <f>VLOOKUP($AJ91,Validacion!$I$23:$J$27,2,FALSE)</f>
        <v>4</v>
      </c>
      <c r="DC91" s="389"/>
    </row>
    <row r="92" spans="1:107" s="196" customFormat="1" ht="74.25" customHeight="1" thickBot="1" x14ac:dyDescent="0.3">
      <c r="A92" s="384"/>
      <c r="B92" s="384"/>
      <c r="C92" s="379"/>
      <c r="D92" s="381"/>
      <c r="E92" s="384"/>
      <c r="F92" s="387"/>
      <c r="G92" s="387"/>
      <c r="H92" s="387"/>
      <c r="I92" s="387"/>
      <c r="J92" s="387"/>
      <c r="K92" s="389"/>
      <c r="L92" s="390"/>
      <c r="M92" s="390"/>
      <c r="N92" s="389"/>
      <c r="O92" s="389"/>
      <c r="P92" s="391"/>
      <c r="Q92" s="226" t="s">
        <v>700</v>
      </c>
      <c r="R92" s="261" t="s">
        <v>158</v>
      </c>
      <c r="S92" s="261" t="s">
        <v>58</v>
      </c>
      <c r="T92" s="261" t="s">
        <v>59</v>
      </c>
      <c r="U92" s="261" t="s">
        <v>60</v>
      </c>
      <c r="V92" s="261" t="s">
        <v>61</v>
      </c>
      <c r="W92" s="261" t="s">
        <v>62</v>
      </c>
      <c r="X92" s="261" t="s">
        <v>75</v>
      </c>
      <c r="Y92" s="261" t="s">
        <v>63</v>
      </c>
      <c r="Z92" s="299">
        <f t="shared" si="78"/>
        <v>100</v>
      </c>
      <c r="AA92" s="301" t="str">
        <f t="shared" si="79"/>
        <v>Fuerte</v>
      </c>
      <c r="AB92" s="302" t="s">
        <v>141</v>
      </c>
      <c r="AC92" s="272">
        <f t="shared" si="80"/>
        <v>200</v>
      </c>
      <c r="AD92" s="273" t="str">
        <f t="shared" si="81"/>
        <v>Fuerte</v>
      </c>
      <c r="AE92" s="392"/>
      <c r="AF92" s="393"/>
      <c r="AG92" s="394"/>
      <c r="AH92" s="394"/>
      <c r="AI92" s="391"/>
      <c r="AJ92" s="391"/>
      <c r="AK92" s="391"/>
      <c r="AL92" s="395"/>
      <c r="AM92" s="191"/>
      <c r="AN92" s="191"/>
      <c r="AO92" s="300"/>
      <c r="AP92" s="84"/>
      <c r="AQ92" s="84"/>
      <c r="AR92" s="300"/>
      <c r="AS92" s="192"/>
      <c r="AT92" s="192"/>
      <c r="AU92" s="300"/>
      <c r="AV92" s="300"/>
      <c r="AW92" s="300"/>
      <c r="AX92" s="220"/>
      <c r="AY92" s="300"/>
      <c r="AZ92" s="300"/>
      <c r="BA92" s="300"/>
      <c r="BB92" s="192"/>
      <c r="BC92" s="192"/>
      <c r="BD92" s="191"/>
      <c r="BE92" s="191"/>
      <c r="BF92" s="299"/>
      <c r="BG92" s="221"/>
      <c r="BH92" s="191"/>
      <c r="BI92" s="191"/>
      <c r="BJ92" s="199"/>
      <c r="BK92" s="192"/>
      <c r="BL92" s="192"/>
      <c r="BM92" s="191"/>
      <c r="BN92" s="191"/>
      <c r="BO92" s="299"/>
      <c r="BP92" s="221"/>
      <c r="BQ92" s="191"/>
      <c r="BR92" s="191"/>
      <c r="BS92" s="199"/>
      <c r="BT92" s="195"/>
      <c r="BU92" s="195"/>
      <c r="BV92" s="195"/>
      <c r="BW92" s="195"/>
      <c r="BX92" s="195"/>
      <c r="BY92" s="195"/>
      <c r="BZ92" s="195"/>
      <c r="CA92" s="195"/>
      <c r="CB92" s="195"/>
      <c r="CC92" s="300"/>
      <c r="CD92" s="300"/>
      <c r="CE92" s="300"/>
      <c r="CF92" s="300"/>
      <c r="CG92" s="300"/>
      <c r="CH92" s="300"/>
      <c r="CI92" s="300"/>
      <c r="CJ92" s="300"/>
      <c r="CK92" s="300"/>
      <c r="CU92" s="387"/>
      <c r="CV92" s="387"/>
      <c r="CZ92" s="387"/>
      <c r="DA92" s="389"/>
      <c r="DB92" s="387"/>
      <c r="DC92" s="389"/>
    </row>
    <row r="93" spans="1:107" s="196" customFormat="1" ht="160.30000000000001" customHeight="1" thickBot="1" x14ac:dyDescent="0.3">
      <c r="A93" s="385"/>
      <c r="B93" s="385"/>
      <c r="C93" s="379"/>
      <c r="D93" s="382"/>
      <c r="E93" s="385"/>
      <c r="F93" s="388"/>
      <c r="G93" s="388"/>
      <c r="H93" s="388"/>
      <c r="I93" s="388"/>
      <c r="J93" s="388"/>
      <c r="K93" s="389"/>
      <c r="L93" s="390"/>
      <c r="M93" s="390"/>
      <c r="N93" s="389"/>
      <c r="O93" s="386"/>
      <c r="P93" s="391"/>
      <c r="Q93" s="226" t="s">
        <v>700</v>
      </c>
      <c r="R93" s="261" t="s">
        <v>223</v>
      </c>
      <c r="S93" s="261" t="s">
        <v>65</v>
      </c>
      <c r="T93" s="261" t="s">
        <v>59</v>
      </c>
      <c r="U93" s="261" t="s">
        <v>60</v>
      </c>
      <c r="V93" s="261" t="s">
        <v>72</v>
      </c>
      <c r="W93" s="261" t="s">
        <v>62</v>
      </c>
      <c r="X93" s="261" t="s">
        <v>75</v>
      </c>
      <c r="Y93" s="261" t="s">
        <v>63</v>
      </c>
      <c r="Z93" s="299">
        <f t="shared" si="78"/>
        <v>80</v>
      </c>
      <c r="AA93" s="301" t="str">
        <f t="shared" si="79"/>
        <v>Débil</v>
      </c>
      <c r="AB93" s="302" t="s">
        <v>15</v>
      </c>
      <c r="AC93" s="272">
        <f t="shared" si="80"/>
        <v>50</v>
      </c>
      <c r="AD93" s="273" t="str">
        <f t="shared" si="81"/>
        <v>Débil</v>
      </c>
      <c r="AE93" s="392"/>
      <c r="AF93" s="393"/>
      <c r="AG93" s="394"/>
      <c r="AH93" s="394"/>
      <c r="AI93" s="391"/>
      <c r="AJ93" s="391"/>
      <c r="AK93" s="391"/>
      <c r="AL93" s="395"/>
      <c r="AM93" s="191"/>
      <c r="AN93" s="191"/>
      <c r="AO93" s="300"/>
      <c r="AP93" s="84"/>
      <c r="AQ93" s="84"/>
      <c r="AR93" s="300"/>
      <c r="AS93" s="192"/>
      <c r="AT93" s="192"/>
      <c r="AU93" s="300"/>
      <c r="AV93" s="300"/>
      <c r="AW93" s="300"/>
      <c r="AX93" s="220"/>
      <c r="AY93" s="300"/>
      <c r="AZ93" s="300"/>
      <c r="BA93" s="300"/>
      <c r="BB93" s="192"/>
      <c r="BC93" s="192"/>
      <c r="BD93" s="191"/>
      <c r="BE93" s="191"/>
      <c r="BF93" s="299"/>
      <c r="BG93" s="221"/>
      <c r="BH93" s="191"/>
      <c r="BI93" s="191"/>
      <c r="BJ93" s="199"/>
      <c r="BK93" s="192"/>
      <c r="BL93" s="192"/>
      <c r="BM93" s="191"/>
      <c r="BN93" s="191"/>
      <c r="BO93" s="299"/>
      <c r="BP93" s="221"/>
      <c r="BQ93" s="191"/>
      <c r="BR93" s="191"/>
      <c r="BS93" s="199"/>
      <c r="BT93" s="195"/>
      <c r="BU93" s="195"/>
      <c r="BV93" s="195"/>
      <c r="BW93" s="195"/>
      <c r="BX93" s="195"/>
      <c r="BY93" s="195"/>
      <c r="BZ93" s="195"/>
      <c r="CA93" s="195"/>
      <c r="CB93" s="195"/>
      <c r="CC93" s="300"/>
      <c r="CD93" s="300"/>
      <c r="CE93" s="300"/>
      <c r="CF93" s="300"/>
      <c r="CG93" s="300"/>
      <c r="CH93" s="300"/>
      <c r="CI93" s="300"/>
      <c r="CJ93" s="300"/>
      <c r="CK93" s="300"/>
      <c r="CU93" s="387"/>
      <c r="CV93" s="387"/>
      <c r="CZ93" s="387"/>
      <c r="DA93" s="389"/>
      <c r="DB93" s="387"/>
      <c r="DC93" s="389"/>
    </row>
    <row r="94" spans="1:107" s="196" customFormat="1" ht="74.25" customHeight="1" thickBot="1" x14ac:dyDescent="0.3">
      <c r="A94" s="384" t="s">
        <v>24</v>
      </c>
      <c r="B94" s="384" t="s">
        <v>27</v>
      </c>
      <c r="C94" s="378" t="s">
        <v>240</v>
      </c>
      <c r="D94" s="380" t="s">
        <v>204</v>
      </c>
      <c r="E94" s="383" t="s">
        <v>609</v>
      </c>
      <c r="F94" s="386" t="s">
        <v>661</v>
      </c>
      <c r="G94" s="386"/>
      <c r="H94" s="386"/>
      <c r="I94" s="386"/>
      <c r="J94" s="386"/>
      <c r="K94" s="389" t="s">
        <v>662</v>
      </c>
      <c r="L94" s="390" t="s">
        <v>694</v>
      </c>
      <c r="M94" s="390" t="s">
        <v>693</v>
      </c>
      <c r="N94" s="389" t="s">
        <v>9</v>
      </c>
      <c r="O94" s="396" t="s">
        <v>14</v>
      </c>
      <c r="P94" s="391" t="str">
        <f>INDEX(Validacion!$C$15:$G$19,'Matriz de riesgo '!CU94:CU96,'Matriz de riesgo '!CV94:CV96)</f>
        <v>Extrema</v>
      </c>
      <c r="Q94" s="226" t="s">
        <v>700</v>
      </c>
      <c r="R94" s="261" t="s">
        <v>158</v>
      </c>
      <c r="S94" s="261" t="s">
        <v>65</v>
      </c>
      <c r="T94" s="261" t="s">
        <v>59</v>
      </c>
      <c r="U94" s="261" t="s">
        <v>60</v>
      </c>
      <c r="V94" s="261" t="s">
        <v>73</v>
      </c>
      <c r="W94" s="261" t="s">
        <v>74</v>
      </c>
      <c r="X94" s="261" t="s">
        <v>75</v>
      </c>
      <c r="Y94" s="261" t="s">
        <v>63</v>
      </c>
      <c r="Z94" s="299">
        <f t="shared" ref="Z94:Z96" si="82">IF(S94="Asignado",15,0)+IF(T94="Adecuado",15,0)+IF(U94="Oportuna",15,0)+IF(V94="Prevenir",15,IF(V94="Detectar",10,0))+IF(W94="Confiable",15,0)+IF(X94="Se investigan y resuelven oportunamente",15,0)+IF(Y94="Completa",10,IF(Y94="Incompleta",5,0))</f>
        <v>55</v>
      </c>
      <c r="AA94" s="301" t="str">
        <f t="shared" ref="AA94:AA96" si="83">IF(Z94&gt;=96,"Fuerte",IF(OR(Z94=95,Z94&gt;=86),"Moderado","Débil"))</f>
        <v>Débil</v>
      </c>
      <c r="AB94" s="302" t="s">
        <v>133</v>
      </c>
      <c r="AC94" s="272">
        <f t="shared" ref="AC94:AC96" si="84">IF(AA94="Fuerte",100,IF(AA94="Moderado",50,0))+IF(AB94="Fuerte",100,IF(AB94="Moderado",50,0))</f>
        <v>0</v>
      </c>
      <c r="AD94" s="273" t="str">
        <f t="shared" ref="AD94:AD96" si="85">IF(AND(AA94="Moderado",AB94="Moderado",AC94=100),"Moderado",IF(AC94=200,"Fuerte",IF(OR(AC94=150,),"Moderado","Débil")))</f>
        <v>Débil</v>
      </c>
      <c r="AE94" s="392">
        <f>(IF(AD94="Fuerte",100,IF(AD94="Moderado",50,0))+IF(AD95="Fuerte",100,IF(AD95="Moderado",50,0))+(IF(AD96="Fuerte",100,IF(AD96="Moderado",50,0)))/3)</f>
        <v>100</v>
      </c>
      <c r="AF94" s="393" t="str">
        <f>IF(AE94&gt;=100,"Fuerte",IF(OR(AE94=99,AE94&gt;=50),"Moderado","Débil"))</f>
        <v>Fuerte</v>
      </c>
      <c r="AG94" s="394" t="s">
        <v>151</v>
      </c>
      <c r="AH94" s="394" t="s">
        <v>152</v>
      </c>
      <c r="AI94" s="391" t="s">
        <v>8</v>
      </c>
      <c r="AJ94" s="391" t="s">
        <v>14</v>
      </c>
      <c r="AK94" s="391" t="str">
        <f>INDEX(Validacion!$C$15:$G$19,'Matriz de riesgo '!CZ94:CZ96,'Matriz de riesgo '!DB94:DB96)</f>
        <v>Extrema</v>
      </c>
      <c r="AL94" s="395"/>
      <c r="AM94" s="191"/>
      <c r="AN94" s="191"/>
      <c r="AO94" s="300"/>
      <c r="AP94" s="84"/>
      <c r="AQ94" s="84"/>
      <c r="AR94" s="300"/>
      <c r="AS94" s="192"/>
      <c r="AT94" s="192"/>
      <c r="AU94" s="300"/>
      <c r="AV94" s="300"/>
      <c r="AW94" s="300"/>
      <c r="AX94" s="220"/>
      <c r="AY94" s="300"/>
      <c r="AZ94" s="300"/>
      <c r="BA94" s="300"/>
      <c r="BB94" s="192"/>
      <c r="BC94" s="192"/>
      <c r="BD94" s="191"/>
      <c r="BE94" s="191"/>
      <c r="BF94" s="299"/>
      <c r="BG94" s="221"/>
      <c r="BH94" s="191"/>
      <c r="BI94" s="191"/>
      <c r="BJ94" s="199"/>
      <c r="BK94" s="192"/>
      <c r="BL94" s="192"/>
      <c r="BM94" s="191"/>
      <c r="BN94" s="191"/>
      <c r="BO94" s="299"/>
      <c r="BP94" s="221"/>
      <c r="BQ94" s="191"/>
      <c r="BR94" s="191"/>
      <c r="BS94" s="199"/>
      <c r="BT94" s="195"/>
      <c r="BU94" s="195"/>
      <c r="BV94" s="195"/>
      <c r="BW94" s="195"/>
      <c r="BX94" s="195"/>
      <c r="BY94" s="195"/>
      <c r="BZ94" s="195"/>
      <c r="CA94" s="195"/>
      <c r="CB94" s="195"/>
      <c r="CC94" s="300"/>
      <c r="CD94" s="300"/>
      <c r="CE94" s="300"/>
      <c r="CF94" s="300"/>
      <c r="CG94" s="300"/>
      <c r="CH94" s="300"/>
      <c r="CI94" s="300"/>
      <c r="CJ94" s="300"/>
      <c r="CK94" s="300"/>
      <c r="CU94" s="386">
        <f>VLOOKUP(N94,Validacion!$I$15:$M$19,2,FALSE)</f>
        <v>3</v>
      </c>
      <c r="CV94" s="386">
        <f>VLOOKUP(O94,Validacion!$I$23:$J$27,2,FALSE)</f>
        <v>4</v>
      </c>
      <c r="CZ94" s="386">
        <f>VLOOKUP($AI94,Validacion!$I$15:$M$19,2,FALSE)</f>
        <v>4</v>
      </c>
      <c r="DA94" s="389"/>
      <c r="DB94" s="386">
        <f>VLOOKUP($AJ94,Validacion!$I$23:$J$27,2,FALSE)</f>
        <v>4</v>
      </c>
      <c r="DC94" s="389"/>
    </row>
    <row r="95" spans="1:107" s="196" customFormat="1" ht="74.25" customHeight="1" thickBot="1" x14ac:dyDescent="0.3">
      <c r="A95" s="384"/>
      <c r="B95" s="384"/>
      <c r="C95" s="379"/>
      <c r="D95" s="381"/>
      <c r="E95" s="384"/>
      <c r="F95" s="387"/>
      <c r="G95" s="387"/>
      <c r="H95" s="387"/>
      <c r="I95" s="387"/>
      <c r="J95" s="387"/>
      <c r="K95" s="389"/>
      <c r="L95" s="390"/>
      <c r="M95" s="390"/>
      <c r="N95" s="389"/>
      <c r="O95" s="389"/>
      <c r="P95" s="391"/>
      <c r="Q95" s="226" t="s">
        <v>700</v>
      </c>
      <c r="R95" s="261" t="s">
        <v>158</v>
      </c>
      <c r="S95" s="261" t="s">
        <v>58</v>
      </c>
      <c r="T95" s="261" t="s">
        <v>59</v>
      </c>
      <c r="U95" s="261" t="s">
        <v>60</v>
      </c>
      <c r="V95" s="261" t="s">
        <v>61</v>
      </c>
      <c r="W95" s="261" t="s">
        <v>62</v>
      </c>
      <c r="X95" s="261" t="s">
        <v>75</v>
      </c>
      <c r="Y95" s="261" t="s">
        <v>63</v>
      </c>
      <c r="Z95" s="299">
        <f t="shared" si="82"/>
        <v>100</v>
      </c>
      <c r="AA95" s="301" t="str">
        <f t="shared" si="83"/>
        <v>Fuerte</v>
      </c>
      <c r="AB95" s="302" t="s">
        <v>141</v>
      </c>
      <c r="AC95" s="272">
        <f t="shared" si="84"/>
        <v>200</v>
      </c>
      <c r="AD95" s="273" t="str">
        <f t="shared" si="85"/>
        <v>Fuerte</v>
      </c>
      <c r="AE95" s="392"/>
      <c r="AF95" s="393"/>
      <c r="AG95" s="394"/>
      <c r="AH95" s="394"/>
      <c r="AI95" s="391"/>
      <c r="AJ95" s="391"/>
      <c r="AK95" s="391"/>
      <c r="AL95" s="395"/>
      <c r="AM95" s="191"/>
      <c r="AN95" s="191"/>
      <c r="AO95" s="300"/>
      <c r="AP95" s="84"/>
      <c r="AQ95" s="84"/>
      <c r="AR95" s="300"/>
      <c r="AS95" s="192"/>
      <c r="AT95" s="192"/>
      <c r="AU95" s="300"/>
      <c r="AV95" s="300"/>
      <c r="AW95" s="300"/>
      <c r="AX95" s="220"/>
      <c r="AY95" s="300"/>
      <c r="AZ95" s="300"/>
      <c r="BA95" s="300"/>
      <c r="BB95" s="192"/>
      <c r="BC95" s="192"/>
      <c r="BD95" s="191"/>
      <c r="BE95" s="191"/>
      <c r="BF95" s="299"/>
      <c r="BG95" s="221"/>
      <c r="BH95" s="191"/>
      <c r="BI95" s="191"/>
      <c r="BJ95" s="199"/>
      <c r="BK95" s="192"/>
      <c r="BL95" s="192"/>
      <c r="BM95" s="191"/>
      <c r="BN95" s="191"/>
      <c r="BO95" s="299"/>
      <c r="BP95" s="221"/>
      <c r="BQ95" s="191"/>
      <c r="BR95" s="191"/>
      <c r="BS95" s="199"/>
      <c r="BT95" s="195"/>
      <c r="BU95" s="195"/>
      <c r="BV95" s="195"/>
      <c r="BW95" s="195"/>
      <c r="BX95" s="195"/>
      <c r="BY95" s="195"/>
      <c r="BZ95" s="195"/>
      <c r="CA95" s="195"/>
      <c r="CB95" s="195"/>
      <c r="CC95" s="300"/>
      <c r="CD95" s="300"/>
      <c r="CE95" s="300"/>
      <c r="CF95" s="300"/>
      <c r="CG95" s="300"/>
      <c r="CH95" s="300"/>
      <c r="CI95" s="300"/>
      <c r="CJ95" s="300"/>
      <c r="CK95" s="300"/>
      <c r="CU95" s="387"/>
      <c r="CV95" s="387"/>
      <c r="CZ95" s="387"/>
      <c r="DA95" s="389"/>
      <c r="DB95" s="387"/>
      <c r="DC95" s="389"/>
    </row>
    <row r="96" spans="1:107" s="196" customFormat="1" ht="160.30000000000001" customHeight="1" thickBot="1" x14ac:dyDescent="0.3">
      <c r="A96" s="385"/>
      <c r="B96" s="385"/>
      <c r="C96" s="379"/>
      <c r="D96" s="382"/>
      <c r="E96" s="385"/>
      <c r="F96" s="388"/>
      <c r="G96" s="388"/>
      <c r="H96" s="388"/>
      <c r="I96" s="388"/>
      <c r="J96" s="388"/>
      <c r="K96" s="389"/>
      <c r="L96" s="390"/>
      <c r="M96" s="390"/>
      <c r="N96" s="389"/>
      <c r="O96" s="386"/>
      <c r="P96" s="391"/>
      <c r="Q96" s="226" t="s">
        <v>700</v>
      </c>
      <c r="R96" s="261" t="s">
        <v>223</v>
      </c>
      <c r="S96" s="261" t="s">
        <v>65</v>
      </c>
      <c r="T96" s="261" t="s">
        <v>59</v>
      </c>
      <c r="U96" s="261" t="s">
        <v>60</v>
      </c>
      <c r="V96" s="261" t="s">
        <v>72</v>
      </c>
      <c r="W96" s="261" t="s">
        <v>62</v>
      </c>
      <c r="X96" s="261" t="s">
        <v>75</v>
      </c>
      <c r="Y96" s="261" t="s">
        <v>63</v>
      </c>
      <c r="Z96" s="299">
        <f t="shared" si="82"/>
        <v>80</v>
      </c>
      <c r="AA96" s="301" t="str">
        <f t="shared" si="83"/>
        <v>Débil</v>
      </c>
      <c r="AB96" s="302" t="s">
        <v>15</v>
      </c>
      <c r="AC96" s="272">
        <f t="shared" si="84"/>
        <v>50</v>
      </c>
      <c r="AD96" s="273" t="str">
        <f t="shared" si="85"/>
        <v>Débil</v>
      </c>
      <c r="AE96" s="392"/>
      <c r="AF96" s="393"/>
      <c r="AG96" s="394"/>
      <c r="AH96" s="394"/>
      <c r="AI96" s="391"/>
      <c r="AJ96" s="391"/>
      <c r="AK96" s="391"/>
      <c r="AL96" s="395"/>
      <c r="AM96" s="191"/>
      <c r="AN96" s="191"/>
      <c r="AO96" s="300"/>
      <c r="AP96" s="84"/>
      <c r="AQ96" s="84"/>
      <c r="AR96" s="300"/>
      <c r="AS96" s="192"/>
      <c r="AT96" s="192"/>
      <c r="AU96" s="300"/>
      <c r="AV96" s="300"/>
      <c r="AW96" s="300"/>
      <c r="AX96" s="220"/>
      <c r="AY96" s="300"/>
      <c r="AZ96" s="300"/>
      <c r="BA96" s="300"/>
      <c r="BB96" s="192"/>
      <c r="BC96" s="192"/>
      <c r="BD96" s="191"/>
      <c r="BE96" s="191"/>
      <c r="BF96" s="299"/>
      <c r="BG96" s="221"/>
      <c r="BH96" s="191"/>
      <c r="BI96" s="191"/>
      <c r="BJ96" s="199"/>
      <c r="BK96" s="192"/>
      <c r="BL96" s="192"/>
      <c r="BM96" s="191"/>
      <c r="BN96" s="191"/>
      <c r="BO96" s="299"/>
      <c r="BP96" s="221"/>
      <c r="BQ96" s="191"/>
      <c r="BR96" s="191"/>
      <c r="BS96" s="199"/>
      <c r="BT96" s="195"/>
      <c r="BU96" s="195"/>
      <c r="BV96" s="195"/>
      <c r="BW96" s="195"/>
      <c r="BX96" s="195"/>
      <c r="BY96" s="195"/>
      <c r="BZ96" s="195"/>
      <c r="CA96" s="195"/>
      <c r="CB96" s="195"/>
      <c r="CC96" s="300"/>
      <c r="CD96" s="300"/>
      <c r="CE96" s="300"/>
      <c r="CF96" s="300"/>
      <c r="CG96" s="300"/>
      <c r="CH96" s="300"/>
      <c r="CI96" s="300"/>
      <c r="CJ96" s="300"/>
      <c r="CK96" s="300"/>
      <c r="CU96" s="387"/>
      <c r="CV96" s="387"/>
      <c r="CZ96" s="387"/>
      <c r="DA96" s="389"/>
      <c r="DB96" s="387"/>
      <c r="DC96" s="389"/>
    </row>
    <row r="97" spans="1:107" s="196" customFormat="1" ht="74.25" customHeight="1" thickBot="1" x14ac:dyDescent="0.3">
      <c r="A97" s="384" t="s">
        <v>24</v>
      </c>
      <c r="B97" s="384" t="s">
        <v>27</v>
      </c>
      <c r="C97" s="378" t="s">
        <v>240</v>
      </c>
      <c r="D97" s="380" t="s">
        <v>204</v>
      </c>
      <c r="E97" s="383" t="s">
        <v>609</v>
      </c>
      <c r="F97" s="386" t="s">
        <v>663</v>
      </c>
      <c r="G97" s="386"/>
      <c r="H97" s="386"/>
      <c r="I97" s="386"/>
      <c r="J97" s="386"/>
      <c r="K97" s="389" t="s">
        <v>664</v>
      </c>
      <c r="L97" s="390" t="s">
        <v>691</v>
      </c>
      <c r="M97" s="390" t="s">
        <v>693</v>
      </c>
      <c r="N97" s="389" t="s">
        <v>9</v>
      </c>
      <c r="O97" s="396" t="s">
        <v>14</v>
      </c>
      <c r="P97" s="391" t="str">
        <f>INDEX(Validacion!$C$15:$G$19,'Matriz de riesgo '!CU97:CU99,'Matriz de riesgo '!CV97:CV99)</f>
        <v>Extrema</v>
      </c>
      <c r="Q97" s="226" t="s">
        <v>700</v>
      </c>
      <c r="R97" s="261" t="s">
        <v>158</v>
      </c>
      <c r="S97" s="261" t="s">
        <v>65</v>
      </c>
      <c r="T97" s="261" t="s">
        <v>59</v>
      </c>
      <c r="U97" s="261" t="s">
        <v>60</v>
      </c>
      <c r="V97" s="261" t="s">
        <v>73</v>
      </c>
      <c r="W97" s="261" t="s">
        <v>74</v>
      </c>
      <c r="X97" s="261" t="s">
        <v>75</v>
      </c>
      <c r="Y97" s="261" t="s">
        <v>63</v>
      </c>
      <c r="Z97" s="299">
        <f t="shared" ref="Z97:Z99" si="86">IF(S97="Asignado",15,0)+IF(T97="Adecuado",15,0)+IF(U97="Oportuna",15,0)+IF(V97="Prevenir",15,IF(V97="Detectar",10,0))+IF(W97="Confiable",15,0)+IF(X97="Se investigan y resuelven oportunamente",15,0)+IF(Y97="Completa",10,IF(Y97="Incompleta",5,0))</f>
        <v>55</v>
      </c>
      <c r="AA97" s="301" t="str">
        <f t="shared" ref="AA97:AA99" si="87">IF(Z97&gt;=96,"Fuerte",IF(OR(Z97=95,Z97&gt;=86),"Moderado","Débil"))</f>
        <v>Débil</v>
      </c>
      <c r="AB97" s="302" t="s">
        <v>133</v>
      </c>
      <c r="AC97" s="272">
        <f t="shared" ref="AC97:AC99" si="88">IF(AA97="Fuerte",100,IF(AA97="Moderado",50,0))+IF(AB97="Fuerte",100,IF(AB97="Moderado",50,0))</f>
        <v>0</v>
      </c>
      <c r="AD97" s="273" t="str">
        <f t="shared" ref="AD97:AD99" si="89">IF(AND(AA97="Moderado",AB97="Moderado",AC97=100),"Moderado",IF(AC97=200,"Fuerte",IF(OR(AC97=150,),"Moderado","Débil")))</f>
        <v>Débil</v>
      </c>
      <c r="AE97" s="392">
        <f>(IF(AD97="Fuerte",100,IF(AD97="Moderado",50,0))+IF(AD98="Fuerte",100,IF(AD98="Moderado",50,0))+(IF(AD99="Fuerte",100,IF(AD99="Moderado",50,0)))/3)</f>
        <v>100</v>
      </c>
      <c r="AF97" s="393" t="str">
        <f>IF(AE97&gt;=100,"Fuerte",IF(OR(AE97=99,AE97&gt;=50),"Moderado","Débil"))</f>
        <v>Fuerte</v>
      </c>
      <c r="AG97" s="394" t="s">
        <v>151</v>
      </c>
      <c r="AH97" s="394" t="s">
        <v>152</v>
      </c>
      <c r="AI97" s="391" t="s">
        <v>8</v>
      </c>
      <c r="AJ97" s="391" t="s">
        <v>14</v>
      </c>
      <c r="AK97" s="391" t="str">
        <f>INDEX(Validacion!$C$15:$G$19,'Matriz de riesgo '!CZ97:CZ99,'Matriz de riesgo '!DB97:DB99)</f>
        <v>Extrema</v>
      </c>
      <c r="AL97" s="395"/>
      <c r="AM97" s="191"/>
      <c r="AN97" s="191"/>
      <c r="AO97" s="300"/>
      <c r="AP97" s="84"/>
      <c r="AQ97" s="84"/>
      <c r="AR97" s="300"/>
      <c r="AS97" s="192"/>
      <c r="AT97" s="192"/>
      <c r="AU97" s="300"/>
      <c r="AV97" s="300"/>
      <c r="AW97" s="300"/>
      <c r="AX97" s="220"/>
      <c r="AY97" s="300"/>
      <c r="AZ97" s="300"/>
      <c r="BA97" s="300"/>
      <c r="BB97" s="192"/>
      <c r="BC97" s="192"/>
      <c r="BD97" s="191"/>
      <c r="BE97" s="191"/>
      <c r="BF97" s="299"/>
      <c r="BG97" s="221"/>
      <c r="BH97" s="191"/>
      <c r="BI97" s="191"/>
      <c r="BJ97" s="199"/>
      <c r="BK97" s="192"/>
      <c r="BL97" s="192"/>
      <c r="BM97" s="191"/>
      <c r="BN97" s="191"/>
      <c r="BO97" s="299"/>
      <c r="BP97" s="221"/>
      <c r="BQ97" s="191"/>
      <c r="BR97" s="191"/>
      <c r="BS97" s="199"/>
      <c r="BT97" s="195"/>
      <c r="BU97" s="195"/>
      <c r="BV97" s="195"/>
      <c r="BW97" s="195"/>
      <c r="BX97" s="195"/>
      <c r="BY97" s="195"/>
      <c r="BZ97" s="195"/>
      <c r="CA97" s="195"/>
      <c r="CB97" s="195"/>
      <c r="CC97" s="300"/>
      <c r="CD97" s="300"/>
      <c r="CE97" s="300"/>
      <c r="CF97" s="300"/>
      <c r="CG97" s="300"/>
      <c r="CH97" s="300"/>
      <c r="CI97" s="300"/>
      <c r="CJ97" s="300"/>
      <c r="CK97" s="300"/>
      <c r="CU97" s="386">
        <f>VLOOKUP(N97,Validacion!$I$15:$M$19,2,FALSE)</f>
        <v>3</v>
      </c>
      <c r="CV97" s="386">
        <f>VLOOKUP(O97,Validacion!$I$23:$J$27,2,FALSE)</f>
        <v>4</v>
      </c>
      <c r="CZ97" s="386">
        <f>VLOOKUP($AI97,Validacion!$I$15:$M$19,2,FALSE)</f>
        <v>4</v>
      </c>
      <c r="DA97" s="389"/>
      <c r="DB97" s="386">
        <f>VLOOKUP($AJ97,Validacion!$I$23:$J$27,2,FALSE)</f>
        <v>4</v>
      </c>
      <c r="DC97" s="389"/>
    </row>
    <row r="98" spans="1:107" s="196" customFormat="1" ht="74.25" customHeight="1" thickBot="1" x14ac:dyDescent="0.3">
      <c r="A98" s="384"/>
      <c r="B98" s="384"/>
      <c r="C98" s="379"/>
      <c r="D98" s="381"/>
      <c r="E98" s="384"/>
      <c r="F98" s="387"/>
      <c r="G98" s="387"/>
      <c r="H98" s="387"/>
      <c r="I98" s="387"/>
      <c r="J98" s="387"/>
      <c r="K98" s="389"/>
      <c r="L98" s="390"/>
      <c r="M98" s="390"/>
      <c r="N98" s="389"/>
      <c r="O98" s="389"/>
      <c r="P98" s="391"/>
      <c r="Q98" s="226" t="s">
        <v>700</v>
      </c>
      <c r="R98" s="261" t="s">
        <v>158</v>
      </c>
      <c r="S98" s="261" t="s">
        <v>58</v>
      </c>
      <c r="T98" s="261" t="s">
        <v>59</v>
      </c>
      <c r="U98" s="261" t="s">
        <v>60</v>
      </c>
      <c r="V98" s="261" t="s">
        <v>61</v>
      </c>
      <c r="W98" s="261" t="s">
        <v>62</v>
      </c>
      <c r="X98" s="261" t="s">
        <v>75</v>
      </c>
      <c r="Y98" s="261" t="s">
        <v>63</v>
      </c>
      <c r="Z98" s="299">
        <f t="shared" si="86"/>
        <v>100</v>
      </c>
      <c r="AA98" s="301" t="str">
        <f t="shared" si="87"/>
        <v>Fuerte</v>
      </c>
      <c r="AB98" s="302" t="s">
        <v>141</v>
      </c>
      <c r="AC98" s="272">
        <f t="shared" si="88"/>
        <v>200</v>
      </c>
      <c r="AD98" s="273" t="str">
        <f t="shared" si="89"/>
        <v>Fuerte</v>
      </c>
      <c r="AE98" s="392"/>
      <c r="AF98" s="393"/>
      <c r="AG98" s="394"/>
      <c r="AH98" s="394"/>
      <c r="AI98" s="391"/>
      <c r="AJ98" s="391"/>
      <c r="AK98" s="391"/>
      <c r="AL98" s="395"/>
      <c r="AM98" s="191"/>
      <c r="AN98" s="191"/>
      <c r="AO98" s="300"/>
      <c r="AP98" s="84"/>
      <c r="AQ98" s="84"/>
      <c r="AR98" s="300"/>
      <c r="AS98" s="192"/>
      <c r="AT98" s="192"/>
      <c r="AU98" s="300"/>
      <c r="AV98" s="300"/>
      <c r="AW98" s="300"/>
      <c r="AX98" s="220"/>
      <c r="AY98" s="300"/>
      <c r="AZ98" s="300"/>
      <c r="BA98" s="300"/>
      <c r="BB98" s="192"/>
      <c r="BC98" s="192"/>
      <c r="BD98" s="191"/>
      <c r="BE98" s="191"/>
      <c r="BF98" s="299"/>
      <c r="BG98" s="221"/>
      <c r="BH98" s="191"/>
      <c r="BI98" s="191"/>
      <c r="BJ98" s="199"/>
      <c r="BK98" s="192"/>
      <c r="BL98" s="192"/>
      <c r="BM98" s="191"/>
      <c r="BN98" s="191"/>
      <c r="BO98" s="299"/>
      <c r="BP98" s="221"/>
      <c r="BQ98" s="191"/>
      <c r="BR98" s="191"/>
      <c r="BS98" s="199"/>
      <c r="BT98" s="195"/>
      <c r="BU98" s="195"/>
      <c r="BV98" s="195"/>
      <c r="BW98" s="195"/>
      <c r="BX98" s="195"/>
      <c r="BY98" s="195"/>
      <c r="BZ98" s="195"/>
      <c r="CA98" s="195"/>
      <c r="CB98" s="195"/>
      <c r="CC98" s="300"/>
      <c r="CD98" s="300"/>
      <c r="CE98" s="300"/>
      <c r="CF98" s="300"/>
      <c r="CG98" s="300"/>
      <c r="CH98" s="300"/>
      <c r="CI98" s="300"/>
      <c r="CJ98" s="300"/>
      <c r="CK98" s="300"/>
      <c r="CU98" s="387"/>
      <c r="CV98" s="387"/>
      <c r="CZ98" s="387"/>
      <c r="DA98" s="389"/>
      <c r="DB98" s="387"/>
      <c r="DC98" s="389"/>
    </row>
    <row r="99" spans="1:107" s="196" customFormat="1" ht="160.30000000000001" customHeight="1" thickBot="1" x14ac:dyDescent="0.3">
      <c r="A99" s="385"/>
      <c r="B99" s="385"/>
      <c r="C99" s="379"/>
      <c r="D99" s="382"/>
      <c r="E99" s="385"/>
      <c r="F99" s="388"/>
      <c r="G99" s="388"/>
      <c r="H99" s="388"/>
      <c r="I99" s="388"/>
      <c r="J99" s="388"/>
      <c r="K99" s="389"/>
      <c r="L99" s="390"/>
      <c r="M99" s="390"/>
      <c r="N99" s="389"/>
      <c r="O99" s="386"/>
      <c r="P99" s="391"/>
      <c r="Q99" s="226" t="s">
        <v>700</v>
      </c>
      <c r="R99" s="261" t="s">
        <v>223</v>
      </c>
      <c r="S99" s="261" t="s">
        <v>65</v>
      </c>
      <c r="T99" s="261" t="s">
        <v>59</v>
      </c>
      <c r="U99" s="261" t="s">
        <v>60</v>
      </c>
      <c r="V99" s="261" t="s">
        <v>72</v>
      </c>
      <c r="W99" s="261" t="s">
        <v>62</v>
      </c>
      <c r="X99" s="261" t="s">
        <v>75</v>
      </c>
      <c r="Y99" s="261" t="s">
        <v>63</v>
      </c>
      <c r="Z99" s="299">
        <f t="shared" si="86"/>
        <v>80</v>
      </c>
      <c r="AA99" s="301" t="str">
        <f t="shared" si="87"/>
        <v>Débil</v>
      </c>
      <c r="AB99" s="302" t="s">
        <v>15</v>
      </c>
      <c r="AC99" s="272">
        <f t="shared" si="88"/>
        <v>50</v>
      </c>
      <c r="AD99" s="273" t="str">
        <f t="shared" si="89"/>
        <v>Débil</v>
      </c>
      <c r="AE99" s="392"/>
      <c r="AF99" s="393"/>
      <c r="AG99" s="394"/>
      <c r="AH99" s="394"/>
      <c r="AI99" s="391"/>
      <c r="AJ99" s="391"/>
      <c r="AK99" s="391"/>
      <c r="AL99" s="395"/>
      <c r="AM99" s="191"/>
      <c r="AN99" s="191"/>
      <c r="AO99" s="300"/>
      <c r="AP99" s="84"/>
      <c r="AQ99" s="84"/>
      <c r="AR99" s="300"/>
      <c r="AS99" s="192"/>
      <c r="AT99" s="192"/>
      <c r="AU99" s="300"/>
      <c r="AV99" s="300"/>
      <c r="AW99" s="300"/>
      <c r="AX99" s="220"/>
      <c r="AY99" s="300"/>
      <c r="AZ99" s="300"/>
      <c r="BA99" s="300"/>
      <c r="BB99" s="192"/>
      <c r="BC99" s="192"/>
      <c r="BD99" s="191"/>
      <c r="BE99" s="191"/>
      <c r="BF99" s="299"/>
      <c r="BG99" s="221"/>
      <c r="BH99" s="191"/>
      <c r="BI99" s="191"/>
      <c r="BJ99" s="199"/>
      <c r="BK99" s="192"/>
      <c r="BL99" s="192"/>
      <c r="BM99" s="191"/>
      <c r="BN99" s="191"/>
      <c r="BO99" s="299"/>
      <c r="BP99" s="221"/>
      <c r="BQ99" s="191"/>
      <c r="BR99" s="191"/>
      <c r="BS99" s="199"/>
      <c r="BT99" s="195"/>
      <c r="BU99" s="195"/>
      <c r="BV99" s="195"/>
      <c r="BW99" s="195"/>
      <c r="BX99" s="195"/>
      <c r="BY99" s="195"/>
      <c r="BZ99" s="195"/>
      <c r="CA99" s="195"/>
      <c r="CB99" s="195"/>
      <c r="CC99" s="300"/>
      <c r="CD99" s="300"/>
      <c r="CE99" s="300"/>
      <c r="CF99" s="300"/>
      <c r="CG99" s="300"/>
      <c r="CH99" s="300"/>
      <c r="CI99" s="300"/>
      <c r="CJ99" s="300"/>
      <c r="CK99" s="300"/>
      <c r="CU99" s="387"/>
      <c r="CV99" s="387"/>
      <c r="CZ99" s="387"/>
      <c r="DA99" s="389"/>
      <c r="DB99" s="387"/>
      <c r="DC99" s="389"/>
    </row>
    <row r="100" spans="1:107" s="196" customFormat="1" ht="74.25" customHeight="1" thickBot="1" x14ac:dyDescent="0.3">
      <c r="A100" s="384" t="s">
        <v>24</v>
      </c>
      <c r="B100" s="384" t="s">
        <v>27</v>
      </c>
      <c r="C100" s="378" t="s">
        <v>240</v>
      </c>
      <c r="D100" s="380" t="s">
        <v>204</v>
      </c>
      <c r="E100" s="383" t="s">
        <v>609</v>
      </c>
      <c r="F100" s="386" t="s">
        <v>665</v>
      </c>
      <c r="G100" s="386"/>
      <c r="H100" s="386"/>
      <c r="I100" s="386"/>
      <c r="J100" s="386"/>
      <c r="K100" s="389" t="s">
        <v>666</v>
      </c>
      <c r="L100" s="390" t="s">
        <v>692</v>
      </c>
      <c r="M100" s="390" t="s">
        <v>693</v>
      </c>
      <c r="N100" s="389" t="s">
        <v>9</v>
      </c>
      <c r="O100" s="396" t="s">
        <v>14</v>
      </c>
      <c r="P100" s="391" t="str">
        <f>INDEX(Validacion!$C$15:$G$19,'Matriz de riesgo '!CU100:CU102,'Matriz de riesgo '!CV100:CV102)</f>
        <v>Extrema</v>
      </c>
      <c r="Q100" s="226" t="s">
        <v>700</v>
      </c>
      <c r="R100" s="261" t="s">
        <v>158</v>
      </c>
      <c r="S100" s="261" t="s">
        <v>65</v>
      </c>
      <c r="T100" s="261" t="s">
        <v>59</v>
      </c>
      <c r="U100" s="261" t="s">
        <v>60</v>
      </c>
      <c r="V100" s="261" t="s">
        <v>73</v>
      </c>
      <c r="W100" s="261" t="s">
        <v>74</v>
      </c>
      <c r="X100" s="261" t="s">
        <v>75</v>
      </c>
      <c r="Y100" s="261" t="s">
        <v>63</v>
      </c>
      <c r="Z100" s="299">
        <f t="shared" ref="Z100:Z102" si="90">IF(S100="Asignado",15,0)+IF(T100="Adecuado",15,0)+IF(U100="Oportuna",15,0)+IF(V100="Prevenir",15,IF(V100="Detectar",10,0))+IF(W100="Confiable",15,0)+IF(X100="Se investigan y resuelven oportunamente",15,0)+IF(Y100="Completa",10,IF(Y100="Incompleta",5,0))</f>
        <v>55</v>
      </c>
      <c r="AA100" s="301" t="str">
        <f t="shared" ref="AA100:AA102" si="91">IF(Z100&gt;=96,"Fuerte",IF(OR(Z100=95,Z100&gt;=86),"Moderado","Débil"))</f>
        <v>Débil</v>
      </c>
      <c r="AB100" s="302" t="s">
        <v>133</v>
      </c>
      <c r="AC100" s="272">
        <f t="shared" ref="AC100:AC102" si="92">IF(AA100="Fuerte",100,IF(AA100="Moderado",50,0))+IF(AB100="Fuerte",100,IF(AB100="Moderado",50,0))</f>
        <v>0</v>
      </c>
      <c r="AD100" s="273" t="str">
        <f t="shared" ref="AD100:AD102" si="93">IF(AND(AA100="Moderado",AB100="Moderado",AC100=100),"Moderado",IF(AC100=200,"Fuerte",IF(OR(AC100=150,),"Moderado","Débil")))</f>
        <v>Débil</v>
      </c>
      <c r="AE100" s="392">
        <f>(IF(AD100="Fuerte",100,IF(AD100="Moderado",50,0))+IF(AD101="Fuerte",100,IF(AD101="Moderado",50,0))+(IF(AD102="Fuerte",100,IF(AD102="Moderado",50,0)))/3)</f>
        <v>100</v>
      </c>
      <c r="AF100" s="393" t="str">
        <f>IF(AE100&gt;=100,"Fuerte",IF(OR(AE100=99,AE100&gt;=50),"Moderado","Débil"))</f>
        <v>Fuerte</v>
      </c>
      <c r="AG100" s="394" t="s">
        <v>151</v>
      </c>
      <c r="AH100" s="394" t="s">
        <v>152</v>
      </c>
      <c r="AI100" s="391" t="s">
        <v>8</v>
      </c>
      <c r="AJ100" s="391" t="s">
        <v>14</v>
      </c>
      <c r="AK100" s="391" t="str">
        <f>INDEX(Validacion!$C$15:$G$19,'Matriz de riesgo '!CZ100:CZ102,'Matriz de riesgo '!DB100:DB102)</f>
        <v>Extrema</v>
      </c>
      <c r="AL100" s="395"/>
      <c r="AM100" s="191"/>
      <c r="AN100" s="191"/>
      <c r="AO100" s="300"/>
      <c r="AP100" s="84"/>
      <c r="AQ100" s="84"/>
      <c r="AR100" s="300"/>
      <c r="AS100" s="192"/>
      <c r="AT100" s="192"/>
      <c r="AU100" s="300"/>
      <c r="AV100" s="300"/>
      <c r="AW100" s="300"/>
      <c r="AX100" s="220"/>
      <c r="AY100" s="300"/>
      <c r="AZ100" s="300"/>
      <c r="BA100" s="300"/>
      <c r="BB100" s="192"/>
      <c r="BC100" s="192"/>
      <c r="BD100" s="191"/>
      <c r="BE100" s="191"/>
      <c r="BF100" s="299"/>
      <c r="BG100" s="221"/>
      <c r="BH100" s="191"/>
      <c r="BI100" s="191"/>
      <c r="BJ100" s="199"/>
      <c r="BK100" s="192"/>
      <c r="BL100" s="192"/>
      <c r="BM100" s="191"/>
      <c r="BN100" s="191"/>
      <c r="BO100" s="299"/>
      <c r="BP100" s="221"/>
      <c r="BQ100" s="191"/>
      <c r="BR100" s="191"/>
      <c r="BS100" s="199"/>
      <c r="BT100" s="195"/>
      <c r="BU100" s="195"/>
      <c r="BV100" s="195"/>
      <c r="BW100" s="195"/>
      <c r="BX100" s="195"/>
      <c r="BY100" s="195"/>
      <c r="BZ100" s="195"/>
      <c r="CA100" s="195"/>
      <c r="CB100" s="195"/>
      <c r="CC100" s="300"/>
      <c r="CD100" s="300"/>
      <c r="CE100" s="300"/>
      <c r="CF100" s="300"/>
      <c r="CG100" s="300"/>
      <c r="CH100" s="300"/>
      <c r="CI100" s="300"/>
      <c r="CJ100" s="300"/>
      <c r="CK100" s="300"/>
      <c r="CU100" s="386">
        <f>VLOOKUP(N100,Validacion!$I$15:$M$19,2,FALSE)</f>
        <v>3</v>
      </c>
      <c r="CV100" s="386">
        <f>VLOOKUP(O100,Validacion!$I$23:$J$27,2,FALSE)</f>
        <v>4</v>
      </c>
      <c r="CZ100" s="386">
        <f>VLOOKUP($AI100,Validacion!$I$15:$M$19,2,FALSE)</f>
        <v>4</v>
      </c>
      <c r="DA100" s="389"/>
      <c r="DB100" s="386">
        <f>VLOOKUP($AJ100,Validacion!$I$23:$J$27,2,FALSE)</f>
        <v>4</v>
      </c>
      <c r="DC100" s="389"/>
    </row>
    <row r="101" spans="1:107" s="196" customFormat="1" ht="74.25" customHeight="1" thickBot="1" x14ac:dyDescent="0.3">
      <c r="A101" s="384"/>
      <c r="B101" s="384"/>
      <c r="C101" s="379"/>
      <c r="D101" s="381"/>
      <c r="E101" s="384"/>
      <c r="F101" s="387"/>
      <c r="G101" s="387"/>
      <c r="H101" s="387"/>
      <c r="I101" s="387"/>
      <c r="J101" s="387"/>
      <c r="K101" s="389"/>
      <c r="L101" s="390"/>
      <c r="M101" s="390"/>
      <c r="N101" s="389"/>
      <c r="O101" s="389"/>
      <c r="P101" s="391"/>
      <c r="Q101" s="226" t="s">
        <v>700</v>
      </c>
      <c r="R101" s="261" t="s">
        <v>158</v>
      </c>
      <c r="S101" s="261" t="s">
        <v>58</v>
      </c>
      <c r="T101" s="261" t="s">
        <v>59</v>
      </c>
      <c r="U101" s="261" t="s">
        <v>60</v>
      </c>
      <c r="V101" s="261" t="s">
        <v>61</v>
      </c>
      <c r="W101" s="261" t="s">
        <v>62</v>
      </c>
      <c r="X101" s="261" t="s">
        <v>75</v>
      </c>
      <c r="Y101" s="261" t="s">
        <v>63</v>
      </c>
      <c r="Z101" s="299">
        <f t="shared" si="90"/>
        <v>100</v>
      </c>
      <c r="AA101" s="301" t="str">
        <f t="shared" si="91"/>
        <v>Fuerte</v>
      </c>
      <c r="AB101" s="302" t="s">
        <v>141</v>
      </c>
      <c r="AC101" s="272">
        <f t="shared" si="92"/>
        <v>200</v>
      </c>
      <c r="AD101" s="273" t="str">
        <f t="shared" si="93"/>
        <v>Fuerte</v>
      </c>
      <c r="AE101" s="392"/>
      <c r="AF101" s="393"/>
      <c r="AG101" s="394"/>
      <c r="AH101" s="394"/>
      <c r="AI101" s="391"/>
      <c r="AJ101" s="391"/>
      <c r="AK101" s="391"/>
      <c r="AL101" s="395"/>
      <c r="AM101" s="191"/>
      <c r="AN101" s="191"/>
      <c r="AO101" s="300"/>
      <c r="AP101" s="84"/>
      <c r="AQ101" s="84"/>
      <c r="AR101" s="300"/>
      <c r="AS101" s="192"/>
      <c r="AT101" s="192"/>
      <c r="AU101" s="300"/>
      <c r="AV101" s="300"/>
      <c r="AW101" s="300"/>
      <c r="AX101" s="220"/>
      <c r="AY101" s="300"/>
      <c r="AZ101" s="300"/>
      <c r="BA101" s="300"/>
      <c r="BB101" s="192"/>
      <c r="BC101" s="192"/>
      <c r="BD101" s="191"/>
      <c r="BE101" s="191"/>
      <c r="BF101" s="299"/>
      <c r="BG101" s="221"/>
      <c r="BH101" s="191"/>
      <c r="BI101" s="191"/>
      <c r="BJ101" s="199"/>
      <c r="BK101" s="192"/>
      <c r="BL101" s="192"/>
      <c r="BM101" s="191"/>
      <c r="BN101" s="191"/>
      <c r="BO101" s="299"/>
      <c r="BP101" s="221"/>
      <c r="BQ101" s="191"/>
      <c r="BR101" s="191"/>
      <c r="BS101" s="199"/>
      <c r="BT101" s="195"/>
      <c r="BU101" s="195"/>
      <c r="BV101" s="195"/>
      <c r="BW101" s="195"/>
      <c r="BX101" s="195"/>
      <c r="BY101" s="195"/>
      <c r="BZ101" s="195"/>
      <c r="CA101" s="195"/>
      <c r="CB101" s="195"/>
      <c r="CC101" s="300"/>
      <c r="CD101" s="300"/>
      <c r="CE101" s="300"/>
      <c r="CF101" s="300"/>
      <c r="CG101" s="300"/>
      <c r="CH101" s="300"/>
      <c r="CI101" s="300"/>
      <c r="CJ101" s="300"/>
      <c r="CK101" s="300"/>
      <c r="CU101" s="387"/>
      <c r="CV101" s="387"/>
      <c r="CZ101" s="387"/>
      <c r="DA101" s="389"/>
      <c r="DB101" s="387"/>
      <c r="DC101" s="389"/>
    </row>
    <row r="102" spans="1:107" s="196" customFormat="1" ht="160.30000000000001" customHeight="1" x14ac:dyDescent="0.25">
      <c r="A102" s="385"/>
      <c r="B102" s="385"/>
      <c r="C102" s="379"/>
      <c r="D102" s="382"/>
      <c r="E102" s="385"/>
      <c r="F102" s="388"/>
      <c r="G102" s="388"/>
      <c r="H102" s="388"/>
      <c r="I102" s="388"/>
      <c r="J102" s="388"/>
      <c r="K102" s="389"/>
      <c r="L102" s="390"/>
      <c r="M102" s="390"/>
      <c r="N102" s="389"/>
      <c r="O102" s="386"/>
      <c r="P102" s="391"/>
      <c r="Q102" s="226" t="s">
        <v>700</v>
      </c>
      <c r="R102" s="261" t="s">
        <v>223</v>
      </c>
      <c r="S102" s="261" t="s">
        <v>65</v>
      </c>
      <c r="T102" s="261" t="s">
        <v>59</v>
      </c>
      <c r="U102" s="261" t="s">
        <v>60</v>
      </c>
      <c r="V102" s="261" t="s">
        <v>72</v>
      </c>
      <c r="W102" s="261" t="s">
        <v>62</v>
      </c>
      <c r="X102" s="261" t="s">
        <v>75</v>
      </c>
      <c r="Y102" s="261" t="s">
        <v>63</v>
      </c>
      <c r="Z102" s="299">
        <f t="shared" si="90"/>
        <v>80</v>
      </c>
      <c r="AA102" s="301" t="str">
        <f t="shared" si="91"/>
        <v>Débil</v>
      </c>
      <c r="AB102" s="302" t="s">
        <v>15</v>
      </c>
      <c r="AC102" s="272">
        <f t="shared" si="92"/>
        <v>50</v>
      </c>
      <c r="AD102" s="273" t="str">
        <f t="shared" si="93"/>
        <v>Débil</v>
      </c>
      <c r="AE102" s="392"/>
      <c r="AF102" s="393"/>
      <c r="AG102" s="394"/>
      <c r="AH102" s="394"/>
      <c r="AI102" s="391"/>
      <c r="AJ102" s="391"/>
      <c r="AK102" s="391"/>
      <c r="AL102" s="395"/>
      <c r="AM102" s="191"/>
      <c r="AN102" s="191"/>
      <c r="AO102" s="300"/>
      <c r="AP102" s="84"/>
      <c r="AQ102" s="84"/>
      <c r="AR102" s="300"/>
      <c r="AS102" s="192"/>
      <c r="AT102" s="192"/>
      <c r="AU102" s="300"/>
      <c r="AV102" s="300"/>
      <c r="AW102" s="300"/>
      <c r="AX102" s="220"/>
      <c r="AY102" s="300"/>
      <c r="AZ102" s="300"/>
      <c r="BA102" s="300"/>
      <c r="BB102" s="192"/>
      <c r="BC102" s="192"/>
      <c r="BD102" s="191"/>
      <c r="BE102" s="191"/>
      <c r="BF102" s="299"/>
      <c r="BG102" s="221"/>
      <c r="BH102" s="191"/>
      <c r="BI102" s="191"/>
      <c r="BJ102" s="199"/>
      <c r="BK102" s="192"/>
      <c r="BL102" s="192"/>
      <c r="BM102" s="191"/>
      <c r="BN102" s="191"/>
      <c r="BO102" s="299"/>
      <c r="BP102" s="221"/>
      <c r="BQ102" s="191"/>
      <c r="BR102" s="191"/>
      <c r="BS102" s="199"/>
      <c r="BT102" s="195"/>
      <c r="BU102" s="195"/>
      <c r="BV102" s="195"/>
      <c r="BW102" s="195"/>
      <c r="BX102" s="195"/>
      <c r="BY102" s="195"/>
      <c r="BZ102" s="195"/>
      <c r="CA102" s="195"/>
      <c r="CB102" s="195"/>
      <c r="CC102" s="300"/>
      <c r="CD102" s="300"/>
      <c r="CE102" s="300"/>
      <c r="CF102" s="300"/>
      <c r="CG102" s="300"/>
      <c r="CH102" s="300"/>
      <c r="CI102" s="300"/>
      <c r="CJ102" s="300"/>
      <c r="CK102" s="300"/>
      <c r="CU102" s="387"/>
      <c r="CV102" s="387"/>
      <c r="CZ102" s="387"/>
      <c r="DA102" s="389"/>
      <c r="DB102" s="387"/>
      <c r="DC102" s="389"/>
    </row>
  </sheetData>
  <mergeCells count="1016">
    <mergeCell ref="CU34:CU36"/>
    <mergeCell ref="CV34:CV36"/>
    <mergeCell ref="CZ34:CZ36"/>
    <mergeCell ref="DA34:DA36"/>
    <mergeCell ref="DB34:DB36"/>
    <mergeCell ref="AL31:AL33"/>
    <mergeCell ref="CU31:CU33"/>
    <mergeCell ref="CV31:CV33"/>
    <mergeCell ref="CZ31:CZ33"/>
    <mergeCell ref="DA31:DA33"/>
    <mergeCell ref="DB31:DB33"/>
    <mergeCell ref="DC31:DC33"/>
    <mergeCell ref="A34:A36"/>
    <mergeCell ref="B34:B36"/>
    <mergeCell ref="C34:C36"/>
    <mergeCell ref="D34:D36"/>
    <mergeCell ref="E34:E36"/>
    <mergeCell ref="F34:F36"/>
    <mergeCell ref="G34:G36"/>
    <mergeCell ref="H34:H36"/>
    <mergeCell ref="I34:I36"/>
    <mergeCell ref="J34:J36"/>
    <mergeCell ref="K34:K36"/>
    <mergeCell ref="L34:L36"/>
    <mergeCell ref="M34:M36"/>
    <mergeCell ref="N34:N36"/>
    <mergeCell ref="O34:O36"/>
    <mergeCell ref="P34:P36"/>
    <mergeCell ref="AE34:AE36"/>
    <mergeCell ref="AF34:AF36"/>
    <mergeCell ref="AG34:AG36"/>
    <mergeCell ref="AH34:AH36"/>
    <mergeCell ref="DC34:DC36"/>
    <mergeCell ref="AI34:AI36"/>
    <mergeCell ref="AJ34:AJ36"/>
    <mergeCell ref="AK34:AK36"/>
    <mergeCell ref="AL34:AL36"/>
    <mergeCell ref="AJ28:AJ30"/>
    <mergeCell ref="AK28:AK30"/>
    <mergeCell ref="AL28:AL30"/>
    <mergeCell ref="CU28:CU30"/>
    <mergeCell ref="CV28:CV30"/>
    <mergeCell ref="CZ28:CZ30"/>
    <mergeCell ref="DA28:DA30"/>
    <mergeCell ref="DB28:DB30"/>
    <mergeCell ref="DC28:DC30"/>
    <mergeCell ref="A31:A33"/>
    <mergeCell ref="B31:B33"/>
    <mergeCell ref="C31:C33"/>
    <mergeCell ref="D31:D33"/>
    <mergeCell ref="E31:E33"/>
    <mergeCell ref="F31:F33"/>
    <mergeCell ref="G31:G33"/>
    <mergeCell ref="H31:H33"/>
    <mergeCell ref="I31:I33"/>
    <mergeCell ref="J31:J33"/>
    <mergeCell ref="K31:K33"/>
    <mergeCell ref="L31:L33"/>
    <mergeCell ref="M31:M33"/>
    <mergeCell ref="N31:N33"/>
    <mergeCell ref="O31:O33"/>
    <mergeCell ref="P31:P33"/>
    <mergeCell ref="AE31:AE33"/>
    <mergeCell ref="AF31:AF33"/>
    <mergeCell ref="AG31:AG33"/>
    <mergeCell ref="AH31:AH33"/>
    <mergeCell ref="AI31:AI33"/>
    <mergeCell ref="AJ31:AJ33"/>
    <mergeCell ref="AK31:AK33"/>
    <mergeCell ref="AH25:AH27"/>
    <mergeCell ref="AI25:AI27"/>
    <mergeCell ref="AJ25:AJ27"/>
    <mergeCell ref="AK25:AK27"/>
    <mergeCell ref="AL25:AL27"/>
    <mergeCell ref="CU25:CU27"/>
    <mergeCell ref="CV25:CV27"/>
    <mergeCell ref="CZ25:CZ27"/>
    <mergeCell ref="DA25:DA27"/>
    <mergeCell ref="DB25:DB27"/>
    <mergeCell ref="DC25:DC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AI28:AI30"/>
    <mergeCell ref="A25:A27"/>
    <mergeCell ref="B25:B27"/>
    <mergeCell ref="C25:C27"/>
    <mergeCell ref="D25:D27"/>
    <mergeCell ref="E25:E27"/>
    <mergeCell ref="F25:F27"/>
    <mergeCell ref="G25:G27"/>
    <mergeCell ref="H25:H27"/>
    <mergeCell ref="I25:I27"/>
    <mergeCell ref="L25:L27"/>
    <mergeCell ref="M25:M27"/>
    <mergeCell ref="N25:N27"/>
    <mergeCell ref="O25:O27"/>
    <mergeCell ref="P25:P27"/>
    <mergeCell ref="AE25:AE27"/>
    <mergeCell ref="AF25:AF27"/>
    <mergeCell ref="AG25:AG27"/>
    <mergeCell ref="DB19:DB21"/>
    <mergeCell ref="DA19:DA21"/>
    <mergeCell ref="DC19:DC21"/>
    <mergeCell ref="AI22:AI24"/>
    <mergeCell ref="AJ22:AJ24"/>
    <mergeCell ref="AK22:AK24"/>
    <mergeCell ref="CU22:CU24"/>
    <mergeCell ref="CV22:CV24"/>
    <mergeCell ref="DB22:DB24"/>
    <mergeCell ref="AL22:AL24"/>
    <mergeCell ref="DA22:DA24"/>
    <mergeCell ref="CZ19:CZ21"/>
    <mergeCell ref="CZ22:CZ24"/>
    <mergeCell ref="CU19:CU21"/>
    <mergeCell ref="CV19:CV21"/>
    <mergeCell ref="AI19:AI21"/>
    <mergeCell ref="AJ19:AJ21"/>
    <mergeCell ref="AK19:AK21"/>
    <mergeCell ref="AL19:AL21"/>
    <mergeCell ref="A19:A21"/>
    <mergeCell ref="B19:B21"/>
    <mergeCell ref="C19:C21"/>
    <mergeCell ref="D19:D21"/>
    <mergeCell ref="E19:E21"/>
    <mergeCell ref="F19:F21"/>
    <mergeCell ref="G19:G21"/>
    <mergeCell ref="H19:H21"/>
    <mergeCell ref="I19:I21"/>
    <mergeCell ref="L19:L21"/>
    <mergeCell ref="M19:M21"/>
    <mergeCell ref="AE22:AE24"/>
    <mergeCell ref="AF22:AF24"/>
    <mergeCell ref="AG22:AG24"/>
    <mergeCell ref="AH22:AH24"/>
    <mergeCell ref="N22:N24"/>
    <mergeCell ref="J22:J24"/>
    <mergeCell ref="K22:K24"/>
    <mergeCell ref="L22:L24"/>
    <mergeCell ref="M22:M24"/>
    <mergeCell ref="AF19:AF21"/>
    <mergeCell ref="AG19:AG21"/>
    <mergeCell ref="AH19:AH21"/>
    <mergeCell ref="N19:N21"/>
    <mergeCell ref="O19:O21"/>
    <mergeCell ref="AE19:AE21"/>
    <mergeCell ref="O22:O24"/>
    <mergeCell ref="P22:P24"/>
    <mergeCell ref="P19:P21"/>
    <mergeCell ref="A22:A24"/>
    <mergeCell ref="B22:B24"/>
    <mergeCell ref="C22:C24"/>
    <mergeCell ref="C8:C9"/>
    <mergeCell ref="C16:C18"/>
    <mergeCell ref="DB16:DB18"/>
    <mergeCell ref="DC16:DC18"/>
    <mergeCell ref="BR16:BR18"/>
    <mergeCell ref="BS16:BS18"/>
    <mergeCell ref="CU16:CU18"/>
    <mergeCell ref="CV16:CV18"/>
    <mergeCell ref="CZ16:CZ18"/>
    <mergeCell ref="DA16:DA18"/>
    <mergeCell ref="AY16:AY18"/>
    <mergeCell ref="BA16:BA18"/>
    <mergeCell ref="BH16:BH18"/>
    <mergeCell ref="BI16:BI18"/>
    <mergeCell ref="BJ16:BJ18"/>
    <mergeCell ref="BQ16:BQ18"/>
    <mergeCell ref="AG16:AG18"/>
    <mergeCell ref="AH16:AH18"/>
    <mergeCell ref="AI16:AI18"/>
    <mergeCell ref="AJ16:AJ18"/>
    <mergeCell ref="AK16:AK18"/>
    <mergeCell ref="AL16:AL18"/>
    <mergeCell ref="M16:M18"/>
    <mergeCell ref="N16:N18"/>
    <mergeCell ref="AU8:AX8"/>
    <mergeCell ref="AY8:BA8"/>
    <mergeCell ref="O16:O18"/>
    <mergeCell ref="P16:P18"/>
    <mergeCell ref="AE16:AE18"/>
    <mergeCell ref="AF16:AF18"/>
    <mergeCell ref="BB8:BC8"/>
    <mergeCell ref="BD8:BG8"/>
    <mergeCell ref="Z8:Z9"/>
    <mergeCell ref="AA8:AA9"/>
    <mergeCell ref="AB8:AB9"/>
    <mergeCell ref="Q8:Q9"/>
    <mergeCell ref="R8:R9"/>
    <mergeCell ref="S8:S9"/>
    <mergeCell ref="T8:T9"/>
    <mergeCell ref="U8:U9"/>
    <mergeCell ref="V8:V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6:A18"/>
    <mergeCell ref="B16:B18"/>
    <mergeCell ref="D16:D18"/>
    <mergeCell ref="E16:E18"/>
    <mergeCell ref="F16:F18"/>
    <mergeCell ref="L16:L18"/>
    <mergeCell ref="CC8:CC9"/>
    <mergeCell ref="CD8:CD9"/>
    <mergeCell ref="CE8:CE9"/>
    <mergeCell ref="BK8:BL8"/>
    <mergeCell ref="BM8:BP8"/>
    <mergeCell ref="BQ8:BS8"/>
    <mergeCell ref="BT8:BU8"/>
    <mergeCell ref="BV8:BY8"/>
    <mergeCell ref="BZ8:CB8"/>
    <mergeCell ref="AS8:AT8"/>
    <mergeCell ref="DT3:DT4"/>
    <mergeCell ref="F8:F9"/>
    <mergeCell ref="A10:A12"/>
    <mergeCell ref="B10:B12"/>
    <mergeCell ref="C10:C12"/>
    <mergeCell ref="L10:L12"/>
    <mergeCell ref="M10:M12"/>
    <mergeCell ref="N10:N12"/>
    <mergeCell ref="O10:O12"/>
    <mergeCell ref="P10:P12"/>
    <mergeCell ref="AE10:AE12"/>
    <mergeCell ref="AF10:AF12"/>
    <mergeCell ref="DC13:DC15"/>
    <mergeCell ref="DC10:DC12"/>
    <mergeCell ref="A13:A15"/>
    <mergeCell ref="B13:B15"/>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E8:E9"/>
    <mergeCell ref="K8:K9"/>
    <mergeCell ref="K16:K18"/>
    <mergeCell ref="G8:G9"/>
    <mergeCell ref="G16:G18"/>
    <mergeCell ref="H8:H9"/>
    <mergeCell ref="H16:H18"/>
    <mergeCell ref="I8:I9"/>
    <mergeCell ref="I16:I18"/>
    <mergeCell ref="J8:J9"/>
    <mergeCell ref="J16:J18"/>
    <mergeCell ref="J19:J21"/>
    <mergeCell ref="K19:K21"/>
    <mergeCell ref="J25:J27"/>
    <mergeCell ref="K25:K27"/>
    <mergeCell ref="D22:D24"/>
    <mergeCell ref="E22:E24"/>
    <mergeCell ref="F22:F24"/>
    <mergeCell ref="G22:G24"/>
    <mergeCell ref="H22:H24"/>
    <mergeCell ref="I22:I24"/>
    <mergeCell ref="D10:D12"/>
    <mergeCell ref="E10:E12"/>
    <mergeCell ref="F10:F12"/>
    <mergeCell ref="G10:G12"/>
    <mergeCell ref="H10:H12"/>
    <mergeCell ref="I10:I12"/>
    <mergeCell ref="J10:J12"/>
    <mergeCell ref="K10:K12"/>
    <mergeCell ref="DA37:DA39"/>
    <mergeCell ref="K37:K39"/>
    <mergeCell ref="L37:L39"/>
    <mergeCell ref="M37:M39"/>
    <mergeCell ref="N37:N39"/>
    <mergeCell ref="O37:O39"/>
    <mergeCell ref="P37:P39"/>
    <mergeCell ref="AE37:AE39"/>
    <mergeCell ref="AF37:AF39"/>
    <mergeCell ref="AG37:AG39"/>
    <mergeCell ref="A37:A39"/>
    <mergeCell ref="B37:B39"/>
    <mergeCell ref="C37:C39"/>
    <mergeCell ref="D37:D39"/>
    <mergeCell ref="E37:E39"/>
    <mergeCell ref="F37:F39"/>
    <mergeCell ref="G37:G39"/>
    <mergeCell ref="H37:H39"/>
    <mergeCell ref="I37:I39"/>
    <mergeCell ref="J37:J39"/>
    <mergeCell ref="DB37:DB39"/>
    <mergeCell ref="DC37:DC39"/>
    <mergeCell ref="A40:A42"/>
    <mergeCell ref="B40:B42"/>
    <mergeCell ref="C40:C42"/>
    <mergeCell ref="D40:D42"/>
    <mergeCell ref="E40:E42"/>
    <mergeCell ref="F40:F42"/>
    <mergeCell ref="G40:G42"/>
    <mergeCell ref="H40:H42"/>
    <mergeCell ref="I40:I42"/>
    <mergeCell ref="J40:J42"/>
    <mergeCell ref="K40:K42"/>
    <mergeCell ref="L40:L42"/>
    <mergeCell ref="M40:M42"/>
    <mergeCell ref="N40:N42"/>
    <mergeCell ref="O40:O42"/>
    <mergeCell ref="P40:P42"/>
    <mergeCell ref="AE40:AE42"/>
    <mergeCell ref="AF40:AF42"/>
    <mergeCell ref="AG40:AG42"/>
    <mergeCell ref="AH40:AH42"/>
    <mergeCell ref="AI40:AI42"/>
    <mergeCell ref="AJ40:AJ42"/>
    <mergeCell ref="AH37:AH39"/>
    <mergeCell ref="AI37:AI39"/>
    <mergeCell ref="AJ37:AJ39"/>
    <mergeCell ref="AK37:AK39"/>
    <mergeCell ref="AL37:AL39"/>
    <mergeCell ref="CU37:CU39"/>
    <mergeCell ref="CV37:CV39"/>
    <mergeCell ref="CZ37:CZ39"/>
    <mergeCell ref="AL43:AL45"/>
    <mergeCell ref="CU43:CU45"/>
    <mergeCell ref="AK40:AK42"/>
    <mergeCell ref="AL40:AL42"/>
    <mergeCell ref="CU40:CU42"/>
    <mergeCell ref="CV40:CV42"/>
    <mergeCell ref="CZ40:CZ42"/>
    <mergeCell ref="DA40:DA42"/>
    <mergeCell ref="DB40:DB42"/>
    <mergeCell ref="DC40:DC42"/>
    <mergeCell ref="A43:A45"/>
    <mergeCell ref="B43:B45"/>
    <mergeCell ref="C43:C45"/>
    <mergeCell ref="D43:D45"/>
    <mergeCell ref="E43:E45"/>
    <mergeCell ref="F43:F45"/>
    <mergeCell ref="G43:G45"/>
    <mergeCell ref="H43:H45"/>
    <mergeCell ref="I43:I45"/>
    <mergeCell ref="J43:J45"/>
    <mergeCell ref="K43:K45"/>
    <mergeCell ref="L43:L45"/>
    <mergeCell ref="M43:M45"/>
    <mergeCell ref="N43:N45"/>
    <mergeCell ref="O43:O45"/>
    <mergeCell ref="P43:P45"/>
    <mergeCell ref="DA46:DA48"/>
    <mergeCell ref="CV43:CV45"/>
    <mergeCell ref="CZ43:CZ45"/>
    <mergeCell ref="DA43:DA45"/>
    <mergeCell ref="DB43:DB45"/>
    <mergeCell ref="DC43:DC45"/>
    <mergeCell ref="A46:A48"/>
    <mergeCell ref="B46:B48"/>
    <mergeCell ref="C46:C48"/>
    <mergeCell ref="D46:D48"/>
    <mergeCell ref="E46:E48"/>
    <mergeCell ref="F46:F48"/>
    <mergeCell ref="G46:G48"/>
    <mergeCell ref="H46:H48"/>
    <mergeCell ref="I46:I48"/>
    <mergeCell ref="J46:J48"/>
    <mergeCell ref="K46:K48"/>
    <mergeCell ref="L46:L48"/>
    <mergeCell ref="M46:M48"/>
    <mergeCell ref="N46:N48"/>
    <mergeCell ref="O46:O48"/>
    <mergeCell ref="P46:P48"/>
    <mergeCell ref="AE46:AE48"/>
    <mergeCell ref="AF46:AF48"/>
    <mergeCell ref="AG46:AG48"/>
    <mergeCell ref="AE43:AE45"/>
    <mergeCell ref="AF43:AF45"/>
    <mergeCell ref="AG43:AG45"/>
    <mergeCell ref="AH43:AH45"/>
    <mergeCell ref="AI43:AI45"/>
    <mergeCell ref="AJ43:AJ45"/>
    <mergeCell ref="AK43:AK45"/>
    <mergeCell ref="DB46:DB48"/>
    <mergeCell ref="DC46:DC48"/>
    <mergeCell ref="A49:A51"/>
    <mergeCell ref="B49:B51"/>
    <mergeCell ref="C49:C51"/>
    <mergeCell ref="D49:D51"/>
    <mergeCell ref="E49:E51"/>
    <mergeCell ref="F49:F51"/>
    <mergeCell ref="G49:G51"/>
    <mergeCell ref="H49:H51"/>
    <mergeCell ref="I49:I51"/>
    <mergeCell ref="J49:J51"/>
    <mergeCell ref="K49:K51"/>
    <mergeCell ref="L49:L51"/>
    <mergeCell ref="M49:M51"/>
    <mergeCell ref="N49:N51"/>
    <mergeCell ref="O49:O51"/>
    <mergeCell ref="P49:P51"/>
    <mergeCell ref="AE49:AE51"/>
    <mergeCell ref="AF49:AF51"/>
    <mergeCell ref="AG49:AG51"/>
    <mergeCell ref="AH49:AH51"/>
    <mergeCell ref="AI49:AI51"/>
    <mergeCell ref="AJ49:AJ51"/>
    <mergeCell ref="AH46:AH48"/>
    <mergeCell ref="AI46:AI48"/>
    <mergeCell ref="AJ46:AJ48"/>
    <mergeCell ref="AK46:AK48"/>
    <mergeCell ref="AL46:AL48"/>
    <mergeCell ref="CU46:CU48"/>
    <mergeCell ref="CV46:CV48"/>
    <mergeCell ref="CZ46:CZ48"/>
    <mergeCell ref="AL52:AL54"/>
    <mergeCell ref="CU52:CU54"/>
    <mergeCell ref="AK49:AK51"/>
    <mergeCell ref="AL49:AL51"/>
    <mergeCell ref="CU49:CU51"/>
    <mergeCell ref="CV49:CV51"/>
    <mergeCell ref="CZ49:CZ51"/>
    <mergeCell ref="DA49:DA51"/>
    <mergeCell ref="DB49:DB51"/>
    <mergeCell ref="DC49:DC51"/>
    <mergeCell ref="A52:A54"/>
    <mergeCell ref="B52:B54"/>
    <mergeCell ref="C52:C54"/>
    <mergeCell ref="D52:D54"/>
    <mergeCell ref="E52:E54"/>
    <mergeCell ref="F52:F54"/>
    <mergeCell ref="G52:G54"/>
    <mergeCell ref="H52:H54"/>
    <mergeCell ref="I52:I54"/>
    <mergeCell ref="J52:J54"/>
    <mergeCell ref="K52:K54"/>
    <mergeCell ref="L52:L54"/>
    <mergeCell ref="M52:M54"/>
    <mergeCell ref="N52:N54"/>
    <mergeCell ref="O52:O54"/>
    <mergeCell ref="P52:P54"/>
    <mergeCell ref="DA55:DA57"/>
    <mergeCell ref="CV52:CV54"/>
    <mergeCell ref="CZ52:CZ54"/>
    <mergeCell ref="DA52:DA54"/>
    <mergeCell ref="DB52:DB54"/>
    <mergeCell ref="DC52:DC54"/>
    <mergeCell ref="A55:A57"/>
    <mergeCell ref="B55:B57"/>
    <mergeCell ref="C55:C57"/>
    <mergeCell ref="D55:D57"/>
    <mergeCell ref="E55:E57"/>
    <mergeCell ref="F55:F57"/>
    <mergeCell ref="G55:G57"/>
    <mergeCell ref="H55:H57"/>
    <mergeCell ref="I55:I57"/>
    <mergeCell ref="J55:J57"/>
    <mergeCell ref="K55:K57"/>
    <mergeCell ref="L55:L57"/>
    <mergeCell ref="M55:M57"/>
    <mergeCell ref="N55:N57"/>
    <mergeCell ref="O55:O57"/>
    <mergeCell ref="P55:P57"/>
    <mergeCell ref="AE55:AE57"/>
    <mergeCell ref="AF55:AF57"/>
    <mergeCell ref="AG55:AG57"/>
    <mergeCell ref="AE52:AE54"/>
    <mergeCell ref="AF52:AF54"/>
    <mergeCell ref="AG52:AG54"/>
    <mergeCell ref="AH52:AH54"/>
    <mergeCell ref="AI52:AI54"/>
    <mergeCell ref="AJ52:AJ54"/>
    <mergeCell ref="AK52:AK54"/>
    <mergeCell ref="DB55:DB57"/>
    <mergeCell ref="DC55:DC57"/>
    <mergeCell ref="A58:A60"/>
    <mergeCell ref="B58:B60"/>
    <mergeCell ref="C58:C60"/>
    <mergeCell ref="D58:D60"/>
    <mergeCell ref="E58:E60"/>
    <mergeCell ref="F58:F60"/>
    <mergeCell ref="G58:G60"/>
    <mergeCell ref="H58:H60"/>
    <mergeCell ref="I58:I60"/>
    <mergeCell ref="J58:J60"/>
    <mergeCell ref="K58:K60"/>
    <mergeCell ref="L58:L60"/>
    <mergeCell ref="M58:M60"/>
    <mergeCell ref="N58:N60"/>
    <mergeCell ref="O58:O60"/>
    <mergeCell ref="P58:P60"/>
    <mergeCell ref="AE58:AE60"/>
    <mergeCell ref="AF58:AF60"/>
    <mergeCell ref="AG58:AG60"/>
    <mergeCell ref="AH58:AH60"/>
    <mergeCell ref="AI58:AI60"/>
    <mergeCell ref="AJ58:AJ60"/>
    <mergeCell ref="AH55:AH57"/>
    <mergeCell ref="AI55:AI57"/>
    <mergeCell ref="AJ55:AJ57"/>
    <mergeCell ref="AK55:AK57"/>
    <mergeCell ref="AL55:AL57"/>
    <mergeCell ref="CU55:CU57"/>
    <mergeCell ref="CV55:CV57"/>
    <mergeCell ref="CZ55:CZ57"/>
    <mergeCell ref="CV61:CV63"/>
    <mergeCell ref="CZ61:CZ63"/>
    <mergeCell ref="AK58:AK60"/>
    <mergeCell ref="AL58:AL60"/>
    <mergeCell ref="CU58:CU60"/>
    <mergeCell ref="CV58:CV60"/>
    <mergeCell ref="CZ58:CZ60"/>
    <mergeCell ref="DA58:DA60"/>
    <mergeCell ref="DB58:DB60"/>
    <mergeCell ref="DC58:DC60"/>
    <mergeCell ref="A61:A63"/>
    <mergeCell ref="B61:B63"/>
    <mergeCell ref="C61:C63"/>
    <mergeCell ref="E61:E63"/>
    <mergeCell ref="G61:G63"/>
    <mergeCell ref="H61:H63"/>
    <mergeCell ref="I61:I63"/>
    <mergeCell ref="J61:J63"/>
    <mergeCell ref="K61:K63"/>
    <mergeCell ref="L61:L63"/>
    <mergeCell ref="M61:M63"/>
    <mergeCell ref="N61:N63"/>
    <mergeCell ref="O61:O63"/>
    <mergeCell ref="P61:P63"/>
    <mergeCell ref="AE61:AE63"/>
    <mergeCell ref="AF61:AF63"/>
    <mergeCell ref="F61:F63"/>
    <mergeCell ref="D61:D63"/>
    <mergeCell ref="DC64:DC66"/>
    <mergeCell ref="DA61:DA63"/>
    <mergeCell ref="DB61:DB63"/>
    <mergeCell ref="DC61:DC63"/>
    <mergeCell ref="A64:A66"/>
    <mergeCell ref="B64:B66"/>
    <mergeCell ref="C64:C66"/>
    <mergeCell ref="D64:D66"/>
    <mergeCell ref="E64:E66"/>
    <mergeCell ref="F64:F66"/>
    <mergeCell ref="G64:G66"/>
    <mergeCell ref="H64:H66"/>
    <mergeCell ref="I64:I66"/>
    <mergeCell ref="J64:J66"/>
    <mergeCell ref="K64:K66"/>
    <mergeCell ref="L64:L66"/>
    <mergeCell ref="M64:M66"/>
    <mergeCell ref="N64:N66"/>
    <mergeCell ref="O64:O66"/>
    <mergeCell ref="P64:P66"/>
    <mergeCell ref="AE64:AE66"/>
    <mergeCell ref="AF64:AF66"/>
    <mergeCell ref="AG64:AG66"/>
    <mergeCell ref="AH64:AH66"/>
    <mergeCell ref="AI64:AI66"/>
    <mergeCell ref="AG61:AG63"/>
    <mergeCell ref="AH61:AH63"/>
    <mergeCell ref="AI61:AI63"/>
    <mergeCell ref="AJ61:AJ63"/>
    <mergeCell ref="AK61:AK63"/>
    <mergeCell ref="AL61:AL63"/>
    <mergeCell ref="CU61:CU63"/>
    <mergeCell ref="G67:G69"/>
    <mergeCell ref="H67:H69"/>
    <mergeCell ref="I67:I69"/>
    <mergeCell ref="AJ64:AJ66"/>
    <mergeCell ref="AK64:AK66"/>
    <mergeCell ref="AL64:AL66"/>
    <mergeCell ref="CU64:CU66"/>
    <mergeCell ref="CV64:CV66"/>
    <mergeCell ref="CZ64:CZ66"/>
    <mergeCell ref="DA64:DA66"/>
    <mergeCell ref="DB64:DB66"/>
    <mergeCell ref="AL67:AL69"/>
    <mergeCell ref="CU67:CU69"/>
    <mergeCell ref="CV67:CV69"/>
    <mergeCell ref="CZ67:CZ69"/>
    <mergeCell ref="J67:J69"/>
    <mergeCell ref="K67:K69"/>
    <mergeCell ref="L67:L69"/>
    <mergeCell ref="M67:M69"/>
    <mergeCell ref="N67:N69"/>
    <mergeCell ref="O67:O69"/>
    <mergeCell ref="P67:P69"/>
    <mergeCell ref="AE67:AE69"/>
    <mergeCell ref="AF67:AF69"/>
    <mergeCell ref="DA70:DA72"/>
    <mergeCell ref="DB70:DB72"/>
    <mergeCell ref="DC70:DC72"/>
    <mergeCell ref="DA67:DA69"/>
    <mergeCell ref="DB67:DB69"/>
    <mergeCell ref="DC67:DC69"/>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AE70:AE72"/>
    <mergeCell ref="AF70:AF72"/>
    <mergeCell ref="AG70:AG72"/>
    <mergeCell ref="AH70:AH72"/>
    <mergeCell ref="A67:A69"/>
    <mergeCell ref="B67:B69"/>
    <mergeCell ref="C67:C69"/>
    <mergeCell ref="D67:D69"/>
    <mergeCell ref="E67:E69"/>
    <mergeCell ref="F67:F69"/>
    <mergeCell ref="AI70:AI72"/>
    <mergeCell ref="AG67:AG69"/>
    <mergeCell ref="AH67:AH69"/>
    <mergeCell ref="AI67:AI69"/>
    <mergeCell ref="AJ67:AJ69"/>
    <mergeCell ref="AK67:AK69"/>
    <mergeCell ref="CV73:CV75"/>
    <mergeCell ref="CZ73:CZ75"/>
    <mergeCell ref="J73:J75"/>
    <mergeCell ref="K73:K75"/>
    <mergeCell ref="L73:L75"/>
    <mergeCell ref="M73:M75"/>
    <mergeCell ref="N73:N75"/>
    <mergeCell ref="O73:O75"/>
    <mergeCell ref="P73:P75"/>
    <mergeCell ref="AE73:AE75"/>
    <mergeCell ref="AF73:AF75"/>
    <mergeCell ref="AJ70:AJ72"/>
    <mergeCell ref="AK70:AK72"/>
    <mergeCell ref="AL70:AL72"/>
    <mergeCell ref="CU70:CU72"/>
    <mergeCell ref="CV70:CV72"/>
    <mergeCell ref="CZ70:CZ72"/>
    <mergeCell ref="DC76:DC78"/>
    <mergeCell ref="DA73:DA75"/>
    <mergeCell ref="DB73:DB75"/>
    <mergeCell ref="DC73:DC75"/>
    <mergeCell ref="A76:A78"/>
    <mergeCell ref="B76:B78"/>
    <mergeCell ref="C76:C78"/>
    <mergeCell ref="D76:D78"/>
    <mergeCell ref="E76:E78"/>
    <mergeCell ref="F76:F78"/>
    <mergeCell ref="G76:G78"/>
    <mergeCell ref="H76:H78"/>
    <mergeCell ref="I76:I78"/>
    <mergeCell ref="J76:J78"/>
    <mergeCell ref="K76:K78"/>
    <mergeCell ref="L76:L78"/>
    <mergeCell ref="M76:M78"/>
    <mergeCell ref="N76:N78"/>
    <mergeCell ref="O76:O78"/>
    <mergeCell ref="P76:P78"/>
    <mergeCell ref="AE76:AE78"/>
    <mergeCell ref="AF76:AF78"/>
    <mergeCell ref="AG76:AG78"/>
    <mergeCell ref="AG73:AG75"/>
    <mergeCell ref="AH73:AH75"/>
    <mergeCell ref="AI73:AI75"/>
    <mergeCell ref="AJ73:AJ75"/>
    <mergeCell ref="AK73:AK75"/>
    <mergeCell ref="AL73:AL75"/>
    <mergeCell ref="CU73:CU75"/>
    <mergeCell ref="CV76:CV78"/>
    <mergeCell ref="CZ76:CZ78"/>
    <mergeCell ref="A79:A81"/>
    <mergeCell ref="B79:B81"/>
    <mergeCell ref="C79:C81"/>
    <mergeCell ref="D79:D81"/>
    <mergeCell ref="E79:E81"/>
    <mergeCell ref="F79:F81"/>
    <mergeCell ref="G79:G81"/>
    <mergeCell ref="H79:H81"/>
    <mergeCell ref="I79:I81"/>
    <mergeCell ref="AJ76:AJ78"/>
    <mergeCell ref="AK76:AK78"/>
    <mergeCell ref="AL76:AL78"/>
    <mergeCell ref="CU76:CU78"/>
    <mergeCell ref="A73:A75"/>
    <mergeCell ref="B73:B75"/>
    <mergeCell ref="C73:C75"/>
    <mergeCell ref="D73:D75"/>
    <mergeCell ref="E73:E75"/>
    <mergeCell ref="F73:F75"/>
    <mergeCell ref="G73:G75"/>
    <mergeCell ref="H73:H75"/>
    <mergeCell ref="I73:I75"/>
    <mergeCell ref="DA76:DA78"/>
    <mergeCell ref="DB76:DB78"/>
    <mergeCell ref="AL79:AL81"/>
    <mergeCell ref="CU79:CU81"/>
    <mergeCell ref="CV79:CV81"/>
    <mergeCell ref="CZ79:CZ81"/>
    <mergeCell ref="J79:J81"/>
    <mergeCell ref="K79:K81"/>
    <mergeCell ref="L79:L81"/>
    <mergeCell ref="M79:M81"/>
    <mergeCell ref="N79:N81"/>
    <mergeCell ref="O79:O81"/>
    <mergeCell ref="P79:P81"/>
    <mergeCell ref="AE79:AE81"/>
    <mergeCell ref="AF79:AF81"/>
    <mergeCell ref="AH76:AH78"/>
    <mergeCell ref="AI76:AI78"/>
    <mergeCell ref="DA82:DA84"/>
    <mergeCell ref="DB82:DB84"/>
    <mergeCell ref="DC82:DC84"/>
    <mergeCell ref="DA79:DA81"/>
    <mergeCell ref="DB79:DB81"/>
    <mergeCell ref="DC79:DC81"/>
    <mergeCell ref="A82:A84"/>
    <mergeCell ref="B82:B84"/>
    <mergeCell ref="C82:C84"/>
    <mergeCell ref="D82:D84"/>
    <mergeCell ref="E82:E84"/>
    <mergeCell ref="F82:F84"/>
    <mergeCell ref="G82:G84"/>
    <mergeCell ref="H82:H84"/>
    <mergeCell ref="I82:I84"/>
    <mergeCell ref="J82:J84"/>
    <mergeCell ref="K82:K84"/>
    <mergeCell ref="L82:L84"/>
    <mergeCell ref="M82:M84"/>
    <mergeCell ref="N82:N84"/>
    <mergeCell ref="O82:O84"/>
    <mergeCell ref="P82:P84"/>
    <mergeCell ref="AE82:AE84"/>
    <mergeCell ref="AF82:AF84"/>
    <mergeCell ref="AG82:AG84"/>
    <mergeCell ref="AH82:AH84"/>
    <mergeCell ref="AI82:AI84"/>
    <mergeCell ref="AG79:AG81"/>
    <mergeCell ref="AH79:AH81"/>
    <mergeCell ref="AI79:AI81"/>
    <mergeCell ref="AJ79:AJ81"/>
    <mergeCell ref="AK79:AK81"/>
    <mergeCell ref="CV85:CV87"/>
    <mergeCell ref="CZ85:CZ87"/>
    <mergeCell ref="J85:J87"/>
    <mergeCell ref="K85:K87"/>
    <mergeCell ref="L85:L87"/>
    <mergeCell ref="M85:M87"/>
    <mergeCell ref="N85:N87"/>
    <mergeCell ref="O85:O87"/>
    <mergeCell ref="P85:P87"/>
    <mergeCell ref="AE85:AE87"/>
    <mergeCell ref="AF85:AF87"/>
    <mergeCell ref="AJ82:AJ84"/>
    <mergeCell ref="AK82:AK84"/>
    <mergeCell ref="AL82:AL84"/>
    <mergeCell ref="CU82:CU84"/>
    <mergeCell ref="CV82:CV84"/>
    <mergeCell ref="CZ82:CZ84"/>
    <mergeCell ref="DC88:DC90"/>
    <mergeCell ref="DA85:DA87"/>
    <mergeCell ref="DB85:DB87"/>
    <mergeCell ref="DC85:DC87"/>
    <mergeCell ref="A88:A90"/>
    <mergeCell ref="B88:B90"/>
    <mergeCell ref="C88:C90"/>
    <mergeCell ref="D88:D90"/>
    <mergeCell ref="E88:E90"/>
    <mergeCell ref="F88:F90"/>
    <mergeCell ref="G88:G90"/>
    <mergeCell ref="H88:H90"/>
    <mergeCell ref="I88:I90"/>
    <mergeCell ref="J88:J90"/>
    <mergeCell ref="K88:K90"/>
    <mergeCell ref="L88:L90"/>
    <mergeCell ref="M88:M90"/>
    <mergeCell ref="N88:N90"/>
    <mergeCell ref="O88:O90"/>
    <mergeCell ref="P88:P90"/>
    <mergeCell ref="AE88:AE90"/>
    <mergeCell ref="AF88:AF90"/>
    <mergeCell ref="AG88:AG90"/>
    <mergeCell ref="AG85:AG87"/>
    <mergeCell ref="AH85:AH87"/>
    <mergeCell ref="AI85:AI87"/>
    <mergeCell ref="AJ85:AJ87"/>
    <mergeCell ref="AK85:AK87"/>
    <mergeCell ref="AL85:AL87"/>
    <mergeCell ref="CU85:CU87"/>
    <mergeCell ref="CV88:CV90"/>
    <mergeCell ref="CZ88:CZ90"/>
    <mergeCell ref="B91:B93"/>
    <mergeCell ref="C91:C93"/>
    <mergeCell ref="D91:D93"/>
    <mergeCell ref="E91:E93"/>
    <mergeCell ref="F91:F93"/>
    <mergeCell ref="G91:G93"/>
    <mergeCell ref="H91:H93"/>
    <mergeCell ref="I91:I93"/>
    <mergeCell ref="AJ88:AJ90"/>
    <mergeCell ref="AK88:AK90"/>
    <mergeCell ref="AL88:AL90"/>
    <mergeCell ref="CU88:CU90"/>
    <mergeCell ref="A85:A87"/>
    <mergeCell ref="B85:B87"/>
    <mergeCell ref="C85:C87"/>
    <mergeCell ref="D85:D87"/>
    <mergeCell ref="E85:E87"/>
    <mergeCell ref="F85:F87"/>
    <mergeCell ref="G85:G87"/>
    <mergeCell ref="H85:H87"/>
    <mergeCell ref="I85:I87"/>
    <mergeCell ref="DA88:DA90"/>
    <mergeCell ref="DB88:DB90"/>
    <mergeCell ref="CU91:CU93"/>
    <mergeCell ref="CV91:CV93"/>
    <mergeCell ref="CZ91:CZ93"/>
    <mergeCell ref="J91:J93"/>
    <mergeCell ref="K91:K93"/>
    <mergeCell ref="L91:L93"/>
    <mergeCell ref="M91:M93"/>
    <mergeCell ref="N91:N93"/>
    <mergeCell ref="O91:O93"/>
    <mergeCell ref="P91:P93"/>
    <mergeCell ref="AE91:AE93"/>
    <mergeCell ref="AF91:AF93"/>
    <mergeCell ref="AJ94:AJ96"/>
    <mergeCell ref="AK94:AK96"/>
    <mergeCell ref="AL94:AL96"/>
    <mergeCell ref="CU94:CU96"/>
    <mergeCell ref="CV94:CV96"/>
    <mergeCell ref="CZ94:CZ96"/>
    <mergeCell ref="DB94:DB96"/>
    <mergeCell ref="AH88:AH90"/>
    <mergeCell ref="AI88:AI90"/>
    <mergeCell ref="DC94:DC96"/>
    <mergeCell ref="DA91:DA93"/>
    <mergeCell ref="DB91:DB93"/>
    <mergeCell ref="DC91:DC93"/>
    <mergeCell ref="A94:A96"/>
    <mergeCell ref="B94:B96"/>
    <mergeCell ref="C94:C96"/>
    <mergeCell ref="D94:D96"/>
    <mergeCell ref="E94:E96"/>
    <mergeCell ref="F94:F96"/>
    <mergeCell ref="G94:G96"/>
    <mergeCell ref="H94:H96"/>
    <mergeCell ref="I94:I96"/>
    <mergeCell ref="J94:J96"/>
    <mergeCell ref="K94:K96"/>
    <mergeCell ref="L94:L96"/>
    <mergeCell ref="M94:M96"/>
    <mergeCell ref="N94:N96"/>
    <mergeCell ref="O94:O96"/>
    <mergeCell ref="P94:P96"/>
    <mergeCell ref="AE94:AE96"/>
    <mergeCell ref="AF94:AF96"/>
    <mergeCell ref="AG94:AG96"/>
    <mergeCell ref="AH94:AH96"/>
    <mergeCell ref="AI94:AI96"/>
    <mergeCell ref="AG91:AG93"/>
    <mergeCell ref="AH91:AH93"/>
    <mergeCell ref="AI91:AI93"/>
    <mergeCell ref="AJ91:AJ93"/>
    <mergeCell ref="AK91:AK93"/>
    <mergeCell ref="AL91:AL93"/>
    <mergeCell ref="A91:A93"/>
    <mergeCell ref="J97:J99"/>
    <mergeCell ref="K97:K99"/>
    <mergeCell ref="L97:L99"/>
    <mergeCell ref="M97:M99"/>
    <mergeCell ref="N97:N99"/>
    <mergeCell ref="O97:O99"/>
    <mergeCell ref="P97:P99"/>
    <mergeCell ref="AE97:AE99"/>
    <mergeCell ref="AF97:AF99"/>
    <mergeCell ref="A97:A99"/>
    <mergeCell ref="B97:B99"/>
    <mergeCell ref="C97:C99"/>
    <mergeCell ref="D97:D99"/>
    <mergeCell ref="E97:E99"/>
    <mergeCell ref="F97:F99"/>
    <mergeCell ref="G97:G99"/>
    <mergeCell ref="H97:H99"/>
    <mergeCell ref="I97:I99"/>
    <mergeCell ref="DC100:DC102"/>
    <mergeCell ref="DA97:DA99"/>
    <mergeCell ref="DB97:DB99"/>
    <mergeCell ref="DC97:DC99"/>
    <mergeCell ref="A100:A102"/>
    <mergeCell ref="B100:B102"/>
    <mergeCell ref="C100:C102"/>
    <mergeCell ref="D100:D102"/>
    <mergeCell ref="E100:E102"/>
    <mergeCell ref="F100:F102"/>
    <mergeCell ref="G100:G102"/>
    <mergeCell ref="H100:H102"/>
    <mergeCell ref="I100:I102"/>
    <mergeCell ref="J100:J102"/>
    <mergeCell ref="K100:K102"/>
    <mergeCell ref="L100:L102"/>
    <mergeCell ref="M100:M102"/>
    <mergeCell ref="N100:N102"/>
    <mergeCell ref="O100:O102"/>
    <mergeCell ref="P100:P102"/>
    <mergeCell ref="AE100:AE102"/>
    <mergeCell ref="AF100:AF102"/>
    <mergeCell ref="AG100:AG102"/>
    <mergeCell ref="AH100:AH102"/>
    <mergeCell ref="AI100:AI102"/>
    <mergeCell ref="AG97:AG99"/>
    <mergeCell ref="AH97:AH99"/>
    <mergeCell ref="AI97:AI99"/>
    <mergeCell ref="AJ97:AJ99"/>
    <mergeCell ref="AK97:AK99"/>
    <mergeCell ref="AL97:AL99"/>
    <mergeCell ref="CU97:CU99"/>
    <mergeCell ref="AJ100:AJ102"/>
    <mergeCell ref="AK100:AK102"/>
    <mergeCell ref="AL100:AL102"/>
    <mergeCell ref="CU100:CU102"/>
    <mergeCell ref="CV100:CV102"/>
    <mergeCell ref="CZ100:CZ102"/>
    <mergeCell ref="DA100:DA102"/>
    <mergeCell ref="DB100:DB102"/>
    <mergeCell ref="AI13:AI15"/>
    <mergeCell ref="AG10:AG12"/>
    <mergeCell ref="AH10:AH12"/>
    <mergeCell ref="AI10:AI12"/>
    <mergeCell ref="AJ10:AJ12"/>
    <mergeCell ref="AK10:AK12"/>
    <mergeCell ref="AL10:AL12"/>
    <mergeCell ref="CU10:CU12"/>
    <mergeCell ref="CV10:CV12"/>
    <mergeCell ref="CZ10:CZ12"/>
    <mergeCell ref="AJ13:AJ15"/>
    <mergeCell ref="AK13:AK15"/>
    <mergeCell ref="AL13:AL15"/>
    <mergeCell ref="CU13:CU15"/>
    <mergeCell ref="CV13:CV15"/>
    <mergeCell ref="CZ13:CZ15"/>
    <mergeCell ref="DA13:DA15"/>
    <mergeCell ref="DB13:DB15"/>
    <mergeCell ref="DA10:DA12"/>
    <mergeCell ref="DB10:DB12"/>
    <mergeCell ref="AH13:AH15"/>
    <mergeCell ref="CV97:CV99"/>
    <mergeCell ref="CZ97:CZ99"/>
    <mergeCell ref="DA94:DA96"/>
    <mergeCell ref="C13:C15"/>
    <mergeCell ref="D13:D15"/>
    <mergeCell ref="E13:E15"/>
    <mergeCell ref="F13:F15"/>
    <mergeCell ref="G13:G15"/>
    <mergeCell ref="H13:H15"/>
    <mergeCell ref="I13:I15"/>
    <mergeCell ref="J13:J15"/>
    <mergeCell ref="K13:K15"/>
    <mergeCell ref="L13:L15"/>
    <mergeCell ref="M13:M15"/>
    <mergeCell ref="N13:N15"/>
    <mergeCell ref="O13:O15"/>
    <mergeCell ref="P13:P15"/>
    <mergeCell ref="AE13:AE15"/>
    <mergeCell ref="AF13:AF15"/>
    <mergeCell ref="AG13:AG15"/>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864" operator="equal" id="{3581B528-6013-4113-B787-152D003A3FC1}">
            <xm:f>'DATOS '!$A$6</xm:f>
            <x14:dxf>
              <fill>
                <patternFill>
                  <bgColor rgb="FF00B050"/>
                </patternFill>
              </fill>
            </x14:dxf>
          </x14:cfRule>
          <x14:cfRule type="cellIs" priority="865" operator="equal" id="{63AB54CB-E0F3-46AF-8ACB-B224DDD1E649}">
            <xm:f>'DATOS '!$A$5</xm:f>
            <x14:dxf>
              <fill>
                <patternFill>
                  <bgColor rgb="FF92D050"/>
                </patternFill>
              </fill>
            </x14:dxf>
          </x14:cfRule>
          <x14:cfRule type="cellIs" priority="866" operator="equal" id="{5AAEB860-0921-4D61-85F7-3F34E35F9DA0}">
            <xm:f>'DATOS '!$A$4</xm:f>
            <x14:dxf>
              <fill>
                <patternFill>
                  <bgColor rgb="FFFFFF00"/>
                </patternFill>
              </fill>
            </x14:dxf>
          </x14:cfRule>
          <x14:cfRule type="cellIs" priority="867" operator="equal" id="{DB2845A9-6B1E-424F-87C6-CECF127B5E9D}">
            <xm:f>'DATOS '!$A$3</xm:f>
            <x14:dxf>
              <fill>
                <patternFill>
                  <bgColor rgb="FFFFC000"/>
                </patternFill>
              </fill>
            </x14:dxf>
          </x14:cfRule>
          <x14:cfRule type="cellIs" priority="868" operator="equal" id="{C7D07FF5-796E-44DC-94DF-9841C7618938}">
            <xm:f>'DATOS '!$A$2</xm:f>
            <x14:dxf>
              <fill>
                <patternFill>
                  <bgColor rgb="FFFF0000"/>
                </patternFill>
              </fill>
            </x14:dxf>
          </x14:cfRule>
          <xm:sqref>N16 AI16 N19:N20 N22 AI19 AI22</xm:sqref>
        </x14:conditionalFormatting>
        <x14:conditionalFormatting xmlns:xm="http://schemas.microsoft.com/office/excel/2006/main">
          <x14:cfRule type="cellIs" priority="869" operator="equal" id="{63592E8F-EB51-44DD-829A-060613CA8381}">
            <xm:f>'DATOS '!$A$13</xm:f>
            <x14:dxf>
              <fill>
                <patternFill>
                  <bgColor rgb="FF00B050"/>
                </patternFill>
              </fill>
            </x14:dxf>
          </x14:cfRule>
          <x14:cfRule type="cellIs" priority="870" operator="equal" id="{C9D7971D-8EF3-4B16-A906-1A862BC0DC07}">
            <xm:f>'DATOS '!$A$12</xm:f>
            <x14:dxf>
              <fill>
                <patternFill>
                  <bgColor rgb="FF92D050"/>
                </patternFill>
              </fill>
            </x14:dxf>
          </x14:cfRule>
          <x14:cfRule type="cellIs" priority="871" operator="equal" id="{32FAC9BE-1B93-4BDE-9C3E-0F1567FB50B9}">
            <xm:f>'DATOS '!$A$11</xm:f>
            <x14:dxf>
              <fill>
                <patternFill>
                  <bgColor rgb="FFFFFF00"/>
                </patternFill>
              </fill>
            </x14:dxf>
          </x14:cfRule>
          <x14:cfRule type="cellIs" priority="872" operator="equal" id="{1C0AB6EC-3D36-48FC-95D5-29B8A8D74FC4}">
            <xm:f>'DATOS '!$A$10</xm:f>
            <x14:dxf>
              <fill>
                <patternFill>
                  <bgColor rgb="FFFFC000"/>
                </patternFill>
              </fill>
            </x14:dxf>
          </x14:cfRule>
          <x14:cfRule type="cellIs" priority="873" operator="equal" id="{6951F159-CACB-4E25-B0F9-8CDAA0153B13}">
            <xm:f>'DATOS '!$A$9</xm:f>
            <x14:dxf>
              <fill>
                <patternFill>
                  <bgColor rgb="FFFF0000"/>
                </patternFill>
              </fill>
            </x14:dxf>
          </x14:cfRule>
          <xm:sqref>O16 AJ16 AJ19 AJ22 O19 O22 O25 O28 O31 O34 O37 O40 O43 O46 O49 O52 O55 O58 O61 O64 O67 O70 O73 O76 O79 O82 O85 O88 O91 O94 O97 O100</xm:sqref>
        </x14:conditionalFormatting>
        <x14:conditionalFormatting xmlns:xm="http://schemas.microsoft.com/office/excel/2006/main">
          <x14:cfRule type="cellIs" priority="874" operator="equal" id="{644EA223-1B9F-4D70-BDDB-54D0A0ACDA3A}">
            <xm:f>'DATOS '!$A$19</xm:f>
            <x14:dxf>
              <fill>
                <patternFill>
                  <bgColor rgb="FF92D050"/>
                </patternFill>
              </fill>
            </x14:dxf>
          </x14:cfRule>
          <x14:cfRule type="cellIs" priority="875" operator="equal" id="{8D682805-5B57-4A4F-B84D-2C9912067687}">
            <xm:f>'DATOS '!$A$18</xm:f>
            <x14:dxf>
              <fill>
                <patternFill>
                  <bgColor rgb="FFFFFF00"/>
                </patternFill>
              </fill>
            </x14:dxf>
          </x14:cfRule>
          <x14:cfRule type="cellIs" priority="876" operator="equal" id="{6EE34CB8-9A1D-4BAA-A212-486C01B155C1}">
            <xm:f>'DATOS '!$A$17</xm:f>
            <x14:dxf>
              <fill>
                <patternFill>
                  <bgColor rgb="FFFFC000"/>
                </patternFill>
              </fill>
            </x14:dxf>
          </x14:cfRule>
          <x14:cfRule type="cellIs" priority="877" operator="equal" id="{98D548AD-2A95-420C-A8E0-CFCD41399719}">
            <xm:f>'DATOS '!$A$16</xm:f>
            <x14:dxf>
              <fill>
                <patternFill>
                  <bgColor rgb="FFFF0000"/>
                </patternFill>
              </fill>
            </x14:dxf>
          </x14:cfRule>
          <xm:sqref>CU16:CV16 CZ16:DB16 AL16 CU19:CV20 CU22:CV23 CZ19:DC19 CZ22 DB22</xm:sqref>
        </x14:conditionalFormatting>
        <x14:conditionalFormatting xmlns:xm="http://schemas.microsoft.com/office/excel/2006/main">
          <x14:cfRule type="cellIs" priority="794" operator="equal" id="{1EED28F9-D33A-4C07-8D29-3818EA82DC53}">
            <xm:f>'DATOS '!$A$19</xm:f>
            <x14:dxf>
              <fill>
                <patternFill>
                  <bgColor rgb="FF92D050"/>
                </patternFill>
              </fill>
            </x14:dxf>
          </x14:cfRule>
          <x14:cfRule type="cellIs" priority="795" operator="equal" id="{61E92972-ADF0-442A-90DB-159F6194B119}">
            <xm:f>'DATOS '!$A$18</xm:f>
            <x14:dxf>
              <fill>
                <patternFill>
                  <bgColor rgb="FFFFFF00"/>
                </patternFill>
              </fill>
            </x14:dxf>
          </x14:cfRule>
          <x14:cfRule type="cellIs" priority="796" operator="equal" id="{91796FE9-AC0A-4B8A-920A-DAF997E87449}">
            <xm:f>'DATOS '!$A$17</xm:f>
            <x14:dxf>
              <fill>
                <patternFill>
                  <bgColor rgb="FFFFC000"/>
                </patternFill>
              </fill>
            </x14:dxf>
          </x14:cfRule>
          <x14:cfRule type="cellIs" priority="797" operator="equal" id="{D129BCAE-DBF4-4E30-9408-BE4260487B9E}">
            <xm:f>'DATOS '!$A$16</xm:f>
            <x14:dxf>
              <fill>
                <patternFill>
                  <bgColor rgb="FFFF0000"/>
                </patternFill>
              </fill>
            </x14:dxf>
          </x14:cfRule>
          <xm:sqref>P16</xm:sqref>
        </x14:conditionalFormatting>
        <x14:conditionalFormatting xmlns:xm="http://schemas.microsoft.com/office/excel/2006/main">
          <x14:cfRule type="cellIs" priority="621" operator="equal" id="{774D086E-04D0-4469-BB12-4C0A2DC68B93}">
            <xm:f>'DATOS '!$A$19</xm:f>
            <x14:dxf>
              <fill>
                <patternFill>
                  <bgColor rgb="FF92D050"/>
                </patternFill>
              </fill>
            </x14:dxf>
          </x14:cfRule>
          <x14:cfRule type="cellIs" priority="622" operator="equal" id="{1802FE3F-3A51-4C3A-89B3-50A30D08B6E6}">
            <xm:f>'DATOS '!$A$18</xm:f>
            <x14:dxf>
              <fill>
                <patternFill>
                  <bgColor rgb="FFFFFF00"/>
                </patternFill>
              </fill>
            </x14:dxf>
          </x14:cfRule>
          <x14:cfRule type="cellIs" priority="623" operator="equal" id="{ABFDD1C3-EDF1-4A85-9125-074020C81C54}">
            <xm:f>'DATOS '!$A$17</xm:f>
            <x14:dxf>
              <fill>
                <patternFill>
                  <bgColor rgb="FFFFC000"/>
                </patternFill>
              </fill>
            </x14:dxf>
          </x14:cfRule>
          <x14:cfRule type="cellIs" priority="624" operator="equal" id="{8AC06CDE-A081-4AE9-923F-17F66E43ABFC}">
            <xm:f>'DATOS '!$A$16</xm:f>
            <x14:dxf>
              <fill>
                <patternFill>
                  <bgColor rgb="FFFF0000"/>
                </patternFill>
              </fill>
            </x14:dxf>
          </x14:cfRule>
          <xm:sqref>AK16 AK19 AK22</xm:sqref>
        </x14:conditionalFormatting>
        <x14:conditionalFormatting xmlns:xm="http://schemas.microsoft.com/office/excel/2006/main">
          <x14:cfRule type="cellIs" priority="617" operator="equal" id="{78540AE0-4345-4FC1-ABAB-49D477D7B3FB}">
            <xm:f>'DATOS '!$A$19</xm:f>
            <x14:dxf>
              <fill>
                <patternFill>
                  <bgColor rgb="FF92D050"/>
                </patternFill>
              </fill>
            </x14:dxf>
          </x14:cfRule>
          <x14:cfRule type="cellIs" priority="618" operator="equal" id="{0F1FD63A-BAEB-4CF4-A9FC-5135816F90F5}">
            <xm:f>'DATOS '!$A$18</xm:f>
            <x14:dxf>
              <fill>
                <patternFill>
                  <bgColor rgb="FFFFFF00"/>
                </patternFill>
              </fill>
            </x14:dxf>
          </x14:cfRule>
          <x14:cfRule type="cellIs" priority="619" operator="equal" id="{BD0CEC7C-550B-4BC2-B2F9-76B7A201CB9A}">
            <xm:f>'DATOS '!$A$17</xm:f>
            <x14:dxf>
              <fill>
                <patternFill>
                  <bgColor rgb="FFFFC000"/>
                </patternFill>
              </fill>
            </x14:dxf>
          </x14:cfRule>
          <x14:cfRule type="cellIs" priority="620" operator="equal" id="{3906EA16-F08A-405B-BB5D-12EF635ACE5D}">
            <xm:f>'DATOS '!$A$16</xm:f>
            <x14:dxf>
              <fill>
                <patternFill>
                  <bgColor rgb="FFFF0000"/>
                </patternFill>
              </fill>
            </x14:dxf>
          </x14:cfRule>
          <xm:sqref>P19:P20 P22</xm:sqref>
        </x14:conditionalFormatting>
        <x14:conditionalFormatting xmlns:xm="http://schemas.microsoft.com/office/excel/2006/main">
          <x14:cfRule type="cellIs" priority="603" operator="equal" id="{F2C6630F-FB9F-48C8-AE5B-2FC2C2D78B46}">
            <xm:f>'DATOS '!$A$6</xm:f>
            <x14:dxf>
              <fill>
                <patternFill>
                  <bgColor rgb="FF00B050"/>
                </patternFill>
              </fill>
            </x14:dxf>
          </x14:cfRule>
          <x14:cfRule type="cellIs" priority="604" operator="equal" id="{C2EB9421-907A-497F-80FD-452D6127F89B}">
            <xm:f>'DATOS '!$A$5</xm:f>
            <x14:dxf>
              <fill>
                <patternFill>
                  <bgColor rgb="FF92D050"/>
                </patternFill>
              </fill>
            </x14:dxf>
          </x14:cfRule>
          <x14:cfRule type="cellIs" priority="605" operator="equal" id="{1C9BD153-DA9F-4BD4-8DF9-90AD6A650C59}">
            <xm:f>'DATOS '!$A$4</xm:f>
            <x14:dxf>
              <fill>
                <patternFill>
                  <bgColor rgb="FFFFFF00"/>
                </patternFill>
              </fill>
            </x14:dxf>
          </x14:cfRule>
          <x14:cfRule type="cellIs" priority="606" operator="equal" id="{2D03904E-B81C-4924-AAFD-8F7D799DDA0C}">
            <xm:f>'DATOS '!$A$3</xm:f>
            <x14:dxf>
              <fill>
                <patternFill>
                  <bgColor rgb="FFFFC000"/>
                </patternFill>
              </fill>
            </x14:dxf>
          </x14:cfRule>
          <x14:cfRule type="cellIs" priority="607" operator="equal" id="{070483F2-DC56-4065-AED1-2594EB8647E0}">
            <xm:f>'DATOS '!$A$2</xm:f>
            <x14:dxf>
              <fill>
                <patternFill>
                  <bgColor rgb="FFFF0000"/>
                </patternFill>
              </fill>
            </x14:dxf>
          </x14:cfRule>
          <xm:sqref>N25:N26 AI25</xm:sqref>
        </x14:conditionalFormatting>
        <x14:conditionalFormatting xmlns:xm="http://schemas.microsoft.com/office/excel/2006/main">
          <x14:cfRule type="cellIs" priority="608" operator="equal" id="{6D1CCC12-5270-4F97-B9E9-7C581E20EFF8}">
            <xm:f>'DATOS '!$A$13</xm:f>
            <x14:dxf>
              <fill>
                <patternFill>
                  <bgColor rgb="FF00B050"/>
                </patternFill>
              </fill>
            </x14:dxf>
          </x14:cfRule>
          <x14:cfRule type="cellIs" priority="609" operator="equal" id="{693192A2-7B64-4226-997C-8826D397E6AA}">
            <xm:f>'DATOS '!$A$12</xm:f>
            <x14:dxf>
              <fill>
                <patternFill>
                  <bgColor rgb="FF92D050"/>
                </patternFill>
              </fill>
            </x14:dxf>
          </x14:cfRule>
          <x14:cfRule type="cellIs" priority="610" operator="equal" id="{C6492E1D-A443-49A2-A729-81B539038EC0}">
            <xm:f>'DATOS '!$A$11</xm:f>
            <x14:dxf>
              <fill>
                <patternFill>
                  <bgColor rgb="FFFFFF00"/>
                </patternFill>
              </fill>
            </x14:dxf>
          </x14:cfRule>
          <x14:cfRule type="cellIs" priority="611" operator="equal" id="{CBBBE5EB-1F43-42C2-84BB-BA80A9DB66A3}">
            <xm:f>'DATOS '!$A$10</xm:f>
            <x14:dxf>
              <fill>
                <patternFill>
                  <bgColor rgb="FFFFC000"/>
                </patternFill>
              </fill>
            </x14:dxf>
          </x14:cfRule>
          <x14:cfRule type="cellIs" priority="612" operator="equal" id="{BA7CB933-90D2-42AB-A202-675766BAB6A6}">
            <xm:f>'DATOS '!$A$9</xm:f>
            <x14:dxf>
              <fill>
                <patternFill>
                  <bgColor rgb="FFFF0000"/>
                </patternFill>
              </fill>
            </x14:dxf>
          </x14:cfRule>
          <xm:sqref>AJ25</xm:sqref>
        </x14:conditionalFormatting>
        <x14:conditionalFormatting xmlns:xm="http://schemas.microsoft.com/office/excel/2006/main">
          <x14:cfRule type="cellIs" priority="613" operator="equal" id="{DF63FA1A-DFE2-4B3A-8FEF-BFF154D739B3}">
            <xm:f>'DATOS '!$A$19</xm:f>
            <x14:dxf>
              <fill>
                <patternFill>
                  <bgColor rgb="FF92D050"/>
                </patternFill>
              </fill>
            </x14:dxf>
          </x14:cfRule>
          <x14:cfRule type="cellIs" priority="614" operator="equal" id="{C6B79C8F-6C68-44ED-B320-58FAA8034369}">
            <xm:f>'DATOS '!$A$18</xm:f>
            <x14:dxf>
              <fill>
                <patternFill>
                  <bgColor rgb="FFFFFF00"/>
                </patternFill>
              </fill>
            </x14:dxf>
          </x14:cfRule>
          <x14:cfRule type="cellIs" priority="615" operator="equal" id="{85B38D51-01E8-4543-BFC3-04EA0ECD2D42}">
            <xm:f>'DATOS '!$A$17</xm:f>
            <x14:dxf>
              <fill>
                <patternFill>
                  <bgColor rgb="FFFFC000"/>
                </patternFill>
              </fill>
            </x14:dxf>
          </x14:cfRule>
          <x14:cfRule type="cellIs" priority="616" operator="equal" id="{C656EADF-67D3-444D-990D-A3FB0F5758F9}">
            <xm:f>'DATOS '!$A$16</xm:f>
            <x14:dxf>
              <fill>
                <patternFill>
                  <bgColor rgb="FFFF0000"/>
                </patternFill>
              </fill>
            </x14:dxf>
          </x14:cfRule>
          <xm:sqref>CU25:CV26 CZ25:DC25</xm:sqref>
        </x14:conditionalFormatting>
        <x14:conditionalFormatting xmlns:xm="http://schemas.microsoft.com/office/excel/2006/main">
          <x14:cfRule type="cellIs" priority="599" operator="equal" id="{B2F2DEDE-99DD-4211-BC93-555676F1B541}">
            <xm:f>'DATOS '!$A$19</xm:f>
            <x14:dxf>
              <fill>
                <patternFill>
                  <bgColor rgb="FF92D050"/>
                </patternFill>
              </fill>
            </x14:dxf>
          </x14:cfRule>
          <x14:cfRule type="cellIs" priority="600" operator="equal" id="{10CBF57B-2293-42CB-BF0C-9920E080C0D3}">
            <xm:f>'DATOS '!$A$18</xm:f>
            <x14:dxf>
              <fill>
                <patternFill>
                  <bgColor rgb="FFFFFF00"/>
                </patternFill>
              </fill>
            </x14:dxf>
          </x14:cfRule>
          <x14:cfRule type="cellIs" priority="601" operator="equal" id="{D61FC53B-69F4-48A7-8535-6F499A739410}">
            <xm:f>'DATOS '!$A$17</xm:f>
            <x14:dxf>
              <fill>
                <patternFill>
                  <bgColor rgb="FFFFC000"/>
                </patternFill>
              </fill>
            </x14:dxf>
          </x14:cfRule>
          <x14:cfRule type="cellIs" priority="602" operator="equal" id="{E4AFB7D3-6766-4EA9-9164-679B7011845F}">
            <xm:f>'DATOS '!$A$16</xm:f>
            <x14:dxf>
              <fill>
                <patternFill>
                  <bgColor rgb="FFFF0000"/>
                </patternFill>
              </fill>
            </x14:dxf>
          </x14:cfRule>
          <xm:sqref>AK25</xm:sqref>
        </x14:conditionalFormatting>
        <x14:conditionalFormatting xmlns:xm="http://schemas.microsoft.com/office/excel/2006/main">
          <x14:cfRule type="cellIs" priority="595" operator="equal" id="{F0088797-F6E3-46F4-8BA6-E01E460E332F}">
            <xm:f>'DATOS '!$A$19</xm:f>
            <x14:dxf>
              <fill>
                <patternFill>
                  <bgColor rgb="FF92D050"/>
                </patternFill>
              </fill>
            </x14:dxf>
          </x14:cfRule>
          <x14:cfRule type="cellIs" priority="596" operator="equal" id="{1127C9A9-AC66-43B8-AED4-96887C5E8616}">
            <xm:f>'DATOS '!$A$18</xm:f>
            <x14:dxf>
              <fill>
                <patternFill>
                  <bgColor rgb="FFFFFF00"/>
                </patternFill>
              </fill>
            </x14:dxf>
          </x14:cfRule>
          <x14:cfRule type="cellIs" priority="597" operator="equal" id="{F19F573B-D33F-4F37-9AAC-B946E4213082}">
            <xm:f>'DATOS '!$A$17</xm:f>
            <x14:dxf>
              <fill>
                <patternFill>
                  <bgColor rgb="FFFFC000"/>
                </patternFill>
              </fill>
            </x14:dxf>
          </x14:cfRule>
          <x14:cfRule type="cellIs" priority="598" operator="equal" id="{5D546486-A86A-4A0A-9DA4-7BD58ABE682B}">
            <xm:f>'DATOS '!$A$16</xm:f>
            <x14:dxf>
              <fill>
                <patternFill>
                  <bgColor rgb="FFFF0000"/>
                </patternFill>
              </fill>
            </x14:dxf>
          </x14:cfRule>
          <xm:sqref>P25:P26</xm:sqref>
        </x14:conditionalFormatting>
        <x14:conditionalFormatting xmlns:xm="http://schemas.microsoft.com/office/excel/2006/main">
          <x14:cfRule type="cellIs" priority="581" operator="equal" id="{D39BD468-A7E5-495C-A1F9-CBD829722434}">
            <xm:f>'DATOS '!$A$6</xm:f>
            <x14:dxf>
              <fill>
                <patternFill>
                  <bgColor rgb="FF00B050"/>
                </patternFill>
              </fill>
            </x14:dxf>
          </x14:cfRule>
          <x14:cfRule type="cellIs" priority="582" operator="equal" id="{A3BBA818-1DB4-4FA7-A919-8A24B2B501DC}">
            <xm:f>'DATOS '!$A$5</xm:f>
            <x14:dxf>
              <fill>
                <patternFill>
                  <bgColor rgb="FF92D050"/>
                </patternFill>
              </fill>
            </x14:dxf>
          </x14:cfRule>
          <x14:cfRule type="cellIs" priority="583" operator="equal" id="{4147497F-3B8E-42CF-8F1F-B805ADA1BBA0}">
            <xm:f>'DATOS '!$A$4</xm:f>
            <x14:dxf>
              <fill>
                <patternFill>
                  <bgColor rgb="FFFFFF00"/>
                </patternFill>
              </fill>
            </x14:dxf>
          </x14:cfRule>
          <x14:cfRule type="cellIs" priority="584" operator="equal" id="{A8E630FF-8272-44AD-AF67-247F8D459FF4}">
            <xm:f>'DATOS '!$A$3</xm:f>
            <x14:dxf>
              <fill>
                <patternFill>
                  <bgColor rgb="FFFFC000"/>
                </patternFill>
              </fill>
            </x14:dxf>
          </x14:cfRule>
          <x14:cfRule type="cellIs" priority="585" operator="equal" id="{365A4D51-1B29-4B74-A45B-9533AF6F3EE4}">
            <xm:f>'DATOS '!$A$2</xm:f>
            <x14:dxf>
              <fill>
                <patternFill>
                  <bgColor rgb="FFFF0000"/>
                </patternFill>
              </fill>
            </x14:dxf>
          </x14:cfRule>
          <xm:sqref>N28:N29 AI28</xm:sqref>
        </x14:conditionalFormatting>
        <x14:conditionalFormatting xmlns:xm="http://schemas.microsoft.com/office/excel/2006/main">
          <x14:cfRule type="cellIs" priority="586" operator="equal" id="{1FCF5571-DBB8-4DA0-A0B4-0E420916E48F}">
            <xm:f>'DATOS '!$A$13</xm:f>
            <x14:dxf>
              <fill>
                <patternFill>
                  <bgColor rgb="FF00B050"/>
                </patternFill>
              </fill>
            </x14:dxf>
          </x14:cfRule>
          <x14:cfRule type="cellIs" priority="587" operator="equal" id="{68B08328-B5CC-4152-BCAD-1F19F50A9EFD}">
            <xm:f>'DATOS '!$A$12</xm:f>
            <x14:dxf>
              <fill>
                <patternFill>
                  <bgColor rgb="FF92D050"/>
                </patternFill>
              </fill>
            </x14:dxf>
          </x14:cfRule>
          <x14:cfRule type="cellIs" priority="588" operator="equal" id="{06C2CFA2-EF2A-4E55-A00C-25D08EC285CD}">
            <xm:f>'DATOS '!$A$11</xm:f>
            <x14:dxf>
              <fill>
                <patternFill>
                  <bgColor rgb="FFFFFF00"/>
                </patternFill>
              </fill>
            </x14:dxf>
          </x14:cfRule>
          <x14:cfRule type="cellIs" priority="589" operator="equal" id="{C6D0A728-081C-4B63-BD91-D37BC8BDDA99}">
            <xm:f>'DATOS '!$A$10</xm:f>
            <x14:dxf>
              <fill>
                <patternFill>
                  <bgColor rgb="FFFFC000"/>
                </patternFill>
              </fill>
            </x14:dxf>
          </x14:cfRule>
          <x14:cfRule type="cellIs" priority="590" operator="equal" id="{862A22EA-692D-4DED-96A2-FA2641B7011E}">
            <xm:f>'DATOS '!$A$9</xm:f>
            <x14:dxf>
              <fill>
                <patternFill>
                  <bgColor rgb="FFFF0000"/>
                </patternFill>
              </fill>
            </x14:dxf>
          </x14:cfRule>
          <xm:sqref>AJ28</xm:sqref>
        </x14:conditionalFormatting>
        <x14:conditionalFormatting xmlns:xm="http://schemas.microsoft.com/office/excel/2006/main">
          <x14:cfRule type="cellIs" priority="591" operator="equal" id="{A9B34BF4-A6D1-46D4-BFB8-F1D24CD528D1}">
            <xm:f>'DATOS '!$A$19</xm:f>
            <x14:dxf>
              <fill>
                <patternFill>
                  <bgColor rgb="FF92D050"/>
                </patternFill>
              </fill>
            </x14:dxf>
          </x14:cfRule>
          <x14:cfRule type="cellIs" priority="592" operator="equal" id="{B744BE4C-E84F-4826-9620-ADDB26257957}">
            <xm:f>'DATOS '!$A$18</xm:f>
            <x14:dxf>
              <fill>
                <patternFill>
                  <bgColor rgb="FFFFFF00"/>
                </patternFill>
              </fill>
            </x14:dxf>
          </x14:cfRule>
          <x14:cfRule type="cellIs" priority="593" operator="equal" id="{0D81E11A-6473-401E-8B56-EF25323FCCC7}">
            <xm:f>'DATOS '!$A$17</xm:f>
            <x14:dxf>
              <fill>
                <patternFill>
                  <bgColor rgb="FFFFC000"/>
                </patternFill>
              </fill>
            </x14:dxf>
          </x14:cfRule>
          <x14:cfRule type="cellIs" priority="594" operator="equal" id="{EA5FAFFF-D8EE-494D-B418-BD350BA8BBB9}">
            <xm:f>'DATOS '!$A$16</xm:f>
            <x14:dxf>
              <fill>
                <patternFill>
                  <bgColor rgb="FFFF0000"/>
                </patternFill>
              </fill>
            </x14:dxf>
          </x14:cfRule>
          <xm:sqref>CU28:CV29 CZ28:DC28</xm:sqref>
        </x14:conditionalFormatting>
        <x14:conditionalFormatting xmlns:xm="http://schemas.microsoft.com/office/excel/2006/main">
          <x14:cfRule type="cellIs" priority="577" operator="equal" id="{EBE97E35-981F-4D1C-8293-CFBFA846EB70}">
            <xm:f>'DATOS '!$A$19</xm:f>
            <x14:dxf>
              <fill>
                <patternFill>
                  <bgColor rgb="FF92D050"/>
                </patternFill>
              </fill>
            </x14:dxf>
          </x14:cfRule>
          <x14:cfRule type="cellIs" priority="578" operator="equal" id="{A3054A26-9322-483A-B2CF-C436666B0B7A}">
            <xm:f>'DATOS '!$A$18</xm:f>
            <x14:dxf>
              <fill>
                <patternFill>
                  <bgColor rgb="FFFFFF00"/>
                </patternFill>
              </fill>
            </x14:dxf>
          </x14:cfRule>
          <x14:cfRule type="cellIs" priority="579" operator="equal" id="{59DF950D-85A1-4FA7-B794-1D2707607A49}">
            <xm:f>'DATOS '!$A$17</xm:f>
            <x14:dxf>
              <fill>
                <patternFill>
                  <bgColor rgb="FFFFC000"/>
                </patternFill>
              </fill>
            </x14:dxf>
          </x14:cfRule>
          <x14:cfRule type="cellIs" priority="580" operator="equal" id="{730646AD-AD73-40A6-8940-00D90E52D504}">
            <xm:f>'DATOS '!$A$16</xm:f>
            <x14:dxf>
              <fill>
                <patternFill>
                  <bgColor rgb="FFFF0000"/>
                </patternFill>
              </fill>
            </x14:dxf>
          </x14:cfRule>
          <xm:sqref>AK28</xm:sqref>
        </x14:conditionalFormatting>
        <x14:conditionalFormatting xmlns:xm="http://schemas.microsoft.com/office/excel/2006/main">
          <x14:cfRule type="cellIs" priority="573" operator="equal" id="{96679749-2B22-4C8A-9A4F-CE3C97D84096}">
            <xm:f>'DATOS '!$A$19</xm:f>
            <x14:dxf>
              <fill>
                <patternFill>
                  <bgColor rgb="FF92D050"/>
                </patternFill>
              </fill>
            </x14:dxf>
          </x14:cfRule>
          <x14:cfRule type="cellIs" priority="574" operator="equal" id="{B9AD6A76-CEB0-4718-8304-4E9909CB9DD3}">
            <xm:f>'DATOS '!$A$18</xm:f>
            <x14:dxf>
              <fill>
                <patternFill>
                  <bgColor rgb="FFFFFF00"/>
                </patternFill>
              </fill>
            </x14:dxf>
          </x14:cfRule>
          <x14:cfRule type="cellIs" priority="575" operator="equal" id="{211B4D3A-F77F-4899-AE51-08D184461E4E}">
            <xm:f>'DATOS '!$A$17</xm:f>
            <x14:dxf>
              <fill>
                <patternFill>
                  <bgColor rgb="FFFFC000"/>
                </patternFill>
              </fill>
            </x14:dxf>
          </x14:cfRule>
          <x14:cfRule type="cellIs" priority="576" operator="equal" id="{D303D8DC-617F-4DC3-8D33-9DDBEB1261C3}">
            <xm:f>'DATOS '!$A$16</xm:f>
            <x14:dxf>
              <fill>
                <patternFill>
                  <bgColor rgb="FFFF0000"/>
                </patternFill>
              </fill>
            </x14:dxf>
          </x14:cfRule>
          <xm:sqref>P28:P29</xm:sqref>
        </x14:conditionalFormatting>
        <x14:conditionalFormatting xmlns:xm="http://schemas.microsoft.com/office/excel/2006/main">
          <x14:cfRule type="cellIs" priority="559" operator="equal" id="{B39087DA-AC9D-44FF-90F1-9D0FCBEBCF65}">
            <xm:f>'DATOS '!$A$6</xm:f>
            <x14:dxf>
              <fill>
                <patternFill>
                  <bgColor rgb="FF00B050"/>
                </patternFill>
              </fill>
            </x14:dxf>
          </x14:cfRule>
          <x14:cfRule type="cellIs" priority="560" operator="equal" id="{E8B42FFF-D60F-4F81-8AE7-D72270573673}">
            <xm:f>'DATOS '!$A$5</xm:f>
            <x14:dxf>
              <fill>
                <patternFill>
                  <bgColor rgb="FF92D050"/>
                </patternFill>
              </fill>
            </x14:dxf>
          </x14:cfRule>
          <x14:cfRule type="cellIs" priority="561" operator="equal" id="{519F8776-AE2D-4D87-A0A6-9059F773A2C5}">
            <xm:f>'DATOS '!$A$4</xm:f>
            <x14:dxf>
              <fill>
                <patternFill>
                  <bgColor rgb="FFFFFF00"/>
                </patternFill>
              </fill>
            </x14:dxf>
          </x14:cfRule>
          <x14:cfRule type="cellIs" priority="562" operator="equal" id="{70D52835-B651-4BE1-97A0-BF4B16713525}">
            <xm:f>'DATOS '!$A$3</xm:f>
            <x14:dxf>
              <fill>
                <patternFill>
                  <bgColor rgb="FFFFC000"/>
                </patternFill>
              </fill>
            </x14:dxf>
          </x14:cfRule>
          <x14:cfRule type="cellIs" priority="563" operator="equal" id="{FD1C0E0F-D962-4C56-8A01-8DC0183FCE56}">
            <xm:f>'DATOS '!$A$2</xm:f>
            <x14:dxf>
              <fill>
                <patternFill>
                  <bgColor rgb="FFFF0000"/>
                </patternFill>
              </fill>
            </x14:dxf>
          </x14:cfRule>
          <xm:sqref>N31:N32 AI31</xm:sqref>
        </x14:conditionalFormatting>
        <x14:conditionalFormatting xmlns:xm="http://schemas.microsoft.com/office/excel/2006/main">
          <x14:cfRule type="cellIs" priority="564" operator="equal" id="{AAAAFE31-1CFC-4C52-9629-76D92FFD643A}">
            <xm:f>'DATOS '!$A$13</xm:f>
            <x14:dxf>
              <fill>
                <patternFill>
                  <bgColor rgb="FF00B050"/>
                </patternFill>
              </fill>
            </x14:dxf>
          </x14:cfRule>
          <x14:cfRule type="cellIs" priority="565" operator="equal" id="{EA2C953F-2F71-4CC1-BCAD-9942224B2419}">
            <xm:f>'DATOS '!$A$12</xm:f>
            <x14:dxf>
              <fill>
                <patternFill>
                  <bgColor rgb="FF92D050"/>
                </patternFill>
              </fill>
            </x14:dxf>
          </x14:cfRule>
          <x14:cfRule type="cellIs" priority="566" operator="equal" id="{F392CB3A-9E0F-4130-9FC2-D41F5D60F9E8}">
            <xm:f>'DATOS '!$A$11</xm:f>
            <x14:dxf>
              <fill>
                <patternFill>
                  <bgColor rgb="FFFFFF00"/>
                </patternFill>
              </fill>
            </x14:dxf>
          </x14:cfRule>
          <x14:cfRule type="cellIs" priority="567" operator="equal" id="{E4FA25DD-E0BF-47B6-AF11-6954860E9186}">
            <xm:f>'DATOS '!$A$10</xm:f>
            <x14:dxf>
              <fill>
                <patternFill>
                  <bgColor rgb="FFFFC000"/>
                </patternFill>
              </fill>
            </x14:dxf>
          </x14:cfRule>
          <x14:cfRule type="cellIs" priority="568" operator="equal" id="{A741F7D7-757F-4059-A08F-40D38A7A5DAD}">
            <xm:f>'DATOS '!$A$9</xm:f>
            <x14:dxf>
              <fill>
                <patternFill>
                  <bgColor rgb="FFFF0000"/>
                </patternFill>
              </fill>
            </x14:dxf>
          </x14:cfRule>
          <xm:sqref>AJ31</xm:sqref>
        </x14:conditionalFormatting>
        <x14:conditionalFormatting xmlns:xm="http://schemas.microsoft.com/office/excel/2006/main">
          <x14:cfRule type="cellIs" priority="569" operator="equal" id="{DBE9ECD7-5F4A-46A2-8E6C-ABD7973B561C}">
            <xm:f>'DATOS '!$A$19</xm:f>
            <x14:dxf>
              <fill>
                <patternFill>
                  <bgColor rgb="FF92D050"/>
                </patternFill>
              </fill>
            </x14:dxf>
          </x14:cfRule>
          <x14:cfRule type="cellIs" priority="570" operator="equal" id="{0239E56F-2DDD-4923-A2BE-73A357CD2276}">
            <xm:f>'DATOS '!$A$18</xm:f>
            <x14:dxf>
              <fill>
                <patternFill>
                  <bgColor rgb="FFFFFF00"/>
                </patternFill>
              </fill>
            </x14:dxf>
          </x14:cfRule>
          <x14:cfRule type="cellIs" priority="571" operator="equal" id="{32FCC664-C2CC-4107-9F62-2AABFDC2B1BC}">
            <xm:f>'DATOS '!$A$17</xm:f>
            <x14:dxf>
              <fill>
                <patternFill>
                  <bgColor rgb="FFFFC000"/>
                </patternFill>
              </fill>
            </x14:dxf>
          </x14:cfRule>
          <x14:cfRule type="cellIs" priority="572" operator="equal" id="{7E7C62AB-8E7A-484C-AFA0-4A07BC86E944}">
            <xm:f>'DATOS '!$A$16</xm:f>
            <x14:dxf>
              <fill>
                <patternFill>
                  <bgColor rgb="FFFF0000"/>
                </patternFill>
              </fill>
            </x14:dxf>
          </x14:cfRule>
          <xm:sqref>CU31:CV32 CZ31:DC31</xm:sqref>
        </x14:conditionalFormatting>
        <x14:conditionalFormatting xmlns:xm="http://schemas.microsoft.com/office/excel/2006/main">
          <x14:cfRule type="cellIs" priority="555" operator="equal" id="{DCAE3447-B158-4835-A1E8-5DD07FCE76F1}">
            <xm:f>'DATOS '!$A$19</xm:f>
            <x14:dxf>
              <fill>
                <patternFill>
                  <bgColor rgb="FF92D050"/>
                </patternFill>
              </fill>
            </x14:dxf>
          </x14:cfRule>
          <x14:cfRule type="cellIs" priority="556" operator="equal" id="{8BC067D4-DEEA-4D16-860D-DE957B96E2D3}">
            <xm:f>'DATOS '!$A$18</xm:f>
            <x14:dxf>
              <fill>
                <patternFill>
                  <bgColor rgb="FFFFFF00"/>
                </patternFill>
              </fill>
            </x14:dxf>
          </x14:cfRule>
          <x14:cfRule type="cellIs" priority="557" operator="equal" id="{8DE4F346-BCA0-41CE-A973-7AFE0F730DD5}">
            <xm:f>'DATOS '!$A$17</xm:f>
            <x14:dxf>
              <fill>
                <patternFill>
                  <bgColor rgb="FFFFC000"/>
                </patternFill>
              </fill>
            </x14:dxf>
          </x14:cfRule>
          <x14:cfRule type="cellIs" priority="558" operator="equal" id="{2B58AD34-419A-470D-AFEC-71E2EE00D679}">
            <xm:f>'DATOS '!$A$16</xm:f>
            <x14:dxf>
              <fill>
                <patternFill>
                  <bgColor rgb="FFFF0000"/>
                </patternFill>
              </fill>
            </x14:dxf>
          </x14:cfRule>
          <xm:sqref>AK31</xm:sqref>
        </x14:conditionalFormatting>
        <x14:conditionalFormatting xmlns:xm="http://schemas.microsoft.com/office/excel/2006/main">
          <x14:cfRule type="cellIs" priority="551" operator="equal" id="{C9FF6497-4513-46B5-975D-1996F9F7DB5A}">
            <xm:f>'DATOS '!$A$19</xm:f>
            <x14:dxf>
              <fill>
                <patternFill>
                  <bgColor rgb="FF92D050"/>
                </patternFill>
              </fill>
            </x14:dxf>
          </x14:cfRule>
          <x14:cfRule type="cellIs" priority="552" operator="equal" id="{4549BAE8-6C9F-48AB-B274-EE540D976383}">
            <xm:f>'DATOS '!$A$18</xm:f>
            <x14:dxf>
              <fill>
                <patternFill>
                  <bgColor rgb="FFFFFF00"/>
                </patternFill>
              </fill>
            </x14:dxf>
          </x14:cfRule>
          <x14:cfRule type="cellIs" priority="553" operator="equal" id="{C17E02F5-6093-4A52-ADDD-7243B14CC157}">
            <xm:f>'DATOS '!$A$17</xm:f>
            <x14:dxf>
              <fill>
                <patternFill>
                  <bgColor rgb="FFFFC000"/>
                </patternFill>
              </fill>
            </x14:dxf>
          </x14:cfRule>
          <x14:cfRule type="cellIs" priority="554" operator="equal" id="{E79A9CF7-3B56-4017-91EA-44823EC19A0D}">
            <xm:f>'DATOS '!$A$16</xm:f>
            <x14:dxf>
              <fill>
                <patternFill>
                  <bgColor rgb="FFFF0000"/>
                </patternFill>
              </fill>
            </x14:dxf>
          </x14:cfRule>
          <xm:sqref>P31:P32</xm:sqref>
        </x14:conditionalFormatting>
        <x14:conditionalFormatting xmlns:xm="http://schemas.microsoft.com/office/excel/2006/main">
          <x14:cfRule type="cellIs" priority="537" operator="equal" id="{35C0CF3C-D021-421D-B7A6-791CEECCEBC6}">
            <xm:f>'DATOS '!$A$6</xm:f>
            <x14:dxf>
              <fill>
                <patternFill>
                  <bgColor rgb="FF00B050"/>
                </patternFill>
              </fill>
            </x14:dxf>
          </x14:cfRule>
          <x14:cfRule type="cellIs" priority="538" operator="equal" id="{0832579B-39DD-4995-860B-993052515CD0}">
            <xm:f>'DATOS '!$A$5</xm:f>
            <x14:dxf>
              <fill>
                <patternFill>
                  <bgColor rgb="FF92D050"/>
                </patternFill>
              </fill>
            </x14:dxf>
          </x14:cfRule>
          <x14:cfRule type="cellIs" priority="539" operator="equal" id="{68C33889-6BFD-47D7-AA61-77570CD1BCAD}">
            <xm:f>'DATOS '!$A$4</xm:f>
            <x14:dxf>
              <fill>
                <patternFill>
                  <bgColor rgb="FFFFFF00"/>
                </patternFill>
              </fill>
            </x14:dxf>
          </x14:cfRule>
          <x14:cfRule type="cellIs" priority="540" operator="equal" id="{F11AAD71-BDBC-4B8C-A7B9-FC88573FF86F}">
            <xm:f>'DATOS '!$A$3</xm:f>
            <x14:dxf>
              <fill>
                <patternFill>
                  <bgColor rgb="FFFFC000"/>
                </patternFill>
              </fill>
            </x14:dxf>
          </x14:cfRule>
          <x14:cfRule type="cellIs" priority="541" operator="equal" id="{E52D99A9-9015-4F9F-AC1C-FF4BAFD117A2}">
            <xm:f>'DATOS '!$A$2</xm:f>
            <x14:dxf>
              <fill>
                <patternFill>
                  <bgColor rgb="FFFF0000"/>
                </patternFill>
              </fill>
            </x14:dxf>
          </x14:cfRule>
          <xm:sqref>N34:N35 AI34</xm:sqref>
        </x14:conditionalFormatting>
        <x14:conditionalFormatting xmlns:xm="http://schemas.microsoft.com/office/excel/2006/main">
          <x14:cfRule type="cellIs" priority="542" operator="equal" id="{48B10F16-1A5F-423A-A1B5-E55388185F47}">
            <xm:f>'DATOS '!$A$13</xm:f>
            <x14:dxf>
              <fill>
                <patternFill>
                  <bgColor rgb="FF00B050"/>
                </patternFill>
              </fill>
            </x14:dxf>
          </x14:cfRule>
          <x14:cfRule type="cellIs" priority="543" operator="equal" id="{C5EBEFE6-9649-4FA6-AA6F-D6F321EA7125}">
            <xm:f>'DATOS '!$A$12</xm:f>
            <x14:dxf>
              <fill>
                <patternFill>
                  <bgColor rgb="FF92D050"/>
                </patternFill>
              </fill>
            </x14:dxf>
          </x14:cfRule>
          <x14:cfRule type="cellIs" priority="544" operator="equal" id="{984A6E73-141D-4CA8-A49A-E3B439A55B5A}">
            <xm:f>'DATOS '!$A$11</xm:f>
            <x14:dxf>
              <fill>
                <patternFill>
                  <bgColor rgb="FFFFFF00"/>
                </patternFill>
              </fill>
            </x14:dxf>
          </x14:cfRule>
          <x14:cfRule type="cellIs" priority="545" operator="equal" id="{58FD7A74-67D5-4519-A252-2D3D182E6AAF}">
            <xm:f>'DATOS '!$A$10</xm:f>
            <x14:dxf>
              <fill>
                <patternFill>
                  <bgColor rgb="FFFFC000"/>
                </patternFill>
              </fill>
            </x14:dxf>
          </x14:cfRule>
          <x14:cfRule type="cellIs" priority="546" operator="equal" id="{CA13B4E2-24B3-44F1-BC0A-F25BFF9F2193}">
            <xm:f>'DATOS '!$A$9</xm:f>
            <x14:dxf>
              <fill>
                <patternFill>
                  <bgColor rgb="FFFF0000"/>
                </patternFill>
              </fill>
            </x14:dxf>
          </x14:cfRule>
          <xm:sqref>AJ34</xm:sqref>
        </x14:conditionalFormatting>
        <x14:conditionalFormatting xmlns:xm="http://schemas.microsoft.com/office/excel/2006/main">
          <x14:cfRule type="cellIs" priority="547" operator="equal" id="{04921586-0711-4818-879F-B88F8F3563D2}">
            <xm:f>'DATOS '!$A$19</xm:f>
            <x14:dxf>
              <fill>
                <patternFill>
                  <bgColor rgb="FF92D050"/>
                </patternFill>
              </fill>
            </x14:dxf>
          </x14:cfRule>
          <x14:cfRule type="cellIs" priority="548" operator="equal" id="{B2AA76C3-5F53-4F1C-888E-ECB30B2CD883}">
            <xm:f>'DATOS '!$A$18</xm:f>
            <x14:dxf>
              <fill>
                <patternFill>
                  <bgColor rgb="FFFFFF00"/>
                </patternFill>
              </fill>
            </x14:dxf>
          </x14:cfRule>
          <x14:cfRule type="cellIs" priority="549" operator="equal" id="{C4E474D7-1EE9-4B07-98BD-D059EDEDEBD4}">
            <xm:f>'DATOS '!$A$17</xm:f>
            <x14:dxf>
              <fill>
                <patternFill>
                  <bgColor rgb="FFFFC000"/>
                </patternFill>
              </fill>
            </x14:dxf>
          </x14:cfRule>
          <x14:cfRule type="cellIs" priority="550" operator="equal" id="{A47F3D8C-E6A8-4BFC-8434-63B728BAA0AA}">
            <xm:f>'DATOS '!$A$16</xm:f>
            <x14:dxf>
              <fill>
                <patternFill>
                  <bgColor rgb="FFFF0000"/>
                </patternFill>
              </fill>
            </x14:dxf>
          </x14:cfRule>
          <xm:sqref>CU34:CV35 CZ34:DC34</xm:sqref>
        </x14:conditionalFormatting>
        <x14:conditionalFormatting xmlns:xm="http://schemas.microsoft.com/office/excel/2006/main">
          <x14:cfRule type="cellIs" priority="533" operator="equal" id="{E0E03580-DD16-4368-98EB-E6149A7E7AE6}">
            <xm:f>'DATOS '!$A$19</xm:f>
            <x14:dxf>
              <fill>
                <patternFill>
                  <bgColor rgb="FF92D050"/>
                </patternFill>
              </fill>
            </x14:dxf>
          </x14:cfRule>
          <x14:cfRule type="cellIs" priority="534" operator="equal" id="{2E4AB41B-00AB-480B-9941-56EC0CE759B5}">
            <xm:f>'DATOS '!$A$18</xm:f>
            <x14:dxf>
              <fill>
                <patternFill>
                  <bgColor rgb="FFFFFF00"/>
                </patternFill>
              </fill>
            </x14:dxf>
          </x14:cfRule>
          <x14:cfRule type="cellIs" priority="535" operator="equal" id="{F91BC4F9-BE94-4544-B6E8-BA5771EFF206}">
            <xm:f>'DATOS '!$A$17</xm:f>
            <x14:dxf>
              <fill>
                <patternFill>
                  <bgColor rgb="FFFFC000"/>
                </patternFill>
              </fill>
            </x14:dxf>
          </x14:cfRule>
          <x14:cfRule type="cellIs" priority="536" operator="equal" id="{B7A8E683-B54E-4DA4-93FB-8630C7270965}">
            <xm:f>'DATOS '!$A$16</xm:f>
            <x14:dxf>
              <fill>
                <patternFill>
                  <bgColor rgb="FFFF0000"/>
                </patternFill>
              </fill>
            </x14:dxf>
          </x14:cfRule>
          <xm:sqref>AK34</xm:sqref>
        </x14:conditionalFormatting>
        <x14:conditionalFormatting xmlns:xm="http://schemas.microsoft.com/office/excel/2006/main">
          <x14:cfRule type="cellIs" priority="529" operator="equal" id="{C2FFFF50-17A9-4BE7-9BC3-03013F46D9F9}">
            <xm:f>'DATOS '!$A$19</xm:f>
            <x14:dxf>
              <fill>
                <patternFill>
                  <bgColor rgb="FF92D050"/>
                </patternFill>
              </fill>
            </x14:dxf>
          </x14:cfRule>
          <x14:cfRule type="cellIs" priority="530" operator="equal" id="{196B6B75-5BF2-4E7F-A0CE-D75521EDBC75}">
            <xm:f>'DATOS '!$A$18</xm:f>
            <x14:dxf>
              <fill>
                <patternFill>
                  <bgColor rgb="FFFFFF00"/>
                </patternFill>
              </fill>
            </x14:dxf>
          </x14:cfRule>
          <x14:cfRule type="cellIs" priority="531" operator="equal" id="{EE9AD19E-AB96-49BA-9EFA-DEC2009F5FA3}">
            <xm:f>'DATOS '!$A$17</xm:f>
            <x14:dxf>
              <fill>
                <patternFill>
                  <bgColor rgb="FFFFC000"/>
                </patternFill>
              </fill>
            </x14:dxf>
          </x14:cfRule>
          <x14:cfRule type="cellIs" priority="532" operator="equal" id="{D29B4442-1848-46EC-985C-ACC70EAB1F64}">
            <xm:f>'DATOS '!$A$16</xm:f>
            <x14:dxf>
              <fill>
                <patternFill>
                  <bgColor rgb="FFFF0000"/>
                </patternFill>
              </fill>
            </x14:dxf>
          </x14:cfRule>
          <xm:sqref>P34:P35</xm:sqref>
        </x14:conditionalFormatting>
        <x14:conditionalFormatting xmlns:xm="http://schemas.microsoft.com/office/excel/2006/main">
          <x14:cfRule type="cellIs" priority="515" operator="equal" id="{0D924269-AF53-40A6-B147-FC82C5355927}">
            <xm:f>'DATOS '!$A$6</xm:f>
            <x14:dxf>
              <fill>
                <patternFill>
                  <bgColor rgb="FF00B050"/>
                </patternFill>
              </fill>
            </x14:dxf>
          </x14:cfRule>
          <x14:cfRule type="cellIs" priority="516" operator="equal" id="{CBA56E69-8082-4797-B3C1-69A0DC89EBEA}">
            <xm:f>'DATOS '!$A$5</xm:f>
            <x14:dxf>
              <fill>
                <patternFill>
                  <bgColor rgb="FF92D050"/>
                </patternFill>
              </fill>
            </x14:dxf>
          </x14:cfRule>
          <x14:cfRule type="cellIs" priority="517" operator="equal" id="{36C6C96F-7717-404F-89E2-CF66D4DAF7BA}">
            <xm:f>'DATOS '!$A$4</xm:f>
            <x14:dxf>
              <fill>
                <patternFill>
                  <bgColor rgb="FFFFFF00"/>
                </patternFill>
              </fill>
            </x14:dxf>
          </x14:cfRule>
          <x14:cfRule type="cellIs" priority="518" operator="equal" id="{223DCADE-7427-47DE-9FF1-DD60403B28DE}">
            <xm:f>'DATOS '!$A$3</xm:f>
            <x14:dxf>
              <fill>
                <patternFill>
                  <bgColor rgb="FFFFC000"/>
                </patternFill>
              </fill>
            </x14:dxf>
          </x14:cfRule>
          <x14:cfRule type="cellIs" priority="519" operator="equal" id="{CB8272BA-BFB7-4FAE-A579-51CE1A585BCF}">
            <xm:f>'DATOS '!$A$2</xm:f>
            <x14:dxf>
              <fill>
                <patternFill>
                  <bgColor rgb="FFFF0000"/>
                </patternFill>
              </fill>
            </x14:dxf>
          </x14:cfRule>
          <xm:sqref>N37:N38 AI37</xm:sqref>
        </x14:conditionalFormatting>
        <x14:conditionalFormatting xmlns:xm="http://schemas.microsoft.com/office/excel/2006/main">
          <x14:cfRule type="cellIs" priority="520" operator="equal" id="{25FBDE26-9891-4211-BCD8-8763EAE9BAC3}">
            <xm:f>'DATOS '!$A$13</xm:f>
            <x14:dxf>
              <fill>
                <patternFill>
                  <bgColor rgb="FF00B050"/>
                </patternFill>
              </fill>
            </x14:dxf>
          </x14:cfRule>
          <x14:cfRule type="cellIs" priority="521" operator="equal" id="{E1C7F139-10AD-4814-98A4-9ADEEA6BD70B}">
            <xm:f>'DATOS '!$A$12</xm:f>
            <x14:dxf>
              <fill>
                <patternFill>
                  <bgColor rgb="FF92D050"/>
                </patternFill>
              </fill>
            </x14:dxf>
          </x14:cfRule>
          <x14:cfRule type="cellIs" priority="522" operator="equal" id="{440BAE8F-1070-44D5-9BFD-5B1384A64220}">
            <xm:f>'DATOS '!$A$11</xm:f>
            <x14:dxf>
              <fill>
                <patternFill>
                  <bgColor rgb="FFFFFF00"/>
                </patternFill>
              </fill>
            </x14:dxf>
          </x14:cfRule>
          <x14:cfRule type="cellIs" priority="523" operator="equal" id="{B6B16670-C398-4AA2-AC0A-3339C453402A}">
            <xm:f>'DATOS '!$A$10</xm:f>
            <x14:dxf>
              <fill>
                <patternFill>
                  <bgColor rgb="FFFFC000"/>
                </patternFill>
              </fill>
            </x14:dxf>
          </x14:cfRule>
          <x14:cfRule type="cellIs" priority="524" operator="equal" id="{CA056893-3431-4369-8095-51AED0003A87}">
            <xm:f>'DATOS '!$A$9</xm:f>
            <x14:dxf>
              <fill>
                <patternFill>
                  <bgColor rgb="FFFF0000"/>
                </patternFill>
              </fill>
            </x14:dxf>
          </x14:cfRule>
          <xm:sqref>AJ37</xm:sqref>
        </x14:conditionalFormatting>
        <x14:conditionalFormatting xmlns:xm="http://schemas.microsoft.com/office/excel/2006/main">
          <x14:cfRule type="cellIs" priority="525" operator="equal" id="{B0298E85-9859-4E1A-A924-45D80A058C13}">
            <xm:f>'DATOS '!$A$19</xm:f>
            <x14:dxf>
              <fill>
                <patternFill>
                  <bgColor rgb="FF92D050"/>
                </patternFill>
              </fill>
            </x14:dxf>
          </x14:cfRule>
          <x14:cfRule type="cellIs" priority="526" operator="equal" id="{5519F8C8-6C6C-42A9-ADB0-A1E35A24154A}">
            <xm:f>'DATOS '!$A$18</xm:f>
            <x14:dxf>
              <fill>
                <patternFill>
                  <bgColor rgb="FFFFFF00"/>
                </patternFill>
              </fill>
            </x14:dxf>
          </x14:cfRule>
          <x14:cfRule type="cellIs" priority="527" operator="equal" id="{A26F3CAD-3212-4817-97D2-E829FB8B2E01}">
            <xm:f>'DATOS '!$A$17</xm:f>
            <x14:dxf>
              <fill>
                <patternFill>
                  <bgColor rgb="FFFFC000"/>
                </patternFill>
              </fill>
            </x14:dxf>
          </x14:cfRule>
          <x14:cfRule type="cellIs" priority="528" operator="equal" id="{55548600-6BB0-407C-9A5B-E0EC167E386F}">
            <xm:f>'DATOS '!$A$16</xm:f>
            <x14:dxf>
              <fill>
                <patternFill>
                  <bgColor rgb="FFFF0000"/>
                </patternFill>
              </fill>
            </x14:dxf>
          </x14:cfRule>
          <xm:sqref>CU37:CV38 CZ37:DC37</xm:sqref>
        </x14:conditionalFormatting>
        <x14:conditionalFormatting xmlns:xm="http://schemas.microsoft.com/office/excel/2006/main">
          <x14:cfRule type="cellIs" priority="511" operator="equal" id="{C4A4913F-D039-4222-A33C-3A7D70C564BD}">
            <xm:f>'DATOS '!$A$19</xm:f>
            <x14:dxf>
              <fill>
                <patternFill>
                  <bgColor rgb="FF92D050"/>
                </patternFill>
              </fill>
            </x14:dxf>
          </x14:cfRule>
          <x14:cfRule type="cellIs" priority="512" operator="equal" id="{EBA6ED20-76B5-4BA5-916D-3AC2071BA228}">
            <xm:f>'DATOS '!$A$18</xm:f>
            <x14:dxf>
              <fill>
                <patternFill>
                  <bgColor rgb="FFFFFF00"/>
                </patternFill>
              </fill>
            </x14:dxf>
          </x14:cfRule>
          <x14:cfRule type="cellIs" priority="513" operator="equal" id="{DD047394-4CD0-4502-BED4-680D1D87A5C0}">
            <xm:f>'DATOS '!$A$17</xm:f>
            <x14:dxf>
              <fill>
                <patternFill>
                  <bgColor rgb="FFFFC000"/>
                </patternFill>
              </fill>
            </x14:dxf>
          </x14:cfRule>
          <x14:cfRule type="cellIs" priority="514" operator="equal" id="{EE241CC2-3006-44DB-A17F-F0677BE39DEF}">
            <xm:f>'DATOS '!$A$16</xm:f>
            <x14:dxf>
              <fill>
                <patternFill>
                  <bgColor rgb="FFFF0000"/>
                </patternFill>
              </fill>
            </x14:dxf>
          </x14:cfRule>
          <xm:sqref>AK37</xm:sqref>
        </x14:conditionalFormatting>
        <x14:conditionalFormatting xmlns:xm="http://schemas.microsoft.com/office/excel/2006/main">
          <x14:cfRule type="cellIs" priority="507" operator="equal" id="{58FDBD00-D313-4A81-9D37-DFA0CFA9B896}">
            <xm:f>'DATOS '!$A$19</xm:f>
            <x14:dxf>
              <fill>
                <patternFill>
                  <bgColor rgb="FF92D050"/>
                </patternFill>
              </fill>
            </x14:dxf>
          </x14:cfRule>
          <x14:cfRule type="cellIs" priority="508" operator="equal" id="{560E2CB0-0EBD-4079-91FE-7233EB92ABD9}">
            <xm:f>'DATOS '!$A$18</xm:f>
            <x14:dxf>
              <fill>
                <patternFill>
                  <bgColor rgb="FFFFFF00"/>
                </patternFill>
              </fill>
            </x14:dxf>
          </x14:cfRule>
          <x14:cfRule type="cellIs" priority="509" operator="equal" id="{112EBAAA-8EB1-4C4C-A678-CA8224D8BD6E}">
            <xm:f>'DATOS '!$A$17</xm:f>
            <x14:dxf>
              <fill>
                <patternFill>
                  <bgColor rgb="FFFFC000"/>
                </patternFill>
              </fill>
            </x14:dxf>
          </x14:cfRule>
          <x14:cfRule type="cellIs" priority="510" operator="equal" id="{DE3B7863-2D1E-4625-AF3B-F6321A1B537E}">
            <xm:f>'DATOS '!$A$16</xm:f>
            <x14:dxf>
              <fill>
                <patternFill>
                  <bgColor rgb="FFFF0000"/>
                </patternFill>
              </fill>
            </x14:dxf>
          </x14:cfRule>
          <xm:sqref>P37:P38</xm:sqref>
        </x14:conditionalFormatting>
        <x14:conditionalFormatting xmlns:xm="http://schemas.microsoft.com/office/excel/2006/main">
          <x14:cfRule type="cellIs" priority="493" operator="equal" id="{FDF9879A-76D4-4142-AB65-961DD9FB54E5}">
            <xm:f>'DATOS '!$A$6</xm:f>
            <x14:dxf>
              <fill>
                <patternFill>
                  <bgColor rgb="FF00B050"/>
                </patternFill>
              </fill>
            </x14:dxf>
          </x14:cfRule>
          <x14:cfRule type="cellIs" priority="494" operator="equal" id="{E900C235-0F21-4C99-8F07-94FFE02BC864}">
            <xm:f>'DATOS '!$A$5</xm:f>
            <x14:dxf>
              <fill>
                <patternFill>
                  <bgColor rgb="FF92D050"/>
                </patternFill>
              </fill>
            </x14:dxf>
          </x14:cfRule>
          <x14:cfRule type="cellIs" priority="495" operator="equal" id="{3913870F-1CCE-4631-B264-6F8F4DA03B17}">
            <xm:f>'DATOS '!$A$4</xm:f>
            <x14:dxf>
              <fill>
                <patternFill>
                  <bgColor rgb="FFFFFF00"/>
                </patternFill>
              </fill>
            </x14:dxf>
          </x14:cfRule>
          <x14:cfRule type="cellIs" priority="496" operator="equal" id="{87F01CC0-9766-4678-A717-A6D152F007FA}">
            <xm:f>'DATOS '!$A$3</xm:f>
            <x14:dxf>
              <fill>
                <patternFill>
                  <bgColor rgb="FFFFC000"/>
                </patternFill>
              </fill>
            </x14:dxf>
          </x14:cfRule>
          <x14:cfRule type="cellIs" priority="497" operator="equal" id="{93BF7E0D-768F-4A4A-9008-6C7A217D8297}">
            <xm:f>'DATOS '!$A$2</xm:f>
            <x14:dxf>
              <fill>
                <patternFill>
                  <bgColor rgb="FFFF0000"/>
                </patternFill>
              </fill>
            </x14:dxf>
          </x14:cfRule>
          <xm:sqref>N40:N41 AI40</xm:sqref>
        </x14:conditionalFormatting>
        <x14:conditionalFormatting xmlns:xm="http://schemas.microsoft.com/office/excel/2006/main">
          <x14:cfRule type="cellIs" priority="498" operator="equal" id="{BEF791C1-FE22-4DA7-A1DD-9B0E695E70B6}">
            <xm:f>'DATOS '!$A$13</xm:f>
            <x14:dxf>
              <fill>
                <patternFill>
                  <bgColor rgb="FF00B050"/>
                </patternFill>
              </fill>
            </x14:dxf>
          </x14:cfRule>
          <x14:cfRule type="cellIs" priority="499" operator="equal" id="{B73007A6-20E0-4CAE-B8DB-3DDD42309FFA}">
            <xm:f>'DATOS '!$A$12</xm:f>
            <x14:dxf>
              <fill>
                <patternFill>
                  <bgColor rgb="FF92D050"/>
                </patternFill>
              </fill>
            </x14:dxf>
          </x14:cfRule>
          <x14:cfRule type="cellIs" priority="500" operator="equal" id="{DF31B6B0-185C-4CAE-B4A6-5E16EBC69344}">
            <xm:f>'DATOS '!$A$11</xm:f>
            <x14:dxf>
              <fill>
                <patternFill>
                  <bgColor rgb="FFFFFF00"/>
                </patternFill>
              </fill>
            </x14:dxf>
          </x14:cfRule>
          <x14:cfRule type="cellIs" priority="501" operator="equal" id="{9ED5DA0A-0746-4007-8A24-8B2DB83FAFFD}">
            <xm:f>'DATOS '!$A$10</xm:f>
            <x14:dxf>
              <fill>
                <patternFill>
                  <bgColor rgb="FFFFC000"/>
                </patternFill>
              </fill>
            </x14:dxf>
          </x14:cfRule>
          <x14:cfRule type="cellIs" priority="502" operator="equal" id="{065CFC1B-CEB2-4D42-ACDD-86E892B920FF}">
            <xm:f>'DATOS '!$A$9</xm:f>
            <x14:dxf>
              <fill>
                <patternFill>
                  <bgColor rgb="FFFF0000"/>
                </patternFill>
              </fill>
            </x14:dxf>
          </x14:cfRule>
          <xm:sqref>AJ40</xm:sqref>
        </x14:conditionalFormatting>
        <x14:conditionalFormatting xmlns:xm="http://schemas.microsoft.com/office/excel/2006/main">
          <x14:cfRule type="cellIs" priority="503" operator="equal" id="{56D852DA-3D66-4DD6-8E57-779C416AB12A}">
            <xm:f>'DATOS '!$A$19</xm:f>
            <x14:dxf>
              <fill>
                <patternFill>
                  <bgColor rgb="FF92D050"/>
                </patternFill>
              </fill>
            </x14:dxf>
          </x14:cfRule>
          <x14:cfRule type="cellIs" priority="504" operator="equal" id="{882186DE-390B-4B22-841F-50DD3BEE0ECF}">
            <xm:f>'DATOS '!$A$18</xm:f>
            <x14:dxf>
              <fill>
                <patternFill>
                  <bgColor rgb="FFFFFF00"/>
                </patternFill>
              </fill>
            </x14:dxf>
          </x14:cfRule>
          <x14:cfRule type="cellIs" priority="505" operator="equal" id="{015C6CA1-E69A-4177-BB9B-84B369D3D4F4}">
            <xm:f>'DATOS '!$A$17</xm:f>
            <x14:dxf>
              <fill>
                <patternFill>
                  <bgColor rgb="FFFFC000"/>
                </patternFill>
              </fill>
            </x14:dxf>
          </x14:cfRule>
          <x14:cfRule type="cellIs" priority="506" operator="equal" id="{62D75574-4314-4310-9038-F84526BC230B}">
            <xm:f>'DATOS '!$A$16</xm:f>
            <x14:dxf>
              <fill>
                <patternFill>
                  <bgColor rgb="FFFF0000"/>
                </patternFill>
              </fill>
            </x14:dxf>
          </x14:cfRule>
          <xm:sqref>CU40:CV41 CZ40:DC40</xm:sqref>
        </x14:conditionalFormatting>
        <x14:conditionalFormatting xmlns:xm="http://schemas.microsoft.com/office/excel/2006/main">
          <x14:cfRule type="cellIs" priority="489" operator="equal" id="{1E984083-676C-44FB-B966-5B19F94DE1D1}">
            <xm:f>'DATOS '!$A$19</xm:f>
            <x14:dxf>
              <fill>
                <patternFill>
                  <bgColor rgb="FF92D050"/>
                </patternFill>
              </fill>
            </x14:dxf>
          </x14:cfRule>
          <x14:cfRule type="cellIs" priority="490" operator="equal" id="{790ED217-3478-496E-A1A3-61444D976056}">
            <xm:f>'DATOS '!$A$18</xm:f>
            <x14:dxf>
              <fill>
                <patternFill>
                  <bgColor rgb="FFFFFF00"/>
                </patternFill>
              </fill>
            </x14:dxf>
          </x14:cfRule>
          <x14:cfRule type="cellIs" priority="491" operator="equal" id="{57DAD686-BDD5-4BF6-A321-330C1ABC3053}">
            <xm:f>'DATOS '!$A$17</xm:f>
            <x14:dxf>
              <fill>
                <patternFill>
                  <bgColor rgb="FFFFC000"/>
                </patternFill>
              </fill>
            </x14:dxf>
          </x14:cfRule>
          <x14:cfRule type="cellIs" priority="492" operator="equal" id="{16248A63-E183-442A-95C8-EF371FD11A6D}">
            <xm:f>'DATOS '!$A$16</xm:f>
            <x14:dxf>
              <fill>
                <patternFill>
                  <bgColor rgb="FFFF0000"/>
                </patternFill>
              </fill>
            </x14:dxf>
          </x14:cfRule>
          <xm:sqref>AK40</xm:sqref>
        </x14:conditionalFormatting>
        <x14:conditionalFormatting xmlns:xm="http://schemas.microsoft.com/office/excel/2006/main">
          <x14:cfRule type="cellIs" priority="485" operator="equal" id="{D5E10363-A9C4-4761-873B-26BD1CC21397}">
            <xm:f>'DATOS '!$A$19</xm:f>
            <x14:dxf>
              <fill>
                <patternFill>
                  <bgColor rgb="FF92D050"/>
                </patternFill>
              </fill>
            </x14:dxf>
          </x14:cfRule>
          <x14:cfRule type="cellIs" priority="486" operator="equal" id="{C1A511AC-0C3B-4D3E-9417-EB16262D89A9}">
            <xm:f>'DATOS '!$A$18</xm:f>
            <x14:dxf>
              <fill>
                <patternFill>
                  <bgColor rgb="FFFFFF00"/>
                </patternFill>
              </fill>
            </x14:dxf>
          </x14:cfRule>
          <x14:cfRule type="cellIs" priority="487" operator="equal" id="{1B8FC08A-E31E-48FF-A2D1-A9DB25170866}">
            <xm:f>'DATOS '!$A$17</xm:f>
            <x14:dxf>
              <fill>
                <patternFill>
                  <bgColor rgb="FFFFC000"/>
                </patternFill>
              </fill>
            </x14:dxf>
          </x14:cfRule>
          <x14:cfRule type="cellIs" priority="488" operator="equal" id="{70314F39-C66F-4CE2-A01C-182C2B73816D}">
            <xm:f>'DATOS '!$A$16</xm:f>
            <x14:dxf>
              <fill>
                <patternFill>
                  <bgColor rgb="FFFF0000"/>
                </patternFill>
              </fill>
            </x14:dxf>
          </x14:cfRule>
          <xm:sqref>P40:P41</xm:sqref>
        </x14:conditionalFormatting>
        <x14:conditionalFormatting xmlns:xm="http://schemas.microsoft.com/office/excel/2006/main">
          <x14:cfRule type="cellIs" priority="471" operator="equal" id="{33C781FB-F984-44E0-A85C-36875B0FE06B}">
            <xm:f>'DATOS '!$A$6</xm:f>
            <x14:dxf>
              <fill>
                <patternFill>
                  <bgColor rgb="FF00B050"/>
                </patternFill>
              </fill>
            </x14:dxf>
          </x14:cfRule>
          <x14:cfRule type="cellIs" priority="472" operator="equal" id="{CA308E9E-CCDA-4686-92E6-42149C63F4AD}">
            <xm:f>'DATOS '!$A$5</xm:f>
            <x14:dxf>
              <fill>
                <patternFill>
                  <bgColor rgb="FF92D050"/>
                </patternFill>
              </fill>
            </x14:dxf>
          </x14:cfRule>
          <x14:cfRule type="cellIs" priority="473" operator="equal" id="{D453DF4B-18A5-4A4B-8E3B-3D524EE0B6BC}">
            <xm:f>'DATOS '!$A$4</xm:f>
            <x14:dxf>
              <fill>
                <patternFill>
                  <bgColor rgb="FFFFFF00"/>
                </patternFill>
              </fill>
            </x14:dxf>
          </x14:cfRule>
          <x14:cfRule type="cellIs" priority="474" operator="equal" id="{4C4355C0-1A96-44F7-9A10-30A85F92E9EF}">
            <xm:f>'DATOS '!$A$3</xm:f>
            <x14:dxf>
              <fill>
                <patternFill>
                  <bgColor rgb="FFFFC000"/>
                </patternFill>
              </fill>
            </x14:dxf>
          </x14:cfRule>
          <x14:cfRule type="cellIs" priority="475" operator="equal" id="{104CF323-3AC5-474D-BDA7-FF5BEE1CE34C}">
            <xm:f>'DATOS '!$A$2</xm:f>
            <x14:dxf>
              <fill>
                <patternFill>
                  <bgColor rgb="FFFF0000"/>
                </patternFill>
              </fill>
            </x14:dxf>
          </x14:cfRule>
          <xm:sqref>N43:N44 AI43</xm:sqref>
        </x14:conditionalFormatting>
        <x14:conditionalFormatting xmlns:xm="http://schemas.microsoft.com/office/excel/2006/main">
          <x14:cfRule type="cellIs" priority="476" operator="equal" id="{94EC32DF-D6BC-4157-BB90-C564B07407F6}">
            <xm:f>'DATOS '!$A$13</xm:f>
            <x14:dxf>
              <fill>
                <patternFill>
                  <bgColor rgb="FF00B050"/>
                </patternFill>
              </fill>
            </x14:dxf>
          </x14:cfRule>
          <x14:cfRule type="cellIs" priority="477" operator="equal" id="{83DDAEF2-6093-4AB8-865A-46A4CB6E33AD}">
            <xm:f>'DATOS '!$A$12</xm:f>
            <x14:dxf>
              <fill>
                <patternFill>
                  <bgColor rgb="FF92D050"/>
                </patternFill>
              </fill>
            </x14:dxf>
          </x14:cfRule>
          <x14:cfRule type="cellIs" priority="478" operator="equal" id="{3C27276C-34DD-45B5-A135-A3998B2F7291}">
            <xm:f>'DATOS '!$A$11</xm:f>
            <x14:dxf>
              <fill>
                <patternFill>
                  <bgColor rgb="FFFFFF00"/>
                </patternFill>
              </fill>
            </x14:dxf>
          </x14:cfRule>
          <x14:cfRule type="cellIs" priority="479" operator="equal" id="{F319A93C-0877-4684-AD09-25DFF2059AEE}">
            <xm:f>'DATOS '!$A$10</xm:f>
            <x14:dxf>
              <fill>
                <patternFill>
                  <bgColor rgb="FFFFC000"/>
                </patternFill>
              </fill>
            </x14:dxf>
          </x14:cfRule>
          <x14:cfRule type="cellIs" priority="480" operator="equal" id="{1F2394EF-EE0C-4C6F-ABD4-D38B0E997F9D}">
            <xm:f>'DATOS '!$A$9</xm:f>
            <x14:dxf>
              <fill>
                <patternFill>
                  <bgColor rgb="FFFF0000"/>
                </patternFill>
              </fill>
            </x14:dxf>
          </x14:cfRule>
          <xm:sqref>AJ43</xm:sqref>
        </x14:conditionalFormatting>
        <x14:conditionalFormatting xmlns:xm="http://schemas.microsoft.com/office/excel/2006/main">
          <x14:cfRule type="cellIs" priority="481" operator="equal" id="{2D1BD4B5-23C7-41F3-B10E-19BC73ED9CFF}">
            <xm:f>'DATOS '!$A$19</xm:f>
            <x14:dxf>
              <fill>
                <patternFill>
                  <bgColor rgb="FF92D050"/>
                </patternFill>
              </fill>
            </x14:dxf>
          </x14:cfRule>
          <x14:cfRule type="cellIs" priority="482" operator="equal" id="{D67A12E8-E1F1-4723-B37D-0A7E98FAF6DE}">
            <xm:f>'DATOS '!$A$18</xm:f>
            <x14:dxf>
              <fill>
                <patternFill>
                  <bgColor rgb="FFFFFF00"/>
                </patternFill>
              </fill>
            </x14:dxf>
          </x14:cfRule>
          <x14:cfRule type="cellIs" priority="483" operator="equal" id="{5903518A-B099-4961-AD11-ED080358F1B8}">
            <xm:f>'DATOS '!$A$17</xm:f>
            <x14:dxf>
              <fill>
                <patternFill>
                  <bgColor rgb="FFFFC000"/>
                </patternFill>
              </fill>
            </x14:dxf>
          </x14:cfRule>
          <x14:cfRule type="cellIs" priority="484" operator="equal" id="{FA67F843-95A8-4746-AA8C-3BFC020DF36B}">
            <xm:f>'DATOS '!$A$16</xm:f>
            <x14:dxf>
              <fill>
                <patternFill>
                  <bgColor rgb="FFFF0000"/>
                </patternFill>
              </fill>
            </x14:dxf>
          </x14:cfRule>
          <xm:sqref>CU43:CV44 CZ43:DC43</xm:sqref>
        </x14:conditionalFormatting>
        <x14:conditionalFormatting xmlns:xm="http://schemas.microsoft.com/office/excel/2006/main">
          <x14:cfRule type="cellIs" priority="467" operator="equal" id="{981F9169-B7B5-4AEF-83F2-FA384DC99D33}">
            <xm:f>'DATOS '!$A$19</xm:f>
            <x14:dxf>
              <fill>
                <patternFill>
                  <bgColor rgb="FF92D050"/>
                </patternFill>
              </fill>
            </x14:dxf>
          </x14:cfRule>
          <x14:cfRule type="cellIs" priority="468" operator="equal" id="{E83C7281-6584-4EED-9EF0-FE399BF6B61B}">
            <xm:f>'DATOS '!$A$18</xm:f>
            <x14:dxf>
              <fill>
                <patternFill>
                  <bgColor rgb="FFFFFF00"/>
                </patternFill>
              </fill>
            </x14:dxf>
          </x14:cfRule>
          <x14:cfRule type="cellIs" priority="469" operator="equal" id="{2FB79C94-8B3D-40B3-8EBA-B86A99EE576D}">
            <xm:f>'DATOS '!$A$17</xm:f>
            <x14:dxf>
              <fill>
                <patternFill>
                  <bgColor rgb="FFFFC000"/>
                </patternFill>
              </fill>
            </x14:dxf>
          </x14:cfRule>
          <x14:cfRule type="cellIs" priority="470" operator="equal" id="{1B9FA819-B9BD-47BD-A028-C8AFAA2A4807}">
            <xm:f>'DATOS '!$A$16</xm:f>
            <x14:dxf>
              <fill>
                <patternFill>
                  <bgColor rgb="FFFF0000"/>
                </patternFill>
              </fill>
            </x14:dxf>
          </x14:cfRule>
          <xm:sqref>AK43</xm:sqref>
        </x14:conditionalFormatting>
        <x14:conditionalFormatting xmlns:xm="http://schemas.microsoft.com/office/excel/2006/main">
          <x14:cfRule type="cellIs" priority="463" operator="equal" id="{32E90FB8-B87F-4A6D-9238-620E4AB92AA7}">
            <xm:f>'DATOS '!$A$19</xm:f>
            <x14:dxf>
              <fill>
                <patternFill>
                  <bgColor rgb="FF92D050"/>
                </patternFill>
              </fill>
            </x14:dxf>
          </x14:cfRule>
          <x14:cfRule type="cellIs" priority="464" operator="equal" id="{A02F5A9F-94DD-4B9C-A243-2EBCC2CF1DC0}">
            <xm:f>'DATOS '!$A$18</xm:f>
            <x14:dxf>
              <fill>
                <patternFill>
                  <bgColor rgb="FFFFFF00"/>
                </patternFill>
              </fill>
            </x14:dxf>
          </x14:cfRule>
          <x14:cfRule type="cellIs" priority="465" operator="equal" id="{E29E8D69-E2B6-437B-87B8-57E16A35169E}">
            <xm:f>'DATOS '!$A$17</xm:f>
            <x14:dxf>
              <fill>
                <patternFill>
                  <bgColor rgb="FFFFC000"/>
                </patternFill>
              </fill>
            </x14:dxf>
          </x14:cfRule>
          <x14:cfRule type="cellIs" priority="466" operator="equal" id="{6E8C790D-D537-4D0B-AB19-4DA6D89F3132}">
            <xm:f>'DATOS '!$A$16</xm:f>
            <x14:dxf>
              <fill>
                <patternFill>
                  <bgColor rgb="FFFF0000"/>
                </patternFill>
              </fill>
            </x14:dxf>
          </x14:cfRule>
          <xm:sqref>P43:P44</xm:sqref>
        </x14:conditionalFormatting>
        <x14:conditionalFormatting xmlns:xm="http://schemas.microsoft.com/office/excel/2006/main">
          <x14:cfRule type="cellIs" priority="449" operator="equal" id="{35A132C9-51DB-4FD5-8412-51D8A8930BB5}">
            <xm:f>'DATOS '!$A$6</xm:f>
            <x14:dxf>
              <fill>
                <patternFill>
                  <bgColor rgb="FF00B050"/>
                </patternFill>
              </fill>
            </x14:dxf>
          </x14:cfRule>
          <x14:cfRule type="cellIs" priority="450" operator="equal" id="{2BD83B76-FEF2-490E-8E20-4DA4523E71AE}">
            <xm:f>'DATOS '!$A$5</xm:f>
            <x14:dxf>
              <fill>
                <patternFill>
                  <bgColor rgb="FF92D050"/>
                </patternFill>
              </fill>
            </x14:dxf>
          </x14:cfRule>
          <x14:cfRule type="cellIs" priority="451" operator="equal" id="{64E8C2D7-D43B-4C79-A409-CDD9726311FD}">
            <xm:f>'DATOS '!$A$4</xm:f>
            <x14:dxf>
              <fill>
                <patternFill>
                  <bgColor rgb="FFFFFF00"/>
                </patternFill>
              </fill>
            </x14:dxf>
          </x14:cfRule>
          <x14:cfRule type="cellIs" priority="452" operator="equal" id="{DD63BF1A-8FBF-49A5-8F01-BED7E0B6B69C}">
            <xm:f>'DATOS '!$A$3</xm:f>
            <x14:dxf>
              <fill>
                <patternFill>
                  <bgColor rgb="FFFFC000"/>
                </patternFill>
              </fill>
            </x14:dxf>
          </x14:cfRule>
          <x14:cfRule type="cellIs" priority="453" operator="equal" id="{A7B33C93-705B-4DCE-9FD8-601F9B568B36}">
            <xm:f>'DATOS '!$A$2</xm:f>
            <x14:dxf>
              <fill>
                <patternFill>
                  <bgColor rgb="FFFF0000"/>
                </patternFill>
              </fill>
            </x14:dxf>
          </x14:cfRule>
          <xm:sqref>N46:N47 AI46</xm:sqref>
        </x14:conditionalFormatting>
        <x14:conditionalFormatting xmlns:xm="http://schemas.microsoft.com/office/excel/2006/main">
          <x14:cfRule type="cellIs" priority="454" operator="equal" id="{FFE6F9C0-6407-4923-982D-755E0106B3C3}">
            <xm:f>'DATOS '!$A$13</xm:f>
            <x14:dxf>
              <fill>
                <patternFill>
                  <bgColor rgb="FF00B050"/>
                </patternFill>
              </fill>
            </x14:dxf>
          </x14:cfRule>
          <x14:cfRule type="cellIs" priority="455" operator="equal" id="{8397F99D-6575-4683-8461-88AAB4D96E74}">
            <xm:f>'DATOS '!$A$12</xm:f>
            <x14:dxf>
              <fill>
                <patternFill>
                  <bgColor rgb="FF92D050"/>
                </patternFill>
              </fill>
            </x14:dxf>
          </x14:cfRule>
          <x14:cfRule type="cellIs" priority="456" operator="equal" id="{AC64CC02-DA71-49B9-A9CB-F0B15A3CC16F}">
            <xm:f>'DATOS '!$A$11</xm:f>
            <x14:dxf>
              <fill>
                <patternFill>
                  <bgColor rgb="FFFFFF00"/>
                </patternFill>
              </fill>
            </x14:dxf>
          </x14:cfRule>
          <x14:cfRule type="cellIs" priority="457" operator="equal" id="{9F4E15FD-C0CA-4B2A-ACE1-9E0998AE84E7}">
            <xm:f>'DATOS '!$A$10</xm:f>
            <x14:dxf>
              <fill>
                <patternFill>
                  <bgColor rgb="FFFFC000"/>
                </patternFill>
              </fill>
            </x14:dxf>
          </x14:cfRule>
          <x14:cfRule type="cellIs" priority="458" operator="equal" id="{78BD7531-B46F-4512-9B60-233DB8B9F3BA}">
            <xm:f>'DATOS '!$A$9</xm:f>
            <x14:dxf>
              <fill>
                <patternFill>
                  <bgColor rgb="FFFF0000"/>
                </patternFill>
              </fill>
            </x14:dxf>
          </x14:cfRule>
          <xm:sqref>AJ46</xm:sqref>
        </x14:conditionalFormatting>
        <x14:conditionalFormatting xmlns:xm="http://schemas.microsoft.com/office/excel/2006/main">
          <x14:cfRule type="cellIs" priority="459" operator="equal" id="{61850A16-5BD7-4FC5-BF76-C127FB433111}">
            <xm:f>'DATOS '!$A$19</xm:f>
            <x14:dxf>
              <fill>
                <patternFill>
                  <bgColor rgb="FF92D050"/>
                </patternFill>
              </fill>
            </x14:dxf>
          </x14:cfRule>
          <x14:cfRule type="cellIs" priority="460" operator="equal" id="{8DCEC1A7-036A-47F1-A09C-EB2610F219D1}">
            <xm:f>'DATOS '!$A$18</xm:f>
            <x14:dxf>
              <fill>
                <patternFill>
                  <bgColor rgb="FFFFFF00"/>
                </patternFill>
              </fill>
            </x14:dxf>
          </x14:cfRule>
          <x14:cfRule type="cellIs" priority="461" operator="equal" id="{8BB27415-966E-4A67-B2F4-6B7022590D38}">
            <xm:f>'DATOS '!$A$17</xm:f>
            <x14:dxf>
              <fill>
                <patternFill>
                  <bgColor rgb="FFFFC000"/>
                </patternFill>
              </fill>
            </x14:dxf>
          </x14:cfRule>
          <x14:cfRule type="cellIs" priority="462" operator="equal" id="{F4B15D03-6643-4B6C-9C5A-5877D3A6CF91}">
            <xm:f>'DATOS '!$A$16</xm:f>
            <x14:dxf>
              <fill>
                <patternFill>
                  <bgColor rgb="FFFF0000"/>
                </patternFill>
              </fill>
            </x14:dxf>
          </x14:cfRule>
          <xm:sqref>CU46:CV47 CZ46:DC46</xm:sqref>
        </x14:conditionalFormatting>
        <x14:conditionalFormatting xmlns:xm="http://schemas.microsoft.com/office/excel/2006/main">
          <x14:cfRule type="cellIs" priority="445" operator="equal" id="{2845B006-E95D-47D7-8B27-097715EA43BE}">
            <xm:f>'DATOS '!$A$19</xm:f>
            <x14:dxf>
              <fill>
                <patternFill>
                  <bgColor rgb="FF92D050"/>
                </patternFill>
              </fill>
            </x14:dxf>
          </x14:cfRule>
          <x14:cfRule type="cellIs" priority="446" operator="equal" id="{919679AD-30AA-491B-BB16-99C0836615EF}">
            <xm:f>'DATOS '!$A$18</xm:f>
            <x14:dxf>
              <fill>
                <patternFill>
                  <bgColor rgb="FFFFFF00"/>
                </patternFill>
              </fill>
            </x14:dxf>
          </x14:cfRule>
          <x14:cfRule type="cellIs" priority="447" operator="equal" id="{9046996F-726B-409E-8153-38C7708D6CA7}">
            <xm:f>'DATOS '!$A$17</xm:f>
            <x14:dxf>
              <fill>
                <patternFill>
                  <bgColor rgb="FFFFC000"/>
                </patternFill>
              </fill>
            </x14:dxf>
          </x14:cfRule>
          <x14:cfRule type="cellIs" priority="448" operator="equal" id="{2425B376-C624-435E-9EA3-70B4A2151EAF}">
            <xm:f>'DATOS '!$A$16</xm:f>
            <x14:dxf>
              <fill>
                <patternFill>
                  <bgColor rgb="FFFF0000"/>
                </patternFill>
              </fill>
            </x14:dxf>
          </x14:cfRule>
          <xm:sqref>AK46</xm:sqref>
        </x14:conditionalFormatting>
        <x14:conditionalFormatting xmlns:xm="http://schemas.microsoft.com/office/excel/2006/main">
          <x14:cfRule type="cellIs" priority="441" operator="equal" id="{B0617A79-E455-4F79-8D4F-63A50FC7C767}">
            <xm:f>'DATOS '!$A$19</xm:f>
            <x14:dxf>
              <fill>
                <patternFill>
                  <bgColor rgb="FF92D050"/>
                </patternFill>
              </fill>
            </x14:dxf>
          </x14:cfRule>
          <x14:cfRule type="cellIs" priority="442" operator="equal" id="{CB2F594E-0558-4971-B7CB-DB6C86047673}">
            <xm:f>'DATOS '!$A$18</xm:f>
            <x14:dxf>
              <fill>
                <patternFill>
                  <bgColor rgb="FFFFFF00"/>
                </patternFill>
              </fill>
            </x14:dxf>
          </x14:cfRule>
          <x14:cfRule type="cellIs" priority="443" operator="equal" id="{87040EF3-F7B7-44CB-AF0A-6732D8A2EFB5}">
            <xm:f>'DATOS '!$A$17</xm:f>
            <x14:dxf>
              <fill>
                <patternFill>
                  <bgColor rgb="FFFFC000"/>
                </patternFill>
              </fill>
            </x14:dxf>
          </x14:cfRule>
          <x14:cfRule type="cellIs" priority="444" operator="equal" id="{AB663CAC-2AAA-44D3-B749-B9D262938938}">
            <xm:f>'DATOS '!$A$16</xm:f>
            <x14:dxf>
              <fill>
                <patternFill>
                  <bgColor rgb="FFFF0000"/>
                </patternFill>
              </fill>
            </x14:dxf>
          </x14:cfRule>
          <xm:sqref>P46:P47</xm:sqref>
        </x14:conditionalFormatting>
        <x14:conditionalFormatting xmlns:xm="http://schemas.microsoft.com/office/excel/2006/main">
          <x14:cfRule type="cellIs" priority="427" operator="equal" id="{A1DF88D4-901A-448D-8B3E-C199628F2DDD}">
            <xm:f>'DATOS '!$A$6</xm:f>
            <x14:dxf>
              <fill>
                <patternFill>
                  <bgColor rgb="FF00B050"/>
                </patternFill>
              </fill>
            </x14:dxf>
          </x14:cfRule>
          <x14:cfRule type="cellIs" priority="428" operator="equal" id="{82D811B9-D1BC-4602-8C0F-20A9343CA00D}">
            <xm:f>'DATOS '!$A$5</xm:f>
            <x14:dxf>
              <fill>
                <patternFill>
                  <bgColor rgb="FF92D050"/>
                </patternFill>
              </fill>
            </x14:dxf>
          </x14:cfRule>
          <x14:cfRule type="cellIs" priority="429" operator="equal" id="{5E049B04-4B52-4ACC-AE61-0791C0AE8681}">
            <xm:f>'DATOS '!$A$4</xm:f>
            <x14:dxf>
              <fill>
                <patternFill>
                  <bgColor rgb="FFFFFF00"/>
                </patternFill>
              </fill>
            </x14:dxf>
          </x14:cfRule>
          <x14:cfRule type="cellIs" priority="430" operator="equal" id="{CDD34460-253B-4F82-A579-51E1131CCC40}">
            <xm:f>'DATOS '!$A$3</xm:f>
            <x14:dxf>
              <fill>
                <patternFill>
                  <bgColor rgb="FFFFC000"/>
                </patternFill>
              </fill>
            </x14:dxf>
          </x14:cfRule>
          <x14:cfRule type="cellIs" priority="431" operator="equal" id="{A452132A-8891-4E8F-A59A-9FE3D692086A}">
            <xm:f>'DATOS '!$A$2</xm:f>
            <x14:dxf>
              <fill>
                <patternFill>
                  <bgColor rgb="FFFF0000"/>
                </patternFill>
              </fill>
            </x14:dxf>
          </x14:cfRule>
          <xm:sqref>N49:N50 AI49</xm:sqref>
        </x14:conditionalFormatting>
        <x14:conditionalFormatting xmlns:xm="http://schemas.microsoft.com/office/excel/2006/main">
          <x14:cfRule type="cellIs" priority="432" operator="equal" id="{D1409C90-446C-47ED-8481-F79239849A5B}">
            <xm:f>'DATOS '!$A$13</xm:f>
            <x14:dxf>
              <fill>
                <patternFill>
                  <bgColor rgb="FF00B050"/>
                </patternFill>
              </fill>
            </x14:dxf>
          </x14:cfRule>
          <x14:cfRule type="cellIs" priority="433" operator="equal" id="{66009257-E447-4AAF-8001-317451E8344D}">
            <xm:f>'DATOS '!$A$12</xm:f>
            <x14:dxf>
              <fill>
                <patternFill>
                  <bgColor rgb="FF92D050"/>
                </patternFill>
              </fill>
            </x14:dxf>
          </x14:cfRule>
          <x14:cfRule type="cellIs" priority="434" operator="equal" id="{F6E7C3D9-7CA5-49D9-9882-AAC7C7F6E6A4}">
            <xm:f>'DATOS '!$A$11</xm:f>
            <x14:dxf>
              <fill>
                <patternFill>
                  <bgColor rgb="FFFFFF00"/>
                </patternFill>
              </fill>
            </x14:dxf>
          </x14:cfRule>
          <x14:cfRule type="cellIs" priority="435" operator="equal" id="{96A9ED2D-D3ED-4D83-9516-6473542816C6}">
            <xm:f>'DATOS '!$A$10</xm:f>
            <x14:dxf>
              <fill>
                <patternFill>
                  <bgColor rgb="FFFFC000"/>
                </patternFill>
              </fill>
            </x14:dxf>
          </x14:cfRule>
          <x14:cfRule type="cellIs" priority="436" operator="equal" id="{140DED8C-7311-432C-83DB-230D6FF6A603}">
            <xm:f>'DATOS '!$A$9</xm:f>
            <x14:dxf>
              <fill>
                <patternFill>
                  <bgColor rgb="FFFF0000"/>
                </patternFill>
              </fill>
            </x14:dxf>
          </x14:cfRule>
          <xm:sqref>AJ49</xm:sqref>
        </x14:conditionalFormatting>
        <x14:conditionalFormatting xmlns:xm="http://schemas.microsoft.com/office/excel/2006/main">
          <x14:cfRule type="cellIs" priority="437" operator="equal" id="{711E0310-6742-4E85-B216-2B161C69F371}">
            <xm:f>'DATOS '!$A$19</xm:f>
            <x14:dxf>
              <fill>
                <patternFill>
                  <bgColor rgb="FF92D050"/>
                </patternFill>
              </fill>
            </x14:dxf>
          </x14:cfRule>
          <x14:cfRule type="cellIs" priority="438" operator="equal" id="{C1907F1C-6FF4-402F-9CC9-9DD9AD390C8C}">
            <xm:f>'DATOS '!$A$18</xm:f>
            <x14:dxf>
              <fill>
                <patternFill>
                  <bgColor rgb="FFFFFF00"/>
                </patternFill>
              </fill>
            </x14:dxf>
          </x14:cfRule>
          <x14:cfRule type="cellIs" priority="439" operator="equal" id="{6913C826-F58F-4CA1-B595-575A3593A171}">
            <xm:f>'DATOS '!$A$17</xm:f>
            <x14:dxf>
              <fill>
                <patternFill>
                  <bgColor rgb="FFFFC000"/>
                </patternFill>
              </fill>
            </x14:dxf>
          </x14:cfRule>
          <x14:cfRule type="cellIs" priority="440" operator="equal" id="{4E102351-1480-4432-8AC1-BE0FD05C6D10}">
            <xm:f>'DATOS '!$A$16</xm:f>
            <x14:dxf>
              <fill>
                <patternFill>
                  <bgColor rgb="FFFF0000"/>
                </patternFill>
              </fill>
            </x14:dxf>
          </x14:cfRule>
          <xm:sqref>CU49:CV50 CZ49:DC49</xm:sqref>
        </x14:conditionalFormatting>
        <x14:conditionalFormatting xmlns:xm="http://schemas.microsoft.com/office/excel/2006/main">
          <x14:cfRule type="cellIs" priority="423" operator="equal" id="{552BEE11-3136-4E81-B35E-BB12B943250F}">
            <xm:f>'DATOS '!$A$19</xm:f>
            <x14:dxf>
              <fill>
                <patternFill>
                  <bgColor rgb="FF92D050"/>
                </patternFill>
              </fill>
            </x14:dxf>
          </x14:cfRule>
          <x14:cfRule type="cellIs" priority="424" operator="equal" id="{2CBBE1E9-4B81-41E3-87A6-7EA2F8AFFA54}">
            <xm:f>'DATOS '!$A$18</xm:f>
            <x14:dxf>
              <fill>
                <patternFill>
                  <bgColor rgb="FFFFFF00"/>
                </patternFill>
              </fill>
            </x14:dxf>
          </x14:cfRule>
          <x14:cfRule type="cellIs" priority="425" operator="equal" id="{623A8D62-D4BF-4F14-9B25-3357B7E3A01A}">
            <xm:f>'DATOS '!$A$17</xm:f>
            <x14:dxf>
              <fill>
                <patternFill>
                  <bgColor rgb="FFFFC000"/>
                </patternFill>
              </fill>
            </x14:dxf>
          </x14:cfRule>
          <x14:cfRule type="cellIs" priority="426" operator="equal" id="{7897AB85-1A45-4822-B90F-0E57FF4D5115}">
            <xm:f>'DATOS '!$A$16</xm:f>
            <x14:dxf>
              <fill>
                <patternFill>
                  <bgColor rgb="FFFF0000"/>
                </patternFill>
              </fill>
            </x14:dxf>
          </x14:cfRule>
          <xm:sqref>AK49</xm:sqref>
        </x14:conditionalFormatting>
        <x14:conditionalFormatting xmlns:xm="http://schemas.microsoft.com/office/excel/2006/main">
          <x14:cfRule type="cellIs" priority="419" operator="equal" id="{A8718185-3B6B-4848-8115-04CE32E3CC4B}">
            <xm:f>'DATOS '!$A$19</xm:f>
            <x14:dxf>
              <fill>
                <patternFill>
                  <bgColor rgb="FF92D050"/>
                </patternFill>
              </fill>
            </x14:dxf>
          </x14:cfRule>
          <x14:cfRule type="cellIs" priority="420" operator="equal" id="{B9174C21-8973-4F4B-AB2E-6E80EC933695}">
            <xm:f>'DATOS '!$A$18</xm:f>
            <x14:dxf>
              <fill>
                <patternFill>
                  <bgColor rgb="FFFFFF00"/>
                </patternFill>
              </fill>
            </x14:dxf>
          </x14:cfRule>
          <x14:cfRule type="cellIs" priority="421" operator="equal" id="{8CFEB562-EC54-4FDE-9D03-0DFC0444BBCD}">
            <xm:f>'DATOS '!$A$17</xm:f>
            <x14:dxf>
              <fill>
                <patternFill>
                  <bgColor rgb="FFFFC000"/>
                </patternFill>
              </fill>
            </x14:dxf>
          </x14:cfRule>
          <x14:cfRule type="cellIs" priority="422" operator="equal" id="{9C8FA894-A48D-4429-B837-EBB6C5DAD9D4}">
            <xm:f>'DATOS '!$A$16</xm:f>
            <x14:dxf>
              <fill>
                <patternFill>
                  <bgColor rgb="FFFF0000"/>
                </patternFill>
              </fill>
            </x14:dxf>
          </x14:cfRule>
          <xm:sqref>P49:P50</xm:sqref>
        </x14:conditionalFormatting>
        <x14:conditionalFormatting xmlns:xm="http://schemas.microsoft.com/office/excel/2006/main">
          <x14:cfRule type="cellIs" priority="405" operator="equal" id="{3D5917D6-91D6-4CA9-B051-F938E8C2F4E9}">
            <xm:f>'DATOS '!$A$6</xm:f>
            <x14:dxf>
              <fill>
                <patternFill>
                  <bgColor rgb="FF00B050"/>
                </patternFill>
              </fill>
            </x14:dxf>
          </x14:cfRule>
          <x14:cfRule type="cellIs" priority="406" operator="equal" id="{20549930-B4B0-4F07-9D08-5945F4AB18FC}">
            <xm:f>'DATOS '!$A$5</xm:f>
            <x14:dxf>
              <fill>
                <patternFill>
                  <bgColor rgb="FF92D050"/>
                </patternFill>
              </fill>
            </x14:dxf>
          </x14:cfRule>
          <x14:cfRule type="cellIs" priority="407" operator="equal" id="{593A9D39-EBFD-4A98-861D-825A14B60860}">
            <xm:f>'DATOS '!$A$4</xm:f>
            <x14:dxf>
              <fill>
                <patternFill>
                  <bgColor rgb="FFFFFF00"/>
                </patternFill>
              </fill>
            </x14:dxf>
          </x14:cfRule>
          <x14:cfRule type="cellIs" priority="408" operator="equal" id="{0D2FCB16-455B-41A6-B13C-B06A7BBC2AF1}">
            <xm:f>'DATOS '!$A$3</xm:f>
            <x14:dxf>
              <fill>
                <patternFill>
                  <bgColor rgb="FFFFC000"/>
                </patternFill>
              </fill>
            </x14:dxf>
          </x14:cfRule>
          <x14:cfRule type="cellIs" priority="409" operator="equal" id="{85B3EF9F-7681-42C3-B7BB-306E5B19E12D}">
            <xm:f>'DATOS '!$A$2</xm:f>
            <x14:dxf>
              <fill>
                <patternFill>
                  <bgColor rgb="FFFF0000"/>
                </patternFill>
              </fill>
            </x14:dxf>
          </x14:cfRule>
          <xm:sqref>N52:N53 AI52</xm:sqref>
        </x14:conditionalFormatting>
        <x14:conditionalFormatting xmlns:xm="http://schemas.microsoft.com/office/excel/2006/main">
          <x14:cfRule type="cellIs" priority="410" operator="equal" id="{2D739928-4B9D-4B02-8693-4E4283737C21}">
            <xm:f>'DATOS '!$A$13</xm:f>
            <x14:dxf>
              <fill>
                <patternFill>
                  <bgColor rgb="FF00B050"/>
                </patternFill>
              </fill>
            </x14:dxf>
          </x14:cfRule>
          <x14:cfRule type="cellIs" priority="411" operator="equal" id="{D52DD1EF-32C3-4CBE-9163-6EDE09BA1ADE}">
            <xm:f>'DATOS '!$A$12</xm:f>
            <x14:dxf>
              <fill>
                <patternFill>
                  <bgColor rgb="FF92D050"/>
                </patternFill>
              </fill>
            </x14:dxf>
          </x14:cfRule>
          <x14:cfRule type="cellIs" priority="412" operator="equal" id="{8096A8B9-CACE-41F2-B254-330C4B36462B}">
            <xm:f>'DATOS '!$A$11</xm:f>
            <x14:dxf>
              <fill>
                <patternFill>
                  <bgColor rgb="FFFFFF00"/>
                </patternFill>
              </fill>
            </x14:dxf>
          </x14:cfRule>
          <x14:cfRule type="cellIs" priority="413" operator="equal" id="{8E48DDBA-E8B6-4B68-B7B8-BDAB6434EA86}">
            <xm:f>'DATOS '!$A$10</xm:f>
            <x14:dxf>
              <fill>
                <patternFill>
                  <bgColor rgb="FFFFC000"/>
                </patternFill>
              </fill>
            </x14:dxf>
          </x14:cfRule>
          <x14:cfRule type="cellIs" priority="414" operator="equal" id="{EBD56383-34F1-40BB-B451-CEE014B549DA}">
            <xm:f>'DATOS '!$A$9</xm:f>
            <x14:dxf>
              <fill>
                <patternFill>
                  <bgColor rgb="FFFF0000"/>
                </patternFill>
              </fill>
            </x14:dxf>
          </x14:cfRule>
          <xm:sqref>AJ52</xm:sqref>
        </x14:conditionalFormatting>
        <x14:conditionalFormatting xmlns:xm="http://schemas.microsoft.com/office/excel/2006/main">
          <x14:cfRule type="cellIs" priority="415" operator="equal" id="{9C5B3C67-9408-431D-9892-4DE16B0306E9}">
            <xm:f>'DATOS '!$A$19</xm:f>
            <x14:dxf>
              <fill>
                <patternFill>
                  <bgColor rgb="FF92D050"/>
                </patternFill>
              </fill>
            </x14:dxf>
          </x14:cfRule>
          <x14:cfRule type="cellIs" priority="416" operator="equal" id="{3EDF9B13-026B-4395-BBDB-928F9228F3A9}">
            <xm:f>'DATOS '!$A$18</xm:f>
            <x14:dxf>
              <fill>
                <patternFill>
                  <bgColor rgb="FFFFFF00"/>
                </patternFill>
              </fill>
            </x14:dxf>
          </x14:cfRule>
          <x14:cfRule type="cellIs" priority="417" operator="equal" id="{EFDB1784-EED4-419D-B248-8E15824149AA}">
            <xm:f>'DATOS '!$A$17</xm:f>
            <x14:dxf>
              <fill>
                <patternFill>
                  <bgColor rgb="FFFFC000"/>
                </patternFill>
              </fill>
            </x14:dxf>
          </x14:cfRule>
          <x14:cfRule type="cellIs" priority="418" operator="equal" id="{769BEF4A-DEFB-40FA-A732-1E499DF4B18A}">
            <xm:f>'DATOS '!$A$16</xm:f>
            <x14:dxf>
              <fill>
                <patternFill>
                  <bgColor rgb="FFFF0000"/>
                </patternFill>
              </fill>
            </x14:dxf>
          </x14:cfRule>
          <xm:sqref>CU52:CV53 CZ52:DC52</xm:sqref>
        </x14:conditionalFormatting>
        <x14:conditionalFormatting xmlns:xm="http://schemas.microsoft.com/office/excel/2006/main">
          <x14:cfRule type="cellIs" priority="401" operator="equal" id="{6EB60E9A-105F-441F-90A9-CCAFBDE92A09}">
            <xm:f>'DATOS '!$A$19</xm:f>
            <x14:dxf>
              <fill>
                <patternFill>
                  <bgColor rgb="FF92D050"/>
                </patternFill>
              </fill>
            </x14:dxf>
          </x14:cfRule>
          <x14:cfRule type="cellIs" priority="402" operator="equal" id="{0647FE16-F61B-4B70-83AE-405F8F47FC86}">
            <xm:f>'DATOS '!$A$18</xm:f>
            <x14:dxf>
              <fill>
                <patternFill>
                  <bgColor rgb="FFFFFF00"/>
                </patternFill>
              </fill>
            </x14:dxf>
          </x14:cfRule>
          <x14:cfRule type="cellIs" priority="403" operator="equal" id="{0B780874-DA93-49C6-BD0D-CED7A793AE89}">
            <xm:f>'DATOS '!$A$17</xm:f>
            <x14:dxf>
              <fill>
                <patternFill>
                  <bgColor rgb="FFFFC000"/>
                </patternFill>
              </fill>
            </x14:dxf>
          </x14:cfRule>
          <x14:cfRule type="cellIs" priority="404" operator="equal" id="{8844C35A-3D06-4700-8F0C-1F4FFE61CC91}">
            <xm:f>'DATOS '!$A$16</xm:f>
            <x14:dxf>
              <fill>
                <patternFill>
                  <bgColor rgb="FFFF0000"/>
                </patternFill>
              </fill>
            </x14:dxf>
          </x14:cfRule>
          <xm:sqref>AK52</xm:sqref>
        </x14:conditionalFormatting>
        <x14:conditionalFormatting xmlns:xm="http://schemas.microsoft.com/office/excel/2006/main">
          <x14:cfRule type="cellIs" priority="397" operator="equal" id="{D30F4BC1-6E64-4B68-8947-6406EB07D3E1}">
            <xm:f>'DATOS '!$A$19</xm:f>
            <x14:dxf>
              <fill>
                <patternFill>
                  <bgColor rgb="FF92D050"/>
                </patternFill>
              </fill>
            </x14:dxf>
          </x14:cfRule>
          <x14:cfRule type="cellIs" priority="398" operator="equal" id="{6013D1DA-EDAB-4CD7-8F0C-344D7336DCA4}">
            <xm:f>'DATOS '!$A$18</xm:f>
            <x14:dxf>
              <fill>
                <patternFill>
                  <bgColor rgb="FFFFFF00"/>
                </patternFill>
              </fill>
            </x14:dxf>
          </x14:cfRule>
          <x14:cfRule type="cellIs" priority="399" operator="equal" id="{C73157EB-AFC7-41B6-8C6E-22F07316F5BA}">
            <xm:f>'DATOS '!$A$17</xm:f>
            <x14:dxf>
              <fill>
                <patternFill>
                  <bgColor rgb="FFFFC000"/>
                </patternFill>
              </fill>
            </x14:dxf>
          </x14:cfRule>
          <x14:cfRule type="cellIs" priority="400" operator="equal" id="{16371E30-E8B9-448A-BD18-DFBD6E01DC33}">
            <xm:f>'DATOS '!$A$16</xm:f>
            <x14:dxf>
              <fill>
                <patternFill>
                  <bgColor rgb="FFFF0000"/>
                </patternFill>
              </fill>
            </x14:dxf>
          </x14:cfRule>
          <xm:sqref>P52:P53</xm:sqref>
        </x14:conditionalFormatting>
        <x14:conditionalFormatting xmlns:xm="http://schemas.microsoft.com/office/excel/2006/main">
          <x14:cfRule type="cellIs" priority="383" operator="equal" id="{C4350CBA-8D4D-43C8-B25A-ED4B3E04AFCE}">
            <xm:f>'DATOS '!$A$6</xm:f>
            <x14:dxf>
              <fill>
                <patternFill>
                  <bgColor rgb="FF00B050"/>
                </patternFill>
              </fill>
            </x14:dxf>
          </x14:cfRule>
          <x14:cfRule type="cellIs" priority="384" operator="equal" id="{61AF7A36-BDCE-45B1-BA1D-9B24389536CA}">
            <xm:f>'DATOS '!$A$5</xm:f>
            <x14:dxf>
              <fill>
                <patternFill>
                  <bgColor rgb="FF92D050"/>
                </patternFill>
              </fill>
            </x14:dxf>
          </x14:cfRule>
          <x14:cfRule type="cellIs" priority="385" operator="equal" id="{58C83118-E1CC-48EA-9C35-EC3CBD27AC15}">
            <xm:f>'DATOS '!$A$4</xm:f>
            <x14:dxf>
              <fill>
                <patternFill>
                  <bgColor rgb="FFFFFF00"/>
                </patternFill>
              </fill>
            </x14:dxf>
          </x14:cfRule>
          <x14:cfRule type="cellIs" priority="386" operator="equal" id="{C6F1EC68-75E9-49B7-B761-0DC7D399FCB6}">
            <xm:f>'DATOS '!$A$3</xm:f>
            <x14:dxf>
              <fill>
                <patternFill>
                  <bgColor rgb="FFFFC000"/>
                </patternFill>
              </fill>
            </x14:dxf>
          </x14:cfRule>
          <x14:cfRule type="cellIs" priority="387" operator="equal" id="{C1813B57-CC14-4FAF-94BA-246E03227A60}">
            <xm:f>'DATOS '!$A$2</xm:f>
            <x14:dxf>
              <fill>
                <patternFill>
                  <bgColor rgb="FFFF0000"/>
                </patternFill>
              </fill>
            </x14:dxf>
          </x14:cfRule>
          <xm:sqref>N55:N56 AI55</xm:sqref>
        </x14:conditionalFormatting>
        <x14:conditionalFormatting xmlns:xm="http://schemas.microsoft.com/office/excel/2006/main">
          <x14:cfRule type="cellIs" priority="388" operator="equal" id="{BE926BC7-C54E-4D0A-BB15-8AB6D3E28F20}">
            <xm:f>'DATOS '!$A$13</xm:f>
            <x14:dxf>
              <fill>
                <patternFill>
                  <bgColor rgb="FF00B050"/>
                </patternFill>
              </fill>
            </x14:dxf>
          </x14:cfRule>
          <x14:cfRule type="cellIs" priority="389" operator="equal" id="{D4C0B08D-7BFD-49AA-9EA4-B5F25E3949FF}">
            <xm:f>'DATOS '!$A$12</xm:f>
            <x14:dxf>
              <fill>
                <patternFill>
                  <bgColor rgb="FF92D050"/>
                </patternFill>
              </fill>
            </x14:dxf>
          </x14:cfRule>
          <x14:cfRule type="cellIs" priority="390" operator="equal" id="{BE06622C-522D-4A6D-A7AB-4464722408DC}">
            <xm:f>'DATOS '!$A$11</xm:f>
            <x14:dxf>
              <fill>
                <patternFill>
                  <bgColor rgb="FFFFFF00"/>
                </patternFill>
              </fill>
            </x14:dxf>
          </x14:cfRule>
          <x14:cfRule type="cellIs" priority="391" operator="equal" id="{97E269C2-6277-4E93-8904-FB08ED5C8414}">
            <xm:f>'DATOS '!$A$10</xm:f>
            <x14:dxf>
              <fill>
                <patternFill>
                  <bgColor rgb="FFFFC000"/>
                </patternFill>
              </fill>
            </x14:dxf>
          </x14:cfRule>
          <x14:cfRule type="cellIs" priority="392" operator="equal" id="{9B19672C-586A-4D30-9A3B-57F02EA3C41A}">
            <xm:f>'DATOS '!$A$9</xm:f>
            <x14:dxf>
              <fill>
                <patternFill>
                  <bgColor rgb="FFFF0000"/>
                </patternFill>
              </fill>
            </x14:dxf>
          </x14:cfRule>
          <xm:sqref>AJ55</xm:sqref>
        </x14:conditionalFormatting>
        <x14:conditionalFormatting xmlns:xm="http://schemas.microsoft.com/office/excel/2006/main">
          <x14:cfRule type="cellIs" priority="393" operator="equal" id="{ABD53F00-13C8-40DD-AB61-CC177C4CFF1E}">
            <xm:f>'DATOS '!$A$19</xm:f>
            <x14:dxf>
              <fill>
                <patternFill>
                  <bgColor rgb="FF92D050"/>
                </patternFill>
              </fill>
            </x14:dxf>
          </x14:cfRule>
          <x14:cfRule type="cellIs" priority="394" operator="equal" id="{D492F930-474E-4BE6-9A3D-EABEC911AED3}">
            <xm:f>'DATOS '!$A$18</xm:f>
            <x14:dxf>
              <fill>
                <patternFill>
                  <bgColor rgb="FFFFFF00"/>
                </patternFill>
              </fill>
            </x14:dxf>
          </x14:cfRule>
          <x14:cfRule type="cellIs" priority="395" operator="equal" id="{8912F837-7DE2-4B7F-8000-927CEA63EA62}">
            <xm:f>'DATOS '!$A$17</xm:f>
            <x14:dxf>
              <fill>
                <patternFill>
                  <bgColor rgb="FFFFC000"/>
                </patternFill>
              </fill>
            </x14:dxf>
          </x14:cfRule>
          <x14:cfRule type="cellIs" priority="396" operator="equal" id="{23DBEFB0-E679-4EDC-AB6A-2C216133B4FD}">
            <xm:f>'DATOS '!$A$16</xm:f>
            <x14:dxf>
              <fill>
                <patternFill>
                  <bgColor rgb="FFFF0000"/>
                </patternFill>
              </fill>
            </x14:dxf>
          </x14:cfRule>
          <xm:sqref>CU55:CV56 CZ55:DC55</xm:sqref>
        </x14:conditionalFormatting>
        <x14:conditionalFormatting xmlns:xm="http://schemas.microsoft.com/office/excel/2006/main">
          <x14:cfRule type="cellIs" priority="379" operator="equal" id="{392B6CDD-5393-45F4-B9C8-E0A7024F3AD6}">
            <xm:f>'DATOS '!$A$19</xm:f>
            <x14:dxf>
              <fill>
                <patternFill>
                  <bgColor rgb="FF92D050"/>
                </patternFill>
              </fill>
            </x14:dxf>
          </x14:cfRule>
          <x14:cfRule type="cellIs" priority="380" operator="equal" id="{4F468BF5-12FA-4498-B802-D3B92ED5A4E3}">
            <xm:f>'DATOS '!$A$18</xm:f>
            <x14:dxf>
              <fill>
                <patternFill>
                  <bgColor rgb="FFFFFF00"/>
                </patternFill>
              </fill>
            </x14:dxf>
          </x14:cfRule>
          <x14:cfRule type="cellIs" priority="381" operator="equal" id="{CEFFCF97-82FC-4D6F-A82F-05685B22F14D}">
            <xm:f>'DATOS '!$A$17</xm:f>
            <x14:dxf>
              <fill>
                <patternFill>
                  <bgColor rgb="FFFFC000"/>
                </patternFill>
              </fill>
            </x14:dxf>
          </x14:cfRule>
          <x14:cfRule type="cellIs" priority="382" operator="equal" id="{B94E8D55-6554-4532-A886-10D6404E4196}">
            <xm:f>'DATOS '!$A$16</xm:f>
            <x14:dxf>
              <fill>
                <patternFill>
                  <bgColor rgb="FFFF0000"/>
                </patternFill>
              </fill>
            </x14:dxf>
          </x14:cfRule>
          <xm:sqref>AK55</xm:sqref>
        </x14:conditionalFormatting>
        <x14:conditionalFormatting xmlns:xm="http://schemas.microsoft.com/office/excel/2006/main">
          <x14:cfRule type="cellIs" priority="375" operator="equal" id="{742D448F-0C1F-437B-AC96-DA5F620F5017}">
            <xm:f>'DATOS '!$A$19</xm:f>
            <x14:dxf>
              <fill>
                <patternFill>
                  <bgColor rgb="FF92D050"/>
                </patternFill>
              </fill>
            </x14:dxf>
          </x14:cfRule>
          <x14:cfRule type="cellIs" priority="376" operator="equal" id="{F74CAFA9-9360-4E69-8DF4-8C947E561BB8}">
            <xm:f>'DATOS '!$A$18</xm:f>
            <x14:dxf>
              <fill>
                <patternFill>
                  <bgColor rgb="FFFFFF00"/>
                </patternFill>
              </fill>
            </x14:dxf>
          </x14:cfRule>
          <x14:cfRule type="cellIs" priority="377" operator="equal" id="{98FA9E1A-4271-49F7-BCFA-9612D7736529}">
            <xm:f>'DATOS '!$A$17</xm:f>
            <x14:dxf>
              <fill>
                <patternFill>
                  <bgColor rgb="FFFFC000"/>
                </patternFill>
              </fill>
            </x14:dxf>
          </x14:cfRule>
          <x14:cfRule type="cellIs" priority="378" operator="equal" id="{753645C3-0B21-4E41-9D92-BC98E9FE08EC}">
            <xm:f>'DATOS '!$A$16</xm:f>
            <x14:dxf>
              <fill>
                <patternFill>
                  <bgColor rgb="FFFF0000"/>
                </patternFill>
              </fill>
            </x14:dxf>
          </x14:cfRule>
          <xm:sqref>P55:P56</xm:sqref>
        </x14:conditionalFormatting>
        <x14:conditionalFormatting xmlns:xm="http://schemas.microsoft.com/office/excel/2006/main">
          <x14:cfRule type="cellIs" priority="361" operator="equal" id="{FFA37BC5-8BBC-4A45-9B61-69FB463BB044}">
            <xm:f>'DATOS '!$A$6</xm:f>
            <x14:dxf>
              <fill>
                <patternFill>
                  <bgColor rgb="FF00B050"/>
                </patternFill>
              </fill>
            </x14:dxf>
          </x14:cfRule>
          <x14:cfRule type="cellIs" priority="362" operator="equal" id="{82C9B264-FE8E-4C6A-B955-CAC64F3E7981}">
            <xm:f>'DATOS '!$A$5</xm:f>
            <x14:dxf>
              <fill>
                <patternFill>
                  <bgColor rgb="FF92D050"/>
                </patternFill>
              </fill>
            </x14:dxf>
          </x14:cfRule>
          <x14:cfRule type="cellIs" priority="363" operator="equal" id="{03702595-C9DD-4B4B-BF92-A0A66B95EC26}">
            <xm:f>'DATOS '!$A$4</xm:f>
            <x14:dxf>
              <fill>
                <patternFill>
                  <bgColor rgb="FFFFFF00"/>
                </patternFill>
              </fill>
            </x14:dxf>
          </x14:cfRule>
          <x14:cfRule type="cellIs" priority="364" operator="equal" id="{30914069-205D-44F9-8D74-613CC05AE91E}">
            <xm:f>'DATOS '!$A$3</xm:f>
            <x14:dxf>
              <fill>
                <patternFill>
                  <bgColor rgb="FFFFC000"/>
                </patternFill>
              </fill>
            </x14:dxf>
          </x14:cfRule>
          <x14:cfRule type="cellIs" priority="365" operator="equal" id="{13580B98-B751-4219-BD92-FA8834E9C769}">
            <xm:f>'DATOS '!$A$2</xm:f>
            <x14:dxf>
              <fill>
                <patternFill>
                  <bgColor rgb="FFFF0000"/>
                </patternFill>
              </fill>
            </x14:dxf>
          </x14:cfRule>
          <xm:sqref>N58:N59 AI58</xm:sqref>
        </x14:conditionalFormatting>
        <x14:conditionalFormatting xmlns:xm="http://schemas.microsoft.com/office/excel/2006/main">
          <x14:cfRule type="cellIs" priority="366" operator="equal" id="{A01D286E-902A-4A9B-B095-4EEA39C632EB}">
            <xm:f>'DATOS '!$A$13</xm:f>
            <x14:dxf>
              <fill>
                <patternFill>
                  <bgColor rgb="FF00B050"/>
                </patternFill>
              </fill>
            </x14:dxf>
          </x14:cfRule>
          <x14:cfRule type="cellIs" priority="367" operator="equal" id="{D4EBDCB9-47F1-4F5B-9BD0-3270351DB43D}">
            <xm:f>'DATOS '!$A$12</xm:f>
            <x14:dxf>
              <fill>
                <patternFill>
                  <bgColor rgb="FF92D050"/>
                </patternFill>
              </fill>
            </x14:dxf>
          </x14:cfRule>
          <x14:cfRule type="cellIs" priority="368" operator="equal" id="{3CB7354D-7DC0-4E2F-AF8E-F1EDB4D0BD4B}">
            <xm:f>'DATOS '!$A$11</xm:f>
            <x14:dxf>
              <fill>
                <patternFill>
                  <bgColor rgb="FFFFFF00"/>
                </patternFill>
              </fill>
            </x14:dxf>
          </x14:cfRule>
          <x14:cfRule type="cellIs" priority="369" operator="equal" id="{E686362A-5C67-4026-9B7B-6ABF0F4A773C}">
            <xm:f>'DATOS '!$A$10</xm:f>
            <x14:dxf>
              <fill>
                <patternFill>
                  <bgColor rgb="FFFFC000"/>
                </patternFill>
              </fill>
            </x14:dxf>
          </x14:cfRule>
          <x14:cfRule type="cellIs" priority="370" operator="equal" id="{5AB6E39B-C198-4D7B-8965-682F0C407633}">
            <xm:f>'DATOS '!$A$9</xm:f>
            <x14:dxf>
              <fill>
                <patternFill>
                  <bgColor rgb="FFFF0000"/>
                </patternFill>
              </fill>
            </x14:dxf>
          </x14:cfRule>
          <xm:sqref>AJ58</xm:sqref>
        </x14:conditionalFormatting>
        <x14:conditionalFormatting xmlns:xm="http://schemas.microsoft.com/office/excel/2006/main">
          <x14:cfRule type="cellIs" priority="371" operator="equal" id="{59ABB338-F221-470B-A497-0AE74AC33939}">
            <xm:f>'DATOS '!$A$19</xm:f>
            <x14:dxf>
              <fill>
                <patternFill>
                  <bgColor rgb="FF92D050"/>
                </patternFill>
              </fill>
            </x14:dxf>
          </x14:cfRule>
          <x14:cfRule type="cellIs" priority="372" operator="equal" id="{12D10C13-CB87-4211-8B87-2EF53920B94D}">
            <xm:f>'DATOS '!$A$18</xm:f>
            <x14:dxf>
              <fill>
                <patternFill>
                  <bgColor rgb="FFFFFF00"/>
                </patternFill>
              </fill>
            </x14:dxf>
          </x14:cfRule>
          <x14:cfRule type="cellIs" priority="373" operator="equal" id="{66B85290-DE83-4A2A-AF39-C4C7DB567FE1}">
            <xm:f>'DATOS '!$A$17</xm:f>
            <x14:dxf>
              <fill>
                <patternFill>
                  <bgColor rgb="FFFFC000"/>
                </patternFill>
              </fill>
            </x14:dxf>
          </x14:cfRule>
          <x14:cfRule type="cellIs" priority="374" operator="equal" id="{2E190CFB-D6C0-45D4-A9B3-34CB45205739}">
            <xm:f>'DATOS '!$A$16</xm:f>
            <x14:dxf>
              <fill>
                <patternFill>
                  <bgColor rgb="FFFF0000"/>
                </patternFill>
              </fill>
            </x14:dxf>
          </x14:cfRule>
          <xm:sqref>CU58:CV59 CZ58:DC58</xm:sqref>
        </x14:conditionalFormatting>
        <x14:conditionalFormatting xmlns:xm="http://schemas.microsoft.com/office/excel/2006/main">
          <x14:cfRule type="cellIs" priority="357" operator="equal" id="{9D9CBC28-D46D-4AF3-B933-FE53E6006D7F}">
            <xm:f>'DATOS '!$A$19</xm:f>
            <x14:dxf>
              <fill>
                <patternFill>
                  <bgColor rgb="FF92D050"/>
                </patternFill>
              </fill>
            </x14:dxf>
          </x14:cfRule>
          <x14:cfRule type="cellIs" priority="358" operator="equal" id="{9B2BDEFA-8A54-437D-9D94-11AA2DE42809}">
            <xm:f>'DATOS '!$A$18</xm:f>
            <x14:dxf>
              <fill>
                <patternFill>
                  <bgColor rgb="FFFFFF00"/>
                </patternFill>
              </fill>
            </x14:dxf>
          </x14:cfRule>
          <x14:cfRule type="cellIs" priority="359" operator="equal" id="{046B884E-EFDE-438D-8845-70D3B5EAF5C9}">
            <xm:f>'DATOS '!$A$17</xm:f>
            <x14:dxf>
              <fill>
                <patternFill>
                  <bgColor rgb="FFFFC000"/>
                </patternFill>
              </fill>
            </x14:dxf>
          </x14:cfRule>
          <x14:cfRule type="cellIs" priority="360" operator="equal" id="{35410390-ADD4-439B-9686-5BF239A43552}">
            <xm:f>'DATOS '!$A$16</xm:f>
            <x14:dxf>
              <fill>
                <patternFill>
                  <bgColor rgb="FFFF0000"/>
                </patternFill>
              </fill>
            </x14:dxf>
          </x14:cfRule>
          <xm:sqref>AK58</xm:sqref>
        </x14:conditionalFormatting>
        <x14:conditionalFormatting xmlns:xm="http://schemas.microsoft.com/office/excel/2006/main">
          <x14:cfRule type="cellIs" priority="353" operator="equal" id="{BDA4D4B4-DDFF-40E8-84A0-C0B9B862879B}">
            <xm:f>'DATOS '!$A$19</xm:f>
            <x14:dxf>
              <fill>
                <patternFill>
                  <bgColor rgb="FF92D050"/>
                </patternFill>
              </fill>
            </x14:dxf>
          </x14:cfRule>
          <x14:cfRule type="cellIs" priority="354" operator="equal" id="{6AE039CB-9739-4B7E-9D06-F733398C8C6C}">
            <xm:f>'DATOS '!$A$18</xm:f>
            <x14:dxf>
              <fill>
                <patternFill>
                  <bgColor rgb="FFFFFF00"/>
                </patternFill>
              </fill>
            </x14:dxf>
          </x14:cfRule>
          <x14:cfRule type="cellIs" priority="355" operator="equal" id="{F1197769-61DF-4732-B064-C64D6A1D0BA0}">
            <xm:f>'DATOS '!$A$17</xm:f>
            <x14:dxf>
              <fill>
                <patternFill>
                  <bgColor rgb="FFFFC000"/>
                </patternFill>
              </fill>
            </x14:dxf>
          </x14:cfRule>
          <x14:cfRule type="cellIs" priority="356" operator="equal" id="{54D9333A-5F3A-4AC7-B12C-119C2AD55AAE}">
            <xm:f>'DATOS '!$A$16</xm:f>
            <x14:dxf>
              <fill>
                <patternFill>
                  <bgColor rgb="FFFF0000"/>
                </patternFill>
              </fill>
            </x14:dxf>
          </x14:cfRule>
          <xm:sqref>P58:P59</xm:sqref>
        </x14:conditionalFormatting>
        <x14:conditionalFormatting xmlns:xm="http://schemas.microsoft.com/office/excel/2006/main">
          <x14:cfRule type="cellIs" priority="339" operator="equal" id="{0A0F5F36-88C0-42E1-A10D-CAEAF48F03B9}">
            <xm:f>'DATOS '!$A$6</xm:f>
            <x14:dxf>
              <fill>
                <patternFill>
                  <bgColor rgb="FF00B050"/>
                </patternFill>
              </fill>
            </x14:dxf>
          </x14:cfRule>
          <x14:cfRule type="cellIs" priority="340" operator="equal" id="{22105CB1-FAF2-406A-94E0-91F632DD6EF6}">
            <xm:f>'DATOS '!$A$5</xm:f>
            <x14:dxf>
              <fill>
                <patternFill>
                  <bgColor rgb="FF92D050"/>
                </patternFill>
              </fill>
            </x14:dxf>
          </x14:cfRule>
          <x14:cfRule type="cellIs" priority="341" operator="equal" id="{16645573-927E-45FA-8EF5-0CD33BE1C38C}">
            <xm:f>'DATOS '!$A$4</xm:f>
            <x14:dxf>
              <fill>
                <patternFill>
                  <bgColor rgb="FFFFFF00"/>
                </patternFill>
              </fill>
            </x14:dxf>
          </x14:cfRule>
          <x14:cfRule type="cellIs" priority="342" operator="equal" id="{63A9AD30-A5DD-48FB-A394-3ECB37D24AC1}">
            <xm:f>'DATOS '!$A$3</xm:f>
            <x14:dxf>
              <fill>
                <patternFill>
                  <bgColor rgb="FFFFC000"/>
                </patternFill>
              </fill>
            </x14:dxf>
          </x14:cfRule>
          <x14:cfRule type="cellIs" priority="343" operator="equal" id="{8B4E466F-6CEB-4804-A116-F9EF0B5E5882}">
            <xm:f>'DATOS '!$A$2</xm:f>
            <x14:dxf>
              <fill>
                <patternFill>
                  <bgColor rgb="FFFF0000"/>
                </patternFill>
              </fill>
            </x14:dxf>
          </x14:cfRule>
          <xm:sqref>N61:N62 AI61</xm:sqref>
        </x14:conditionalFormatting>
        <x14:conditionalFormatting xmlns:xm="http://schemas.microsoft.com/office/excel/2006/main">
          <x14:cfRule type="cellIs" priority="344" operator="equal" id="{457365A9-F171-43C1-94CC-B8D04AFD9561}">
            <xm:f>'DATOS '!$A$13</xm:f>
            <x14:dxf>
              <fill>
                <patternFill>
                  <bgColor rgb="FF00B050"/>
                </patternFill>
              </fill>
            </x14:dxf>
          </x14:cfRule>
          <x14:cfRule type="cellIs" priority="345" operator="equal" id="{B94B7BE2-84F8-4503-B76D-6769CA02F292}">
            <xm:f>'DATOS '!$A$12</xm:f>
            <x14:dxf>
              <fill>
                <patternFill>
                  <bgColor rgb="FF92D050"/>
                </patternFill>
              </fill>
            </x14:dxf>
          </x14:cfRule>
          <x14:cfRule type="cellIs" priority="346" operator="equal" id="{86D384F8-6D22-4153-BFA3-0B83CB736B8C}">
            <xm:f>'DATOS '!$A$11</xm:f>
            <x14:dxf>
              <fill>
                <patternFill>
                  <bgColor rgb="FFFFFF00"/>
                </patternFill>
              </fill>
            </x14:dxf>
          </x14:cfRule>
          <x14:cfRule type="cellIs" priority="347" operator="equal" id="{5DF53A77-292A-4EFC-B814-02AF99CD429C}">
            <xm:f>'DATOS '!$A$10</xm:f>
            <x14:dxf>
              <fill>
                <patternFill>
                  <bgColor rgb="FFFFC000"/>
                </patternFill>
              </fill>
            </x14:dxf>
          </x14:cfRule>
          <x14:cfRule type="cellIs" priority="348" operator="equal" id="{12110D2D-7E70-4F6A-8BB2-B068C208B859}">
            <xm:f>'DATOS '!$A$9</xm:f>
            <x14:dxf>
              <fill>
                <patternFill>
                  <bgColor rgb="FFFF0000"/>
                </patternFill>
              </fill>
            </x14:dxf>
          </x14:cfRule>
          <xm:sqref>AJ61</xm:sqref>
        </x14:conditionalFormatting>
        <x14:conditionalFormatting xmlns:xm="http://schemas.microsoft.com/office/excel/2006/main">
          <x14:cfRule type="cellIs" priority="349" operator="equal" id="{8DFD58AD-E5B1-4F21-B619-DE5B00364DE0}">
            <xm:f>'DATOS '!$A$19</xm:f>
            <x14:dxf>
              <fill>
                <patternFill>
                  <bgColor rgb="FF92D050"/>
                </patternFill>
              </fill>
            </x14:dxf>
          </x14:cfRule>
          <x14:cfRule type="cellIs" priority="350" operator="equal" id="{21802B55-CB31-4913-806C-C2760F29F2A0}">
            <xm:f>'DATOS '!$A$18</xm:f>
            <x14:dxf>
              <fill>
                <patternFill>
                  <bgColor rgb="FFFFFF00"/>
                </patternFill>
              </fill>
            </x14:dxf>
          </x14:cfRule>
          <x14:cfRule type="cellIs" priority="351" operator="equal" id="{50C7D6B1-E353-42C7-97C9-EAA2EC0E7DBA}">
            <xm:f>'DATOS '!$A$17</xm:f>
            <x14:dxf>
              <fill>
                <patternFill>
                  <bgColor rgb="FFFFC000"/>
                </patternFill>
              </fill>
            </x14:dxf>
          </x14:cfRule>
          <x14:cfRule type="cellIs" priority="352" operator="equal" id="{2A5F2C17-5A2B-476F-8BC7-2F9371A61C82}">
            <xm:f>'DATOS '!$A$16</xm:f>
            <x14:dxf>
              <fill>
                <patternFill>
                  <bgColor rgb="FFFF0000"/>
                </patternFill>
              </fill>
            </x14:dxf>
          </x14:cfRule>
          <xm:sqref>CU61:CV62 CZ61:DC61</xm:sqref>
        </x14:conditionalFormatting>
        <x14:conditionalFormatting xmlns:xm="http://schemas.microsoft.com/office/excel/2006/main">
          <x14:cfRule type="cellIs" priority="335" operator="equal" id="{2390088A-BAB1-4B5A-A75F-D96DEB188861}">
            <xm:f>'DATOS '!$A$19</xm:f>
            <x14:dxf>
              <fill>
                <patternFill>
                  <bgColor rgb="FF92D050"/>
                </patternFill>
              </fill>
            </x14:dxf>
          </x14:cfRule>
          <x14:cfRule type="cellIs" priority="336" operator="equal" id="{F512577E-AFFF-4BAB-8948-6FAA9F9E35CF}">
            <xm:f>'DATOS '!$A$18</xm:f>
            <x14:dxf>
              <fill>
                <patternFill>
                  <bgColor rgb="FFFFFF00"/>
                </patternFill>
              </fill>
            </x14:dxf>
          </x14:cfRule>
          <x14:cfRule type="cellIs" priority="337" operator="equal" id="{8F5CC92F-9882-48B5-A0BE-133AD0B030C8}">
            <xm:f>'DATOS '!$A$17</xm:f>
            <x14:dxf>
              <fill>
                <patternFill>
                  <bgColor rgb="FFFFC000"/>
                </patternFill>
              </fill>
            </x14:dxf>
          </x14:cfRule>
          <x14:cfRule type="cellIs" priority="338" operator="equal" id="{7EF0776D-04E5-4BD1-B500-7081AD525205}">
            <xm:f>'DATOS '!$A$16</xm:f>
            <x14:dxf>
              <fill>
                <patternFill>
                  <bgColor rgb="FFFF0000"/>
                </patternFill>
              </fill>
            </x14:dxf>
          </x14:cfRule>
          <xm:sqref>AK61</xm:sqref>
        </x14:conditionalFormatting>
        <x14:conditionalFormatting xmlns:xm="http://schemas.microsoft.com/office/excel/2006/main">
          <x14:cfRule type="cellIs" priority="331" operator="equal" id="{9503F25F-9626-458F-B364-3CCABBDA8915}">
            <xm:f>'DATOS '!$A$19</xm:f>
            <x14:dxf>
              <fill>
                <patternFill>
                  <bgColor rgb="FF92D050"/>
                </patternFill>
              </fill>
            </x14:dxf>
          </x14:cfRule>
          <x14:cfRule type="cellIs" priority="332" operator="equal" id="{A04FD762-F209-452F-8F73-3646D4DCEB50}">
            <xm:f>'DATOS '!$A$18</xm:f>
            <x14:dxf>
              <fill>
                <patternFill>
                  <bgColor rgb="FFFFFF00"/>
                </patternFill>
              </fill>
            </x14:dxf>
          </x14:cfRule>
          <x14:cfRule type="cellIs" priority="333" operator="equal" id="{3E557769-1E64-4A9B-9517-3248718498CE}">
            <xm:f>'DATOS '!$A$17</xm:f>
            <x14:dxf>
              <fill>
                <patternFill>
                  <bgColor rgb="FFFFC000"/>
                </patternFill>
              </fill>
            </x14:dxf>
          </x14:cfRule>
          <x14:cfRule type="cellIs" priority="334" operator="equal" id="{50C5536D-63FD-4BCA-A0F9-1307E625039B}">
            <xm:f>'DATOS '!$A$16</xm:f>
            <x14:dxf>
              <fill>
                <patternFill>
                  <bgColor rgb="FFFF0000"/>
                </patternFill>
              </fill>
            </x14:dxf>
          </x14:cfRule>
          <xm:sqref>P61:P62</xm:sqref>
        </x14:conditionalFormatting>
        <x14:conditionalFormatting xmlns:xm="http://schemas.microsoft.com/office/excel/2006/main">
          <x14:cfRule type="cellIs" priority="317" operator="equal" id="{E20326B1-F961-4817-8449-A1FF5E94583A}">
            <xm:f>'DATOS '!$A$6</xm:f>
            <x14:dxf>
              <fill>
                <patternFill>
                  <bgColor rgb="FF00B050"/>
                </patternFill>
              </fill>
            </x14:dxf>
          </x14:cfRule>
          <x14:cfRule type="cellIs" priority="318" operator="equal" id="{F9A3DA7A-32C1-4FD7-B630-4AA5E656F040}">
            <xm:f>'DATOS '!$A$5</xm:f>
            <x14:dxf>
              <fill>
                <patternFill>
                  <bgColor rgb="FF92D050"/>
                </patternFill>
              </fill>
            </x14:dxf>
          </x14:cfRule>
          <x14:cfRule type="cellIs" priority="319" operator="equal" id="{C267E408-BC19-4606-A8FD-AB67D0F7264B}">
            <xm:f>'DATOS '!$A$4</xm:f>
            <x14:dxf>
              <fill>
                <patternFill>
                  <bgColor rgb="FFFFFF00"/>
                </patternFill>
              </fill>
            </x14:dxf>
          </x14:cfRule>
          <x14:cfRule type="cellIs" priority="320" operator="equal" id="{5906AEC6-1201-482C-A5D2-B8B72D7B4CE6}">
            <xm:f>'DATOS '!$A$3</xm:f>
            <x14:dxf>
              <fill>
                <patternFill>
                  <bgColor rgb="FFFFC000"/>
                </patternFill>
              </fill>
            </x14:dxf>
          </x14:cfRule>
          <x14:cfRule type="cellIs" priority="321" operator="equal" id="{0F8800F9-B596-4AFA-803D-1232A6624CC4}">
            <xm:f>'DATOS '!$A$2</xm:f>
            <x14:dxf>
              <fill>
                <patternFill>
                  <bgColor rgb="FFFF0000"/>
                </patternFill>
              </fill>
            </x14:dxf>
          </x14:cfRule>
          <xm:sqref>N64:N65 AI64</xm:sqref>
        </x14:conditionalFormatting>
        <x14:conditionalFormatting xmlns:xm="http://schemas.microsoft.com/office/excel/2006/main">
          <x14:cfRule type="cellIs" priority="322" operator="equal" id="{7C78152C-5011-4C68-A3AA-48D7B30AD738}">
            <xm:f>'DATOS '!$A$13</xm:f>
            <x14:dxf>
              <fill>
                <patternFill>
                  <bgColor rgb="FF00B050"/>
                </patternFill>
              </fill>
            </x14:dxf>
          </x14:cfRule>
          <x14:cfRule type="cellIs" priority="323" operator="equal" id="{FB181650-C874-4555-AC9C-26E9E175E4EB}">
            <xm:f>'DATOS '!$A$12</xm:f>
            <x14:dxf>
              <fill>
                <patternFill>
                  <bgColor rgb="FF92D050"/>
                </patternFill>
              </fill>
            </x14:dxf>
          </x14:cfRule>
          <x14:cfRule type="cellIs" priority="324" operator="equal" id="{ABCC9CE1-A28C-4094-9360-EE413D3D72A9}">
            <xm:f>'DATOS '!$A$11</xm:f>
            <x14:dxf>
              <fill>
                <patternFill>
                  <bgColor rgb="FFFFFF00"/>
                </patternFill>
              </fill>
            </x14:dxf>
          </x14:cfRule>
          <x14:cfRule type="cellIs" priority="325" operator="equal" id="{51AEF536-48E9-44E6-AB96-E1E201E159A0}">
            <xm:f>'DATOS '!$A$10</xm:f>
            <x14:dxf>
              <fill>
                <patternFill>
                  <bgColor rgb="FFFFC000"/>
                </patternFill>
              </fill>
            </x14:dxf>
          </x14:cfRule>
          <x14:cfRule type="cellIs" priority="326" operator="equal" id="{39C43C9B-9FD4-4BA8-B20F-40331AC7A51B}">
            <xm:f>'DATOS '!$A$9</xm:f>
            <x14:dxf>
              <fill>
                <patternFill>
                  <bgColor rgb="FFFF0000"/>
                </patternFill>
              </fill>
            </x14:dxf>
          </x14:cfRule>
          <xm:sqref>AJ64</xm:sqref>
        </x14:conditionalFormatting>
        <x14:conditionalFormatting xmlns:xm="http://schemas.microsoft.com/office/excel/2006/main">
          <x14:cfRule type="cellIs" priority="327" operator="equal" id="{258DBEAA-71C9-40A1-8123-E40A99419D09}">
            <xm:f>'DATOS '!$A$19</xm:f>
            <x14:dxf>
              <fill>
                <patternFill>
                  <bgColor rgb="FF92D050"/>
                </patternFill>
              </fill>
            </x14:dxf>
          </x14:cfRule>
          <x14:cfRule type="cellIs" priority="328" operator="equal" id="{9F1A4E52-3847-4DB5-820A-D3BF6B0B5EFA}">
            <xm:f>'DATOS '!$A$18</xm:f>
            <x14:dxf>
              <fill>
                <patternFill>
                  <bgColor rgb="FFFFFF00"/>
                </patternFill>
              </fill>
            </x14:dxf>
          </x14:cfRule>
          <x14:cfRule type="cellIs" priority="329" operator="equal" id="{001B94F9-9F74-459A-AE66-361ED552C696}">
            <xm:f>'DATOS '!$A$17</xm:f>
            <x14:dxf>
              <fill>
                <patternFill>
                  <bgColor rgb="FFFFC000"/>
                </patternFill>
              </fill>
            </x14:dxf>
          </x14:cfRule>
          <x14:cfRule type="cellIs" priority="330" operator="equal" id="{7753C928-4022-4A26-BF88-A587590FC847}">
            <xm:f>'DATOS '!$A$16</xm:f>
            <x14:dxf>
              <fill>
                <patternFill>
                  <bgColor rgb="FFFF0000"/>
                </patternFill>
              </fill>
            </x14:dxf>
          </x14:cfRule>
          <xm:sqref>CU64:CV65 CZ64:DC64</xm:sqref>
        </x14:conditionalFormatting>
        <x14:conditionalFormatting xmlns:xm="http://schemas.microsoft.com/office/excel/2006/main">
          <x14:cfRule type="cellIs" priority="313" operator="equal" id="{990F55CB-A09A-469D-9AAB-2AE0B511A55C}">
            <xm:f>'DATOS '!$A$19</xm:f>
            <x14:dxf>
              <fill>
                <patternFill>
                  <bgColor rgb="FF92D050"/>
                </patternFill>
              </fill>
            </x14:dxf>
          </x14:cfRule>
          <x14:cfRule type="cellIs" priority="314" operator="equal" id="{0A02955F-29C2-4F01-A9A5-39416DC18C16}">
            <xm:f>'DATOS '!$A$18</xm:f>
            <x14:dxf>
              <fill>
                <patternFill>
                  <bgColor rgb="FFFFFF00"/>
                </patternFill>
              </fill>
            </x14:dxf>
          </x14:cfRule>
          <x14:cfRule type="cellIs" priority="315" operator="equal" id="{C62782A7-56ED-4542-B2A4-05806F4A7C4D}">
            <xm:f>'DATOS '!$A$17</xm:f>
            <x14:dxf>
              <fill>
                <patternFill>
                  <bgColor rgb="FFFFC000"/>
                </patternFill>
              </fill>
            </x14:dxf>
          </x14:cfRule>
          <x14:cfRule type="cellIs" priority="316" operator="equal" id="{4C85116C-CF90-424A-BA8A-B6D62EBEA09E}">
            <xm:f>'DATOS '!$A$16</xm:f>
            <x14:dxf>
              <fill>
                <patternFill>
                  <bgColor rgb="FFFF0000"/>
                </patternFill>
              </fill>
            </x14:dxf>
          </x14:cfRule>
          <xm:sqref>AK64</xm:sqref>
        </x14:conditionalFormatting>
        <x14:conditionalFormatting xmlns:xm="http://schemas.microsoft.com/office/excel/2006/main">
          <x14:cfRule type="cellIs" priority="309" operator="equal" id="{9839776B-92A0-44FE-A123-E179D21C161B}">
            <xm:f>'DATOS '!$A$19</xm:f>
            <x14:dxf>
              <fill>
                <patternFill>
                  <bgColor rgb="FF92D050"/>
                </patternFill>
              </fill>
            </x14:dxf>
          </x14:cfRule>
          <x14:cfRule type="cellIs" priority="310" operator="equal" id="{08617136-E5F2-4C64-8544-5EA1CC9B0062}">
            <xm:f>'DATOS '!$A$18</xm:f>
            <x14:dxf>
              <fill>
                <patternFill>
                  <bgColor rgb="FFFFFF00"/>
                </patternFill>
              </fill>
            </x14:dxf>
          </x14:cfRule>
          <x14:cfRule type="cellIs" priority="311" operator="equal" id="{B81AF649-4CB8-4D66-9338-D66AAD40556C}">
            <xm:f>'DATOS '!$A$17</xm:f>
            <x14:dxf>
              <fill>
                <patternFill>
                  <bgColor rgb="FFFFC000"/>
                </patternFill>
              </fill>
            </x14:dxf>
          </x14:cfRule>
          <x14:cfRule type="cellIs" priority="312" operator="equal" id="{8D93DD9E-9DA5-48D1-A975-5DB267250BD4}">
            <xm:f>'DATOS '!$A$16</xm:f>
            <x14:dxf>
              <fill>
                <patternFill>
                  <bgColor rgb="FFFF0000"/>
                </patternFill>
              </fill>
            </x14:dxf>
          </x14:cfRule>
          <xm:sqref>P64:P65</xm:sqref>
        </x14:conditionalFormatting>
        <x14:conditionalFormatting xmlns:xm="http://schemas.microsoft.com/office/excel/2006/main">
          <x14:cfRule type="cellIs" priority="295" operator="equal" id="{93ABE9BB-4E08-4828-B1F6-95429FE101D5}">
            <xm:f>'DATOS '!$A$6</xm:f>
            <x14:dxf>
              <fill>
                <patternFill>
                  <bgColor rgb="FF00B050"/>
                </patternFill>
              </fill>
            </x14:dxf>
          </x14:cfRule>
          <x14:cfRule type="cellIs" priority="296" operator="equal" id="{91D9B733-B728-4A54-B78E-BC1EDE449C79}">
            <xm:f>'DATOS '!$A$5</xm:f>
            <x14:dxf>
              <fill>
                <patternFill>
                  <bgColor rgb="FF92D050"/>
                </patternFill>
              </fill>
            </x14:dxf>
          </x14:cfRule>
          <x14:cfRule type="cellIs" priority="297" operator="equal" id="{314C33AA-5CD0-4BE2-B6DA-23D26E47B811}">
            <xm:f>'DATOS '!$A$4</xm:f>
            <x14:dxf>
              <fill>
                <patternFill>
                  <bgColor rgb="FFFFFF00"/>
                </patternFill>
              </fill>
            </x14:dxf>
          </x14:cfRule>
          <x14:cfRule type="cellIs" priority="298" operator="equal" id="{F1D9969B-6A62-4A3E-83E9-B97452F1FA28}">
            <xm:f>'DATOS '!$A$3</xm:f>
            <x14:dxf>
              <fill>
                <patternFill>
                  <bgColor rgb="FFFFC000"/>
                </patternFill>
              </fill>
            </x14:dxf>
          </x14:cfRule>
          <x14:cfRule type="cellIs" priority="299" operator="equal" id="{B663FB08-7997-40CB-85A7-4CA641DCEF34}">
            <xm:f>'DATOS '!$A$2</xm:f>
            <x14:dxf>
              <fill>
                <patternFill>
                  <bgColor rgb="FFFF0000"/>
                </patternFill>
              </fill>
            </x14:dxf>
          </x14:cfRule>
          <xm:sqref>N67:N68 AI67</xm:sqref>
        </x14:conditionalFormatting>
        <x14:conditionalFormatting xmlns:xm="http://schemas.microsoft.com/office/excel/2006/main">
          <x14:cfRule type="cellIs" priority="300" operator="equal" id="{A43528F1-B199-4F2E-A11F-74F51056B83B}">
            <xm:f>'DATOS '!$A$13</xm:f>
            <x14:dxf>
              <fill>
                <patternFill>
                  <bgColor rgb="FF00B050"/>
                </patternFill>
              </fill>
            </x14:dxf>
          </x14:cfRule>
          <x14:cfRule type="cellIs" priority="301" operator="equal" id="{CE43AD58-3206-436D-AAA5-36A104FF8BDC}">
            <xm:f>'DATOS '!$A$12</xm:f>
            <x14:dxf>
              <fill>
                <patternFill>
                  <bgColor rgb="FF92D050"/>
                </patternFill>
              </fill>
            </x14:dxf>
          </x14:cfRule>
          <x14:cfRule type="cellIs" priority="302" operator="equal" id="{6203E1CC-3F98-495B-90F2-8BD4ABEDAEA7}">
            <xm:f>'DATOS '!$A$11</xm:f>
            <x14:dxf>
              <fill>
                <patternFill>
                  <bgColor rgb="FFFFFF00"/>
                </patternFill>
              </fill>
            </x14:dxf>
          </x14:cfRule>
          <x14:cfRule type="cellIs" priority="303" operator="equal" id="{9EDAA6D8-FDB7-414A-B798-06DAD18391BD}">
            <xm:f>'DATOS '!$A$10</xm:f>
            <x14:dxf>
              <fill>
                <patternFill>
                  <bgColor rgb="FFFFC000"/>
                </patternFill>
              </fill>
            </x14:dxf>
          </x14:cfRule>
          <x14:cfRule type="cellIs" priority="304" operator="equal" id="{46C865D3-5C77-40E9-ACEE-633DCA64BD9E}">
            <xm:f>'DATOS '!$A$9</xm:f>
            <x14:dxf>
              <fill>
                <patternFill>
                  <bgColor rgb="FFFF0000"/>
                </patternFill>
              </fill>
            </x14:dxf>
          </x14:cfRule>
          <xm:sqref>AJ67</xm:sqref>
        </x14:conditionalFormatting>
        <x14:conditionalFormatting xmlns:xm="http://schemas.microsoft.com/office/excel/2006/main">
          <x14:cfRule type="cellIs" priority="305" operator="equal" id="{4E4A3EE8-E612-4FA2-9F6E-E5B95D169F5A}">
            <xm:f>'DATOS '!$A$19</xm:f>
            <x14:dxf>
              <fill>
                <patternFill>
                  <bgColor rgb="FF92D050"/>
                </patternFill>
              </fill>
            </x14:dxf>
          </x14:cfRule>
          <x14:cfRule type="cellIs" priority="306" operator="equal" id="{8E756E06-3F44-41B9-9A94-CB785E4F0B93}">
            <xm:f>'DATOS '!$A$18</xm:f>
            <x14:dxf>
              <fill>
                <patternFill>
                  <bgColor rgb="FFFFFF00"/>
                </patternFill>
              </fill>
            </x14:dxf>
          </x14:cfRule>
          <x14:cfRule type="cellIs" priority="307" operator="equal" id="{EAC58920-79A8-40EC-86F8-9A387A67650D}">
            <xm:f>'DATOS '!$A$17</xm:f>
            <x14:dxf>
              <fill>
                <patternFill>
                  <bgColor rgb="FFFFC000"/>
                </patternFill>
              </fill>
            </x14:dxf>
          </x14:cfRule>
          <x14:cfRule type="cellIs" priority="308" operator="equal" id="{59FFF45A-469A-468E-B399-20C0297180B7}">
            <xm:f>'DATOS '!$A$16</xm:f>
            <x14:dxf>
              <fill>
                <patternFill>
                  <bgColor rgb="FFFF0000"/>
                </patternFill>
              </fill>
            </x14:dxf>
          </x14:cfRule>
          <xm:sqref>CU67:CV68 CZ67:DC67</xm:sqref>
        </x14:conditionalFormatting>
        <x14:conditionalFormatting xmlns:xm="http://schemas.microsoft.com/office/excel/2006/main">
          <x14:cfRule type="cellIs" priority="291" operator="equal" id="{6B6B6379-7FE5-405A-AD76-2B6386956058}">
            <xm:f>'DATOS '!$A$19</xm:f>
            <x14:dxf>
              <fill>
                <patternFill>
                  <bgColor rgb="FF92D050"/>
                </patternFill>
              </fill>
            </x14:dxf>
          </x14:cfRule>
          <x14:cfRule type="cellIs" priority="292" operator="equal" id="{1983D8E8-377A-4319-9FF1-44FCF9A01748}">
            <xm:f>'DATOS '!$A$18</xm:f>
            <x14:dxf>
              <fill>
                <patternFill>
                  <bgColor rgb="FFFFFF00"/>
                </patternFill>
              </fill>
            </x14:dxf>
          </x14:cfRule>
          <x14:cfRule type="cellIs" priority="293" operator="equal" id="{64A006CE-1B9E-4967-864C-77C5A83784E6}">
            <xm:f>'DATOS '!$A$17</xm:f>
            <x14:dxf>
              <fill>
                <patternFill>
                  <bgColor rgb="FFFFC000"/>
                </patternFill>
              </fill>
            </x14:dxf>
          </x14:cfRule>
          <x14:cfRule type="cellIs" priority="294" operator="equal" id="{CF630E8C-9E5E-41A8-A613-019B3EF32032}">
            <xm:f>'DATOS '!$A$16</xm:f>
            <x14:dxf>
              <fill>
                <patternFill>
                  <bgColor rgb="FFFF0000"/>
                </patternFill>
              </fill>
            </x14:dxf>
          </x14:cfRule>
          <xm:sqref>AK67</xm:sqref>
        </x14:conditionalFormatting>
        <x14:conditionalFormatting xmlns:xm="http://schemas.microsoft.com/office/excel/2006/main">
          <x14:cfRule type="cellIs" priority="287" operator="equal" id="{B3A7747C-D4B0-491C-83BE-50CB212A6CB1}">
            <xm:f>'DATOS '!$A$19</xm:f>
            <x14:dxf>
              <fill>
                <patternFill>
                  <bgColor rgb="FF92D050"/>
                </patternFill>
              </fill>
            </x14:dxf>
          </x14:cfRule>
          <x14:cfRule type="cellIs" priority="288" operator="equal" id="{26A3B625-A41B-4D34-BC22-6E38A49BFBC1}">
            <xm:f>'DATOS '!$A$18</xm:f>
            <x14:dxf>
              <fill>
                <patternFill>
                  <bgColor rgb="FFFFFF00"/>
                </patternFill>
              </fill>
            </x14:dxf>
          </x14:cfRule>
          <x14:cfRule type="cellIs" priority="289" operator="equal" id="{A4E155D2-D9F5-44FC-A2F9-E78F8C552C22}">
            <xm:f>'DATOS '!$A$17</xm:f>
            <x14:dxf>
              <fill>
                <patternFill>
                  <bgColor rgb="FFFFC000"/>
                </patternFill>
              </fill>
            </x14:dxf>
          </x14:cfRule>
          <x14:cfRule type="cellIs" priority="290" operator="equal" id="{1B99BD77-0061-4006-8F44-CC91D849DEA8}">
            <xm:f>'DATOS '!$A$16</xm:f>
            <x14:dxf>
              <fill>
                <patternFill>
                  <bgColor rgb="FFFF0000"/>
                </patternFill>
              </fill>
            </x14:dxf>
          </x14:cfRule>
          <xm:sqref>P67:P68</xm:sqref>
        </x14:conditionalFormatting>
        <x14:conditionalFormatting xmlns:xm="http://schemas.microsoft.com/office/excel/2006/main">
          <x14:cfRule type="cellIs" priority="273" operator="equal" id="{A6800266-BE1F-4216-85A0-4A2F37C9CD88}">
            <xm:f>'DATOS '!$A$6</xm:f>
            <x14:dxf>
              <fill>
                <patternFill>
                  <bgColor rgb="FF00B050"/>
                </patternFill>
              </fill>
            </x14:dxf>
          </x14:cfRule>
          <x14:cfRule type="cellIs" priority="274" operator="equal" id="{5BACF556-0290-4E8B-B1E2-D6FA1ADC267D}">
            <xm:f>'DATOS '!$A$5</xm:f>
            <x14:dxf>
              <fill>
                <patternFill>
                  <bgColor rgb="FF92D050"/>
                </patternFill>
              </fill>
            </x14:dxf>
          </x14:cfRule>
          <x14:cfRule type="cellIs" priority="275" operator="equal" id="{61B6832F-425B-452F-BD0D-8E38D8F55421}">
            <xm:f>'DATOS '!$A$4</xm:f>
            <x14:dxf>
              <fill>
                <patternFill>
                  <bgColor rgb="FFFFFF00"/>
                </patternFill>
              </fill>
            </x14:dxf>
          </x14:cfRule>
          <x14:cfRule type="cellIs" priority="276" operator="equal" id="{EE5D5AF6-C7EA-4768-882E-4698EA048377}">
            <xm:f>'DATOS '!$A$3</xm:f>
            <x14:dxf>
              <fill>
                <patternFill>
                  <bgColor rgb="FFFFC000"/>
                </patternFill>
              </fill>
            </x14:dxf>
          </x14:cfRule>
          <x14:cfRule type="cellIs" priority="277" operator="equal" id="{ADC1A59D-17C9-4148-8972-A0E4CC24357E}">
            <xm:f>'DATOS '!$A$2</xm:f>
            <x14:dxf>
              <fill>
                <patternFill>
                  <bgColor rgb="FFFF0000"/>
                </patternFill>
              </fill>
            </x14:dxf>
          </x14:cfRule>
          <xm:sqref>N70:N71 AI70</xm:sqref>
        </x14:conditionalFormatting>
        <x14:conditionalFormatting xmlns:xm="http://schemas.microsoft.com/office/excel/2006/main">
          <x14:cfRule type="cellIs" priority="278" operator="equal" id="{8918D3F7-34AF-4632-9B4F-CA3A2C595582}">
            <xm:f>'DATOS '!$A$13</xm:f>
            <x14:dxf>
              <fill>
                <patternFill>
                  <bgColor rgb="FF00B050"/>
                </patternFill>
              </fill>
            </x14:dxf>
          </x14:cfRule>
          <x14:cfRule type="cellIs" priority="279" operator="equal" id="{B3A2D02B-27EC-4B1C-8AC1-BB4B94B425BF}">
            <xm:f>'DATOS '!$A$12</xm:f>
            <x14:dxf>
              <fill>
                <patternFill>
                  <bgColor rgb="FF92D050"/>
                </patternFill>
              </fill>
            </x14:dxf>
          </x14:cfRule>
          <x14:cfRule type="cellIs" priority="280" operator="equal" id="{68C9D518-A99D-46E5-9298-E4EDED051789}">
            <xm:f>'DATOS '!$A$11</xm:f>
            <x14:dxf>
              <fill>
                <patternFill>
                  <bgColor rgb="FFFFFF00"/>
                </patternFill>
              </fill>
            </x14:dxf>
          </x14:cfRule>
          <x14:cfRule type="cellIs" priority="281" operator="equal" id="{794E5A37-3218-49BE-9473-9D384DB3041C}">
            <xm:f>'DATOS '!$A$10</xm:f>
            <x14:dxf>
              <fill>
                <patternFill>
                  <bgColor rgb="FFFFC000"/>
                </patternFill>
              </fill>
            </x14:dxf>
          </x14:cfRule>
          <x14:cfRule type="cellIs" priority="282" operator="equal" id="{87DC4B31-ED06-4A93-98C4-A4DD596D4F8F}">
            <xm:f>'DATOS '!$A$9</xm:f>
            <x14:dxf>
              <fill>
                <patternFill>
                  <bgColor rgb="FFFF0000"/>
                </patternFill>
              </fill>
            </x14:dxf>
          </x14:cfRule>
          <xm:sqref>AJ70</xm:sqref>
        </x14:conditionalFormatting>
        <x14:conditionalFormatting xmlns:xm="http://schemas.microsoft.com/office/excel/2006/main">
          <x14:cfRule type="cellIs" priority="283" operator="equal" id="{6D83A011-8096-408A-8A8B-BFFE374D9AA5}">
            <xm:f>'DATOS '!$A$19</xm:f>
            <x14:dxf>
              <fill>
                <patternFill>
                  <bgColor rgb="FF92D050"/>
                </patternFill>
              </fill>
            </x14:dxf>
          </x14:cfRule>
          <x14:cfRule type="cellIs" priority="284" operator="equal" id="{62B31DFC-97EF-479F-9ADA-43A39DF28217}">
            <xm:f>'DATOS '!$A$18</xm:f>
            <x14:dxf>
              <fill>
                <patternFill>
                  <bgColor rgb="FFFFFF00"/>
                </patternFill>
              </fill>
            </x14:dxf>
          </x14:cfRule>
          <x14:cfRule type="cellIs" priority="285" operator="equal" id="{26340EF8-7AF1-4DAD-B5D6-FB18EAC1549E}">
            <xm:f>'DATOS '!$A$17</xm:f>
            <x14:dxf>
              <fill>
                <patternFill>
                  <bgColor rgb="FFFFC000"/>
                </patternFill>
              </fill>
            </x14:dxf>
          </x14:cfRule>
          <x14:cfRule type="cellIs" priority="286" operator="equal" id="{1D297255-21BF-4867-BB73-3DC84E5B66BA}">
            <xm:f>'DATOS '!$A$16</xm:f>
            <x14:dxf>
              <fill>
                <patternFill>
                  <bgColor rgb="FFFF0000"/>
                </patternFill>
              </fill>
            </x14:dxf>
          </x14:cfRule>
          <xm:sqref>CU70:CV71 CZ70:DC70</xm:sqref>
        </x14:conditionalFormatting>
        <x14:conditionalFormatting xmlns:xm="http://schemas.microsoft.com/office/excel/2006/main">
          <x14:cfRule type="cellIs" priority="269" operator="equal" id="{58470250-AC19-4055-AFD5-A459D1792B4E}">
            <xm:f>'DATOS '!$A$19</xm:f>
            <x14:dxf>
              <fill>
                <patternFill>
                  <bgColor rgb="FF92D050"/>
                </patternFill>
              </fill>
            </x14:dxf>
          </x14:cfRule>
          <x14:cfRule type="cellIs" priority="270" operator="equal" id="{A4686E00-1CC6-4587-B3D7-BDEBE82288D3}">
            <xm:f>'DATOS '!$A$18</xm:f>
            <x14:dxf>
              <fill>
                <patternFill>
                  <bgColor rgb="FFFFFF00"/>
                </patternFill>
              </fill>
            </x14:dxf>
          </x14:cfRule>
          <x14:cfRule type="cellIs" priority="271" operator="equal" id="{9371C391-EBDE-4F0C-98AA-42F02E078AB3}">
            <xm:f>'DATOS '!$A$17</xm:f>
            <x14:dxf>
              <fill>
                <patternFill>
                  <bgColor rgb="FFFFC000"/>
                </patternFill>
              </fill>
            </x14:dxf>
          </x14:cfRule>
          <x14:cfRule type="cellIs" priority="272" operator="equal" id="{18D543B9-A11F-4F15-B889-53F9F50A1066}">
            <xm:f>'DATOS '!$A$16</xm:f>
            <x14:dxf>
              <fill>
                <patternFill>
                  <bgColor rgb="FFFF0000"/>
                </patternFill>
              </fill>
            </x14:dxf>
          </x14:cfRule>
          <xm:sqref>AK70</xm:sqref>
        </x14:conditionalFormatting>
        <x14:conditionalFormatting xmlns:xm="http://schemas.microsoft.com/office/excel/2006/main">
          <x14:cfRule type="cellIs" priority="265" operator="equal" id="{D8AAD5C3-6EFB-4160-B86A-89B3E504A0F9}">
            <xm:f>'DATOS '!$A$19</xm:f>
            <x14:dxf>
              <fill>
                <patternFill>
                  <bgColor rgb="FF92D050"/>
                </patternFill>
              </fill>
            </x14:dxf>
          </x14:cfRule>
          <x14:cfRule type="cellIs" priority="266" operator="equal" id="{7A8BE172-DD38-4389-94A6-52E348E147D9}">
            <xm:f>'DATOS '!$A$18</xm:f>
            <x14:dxf>
              <fill>
                <patternFill>
                  <bgColor rgb="FFFFFF00"/>
                </patternFill>
              </fill>
            </x14:dxf>
          </x14:cfRule>
          <x14:cfRule type="cellIs" priority="267" operator="equal" id="{F576FB40-4628-4A28-9478-FCF8ECCE7C60}">
            <xm:f>'DATOS '!$A$17</xm:f>
            <x14:dxf>
              <fill>
                <patternFill>
                  <bgColor rgb="FFFFC000"/>
                </patternFill>
              </fill>
            </x14:dxf>
          </x14:cfRule>
          <x14:cfRule type="cellIs" priority="268" operator="equal" id="{81D8CA1C-C08C-476C-815A-233AE20513CD}">
            <xm:f>'DATOS '!$A$16</xm:f>
            <x14:dxf>
              <fill>
                <patternFill>
                  <bgColor rgb="FFFF0000"/>
                </patternFill>
              </fill>
            </x14:dxf>
          </x14:cfRule>
          <xm:sqref>P70:P71</xm:sqref>
        </x14:conditionalFormatting>
        <x14:conditionalFormatting xmlns:xm="http://schemas.microsoft.com/office/excel/2006/main">
          <x14:cfRule type="cellIs" priority="251" operator="equal" id="{00E153B9-14E9-4789-B950-1BAC134E372B}">
            <xm:f>'DATOS '!$A$6</xm:f>
            <x14:dxf>
              <fill>
                <patternFill>
                  <bgColor rgb="FF00B050"/>
                </patternFill>
              </fill>
            </x14:dxf>
          </x14:cfRule>
          <x14:cfRule type="cellIs" priority="252" operator="equal" id="{CC6BDD45-615C-448E-8232-9D68B80EBF05}">
            <xm:f>'DATOS '!$A$5</xm:f>
            <x14:dxf>
              <fill>
                <patternFill>
                  <bgColor rgb="FF92D050"/>
                </patternFill>
              </fill>
            </x14:dxf>
          </x14:cfRule>
          <x14:cfRule type="cellIs" priority="253" operator="equal" id="{26F5A01E-6F80-4BAC-966B-7D20E98C0DA1}">
            <xm:f>'DATOS '!$A$4</xm:f>
            <x14:dxf>
              <fill>
                <patternFill>
                  <bgColor rgb="FFFFFF00"/>
                </patternFill>
              </fill>
            </x14:dxf>
          </x14:cfRule>
          <x14:cfRule type="cellIs" priority="254" operator="equal" id="{5A74DB65-53A1-45D6-9DF4-6B0FCC195DD6}">
            <xm:f>'DATOS '!$A$3</xm:f>
            <x14:dxf>
              <fill>
                <patternFill>
                  <bgColor rgb="FFFFC000"/>
                </patternFill>
              </fill>
            </x14:dxf>
          </x14:cfRule>
          <x14:cfRule type="cellIs" priority="255" operator="equal" id="{5A2E187E-03AF-4E23-BBE3-C88307B602D0}">
            <xm:f>'DATOS '!$A$2</xm:f>
            <x14:dxf>
              <fill>
                <patternFill>
                  <bgColor rgb="FFFF0000"/>
                </patternFill>
              </fill>
            </x14:dxf>
          </x14:cfRule>
          <xm:sqref>N73:N74 AI73</xm:sqref>
        </x14:conditionalFormatting>
        <x14:conditionalFormatting xmlns:xm="http://schemas.microsoft.com/office/excel/2006/main">
          <x14:cfRule type="cellIs" priority="256" operator="equal" id="{16A7EFDB-C295-4187-BA39-D310FAA7D2A1}">
            <xm:f>'DATOS '!$A$13</xm:f>
            <x14:dxf>
              <fill>
                <patternFill>
                  <bgColor rgb="FF00B050"/>
                </patternFill>
              </fill>
            </x14:dxf>
          </x14:cfRule>
          <x14:cfRule type="cellIs" priority="257" operator="equal" id="{A23F5FD4-EC25-47CA-B0AF-9B9D51918222}">
            <xm:f>'DATOS '!$A$12</xm:f>
            <x14:dxf>
              <fill>
                <patternFill>
                  <bgColor rgb="FF92D050"/>
                </patternFill>
              </fill>
            </x14:dxf>
          </x14:cfRule>
          <x14:cfRule type="cellIs" priority="258" operator="equal" id="{F8CE53BC-AD54-406E-BBC8-5CDFDB46D8C1}">
            <xm:f>'DATOS '!$A$11</xm:f>
            <x14:dxf>
              <fill>
                <patternFill>
                  <bgColor rgb="FFFFFF00"/>
                </patternFill>
              </fill>
            </x14:dxf>
          </x14:cfRule>
          <x14:cfRule type="cellIs" priority="259" operator="equal" id="{B6F21417-0B8D-4877-BFA9-9AE1E5F255B6}">
            <xm:f>'DATOS '!$A$10</xm:f>
            <x14:dxf>
              <fill>
                <patternFill>
                  <bgColor rgb="FFFFC000"/>
                </patternFill>
              </fill>
            </x14:dxf>
          </x14:cfRule>
          <x14:cfRule type="cellIs" priority="260" operator="equal" id="{F18EF20B-3836-412A-B417-044F186A07CA}">
            <xm:f>'DATOS '!$A$9</xm:f>
            <x14:dxf>
              <fill>
                <patternFill>
                  <bgColor rgb="FFFF0000"/>
                </patternFill>
              </fill>
            </x14:dxf>
          </x14:cfRule>
          <xm:sqref>AJ73</xm:sqref>
        </x14:conditionalFormatting>
        <x14:conditionalFormatting xmlns:xm="http://schemas.microsoft.com/office/excel/2006/main">
          <x14:cfRule type="cellIs" priority="261" operator="equal" id="{A5C73B86-B93B-44FB-8A60-DFB4913FE107}">
            <xm:f>'DATOS '!$A$19</xm:f>
            <x14:dxf>
              <fill>
                <patternFill>
                  <bgColor rgb="FF92D050"/>
                </patternFill>
              </fill>
            </x14:dxf>
          </x14:cfRule>
          <x14:cfRule type="cellIs" priority="262" operator="equal" id="{DAB3CDF6-EC9A-48CE-B8FF-A9E22990E04E}">
            <xm:f>'DATOS '!$A$18</xm:f>
            <x14:dxf>
              <fill>
                <patternFill>
                  <bgColor rgb="FFFFFF00"/>
                </patternFill>
              </fill>
            </x14:dxf>
          </x14:cfRule>
          <x14:cfRule type="cellIs" priority="263" operator="equal" id="{85F2B6B5-2D28-4797-9468-424AD7218ACC}">
            <xm:f>'DATOS '!$A$17</xm:f>
            <x14:dxf>
              <fill>
                <patternFill>
                  <bgColor rgb="FFFFC000"/>
                </patternFill>
              </fill>
            </x14:dxf>
          </x14:cfRule>
          <x14:cfRule type="cellIs" priority="264" operator="equal" id="{3C92275F-3AEB-460C-875E-E690F6AA17A2}">
            <xm:f>'DATOS '!$A$16</xm:f>
            <x14:dxf>
              <fill>
                <patternFill>
                  <bgColor rgb="FFFF0000"/>
                </patternFill>
              </fill>
            </x14:dxf>
          </x14:cfRule>
          <xm:sqref>CU73:CV74 CZ73:DC73</xm:sqref>
        </x14:conditionalFormatting>
        <x14:conditionalFormatting xmlns:xm="http://schemas.microsoft.com/office/excel/2006/main">
          <x14:cfRule type="cellIs" priority="247" operator="equal" id="{14BE9C2E-151A-42E1-8835-513312CAA016}">
            <xm:f>'DATOS '!$A$19</xm:f>
            <x14:dxf>
              <fill>
                <patternFill>
                  <bgColor rgb="FF92D050"/>
                </patternFill>
              </fill>
            </x14:dxf>
          </x14:cfRule>
          <x14:cfRule type="cellIs" priority="248" operator="equal" id="{E9D96070-B383-4E10-BC66-80AB4BCD7E4A}">
            <xm:f>'DATOS '!$A$18</xm:f>
            <x14:dxf>
              <fill>
                <patternFill>
                  <bgColor rgb="FFFFFF00"/>
                </patternFill>
              </fill>
            </x14:dxf>
          </x14:cfRule>
          <x14:cfRule type="cellIs" priority="249" operator="equal" id="{4BC4D97A-F3E0-448A-90E1-80A78F109A5B}">
            <xm:f>'DATOS '!$A$17</xm:f>
            <x14:dxf>
              <fill>
                <patternFill>
                  <bgColor rgb="FFFFC000"/>
                </patternFill>
              </fill>
            </x14:dxf>
          </x14:cfRule>
          <x14:cfRule type="cellIs" priority="250" operator="equal" id="{800656C4-1F3C-4124-8D95-F041D1F10295}">
            <xm:f>'DATOS '!$A$16</xm:f>
            <x14:dxf>
              <fill>
                <patternFill>
                  <bgColor rgb="FFFF0000"/>
                </patternFill>
              </fill>
            </x14:dxf>
          </x14:cfRule>
          <xm:sqref>AK73</xm:sqref>
        </x14:conditionalFormatting>
        <x14:conditionalFormatting xmlns:xm="http://schemas.microsoft.com/office/excel/2006/main">
          <x14:cfRule type="cellIs" priority="243" operator="equal" id="{E0015706-B571-4817-96AC-7DBEF9508172}">
            <xm:f>'DATOS '!$A$19</xm:f>
            <x14:dxf>
              <fill>
                <patternFill>
                  <bgColor rgb="FF92D050"/>
                </patternFill>
              </fill>
            </x14:dxf>
          </x14:cfRule>
          <x14:cfRule type="cellIs" priority="244" operator="equal" id="{ED6304B7-1660-4758-8C4B-72968448E450}">
            <xm:f>'DATOS '!$A$18</xm:f>
            <x14:dxf>
              <fill>
                <patternFill>
                  <bgColor rgb="FFFFFF00"/>
                </patternFill>
              </fill>
            </x14:dxf>
          </x14:cfRule>
          <x14:cfRule type="cellIs" priority="245" operator="equal" id="{326CA00B-09C5-492C-B9AC-E9F7031579A9}">
            <xm:f>'DATOS '!$A$17</xm:f>
            <x14:dxf>
              <fill>
                <patternFill>
                  <bgColor rgb="FFFFC000"/>
                </patternFill>
              </fill>
            </x14:dxf>
          </x14:cfRule>
          <x14:cfRule type="cellIs" priority="246" operator="equal" id="{1F12A5D3-9E95-46DC-B35F-9CDEBD60A048}">
            <xm:f>'DATOS '!$A$16</xm:f>
            <x14:dxf>
              <fill>
                <patternFill>
                  <bgColor rgb="FFFF0000"/>
                </patternFill>
              </fill>
            </x14:dxf>
          </x14:cfRule>
          <xm:sqref>P73:P74</xm:sqref>
        </x14:conditionalFormatting>
        <x14:conditionalFormatting xmlns:xm="http://schemas.microsoft.com/office/excel/2006/main">
          <x14:cfRule type="cellIs" priority="229" operator="equal" id="{0FF2E3B8-CCF2-4822-9C1B-73C463988036}">
            <xm:f>'DATOS '!$A$6</xm:f>
            <x14:dxf>
              <fill>
                <patternFill>
                  <bgColor rgb="FF00B050"/>
                </patternFill>
              </fill>
            </x14:dxf>
          </x14:cfRule>
          <x14:cfRule type="cellIs" priority="230" operator="equal" id="{313CC1CB-83F0-4F54-8EEA-25E3B7AF9FD5}">
            <xm:f>'DATOS '!$A$5</xm:f>
            <x14:dxf>
              <fill>
                <patternFill>
                  <bgColor rgb="FF92D050"/>
                </patternFill>
              </fill>
            </x14:dxf>
          </x14:cfRule>
          <x14:cfRule type="cellIs" priority="231" operator="equal" id="{249C99CA-DB1F-47E9-B6DA-8AC469D63B9B}">
            <xm:f>'DATOS '!$A$4</xm:f>
            <x14:dxf>
              <fill>
                <patternFill>
                  <bgColor rgb="FFFFFF00"/>
                </patternFill>
              </fill>
            </x14:dxf>
          </x14:cfRule>
          <x14:cfRule type="cellIs" priority="232" operator="equal" id="{2C9E0A13-DE10-45A7-8CDA-60C42381398E}">
            <xm:f>'DATOS '!$A$3</xm:f>
            <x14:dxf>
              <fill>
                <patternFill>
                  <bgColor rgb="FFFFC000"/>
                </patternFill>
              </fill>
            </x14:dxf>
          </x14:cfRule>
          <x14:cfRule type="cellIs" priority="233" operator="equal" id="{CE619CC6-AB27-4B3A-A58B-169F4A7D5312}">
            <xm:f>'DATOS '!$A$2</xm:f>
            <x14:dxf>
              <fill>
                <patternFill>
                  <bgColor rgb="FFFF0000"/>
                </patternFill>
              </fill>
            </x14:dxf>
          </x14:cfRule>
          <xm:sqref>N76:N77 AI76</xm:sqref>
        </x14:conditionalFormatting>
        <x14:conditionalFormatting xmlns:xm="http://schemas.microsoft.com/office/excel/2006/main">
          <x14:cfRule type="cellIs" priority="234" operator="equal" id="{B4472BBD-F9B1-4106-93F0-3B8D4F8A4FC0}">
            <xm:f>'DATOS '!$A$13</xm:f>
            <x14:dxf>
              <fill>
                <patternFill>
                  <bgColor rgb="FF00B050"/>
                </patternFill>
              </fill>
            </x14:dxf>
          </x14:cfRule>
          <x14:cfRule type="cellIs" priority="235" operator="equal" id="{01395C2E-620C-4024-94AA-4BDAB7AB56D0}">
            <xm:f>'DATOS '!$A$12</xm:f>
            <x14:dxf>
              <fill>
                <patternFill>
                  <bgColor rgb="FF92D050"/>
                </patternFill>
              </fill>
            </x14:dxf>
          </x14:cfRule>
          <x14:cfRule type="cellIs" priority="236" operator="equal" id="{4D45789B-A255-4F12-B75B-43A3DC2A7162}">
            <xm:f>'DATOS '!$A$11</xm:f>
            <x14:dxf>
              <fill>
                <patternFill>
                  <bgColor rgb="FFFFFF00"/>
                </patternFill>
              </fill>
            </x14:dxf>
          </x14:cfRule>
          <x14:cfRule type="cellIs" priority="237" operator="equal" id="{B531986F-905C-432A-ADB4-CC9D69600A11}">
            <xm:f>'DATOS '!$A$10</xm:f>
            <x14:dxf>
              <fill>
                <patternFill>
                  <bgColor rgb="FFFFC000"/>
                </patternFill>
              </fill>
            </x14:dxf>
          </x14:cfRule>
          <x14:cfRule type="cellIs" priority="238" operator="equal" id="{F17CF6B8-8AC9-43BB-8EB1-6CD9BB04BD3B}">
            <xm:f>'DATOS '!$A$9</xm:f>
            <x14:dxf>
              <fill>
                <patternFill>
                  <bgColor rgb="FFFF0000"/>
                </patternFill>
              </fill>
            </x14:dxf>
          </x14:cfRule>
          <xm:sqref>AJ76</xm:sqref>
        </x14:conditionalFormatting>
        <x14:conditionalFormatting xmlns:xm="http://schemas.microsoft.com/office/excel/2006/main">
          <x14:cfRule type="cellIs" priority="239" operator="equal" id="{3D5A1EE2-63B5-4D2F-B85F-FF93C91680CC}">
            <xm:f>'DATOS '!$A$19</xm:f>
            <x14:dxf>
              <fill>
                <patternFill>
                  <bgColor rgb="FF92D050"/>
                </patternFill>
              </fill>
            </x14:dxf>
          </x14:cfRule>
          <x14:cfRule type="cellIs" priority="240" operator="equal" id="{AB1F4913-2E2C-496D-88CC-7861714C6E7B}">
            <xm:f>'DATOS '!$A$18</xm:f>
            <x14:dxf>
              <fill>
                <patternFill>
                  <bgColor rgb="FFFFFF00"/>
                </patternFill>
              </fill>
            </x14:dxf>
          </x14:cfRule>
          <x14:cfRule type="cellIs" priority="241" operator="equal" id="{D6DF5B6B-3E9A-4AAB-83D2-A4C2CDA64C90}">
            <xm:f>'DATOS '!$A$17</xm:f>
            <x14:dxf>
              <fill>
                <patternFill>
                  <bgColor rgb="FFFFC000"/>
                </patternFill>
              </fill>
            </x14:dxf>
          </x14:cfRule>
          <x14:cfRule type="cellIs" priority="242" operator="equal" id="{A1C8C6D3-19A9-4FDA-953E-563E63C2AE6D}">
            <xm:f>'DATOS '!$A$16</xm:f>
            <x14:dxf>
              <fill>
                <patternFill>
                  <bgColor rgb="FFFF0000"/>
                </patternFill>
              </fill>
            </x14:dxf>
          </x14:cfRule>
          <xm:sqref>CU76:CV77 CZ76:DC76</xm:sqref>
        </x14:conditionalFormatting>
        <x14:conditionalFormatting xmlns:xm="http://schemas.microsoft.com/office/excel/2006/main">
          <x14:cfRule type="cellIs" priority="225" operator="equal" id="{995B4FAE-2C96-48BF-BEBF-51863C68BDA5}">
            <xm:f>'DATOS '!$A$19</xm:f>
            <x14:dxf>
              <fill>
                <patternFill>
                  <bgColor rgb="FF92D050"/>
                </patternFill>
              </fill>
            </x14:dxf>
          </x14:cfRule>
          <x14:cfRule type="cellIs" priority="226" operator="equal" id="{5E60F854-00B0-492E-8266-9C2A6CB845B9}">
            <xm:f>'DATOS '!$A$18</xm:f>
            <x14:dxf>
              <fill>
                <patternFill>
                  <bgColor rgb="FFFFFF00"/>
                </patternFill>
              </fill>
            </x14:dxf>
          </x14:cfRule>
          <x14:cfRule type="cellIs" priority="227" operator="equal" id="{3535277E-DE2F-420B-A2A7-56E7442EE2E0}">
            <xm:f>'DATOS '!$A$17</xm:f>
            <x14:dxf>
              <fill>
                <patternFill>
                  <bgColor rgb="FFFFC000"/>
                </patternFill>
              </fill>
            </x14:dxf>
          </x14:cfRule>
          <x14:cfRule type="cellIs" priority="228" operator="equal" id="{2358052C-DAA2-4A22-9B37-6482EC11EE7F}">
            <xm:f>'DATOS '!$A$16</xm:f>
            <x14:dxf>
              <fill>
                <patternFill>
                  <bgColor rgb="FFFF0000"/>
                </patternFill>
              </fill>
            </x14:dxf>
          </x14:cfRule>
          <xm:sqref>AK76</xm:sqref>
        </x14:conditionalFormatting>
        <x14:conditionalFormatting xmlns:xm="http://schemas.microsoft.com/office/excel/2006/main">
          <x14:cfRule type="cellIs" priority="221" operator="equal" id="{1BDA4D7D-118E-4612-B8E9-6424F58112C4}">
            <xm:f>'DATOS '!$A$19</xm:f>
            <x14:dxf>
              <fill>
                <patternFill>
                  <bgColor rgb="FF92D050"/>
                </patternFill>
              </fill>
            </x14:dxf>
          </x14:cfRule>
          <x14:cfRule type="cellIs" priority="222" operator="equal" id="{5CA554FF-359F-4FE9-AC67-57ECEA682B3A}">
            <xm:f>'DATOS '!$A$18</xm:f>
            <x14:dxf>
              <fill>
                <patternFill>
                  <bgColor rgb="FFFFFF00"/>
                </patternFill>
              </fill>
            </x14:dxf>
          </x14:cfRule>
          <x14:cfRule type="cellIs" priority="223" operator="equal" id="{B161EE61-AB78-499F-A804-90F869B0C734}">
            <xm:f>'DATOS '!$A$17</xm:f>
            <x14:dxf>
              <fill>
                <patternFill>
                  <bgColor rgb="FFFFC000"/>
                </patternFill>
              </fill>
            </x14:dxf>
          </x14:cfRule>
          <x14:cfRule type="cellIs" priority="224" operator="equal" id="{6711C551-4357-45DA-BEFB-B4DFAB3DB9D0}">
            <xm:f>'DATOS '!$A$16</xm:f>
            <x14:dxf>
              <fill>
                <patternFill>
                  <bgColor rgb="FFFF0000"/>
                </patternFill>
              </fill>
            </x14:dxf>
          </x14:cfRule>
          <xm:sqref>P76:P77</xm:sqref>
        </x14:conditionalFormatting>
        <x14:conditionalFormatting xmlns:xm="http://schemas.microsoft.com/office/excel/2006/main">
          <x14:cfRule type="cellIs" priority="207" operator="equal" id="{3011B9C2-5286-4996-950C-ECE57554AE3C}">
            <xm:f>'DATOS '!$A$6</xm:f>
            <x14:dxf>
              <fill>
                <patternFill>
                  <bgColor rgb="FF00B050"/>
                </patternFill>
              </fill>
            </x14:dxf>
          </x14:cfRule>
          <x14:cfRule type="cellIs" priority="208" operator="equal" id="{8808580C-1C6D-4118-B27D-160BFCECBEB4}">
            <xm:f>'DATOS '!$A$5</xm:f>
            <x14:dxf>
              <fill>
                <patternFill>
                  <bgColor rgb="FF92D050"/>
                </patternFill>
              </fill>
            </x14:dxf>
          </x14:cfRule>
          <x14:cfRule type="cellIs" priority="209" operator="equal" id="{615C62A2-5FC0-497C-B39D-4A0C50791016}">
            <xm:f>'DATOS '!$A$4</xm:f>
            <x14:dxf>
              <fill>
                <patternFill>
                  <bgColor rgb="FFFFFF00"/>
                </patternFill>
              </fill>
            </x14:dxf>
          </x14:cfRule>
          <x14:cfRule type="cellIs" priority="210" operator="equal" id="{4EAC98D4-149E-496E-B5D8-06BB57C6F441}">
            <xm:f>'DATOS '!$A$3</xm:f>
            <x14:dxf>
              <fill>
                <patternFill>
                  <bgColor rgb="FFFFC000"/>
                </patternFill>
              </fill>
            </x14:dxf>
          </x14:cfRule>
          <x14:cfRule type="cellIs" priority="211" operator="equal" id="{AF82EC32-082F-4894-8C55-B7E8699F7DFE}">
            <xm:f>'DATOS '!$A$2</xm:f>
            <x14:dxf>
              <fill>
                <patternFill>
                  <bgColor rgb="FFFF0000"/>
                </patternFill>
              </fill>
            </x14:dxf>
          </x14:cfRule>
          <xm:sqref>N79:N80 AI79</xm:sqref>
        </x14:conditionalFormatting>
        <x14:conditionalFormatting xmlns:xm="http://schemas.microsoft.com/office/excel/2006/main">
          <x14:cfRule type="cellIs" priority="212" operator="equal" id="{D7946E33-8C8E-4E61-86C9-1EB895ADC883}">
            <xm:f>'DATOS '!$A$13</xm:f>
            <x14:dxf>
              <fill>
                <patternFill>
                  <bgColor rgb="FF00B050"/>
                </patternFill>
              </fill>
            </x14:dxf>
          </x14:cfRule>
          <x14:cfRule type="cellIs" priority="213" operator="equal" id="{ABC27A09-709F-4242-A043-863EC3E29A6A}">
            <xm:f>'DATOS '!$A$12</xm:f>
            <x14:dxf>
              <fill>
                <patternFill>
                  <bgColor rgb="FF92D050"/>
                </patternFill>
              </fill>
            </x14:dxf>
          </x14:cfRule>
          <x14:cfRule type="cellIs" priority="214" operator="equal" id="{C60A7A93-4EF9-48DF-8D76-7523943A2BAB}">
            <xm:f>'DATOS '!$A$11</xm:f>
            <x14:dxf>
              <fill>
                <patternFill>
                  <bgColor rgb="FFFFFF00"/>
                </patternFill>
              </fill>
            </x14:dxf>
          </x14:cfRule>
          <x14:cfRule type="cellIs" priority="215" operator="equal" id="{A6892A71-0CB7-41A9-AA04-7514A91BE113}">
            <xm:f>'DATOS '!$A$10</xm:f>
            <x14:dxf>
              <fill>
                <patternFill>
                  <bgColor rgb="FFFFC000"/>
                </patternFill>
              </fill>
            </x14:dxf>
          </x14:cfRule>
          <x14:cfRule type="cellIs" priority="216" operator="equal" id="{3F7188CF-EDDA-49C9-A231-335A96A6AC56}">
            <xm:f>'DATOS '!$A$9</xm:f>
            <x14:dxf>
              <fill>
                <patternFill>
                  <bgColor rgb="FFFF0000"/>
                </patternFill>
              </fill>
            </x14:dxf>
          </x14:cfRule>
          <xm:sqref>AJ79</xm:sqref>
        </x14:conditionalFormatting>
        <x14:conditionalFormatting xmlns:xm="http://schemas.microsoft.com/office/excel/2006/main">
          <x14:cfRule type="cellIs" priority="217" operator="equal" id="{3C0CEB96-5D61-4F7A-A572-CB2017F1B7DA}">
            <xm:f>'DATOS '!$A$19</xm:f>
            <x14:dxf>
              <fill>
                <patternFill>
                  <bgColor rgb="FF92D050"/>
                </patternFill>
              </fill>
            </x14:dxf>
          </x14:cfRule>
          <x14:cfRule type="cellIs" priority="218" operator="equal" id="{07062BF9-6B1F-4522-9468-502256144C3A}">
            <xm:f>'DATOS '!$A$18</xm:f>
            <x14:dxf>
              <fill>
                <patternFill>
                  <bgColor rgb="FFFFFF00"/>
                </patternFill>
              </fill>
            </x14:dxf>
          </x14:cfRule>
          <x14:cfRule type="cellIs" priority="219" operator="equal" id="{E2EEC4A1-9D46-4AF8-A409-22128CA69A13}">
            <xm:f>'DATOS '!$A$17</xm:f>
            <x14:dxf>
              <fill>
                <patternFill>
                  <bgColor rgb="FFFFC000"/>
                </patternFill>
              </fill>
            </x14:dxf>
          </x14:cfRule>
          <x14:cfRule type="cellIs" priority="220" operator="equal" id="{E90E73D3-C7B6-42FA-AF02-61FE46965622}">
            <xm:f>'DATOS '!$A$16</xm:f>
            <x14:dxf>
              <fill>
                <patternFill>
                  <bgColor rgb="FFFF0000"/>
                </patternFill>
              </fill>
            </x14:dxf>
          </x14:cfRule>
          <xm:sqref>CU79:CV80 CZ79:DC79</xm:sqref>
        </x14:conditionalFormatting>
        <x14:conditionalFormatting xmlns:xm="http://schemas.microsoft.com/office/excel/2006/main">
          <x14:cfRule type="cellIs" priority="203" operator="equal" id="{C1DC0843-C8AD-45B2-834E-E50B792DE269}">
            <xm:f>'DATOS '!$A$19</xm:f>
            <x14:dxf>
              <fill>
                <patternFill>
                  <bgColor rgb="FF92D050"/>
                </patternFill>
              </fill>
            </x14:dxf>
          </x14:cfRule>
          <x14:cfRule type="cellIs" priority="204" operator="equal" id="{14534C2D-331A-4A26-915C-BC6B5B878E2E}">
            <xm:f>'DATOS '!$A$18</xm:f>
            <x14:dxf>
              <fill>
                <patternFill>
                  <bgColor rgb="FFFFFF00"/>
                </patternFill>
              </fill>
            </x14:dxf>
          </x14:cfRule>
          <x14:cfRule type="cellIs" priority="205" operator="equal" id="{7BF34222-ECA1-4258-8EA1-58EC7F5F52F1}">
            <xm:f>'DATOS '!$A$17</xm:f>
            <x14:dxf>
              <fill>
                <patternFill>
                  <bgColor rgb="FFFFC000"/>
                </patternFill>
              </fill>
            </x14:dxf>
          </x14:cfRule>
          <x14:cfRule type="cellIs" priority="206" operator="equal" id="{7F9D3E26-A5F1-480F-96EB-9A8610D04261}">
            <xm:f>'DATOS '!$A$16</xm:f>
            <x14:dxf>
              <fill>
                <patternFill>
                  <bgColor rgb="FFFF0000"/>
                </patternFill>
              </fill>
            </x14:dxf>
          </x14:cfRule>
          <xm:sqref>AK79</xm:sqref>
        </x14:conditionalFormatting>
        <x14:conditionalFormatting xmlns:xm="http://schemas.microsoft.com/office/excel/2006/main">
          <x14:cfRule type="cellIs" priority="199" operator="equal" id="{A7C9858A-D6D1-40E0-A793-FCD44D076258}">
            <xm:f>'DATOS '!$A$19</xm:f>
            <x14:dxf>
              <fill>
                <patternFill>
                  <bgColor rgb="FF92D050"/>
                </patternFill>
              </fill>
            </x14:dxf>
          </x14:cfRule>
          <x14:cfRule type="cellIs" priority="200" operator="equal" id="{06750C07-89E9-4AEF-989E-A6D439F3E56E}">
            <xm:f>'DATOS '!$A$18</xm:f>
            <x14:dxf>
              <fill>
                <patternFill>
                  <bgColor rgb="FFFFFF00"/>
                </patternFill>
              </fill>
            </x14:dxf>
          </x14:cfRule>
          <x14:cfRule type="cellIs" priority="201" operator="equal" id="{9DCADF54-ACFD-428D-A0E7-D1AD8BFB43AB}">
            <xm:f>'DATOS '!$A$17</xm:f>
            <x14:dxf>
              <fill>
                <patternFill>
                  <bgColor rgb="FFFFC000"/>
                </patternFill>
              </fill>
            </x14:dxf>
          </x14:cfRule>
          <x14:cfRule type="cellIs" priority="202" operator="equal" id="{794818EB-FB9E-4030-9EB7-E18DA46A7CD8}">
            <xm:f>'DATOS '!$A$16</xm:f>
            <x14:dxf>
              <fill>
                <patternFill>
                  <bgColor rgb="FFFF0000"/>
                </patternFill>
              </fill>
            </x14:dxf>
          </x14:cfRule>
          <xm:sqref>P79:P80</xm:sqref>
        </x14:conditionalFormatting>
        <x14:conditionalFormatting xmlns:xm="http://schemas.microsoft.com/office/excel/2006/main">
          <x14:cfRule type="cellIs" priority="185" operator="equal" id="{F3516444-021A-4359-8E15-A03EFD7B455C}">
            <xm:f>'DATOS '!$A$6</xm:f>
            <x14:dxf>
              <fill>
                <patternFill>
                  <bgColor rgb="FF00B050"/>
                </patternFill>
              </fill>
            </x14:dxf>
          </x14:cfRule>
          <x14:cfRule type="cellIs" priority="186" operator="equal" id="{F6A72E3C-EC23-439D-9A71-31934F94C26D}">
            <xm:f>'DATOS '!$A$5</xm:f>
            <x14:dxf>
              <fill>
                <patternFill>
                  <bgColor rgb="FF92D050"/>
                </patternFill>
              </fill>
            </x14:dxf>
          </x14:cfRule>
          <x14:cfRule type="cellIs" priority="187" operator="equal" id="{C0F6BF76-F346-4C20-A019-205D67209E1F}">
            <xm:f>'DATOS '!$A$4</xm:f>
            <x14:dxf>
              <fill>
                <patternFill>
                  <bgColor rgb="FFFFFF00"/>
                </patternFill>
              </fill>
            </x14:dxf>
          </x14:cfRule>
          <x14:cfRule type="cellIs" priority="188" operator="equal" id="{9B8EF31D-7A2C-4568-B584-55825FDED059}">
            <xm:f>'DATOS '!$A$3</xm:f>
            <x14:dxf>
              <fill>
                <patternFill>
                  <bgColor rgb="FFFFC000"/>
                </patternFill>
              </fill>
            </x14:dxf>
          </x14:cfRule>
          <x14:cfRule type="cellIs" priority="189" operator="equal" id="{F9DDADAE-8ECF-474D-B91F-46116619B77C}">
            <xm:f>'DATOS '!$A$2</xm:f>
            <x14:dxf>
              <fill>
                <patternFill>
                  <bgColor rgb="FFFF0000"/>
                </patternFill>
              </fill>
            </x14:dxf>
          </x14:cfRule>
          <xm:sqref>N82:N83 AI82</xm:sqref>
        </x14:conditionalFormatting>
        <x14:conditionalFormatting xmlns:xm="http://schemas.microsoft.com/office/excel/2006/main">
          <x14:cfRule type="cellIs" priority="190" operator="equal" id="{9930C509-8389-4063-9070-DB091A775068}">
            <xm:f>'DATOS '!$A$13</xm:f>
            <x14:dxf>
              <fill>
                <patternFill>
                  <bgColor rgb="FF00B050"/>
                </patternFill>
              </fill>
            </x14:dxf>
          </x14:cfRule>
          <x14:cfRule type="cellIs" priority="191" operator="equal" id="{473BFE38-605B-45CD-80AB-9F60841FFD13}">
            <xm:f>'DATOS '!$A$12</xm:f>
            <x14:dxf>
              <fill>
                <patternFill>
                  <bgColor rgb="FF92D050"/>
                </patternFill>
              </fill>
            </x14:dxf>
          </x14:cfRule>
          <x14:cfRule type="cellIs" priority="192" operator="equal" id="{A9B1144F-BF41-4293-87E8-6EFB19273E36}">
            <xm:f>'DATOS '!$A$11</xm:f>
            <x14:dxf>
              <fill>
                <patternFill>
                  <bgColor rgb="FFFFFF00"/>
                </patternFill>
              </fill>
            </x14:dxf>
          </x14:cfRule>
          <x14:cfRule type="cellIs" priority="193" operator="equal" id="{B6E14F4C-C439-490F-B8C9-66149AB983B7}">
            <xm:f>'DATOS '!$A$10</xm:f>
            <x14:dxf>
              <fill>
                <patternFill>
                  <bgColor rgb="FFFFC000"/>
                </patternFill>
              </fill>
            </x14:dxf>
          </x14:cfRule>
          <x14:cfRule type="cellIs" priority="194" operator="equal" id="{1FC50E6E-A89C-422B-AD29-43DB7A258A85}">
            <xm:f>'DATOS '!$A$9</xm:f>
            <x14:dxf>
              <fill>
                <patternFill>
                  <bgColor rgb="FFFF0000"/>
                </patternFill>
              </fill>
            </x14:dxf>
          </x14:cfRule>
          <xm:sqref>AJ82</xm:sqref>
        </x14:conditionalFormatting>
        <x14:conditionalFormatting xmlns:xm="http://schemas.microsoft.com/office/excel/2006/main">
          <x14:cfRule type="cellIs" priority="195" operator="equal" id="{9BEAEA32-0D22-4CFD-8CC5-A56D294EA87C}">
            <xm:f>'DATOS '!$A$19</xm:f>
            <x14:dxf>
              <fill>
                <patternFill>
                  <bgColor rgb="FF92D050"/>
                </patternFill>
              </fill>
            </x14:dxf>
          </x14:cfRule>
          <x14:cfRule type="cellIs" priority="196" operator="equal" id="{B8971B75-7626-426F-9EFE-73017BE309E8}">
            <xm:f>'DATOS '!$A$18</xm:f>
            <x14:dxf>
              <fill>
                <patternFill>
                  <bgColor rgb="FFFFFF00"/>
                </patternFill>
              </fill>
            </x14:dxf>
          </x14:cfRule>
          <x14:cfRule type="cellIs" priority="197" operator="equal" id="{AFFAFA26-267C-4755-B058-9A0BC06E7ADD}">
            <xm:f>'DATOS '!$A$17</xm:f>
            <x14:dxf>
              <fill>
                <patternFill>
                  <bgColor rgb="FFFFC000"/>
                </patternFill>
              </fill>
            </x14:dxf>
          </x14:cfRule>
          <x14:cfRule type="cellIs" priority="198" operator="equal" id="{2CF2CBD4-91CD-4641-A5AF-F8CB4C3380FB}">
            <xm:f>'DATOS '!$A$16</xm:f>
            <x14:dxf>
              <fill>
                <patternFill>
                  <bgColor rgb="FFFF0000"/>
                </patternFill>
              </fill>
            </x14:dxf>
          </x14:cfRule>
          <xm:sqref>CU82:CV83 CZ82:DC82</xm:sqref>
        </x14:conditionalFormatting>
        <x14:conditionalFormatting xmlns:xm="http://schemas.microsoft.com/office/excel/2006/main">
          <x14:cfRule type="cellIs" priority="181" operator="equal" id="{77038CF4-C42C-417A-9113-BD1C021EAF00}">
            <xm:f>'DATOS '!$A$19</xm:f>
            <x14:dxf>
              <fill>
                <patternFill>
                  <bgColor rgb="FF92D050"/>
                </patternFill>
              </fill>
            </x14:dxf>
          </x14:cfRule>
          <x14:cfRule type="cellIs" priority="182" operator="equal" id="{3807B438-4A1F-4440-BD0C-3A7D0A0D640D}">
            <xm:f>'DATOS '!$A$18</xm:f>
            <x14:dxf>
              <fill>
                <patternFill>
                  <bgColor rgb="FFFFFF00"/>
                </patternFill>
              </fill>
            </x14:dxf>
          </x14:cfRule>
          <x14:cfRule type="cellIs" priority="183" operator="equal" id="{344A571A-16C9-473C-8DB8-D333B3B6EC78}">
            <xm:f>'DATOS '!$A$17</xm:f>
            <x14:dxf>
              <fill>
                <patternFill>
                  <bgColor rgb="FFFFC000"/>
                </patternFill>
              </fill>
            </x14:dxf>
          </x14:cfRule>
          <x14:cfRule type="cellIs" priority="184" operator="equal" id="{106BBE17-BB9F-4169-B3C7-1A75BF0060A2}">
            <xm:f>'DATOS '!$A$16</xm:f>
            <x14:dxf>
              <fill>
                <patternFill>
                  <bgColor rgb="FFFF0000"/>
                </patternFill>
              </fill>
            </x14:dxf>
          </x14:cfRule>
          <xm:sqref>AK82</xm:sqref>
        </x14:conditionalFormatting>
        <x14:conditionalFormatting xmlns:xm="http://schemas.microsoft.com/office/excel/2006/main">
          <x14:cfRule type="cellIs" priority="177" operator="equal" id="{F8051314-ED1D-4DBA-8368-E3DD622E4289}">
            <xm:f>'DATOS '!$A$19</xm:f>
            <x14:dxf>
              <fill>
                <patternFill>
                  <bgColor rgb="FF92D050"/>
                </patternFill>
              </fill>
            </x14:dxf>
          </x14:cfRule>
          <x14:cfRule type="cellIs" priority="178" operator="equal" id="{95D2C655-3D69-4779-9F69-4EF9F4DE4B6A}">
            <xm:f>'DATOS '!$A$18</xm:f>
            <x14:dxf>
              <fill>
                <patternFill>
                  <bgColor rgb="FFFFFF00"/>
                </patternFill>
              </fill>
            </x14:dxf>
          </x14:cfRule>
          <x14:cfRule type="cellIs" priority="179" operator="equal" id="{EB9E21F4-EAD8-4F19-98F4-4DF4414318E8}">
            <xm:f>'DATOS '!$A$17</xm:f>
            <x14:dxf>
              <fill>
                <patternFill>
                  <bgColor rgb="FFFFC000"/>
                </patternFill>
              </fill>
            </x14:dxf>
          </x14:cfRule>
          <x14:cfRule type="cellIs" priority="180" operator="equal" id="{68A6C09F-1C2B-4B69-BFB8-63737558A4D7}">
            <xm:f>'DATOS '!$A$16</xm:f>
            <x14:dxf>
              <fill>
                <patternFill>
                  <bgColor rgb="FFFF0000"/>
                </patternFill>
              </fill>
            </x14:dxf>
          </x14:cfRule>
          <xm:sqref>P82:P83</xm:sqref>
        </x14:conditionalFormatting>
        <x14:conditionalFormatting xmlns:xm="http://schemas.microsoft.com/office/excel/2006/main">
          <x14:cfRule type="cellIs" priority="163" operator="equal" id="{8FD77A12-A7A3-4758-99A2-C512F8596C8B}">
            <xm:f>'DATOS '!$A$6</xm:f>
            <x14:dxf>
              <fill>
                <patternFill>
                  <bgColor rgb="FF00B050"/>
                </patternFill>
              </fill>
            </x14:dxf>
          </x14:cfRule>
          <x14:cfRule type="cellIs" priority="164" operator="equal" id="{E0B43399-CC06-4287-9CDB-6A3A3FADFF45}">
            <xm:f>'DATOS '!$A$5</xm:f>
            <x14:dxf>
              <fill>
                <patternFill>
                  <bgColor rgb="FF92D050"/>
                </patternFill>
              </fill>
            </x14:dxf>
          </x14:cfRule>
          <x14:cfRule type="cellIs" priority="165" operator="equal" id="{128483CE-C012-48B1-BB80-6D6ACE49EB4B}">
            <xm:f>'DATOS '!$A$4</xm:f>
            <x14:dxf>
              <fill>
                <patternFill>
                  <bgColor rgb="FFFFFF00"/>
                </patternFill>
              </fill>
            </x14:dxf>
          </x14:cfRule>
          <x14:cfRule type="cellIs" priority="166" operator="equal" id="{55F6F8DB-2BAF-48DC-844C-B9FF97E2E1B4}">
            <xm:f>'DATOS '!$A$3</xm:f>
            <x14:dxf>
              <fill>
                <patternFill>
                  <bgColor rgb="FFFFC000"/>
                </patternFill>
              </fill>
            </x14:dxf>
          </x14:cfRule>
          <x14:cfRule type="cellIs" priority="167" operator="equal" id="{B0FA9679-90F0-4870-94EF-F53D9FEF8080}">
            <xm:f>'DATOS '!$A$2</xm:f>
            <x14:dxf>
              <fill>
                <patternFill>
                  <bgColor rgb="FFFF0000"/>
                </patternFill>
              </fill>
            </x14:dxf>
          </x14:cfRule>
          <xm:sqref>N85:N86 AI85</xm:sqref>
        </x14:conditionalFormatting>
        <x14:conditionalFormatting xmlns:xm="http://schemas.microsoft.com/office/excel/2006/main">
          <x14:cfRule type="cellIs" priority="168" operator="equal" id="{2F34857A-1092-4283-B283-62BCA5C2E9CF}">
            <xm:f>'DATOS '!$A$13</xm:f>
            <x14:dxf>
              <fill>
                <patternFill>
                  <bgColor rgb="FF00B050"/>
                </patternFill>
              </fill>
            </x14:dxf>
          </x14:cfRule>
          <x14:cfRule type="cellIs" priority="169" operator="equal" id="{236E79A4-5505-4F9D-8047-6FB658A28868}">
            <xm:f>'DATOS '!$A$12</xm:f>
            <x14:dxf>
              <fill>
                <patternFill>
                  <bgColor rgb="FF92D050"/>
                </patternFill>
              </fill>
            </x14:dxf>
          </x14:cfRule>
          <x14:cfRule type="cellIs" priority="170" operator="equal" id="{CBC63468-48CE-4E5E-B76A-81EFE279976A}">
            <xm:f>'DATOS '!$A$11</xm:f>
            <x14:dxf>
              <fill>
                <patternFill>
                  <bgColor rgb="FFFFFF00"/>
                </patternFill>
              </fill>
            </x14:dxf>
          </x14:cfRule>
          <x14:cfRule type="cellIs" priority="171" operator="equal" id="{6CF35974-FDAE-4120-A81B-FB4E2A3D62A2}">
            <xm:f>'DATOS '!$A$10</xm:f>
            <x14:dxf>
              <fill>
                <patternFill>
                  <bgColor rgb="FFFFC000"/>
                </patternFill>
              </fill>
            </x14:dxf>
          </x14:cfRule>
          <x14:cfRule type="cellIs" priority="172" operator="equal" id="{2288BB35-F8F3-43D5-927D-914C14583B73}">
            <xm:f>'DATOS '!$A$9</xm:f>
            <x14:dxf>
              <fill>
                <patternFill>
                  <bgColor rgb="FFFF0000"/>
                </patternFill>
              </fill>
            </x14:dxf>
          </x14:cfRule>
          <xm:sqref>AJ85</xm:sqref>
        </x14:conditionalFormatting>
        <x14:conditionalFormatting xmlns:xm="http://schemas.microsoft.com/office/excel/2006/main">
          <x14:cfRule type="cellIs" priority="173" operator="equal" id="{87689734-836F-4D81-9227-617E7222D2E7}">
            <xm:f>'DATOS '!$A$19</xm:f>
            <x14:dxf>
              <fill>
                <patternFill>
                  <bgColor rgb="FF92D050"/>
                </patternFill>
              </fill>
            </x14:dxf>
          </x14:cfRule>
          <x14:cfRule type="cellIs" priority="174" operator="equal" id="{AF92ED43-B310-422B-AE83-9F0B0635E4CB}">
            <xm:f>'DATOS '!$A$18</xm:f>
            <x14:dxf>
              <fill>
                <patternFill>
                  <bgColor rgb="FFFFFF00"/>
                </patternFill>
              </fill>
            </x14:dxf>
          </x14:cfRule>
          <x14:cfRule type="cellIs" priority="175" operator="equal" id="{102C1348-B500-43B0-AE61-F9783CEA5389}">
            <xm:f>'DATOS '!$A$17</xm:f>
            <x14:dxf>
              <fill>
                <patternFill>
                  <bgColor rgb="FFFFC000"/>
                </patternFill>
              </fill>
            </x14:dxf>
          </x14:cfRule>
          <x14:cfRule type="cellIs" priority="176" operator="equal" id="{612F2258-E347-4993-8EC2-63DFDBE1B6C2}">
            <xm:f>'DATOS '!$A$16</xm:f>
            <x14:dxf>
              <fill>
                <patternFill>
                  <bgColor rgb="FFFF0000"/>
                </patternFill>
              </fill>
            </x14:dxf>
          </x14:cfRule>
          <xm:sqref>CU85:CV86 CZ85:DC85</xm:sqref>
        </x14:conditionalFormatting>
        <x14:conditionalFormatting xmlns:xm="http://schemas.microsoft.com/office/excel/2006/main">
          <x14:cfRule type="cellIs" priority="159" operator="equal" id="{8D1ED74D-305A-4E4D-B78C-9C495D5519F5}">
            <xm:f>'DATOS '!$A$19</xm:f>
            <x14:dxf>
              <fill>
                <patternFill>
                  <bgColor rgb="FF92D050"/>
                </patternFill>
              </fill>
            </x14:dxf>
          </x14:cfRule>
          <x14:cfRule type="cellIs" priority="160" operator="equal" id="{03AB1508-44E6-4C17-B74E-197308AFAE0C}">
            <xm:f>'DATOS '!$A$18</xm:f>
            <x14:dxf>
              <fill>
                <patternFill>
                  <bgColor rgb="FFFFFF00"/>
                </patternFill>
              </fill>
            </x14:dxf>
          </x14:cfRule>
          <x14:cfRule type="cellIs" priority="161" operator="equal" id="{A86A5C7F-A0E8-4C81-A21D-3AD362711660}">
            <xm:f>'DATOS '!$A$17</xm:f>
            <x14:dxf>
              <fill>
                <patternFill>
                  <bgColor rgb="FFFFC000"/>
                </patternFill>
              </fill>
            </x14:dxf>
          </x14:cfRule>
          <x14:cfRule type="cellIs" priority="162" operator="equal" id="{61A2D512-8D41-4580-B3AC-EB4B86B6568E}">
            <xm:f>'DATOS '!$A$16</xm:f>
            <x14:dxf>
              <fill>
                <patternFill>
                  <bgColor rgb="FFFF0000"/>
                </patternFill>
              </fill>
            </x14:dxf>
          </x14:cfRule>
          <xm:sqref>AK85</xm:sqref>
        </x14:conditionalFormatting>
        <x14:conditionalFormatting xmlns:xm="http://schemas.microsoft.com/office/excel/2006/main">
          <x14:cfRule type="cellIs" priority="155" operator="equal" id="{9CA2CFD3-B9AF-4A08-8E9A-D46E878E5D13}">
            <xm:f>'DATOS '!$A$19</xm:f>
            <x14:dxf>
              <fill>
                <patternFill>
                  <bgColor rgb="FF92D050"/>
                </patternFill>
              </fill>
            </x14:dxf>
          </x14:cfRule>
          <x14:cfRule type="cellIs" priority="156" operator="equal" id="{390510E1-123D-4D63-B56D-54DFA7B6CA9A}">
            <xm:f>'DATOS '!$A$18</xm:f>
            <x14:dxf>
              <fill>
                <patternFill>
                  <bgColor rgb="FFFFFF00"/>
                </patternFill>
              </fill>
            </x14:dxf>
          </x14:cfRule>
          <x14:cfRule type="cellIs" priority="157" operator="equal" id="{1E493EC4-4642-4A09-B8BF-5338F823563F}">
            <xm:f>'DATOS '!$A$17</xm:f>
            <x14:dxf>
              <fill>
                <patternFill>
                  <bgColor rgb="FFFFC000"/>
                </patternFill>
              </fill>
            </x14:dxf>
          </x14:cfRule>
          <x14:cfRule type="cellIs" priority="158" operator="equal" id="{77E45B88-266A-41D3-A20A-A980F7FF52A4}">
            <xm:f>'DATOS '!$A$16</xm:f>
            <x14:dxf>
              <fill>
                <patternFill>
                  <bgColor rgb="FFFF0000"/>
                </patternFill>
              </fill>
            </x14:dxf>
          </x14:cfRule>
          <xm:sqref>P85:P86</xm:sqref>
        </x14:conditionalFormatting>
        <x14:conditionalFormatting xmlns:xm="http://schemas.microsoft.com/office/excel/2006/main">
          <x14:cfRule type="cellIs" priority="141" operator="equal" id="{CE12EE0A-9256-4E54-A222-1C7C15CFDD19}">
            <xm:f>'DATOS '!$A$6</xm:f>
            <x14:dxf>
              <fill>
                <patternFill>
                  <bgColor rgb="FF00B050"/>
                </patternFill>
              </fill>
            </x14:dxf>
          </x14:cfRule>
          <x14:cfRule type="cellIs" priority="142" operator="equal" id="{4D234A98-B54A-4386-89C8-1BF69FF00301}">
            <xm:f>'DATOS '!$A$5</xm:f>
            <x14:dxf>
              <fill>
                <patternFill>
                  <bgColor rgb="FF92D050"/>
                </patternFill>
              </fill>
            </x14:dxf>
          </x14:cfRule>
          <x14:cfRule type="cellIs" priority="143" operator="equal" id="{A112EAC6-58AF-4B41-8CDD-46947591FFD5}">
            <xm:f>'DATOS '!$A$4</xm:f>
            <x14:dxf>
              <fill>
                <patternFill>
                  <bgColor rgb="FFFFFF00"/>
                </patternFill>
              </fill>
            </x14:dxf>
          </x14:cfRule>
          <x14:cfRule type="cellIs" priority="144" operator="equal" id="{E3CE60D6-5C49-481C-A6CD-BC72D47CFCCB}">
            <xm:f>'DATOS '!$A$3</xm:f>
            <x14:dxf>
              <fill>
                <patternFill>
                  <bgColor rgb="FFFFC000"/>
                </patternFill>
              </fill>
            </x14:dxf>
          </x14:cfRule>
          <x14:cfRule type="cellIs" priority="145" operator="equal" id="{7EE0958A-F887-4B35-8B25-16E644C1A831}">
            <xm:f>'DATOS '!$A$2</xm:f>
            <x14:dxf>
              <fill>
                <patternFill>
                  <bgColor rgb="FFFF0000"/>
                </patternFill>
              </fill>
            </x14:dxf>
          </x14:cfRule>
          <xm:sqref>N88:N89 AI88</xm:sqref>
        </x14:conditionalFormatting>
        <x14:conditionalFormatting xmlns:xm="http://schemas.microsoft.com/office/excel/2006/main">
          <x14:cfRule type="cellIs" priority="146" operator="equal" id="{0256AC02-AE45-47D3-94BD-60F597ABA23D}">
            <xm:f>'DATOS '!$A$13</xm:f>
            <x14:dxf>
              <fill>
                <patternFill>
                  <bgColor rgb="FF00B050"/>
                </patternFill>
              </fill>
            </x14:dxf>
          </x14:cfRule>
          <x14:cfRule type="cellIs" priority="147" operator="equal" id="{F41DD7FF-374F-47C2-ABAC-B401E5F1863E}">
            <xm:f>'DATOS '!$A$12</xm:f>
            <x14:dxf>
              <fill>
                <patternFill>
                  <bgColor rgb="FF92D050"/>
                </patternFill>
              </fill>
            </x14:dxf>
          </x14:cfRule>
          <x14:cfRule type="cellIs" priority="148" operator="equal" id="{8417C506-6A11-440F-A567-C508B91763A0}">
            <xm:f>'DATOS '!$A$11</xm:f>
            <x14:dxf>
              <fill>
                <patternFill>
                  <bgColor rgb="FFFFFF00"/>
                </patternFill>
              </fill>
            </x14:dxf>
          </x14:cfRule>
          <x14:cfRule type="cellIs" priority="149" operator="equal" id="{5F636223-A50C-499A-8761-B65856FAF055}">
            <xm:f>'DATOS '!$A$10</xm:f>
            <x14:dxf>
              <fill>
                <patternFill>
                  <bgColor rgb="FFFFC000"/>
                </patternFill>
              </fill>
            </x14:dxf>
          </x14:cfRule>
          <x14:cfRule type="cellIs" priority="150" operator="equal" id="{CF0A2C18-0FBC-45F7-8E1F-A560922536A9}">
            <xm:f>'DATOS '!$A$9</xm:f>
            <x14:dxf>
              <fill>
                <patternFill>
                  <bgColor rgb="FFFF0000"/>
                </patternFill>
              </fill>
            </x14:dxf>
          </x14:cfRule>
          <xm:sqref>AJ88</xm:sqref>
        </x14:conditionalFormatting>
        <x14:conditionalFormatting xmlns:xm="http://schemas.microsoft.com/office/excel/2006/main">
          <x14:cfRule type="cellIs" priority="151" operator="equal" id="{870B83B7-D54D-4E76-A4A5-DB7AD8D86561}">
            <xm:f>'DATOS '!$A$19</xm:f>
            <x14:dxf>
              <fill>
                <patternFill>
                  <bgColor rgb="FF92D050"/>
                </patternFill>
              </fill>
            </x14:dxf>
          </x14:cfRule>
          <x14:cfRule type="cellIs" priority="152" operator="equal" id="{2C5219E9-9CBD-4E39-A94C-ABFD71D13E5A}">
            <xm:f>'DATOS '!$A$18</xm:f>
            <x14:dxf>
              <fill>
                <patternFill>
                  <bgColor rgb="FFFFFF00"/>
                </patternFill>
              </fill>
            </x14:dxf>
          </x14:cfRule>
          <x14:cfRule type="cellIs" priority="153" operator="equal" id="{D96F4B9E-5941-4105-A0E1-6232C9FB74E8}">
            <xm:f>'DATOS '!$A$17</xm:f>
            <x14:dxf>
              <fill>
                <patternFill>
                  <bgColor rgb="FFFFC000"/>
                </patternFill>
              </fill>
            </x14:dxf>
          </x14:cfRule>
          <x14:cfRule type="cellIs" priority="154" operator="equal" id="{0D0830FC-08EF-45EF-A447-1681A53DE396}">
            <xm:f>'DATOS '!$A$16</xm:f>
            <x14:dxf>
              <fill>
                <patternFill>
                  <bgColor rgb="FFFF0000"/>
                </patternFill>
              </fill>
            </x14:dxf>
          </x14:cfRule>
          <xm:sqref>CU88:CV89 CZ88:DC88</xm:sqref>
        </x14:conditionalFormatting>
        <x14:conditionalFormatting xmlns:xm="http://schemas.microsoft.com/office/excel/2006/main">
          <x14:cfRule type="cellIs" priority="137" operator="equal" id="{EF74C230-D06A-4D23-BD1A-F807640725CA}">
            <xm:f>'DATOS '!$A$19</xm:f>
            <x14:dxf>
              <fill>
                <patternFill>
                  <bgColor rgb="FF92D050"/>
                </patternFill>
              </fill>
            </x14:dxf>
          </x14:cfRule>
          <x14:cfRule type="cellIs" priority="138" operator="equal" id="{00D1D32D-E2E4-43B6-93C2-AFB27B3D58BC}">
            <xm:f>'DATOS '!$A$18</xm:f>
            <x14:dxf>
              <fill>
                <patternFill>
                  <bgColor rgb="FFFFFF00"/>
                </patternFill>
              </fill>
            </x14:dxf>
          </x14:cfRule>
          <x14:cfRule type="cellIs" priority="139" operator="equal" id="{205AD77E-99FE-4E1C-BF5C-DE9DCF37BD8C}">
            <xm:f>'DATOS '!$A$17</xm:f>
            <x14:dxf>
              <fill>
                <patternFill>
                  <bgColor rgb="FFFFC000"/>
                </patternFill>
              </fill>
            </x14:dxf>
          </x14:cfRule>
          <x14:cfRule type="cellIs" priority="140" operator="equal" id="{44F7022B-A121-4292-A47F-A2709C5F8AAC}">
            <xm:f>'DATOS '!$A$16</xm:f>
            <x14:dxf>
              <fill>
                <patternFill>
                  <bgColor rgb="FFFF0000"/>
                </patternFill>
              </fill>
            </x14:dxf>
          </x14:cfRule>
          <xm:sqref>AK88</xm:sqref>
        </x14:conditionalFormatting>
        <x14:conditionalFormatting xmlns:xm="http://schemas.microsoft.com/office/excel/2006/main">
          <x14:cfRule type="cellIs" priority="133" operator="equal" id="{AD1A9C63-9752-48D1-B5AD-9D22070D1E88}">
            <xm:f>'DATOS '!$A$19</xm:f>
            <x14:dxf>
              <fill>
                <patternFill>
                  <bgColor rgb="FF92D050"/>
                </patternFill>
              </fill>
            </x14:dxf>
          </x14:cfRule>
          <x14:cfRule type="cellIs" priority="134" operator="equal" id="{176E1C07-D056-4E57-A159-CB7121461E3D}">
            <xm:f>'DATOS '!$A$18</xm:f>
            <x14:dxf>
              <fill>
                <patternFill>
                  <bgColor rgb="FFFFFF00"/>
                </patternFill>
              </fill>
            </x14:dxf>
          </x14:cfRule>
          <x14:cfRule type="cellIs" priority="135" operator="equal" id="{8E6D0DF9-3021-467B-B61C-1FECB9810807}">
            <xm:f>'DATOS '!$A$17</xm:f>
            <x14:dxf>
              <fill>
                <patternFill>
                  <bgColor rgb="FFFFC000"/>
                </patternFill>
              </fill>
            </x14:dxf>
          </x14:cfRule>
          <x14:cfRule type="cellIs" priority="136" operator="equal" id="{10960D33-5D15-417E-976D-DBF8D3FBE5D9}">
            <xm:f>'DATOS '!$A$16</xm:f>
            <x14:dxf>
              <fill>
                <patternFill>
                  <bgColor rgb="FFFF0000"/>
                </patternFill>
              </fill>
            </x14:dxf>
          </x14:cfRule>
          <xm:sqref>P88:P89</xm:sqref>
        </x14:conditionalFormatting>
        <x14:conditionalFormatting xmlns:xm="http://schemas.microsoft.com/office/excel/2006/main">
          <x14:cfRule type="cellIs" priority="119" operator="equal" id="{F72C4E16-1AD3-48E5-A1A5-9D2E81E03034}">
            <xm:f>'DATOS '!$A$6</xm:f>
            <x14:dxf>
              <fill>
                <patternFill>
                  <bgColor rgb="FF00B050"/>
                </patternFill>
              </fill>
            </x14:dxf>
          </x14:cfRule>
          <x14:cfRule type="cellIs" priority="120" operator="equal" id="{49B74720-E1BB-47F0-94F9-F95343EB597A}">
            <xm:f>'DATOS '!$A$5</xm:f>
            <x14:dxf>
              <fill>
                <patternFill>
                  <bgColor rgb="FF92D050"/>
                </patternFill>
              </fill>
            </x14:dxf>
          </x14:cfRule>
          <x14:cfRule type="cellIs" priority="121" operator="equal" id="{D768B5C5-8D16-471B-96D5-937A7B242A8A}">
            <xm:f>'DATOS '!$A$4</xm:f>
            <x14:dxf>
              <fill>
                <patternFill>
                  <bgColor rgb="FFFFFF00"/>
                </patternFill>
              </fill>
            </x14:dxf>
          </x14:cfRule>
          <x14:cfRule type="cellIs" priority="122" operator="equal" id="{AB82C5F8-B698-470A-9323-30A45D926FA1}">
            <xm:f>'DATOS '!$A$3</xm:f>
            <x14:dxf>
              <fill>
                <patternFill>
                  <bgColor rgb="FFFFC000"/>
                </patternFill>
              </fill>
            </x14:dxf>
          </x14:cfRule>
          <x14:cfRule type="cellIs" priority="123" operator="equal" id="{CBA91969-335A-45B3-AA1B-3B21DA1FFAA3}">
            <xm:f>'DATOS '!$A$2</xm:f>
            <x14:dxf>
              <fill>
                <patternFill>
                  <bgColor rgb="FFFF0000"/>
                </patternFill>
              </fill>
            </x14:dxf>
          </x14:cfRule>
          <xm:sqref>N91:N92 AI91</xm:sqref>
        </x14:conditionalFormatting>
        <x14:conditionalFormatting xmlns:xm="http://schemas.microsoft.com/office/excel/2006/main">
          <x14:cfRule type="cellIs" priority="124" operator="equal" id="{B1C05411-98EF-414F-8969-121C06A3C0C0}">
            <xm:f>'DATOS '!$A$13</xm:f>
            <x14:dxf>
              <fill>
                <patternFill>
                  <bgColor rgb="FF00B050"/>
                </patternFill>
              </fill>
            </x14:dxf>
          </x14:cfRule>
          <x14:cfRule type="cellIs" priority="125" operator="equal" id="{C1C96D5F-1F00-468A-9913-FC932DA6442A}">
            <xm:f>'DATOS '!$A$12</xm:f>
            <x14:dxf>
              <fill>
                <patternFill>
                  <bgColor rgb="FF92D050"/>
                </patternFill>
              </fill>
            </x14:dxf>
          </x14:cfRule>
          <x14:cfRule type="cellIs" priority="126" operator="equal" id="{1A4111A2-22B9-4F81-841F-E44BE98CA40D}">
            <xm:f>'DATOS '!$A$11</xm:f>
            <x14:dxf>
              <fill>
                <patternFill>
                  <bgColor rgb="FFFFFF00"/>
                </patternFill>
              </fill>
            </x14:dxf>
          </x14:cfRule>
          <x14:cfRule type="cellIs" priority="127" operator="equal" id="{A3CC8AA5-4E7B-49E0-8D91-4C1F67B85D45}">
            <xm:f>'DATOS '!$A$10</xm:f>
            <x14:dxf>
              <fill>
                <patternFill>
                  <bgColor rgb="FFFFC000"/>
                </patternFill>
              </fill>
            </x14:dxf>
          </x14:cfRule>
          <x14:cfRule type="cellIs" priority="128" operator="equal" id="{01CEA572-48EE-49E5-B63A-5A4F86373ABD}">
            <xm:f>'DATOS '!$A$9</xm:f>
            <x14:dxf>
              <fill>
                <patternFill>
                  <bgColor rgb="FFFF0000"/>
                </patternFill>
              </fill>
            </x14:dxf>
          </x14:cfRule>
          <xm:sqref>AJ91</xm:sqref>
        </x14:conditionalFormatting>
        <x14:conditionalFormatting xmlns:xm="http://schemas.microsoft.com/office/excel/2006/main">
          <x14:cfRule type="cellIs" priority="129" operator="equal" id="{F256710E-A7C6-47D3-9080-A52539650C7C}">
            <xm:f>'DATOS '!$A$19</xm:f>
            <x14:dxf>
              <fill>
                <patternFill>
                  <bgColor rgb="FF92D050"/>
                </patternFill>
              </fill>
            </x14:dxf>
          </x14:cfRule>
          <x14:cfRule type="cellIs" priority="130" operator="equal" id="{FF81DB52-46E6-4D32-B34B-AC9DC7BA9DA4}">
            <xm:f>'DATOS '!$A$18</xm:f>
            <x14:dxf>
              <fill>
                <patternFill>
                  <bgColor rgb="FFFFFF00"/>
                </patternFill>
              </fill>
            </x14:dxf>
          </x14:cfRule>
          <x14:cfRule type="cellIs" priority="131" operator="equal" id="{9E2DADC1-8B3A-42D8-A350-A5AD8E17EC29}">
            <xm:f>'DATOS '!$A$17</xm:f>
            <x14:dxf>
              <fill>
                <patternFill>
                  <bgColor rgb="FFFFC000"/>
                </patternFill>
              </fill>
            </x14:dxf>
          </x14:cfRule>
          <x14:cfRule type="cellIs" priority="132" operator="equal" id="{6F4FCCD4-3747-4F2F-980D-5637B684379D}">
            <xm:f>'DATOS '!$A$16</xm:f>
            <x14:dxf>
              <fill>
                <patternFill>
                  <bgColor rgb="FFFF0000"/>
                </patternFill>
              </fill>
            </x14:dxf>
          </x14:cfRule>
          <xm:sqref>CU91:CV92 CZ91:DC91</xm:sqref>
        </x14:conditionalFormatting>
        <x14:conditionalFormatting xmlns:xm="http://schemas.microsoft.com/office/excel/2006/main">
          <x14:cfRule type="cellIs" priority="115" operator="equal" id="{6D8075C6-10CC-4F38-B351-ABC3C0389360}">
            <xm:f>'DATOS '!$A$19</xm:f>
            <x14:dxf>
              <fill>
                <patternFill>
                  <bgColor rgb="FF92D050"/>
                </patternFill>
              </fill>
            </x14:dxf>
          </x14:cfRule>
          <x14:cfRule type="cellIs" priority="116" operator="equal" id="{FD9727EB-EAF6-44CA-AE52-74201CC609A5}">
            <xm:f>'DATOS '!$A$18</xm:f>
            <x14:dxf>
              <fill>
                <patternFill>
                  <bgColor rgb="FFFFFF00"/>
                </patternFill>
              </fill>
            </x14:dxf>
          </x14:cfRule>
          <x14:cfRule type="cellIs" priority="117" operator="equal" id="{9CA66B70-CA28-462E-A3B6-9BCE9A7DEEE8}">
            <xm:f>'DATOS '!$A$17</xm:f>
            <x14:dxf>
              <fill>
                <patternFill>
                  <bgColor rgb="FFFFC000"/>
                </patternFill>
              </fill>
            </x14:dxf>
          </x14:cfRule>
          <x14:cfRule type="cellIs" priority="118" operator="equal" id="{612D8814-E87E-412F-A322-7E0EFB38AC39}">
            <xm:f>'DATOS '!$A$16</xm:f>
            <x14:dxf>
              <fill>
                <patternFill>
                  <bgColor rgb="FFFF0000"/>
                </patternFill>
              </fill>
            </x14:dxf>
          </x14:cfRule>
          <xm:sqref>AK91</xm:sqref>
        </x14:conditionalFormatting>
        <x14:conditionalFormatting xmlns:xm="http://schemas.microsoft.com/office/excel/2006/main">
          <x14:cfRule type="cellIs" priority="111" operator="equal" id="{A884BF0C-E88A-4B72-B253-48EF2D2849EB}">
            <xm:f>'DATOS '!$A$19</xm:f>
            <x14:dxf>
              <fill>
                <patternFill>
                  <bgColor rgb="FF92D050"/>
                </patternFill>
              </fill>
            </x14:dxf>
          </x14:cfRule>
          <x14:cfRule type="cellIs" priority="112" operator="equal" id="{C48DA312-AC04-4334-9DAE-7844A111164A}">
            <xm:f>'DATOS '!$A$18</xm:f>
            <x14:dxf>
              <fill>
                <patternFill>
                  <bgColor rgb="FFFFFF00"/>
                </patternFill>
              </fill>
            </x14:dxf>
          </x14:cfRule>
          <x14:cfRule type="cellIs" priority="113" operator="equal" id="{C79F7484-1F52-4CA7-99AC-CA8C4265A215}">
            <xm:f>'DATOS '!$A$17</xm:f>
            <x14:dxf>
              <fill>
                <patternFill>
                  <bgColor rgb="FFFFC000"/>
                </patternFill>
              </fill>
            </x14:dxf>
          </x14:cfRule>
          <x14:cfRule type="cellIs" priority="114" operator="equal" id="{81FBDAAD-DCCA-4A43-9218-312032F8CAB3}">
            <xm:f>'DATOS '!$A$16</xm:f>
            <x14:dxf>
              <fill>
                <patternFill>
                  <bgColor rgb="FFFF0000"/>
                </patternFill>
              </fill>
            </x14:dxf>
          </x14:cfRule>
          <xm:sqref>P91:P92</xm:sqref>
        </x14:conditionalFormatting>
        <x14:conditionalFormatting xmlns:xm="http://schemas.microsoft.com/office/excel/2006/main">
          <x14:cfRule type="cellIs" priority="97" operator="equal" id="{E7EBFA00-FBB0-4037-A97B-C3B729300DA5}">
            <xm:f>'DATOS '!$A$6</xm:f>
            <x14:dxf>
              <fill>
                <patternFill>
                  <bgColor rgb="FF00B050"/>
                </patternFill>
              </fill>
            </x14:dxf>
          </x14:cfRule>
          <x14:cfRule type="cellIs" priority="98" operator="equal" id="{139A3259-21FC-4142-8D30-F5DE427AF1F5}">
            <xm:f>'DATOS '!$A$5</xm:f>
            <x14:dxf>
              <fill>
                <patternFill>
                  <bgColor rgb="FF92D050"/>
                </patternFill>
              </fill>
            </x14:dxf>
          </x14:cfRule>
          <x14:cfRule type="cellIs" priority="99" operator="equal" id="{98454B47-CDF3-4255-8617-6BA83D86F3D7}">
            <xm:f>'DATOS '!$A$4</xm:f>
            <x14:dxf>
              <fill>
                <patternFill>
                  <bgColor rgb="FFFFFF00"/>
                </patternFill>
              </fill>
            </x14:dxf>
          </x14:cfRule>
          <x14:cfRule type="cellIs" priority="100" operator="equal" id="{C235AEFC-8CA9-4BD8-9032-7668EDF2B160}">
            <xm:f>'DATOS '!$A$3</xm:f>
            <x14:dxf>
              <fill>
                <patternFill>
                  <bgColor rgb="FFFFC000"/>
                </patternFill>
              </fill>
            </x14:dxf>
          </x14:cfRule>
          <x14:cfRule type="cellIs" priority="101" operator="equal" id="{826D8DCE-60AC-4A55-9428-D5A51EC859A0}">
            <xm:f>'DATOS '!$A$2</xm:f>
            <x14:dxf>
              <fill>
                <patternFill>
                  <bgColor rgb="FFFF0000"/>
                </patternFill>
              </fill>
            </x14:dxf>
          </x14:cfRule>
          <xm:sqref>N94:N95 AI94</xm:sqref>
        </x14:conditionalFormatting>
        <x14:conditionalFormatting xmlns:xm="http://schemas.microsoft.com/office/excel/2006/main">
          <x14:cfRule type="cellIs" priority="102" operator="equal" id="{D748357E-5A41-4CA3-9C0F-6406ED3AD12C}">
            <xm:f>'DATOS '!$A$13</xm:f>
            <x14:dxf>
              <fill>
                <patternFill>
                  <bgColor rgb="FF00B050"/>
                </patternFill>
              </fill>
            </x14:dxf>
          </x14:cfRule>
          <x14:cfRule type="cellIs" priority="103" operator="equal" id="{31250DF3-4657-4140-A228-6886AFD09A12}">
            <xm:f>'DATOS '!$A$12</xm:f>
            <x14:dxf>
              <fill>
                <patternFill>
                  <bgColor rgb="FF92D050"/>
                </patternFill>
              </fill>
            </x14:dxf>
          </x14:cfRule>
          <x14:cfRule type="cellIs" priority="104" operator="equal" id="{87587F4A-F126-4F30-B387-27CFD6043105}">
            <xm:f>'DATOS '!$A$11</xm:f>
            <x14:dxf>
              <fill>
                <patternFill>
                  <bgColor rgb="FFFFFF00"/>
                </patternFill>
              </fill>
            </x14:dxf>
          </x14:cfRule>
          <x14:cfRule type="cellIs" priority="105" operator="equal" id="{EF5BAB0B-B979-4BB5-8155-B80229FAC2FC}">
            <xm:f>'DATOS '!$A$10</xm:f>
            <x14:dxf>
              <fill>
                <patternFill>
                  <bgColor rgb="FFFFC000"/>
                </patternFill>
              </fill>
            </x14:dxf>
          </x14:cfRule>
          <x14:cfRule type="cellIs" priority="106" operator="equal" id="{08D49938-5548-4978-B062-C454C0945479}">
            <xm:f>'DATOS '!$A$9</xm:f>
            <x14:dxf>
              <fill>
                <patternFill>
                  <bgColor rgb="FFFF0000"/>
                </patternFill>
              </fill>
            </x14:dxf>
          </x14:cfRule>
          <xm:sqref>AJ94</xm:sqref>
        </x14:conditionalFormatting>
        <x14:conditionalFormatting xmlns:xm="http://schemas.microsoft.com/office/excel/2006/main">
          <x14:cfRule type="cellIs" priority="107" operator="equal" id="{AB0730EA-0E65-4910-B98F-50577E49EC1A}">
            <xm:f>'DATOS '!$A$19</xm:f>
            <x14:dxf>
              <fill>
                <patternFill>
                  <bgColor rgb="FF92D050"/>
                </patternFill>
              </fill>
            </x14:dxf>
          </x14:cfRule>
          <x14:cfRule type="cellIs" priority="108" operator="equal" id="{23F0EA64-753B-4230-B896-732BD928AB7F}">
            <xm:f>'DATOS '!$A$18</xm:f>
            <x14:dxf>
              <fill>
                <patternFill>
                  <bgColor rgb="FFFFFF00"/>
                </patternFill>
              </fill>
            </x14:dxf>
          </x14:cfRule>
          <x14:cfRule type="cellIs" priority="109" operator="equal" id="{852F2FAF-C6A5-4641-A9CF-89A3697BE868}">
            <xm:f>'DATOS '!$A$17</xm:f>
            <x14:dxf>
              <fill>
                <patternFill>
                  <bgColor rgb="FFFFC000"/>
                </patternFill>
              </fill>
            </x14:dxf>
          </x14:cfRule>
          <x14:cfRule type="cellIs" priority="110" operator="equal" id="{16D9EA39-7809-460A-81BF-DF10A7794572}">
            <xm:f>'DATOS '!$A$16</xm:f>
            <x14:dxf>
              <fill>
                <patternFill>
                  <bgColor rgb="FFFF0000"/>
                </patternFill>
              </fill>
            </x14:dxf>
          </x14:cfRule>
          <xm:sqref>CU94:CV95 CZ94:DC94</xm:sqref>
        </x14:conditionalFormatting>
        <x14:conditionalFormatting xmlns:xm="http://schemas.microsoft.com/office/excel/2006/main">
          <x14:cfRule type="cellIs" priority="93" operator="equal" id="{2C582961-B660-4A88-B266-CB5E54193402}">
            <xm:f>'DATOS '!$A$19</xm:f>
            <x14:dxf>
              <fill>
                <patternFill>
                  <bgColor rgb="FF92D050"/>
                </patternFill>
              </fill>
            </x14:dxf>
          </x14:cfRule>
          <x14:cfRule type="cellIs" priority="94" operator="equal" id="{C19D927B-5A67-41B4-986A-7B86AB4AC5CF}">
            <xm:f>'DATOS '!$A$18</xm:f>
            <x14:dxf>
              <fill>
                <patternFill>
                  <bgColor rgb="FFFFFF00"/>
                </patternFill>
              </fill>
            </x14:dxf>
          </x14:cfRule>
          <x14:cfRule type="cellIs" priority="95" operator="equal" id="{3224679B-6007-40C2-845F-EA475F800E0A}">
            <xm:f>'DATOS '!$A$17</xm:f>
            <x14:dxf>
              <fill>
                <patternFill>
                  <bgColor rgb="FFFFC000"/>
                </patternFill>
              </fill>
            </x14:dxf>
          </x14:cfRule>
          <x14:cfRule type="cellIs" priority="96" operator="equal" id="{6224D0CE-42EE-43C0-B3F6-DF3C8A9028C7}">
            <xm:f>'DATOS '!$A$16</xm:f>
            <x14:dxf>
              <fill>
                <patternFill>
                  <bgColor rgb="FFFF0000"/>
                </patternFill>
              </fill>
            </x14:dxf>
          </x14:cfRule>
          <xm:sqref>AK94</xm:sqref>
        </x14:conditionalFormatting>
        <x14:conditionalFormatting xmlns:xm="http://schemas.microsoft.com/office/excel/2006/main">
          <x14:cfRule type="cellIs" priority="89" operator="equal" id="{154CCEC4-B037-4E6C-9187-5322D3F27CEC}">
            <xm:f>'DATOS '!$A$19</xm:f>
            <x14:dxf>
              <fill>
                <patternFill>
                  <bgColor rgb="FF92D050"/>
                </patternFill>
              </fill>
            </x14:dxf>
          </x14:cfRule>
          <x14:cfRule type="cellIs" priority="90" operator="equal" id="{D852920F-37B4-4782-B385-2FC1E187FBB6}">
            <xm:f>'DATOS '!$A$18</xm:f>
            <x14:dxf>
              <fill>
                <patternFill>
                  <bgColor rgb="FFFFFF00"/>
                </patternFill>
              </fill>
            </x14:dxf>
          </x14:cfRule>
          <x14:cfRule type="cellIs" priority="91" operator="equal" id="{4746E636-1AAF-4DF1-96DC-64E082F4510E}">
            <xm:f>'DATOS '!$A$17</xm:f>
            <x14:dxf>
              <fill>
                <patternFill>
                  <bgColor rgb="FFFFC000"/>
                </patternFill>
              </fill>
            </x14:dxf>
          </x14:cfRule>
          <x14:cfRule type="cellIs" priority="92" operator="equal" id="{00192C62-00B1-4CF7-A92C-CB04C6A7892A}">
            <xm:f>'DATOS '!$A$16</xm:f>
            <x14:dxf>
              <fill>
                <patternFill>
                  <bgColor rgb="FFFF0000"/>
                </patternFill>
              </fill>
            </x14:dxf>
          </x14:cfRule>
          <xm:sqref>P94:P95</xm:sqref>
        </x14:conditionalFormatting>
        <x14:conditionalFormatting xmlns:xm="http://schemas.microsoft.com/office/excel/2006/main">
          <x14:cfRule type="cellIs" priority="75" operator="equal" id="{C3DC1F40-B879-4177-8806-2CEA7AB26155}">
            <xm:f>'DATOS '!$A$6</xm:f>
            <x14:dxf>
              <fill>
                <patternFill>
                  <bgColor rgb="FF00B050"/>
                </patternFill>
              </fill>
            </x14:dxf>
          </x14:cfRule>
          <x14:cfRule type="cellIs" priority="76" operator="equal" id="{7FE8D1A3-62C4-43D2-BAB1-EFC8E573563A}">
            <xm:f>'DATOS '!$A$5</xm:f>
            <x14:dxf>
              <fill>
                <patternFill>
                  <bgColor rgb="FF92D050"/>
                </patternFill>
              </fill>
            </x14:dxf>
          </x14:cfRule>
          <x14:cfRule type="cellIs" priority="77" operator="equal" id="{528AE78F-E47B-4FF7-BD5C-D8CDEC022FCB}">
            <xm:f>'DATOS '!$A$4</xm:f>
            <x14:dxf>
              <fill>
                <patternFill>
                  <bgColor rgb="FFFFFF00"/>
                </patternFill>
              </fill>
            </x14:dxf>
          </x14:cfRule>
          <x14:cfRule type="cellIs" priority="78" operator="equal" id="{3142689C-1143-4818-A672-790C8366899C}">
            <xm:f>'DATOS '!$A$3</xm:f>
            <x14:dxf>
              <fill>
                <patternFill>
                  <bgColor rgb="FFFFC000"/>
                </patternFill>
              </fill>
            </x14:dxf>
          </x14:cfRule>
          <x14:cfRule type="cellIs" priority="79" operator="equal" id="{B46301E0-811B-475A-8BA5-7E902781C081}">
            <xm:f>'DATOS '!$A$2</xm:f>
            <x14:dxf>
              <fill>
                <patternFill>
                  <bgColor rgb="FFFF0000"/>
                </patternFill>
              </fill>
            </x14:dxf>
          </x14:cfRule>
          <xm:sqref>N97:N98 AI97</xm:sqref>
        </x14:conditionalFormatting>
        <x14:conditionalFormatting xmlns:xm="http://schemas.microsoft.com/office/excel/2006/main">
          <x14:cfRule type="cellIs" priority="80" operator="equal" id="{8BB51E39-CB1F-437A-86A7-8F6B85A87AF9}">
            <xm:f>'DATOS '!$A$13</xm:f>
            <x14:dxf>
              <fill>
                <patternFill>
                  <bgColor rgb="FF00B050"/>
                </patternFill>
              </fill>
            </x14:dxf>
          </x14:cfRule>
          <x14:cfRule type="cellIs" priority="81" operator="equal" id="{38C3708B-FDDB-49C9-BBDE-7182C10C3398}">
            <xm:f>'DATOS '!$A$12</xm:f>
            <x14:dxf>
              <fill>
                <patternFill>
                  <bgColor rgb="FF92D050"/>
                </patternFill>
              </fill>
            </x14:dxf>
          </x14:cfRule>
          <x14:cfRule type="cellIs" priority="82" operator="equal" id="{0D48CE2A-66E8-4B6B-8868-504873337153}">
            <xm:f>'DATOS '!$A$11</xm:f>
            <x14:dxf>
              <fill>
                <patternFill>
                  <bgColor rgb="FFFFFF00"/>
                </patternFill>
              </fill>
            </x14:dxf>
          </x14:cfRule>
          <x14:cfRule type="cellIs" priority="83" operator="equal" id="{D3EEE29E-4E9E-44FD-8763-2D4BD29FF8C1}">
            <xm:f>'DATOS '!$A$10</xm:f>
            <x14:dxf>
              <fill>
                <patternFill>
                  <bgColor rgb="FFFFC000"/>
                </patternFill>
              </fill>
            </x14:dxf>
          </x14:cfRule>
          <x14:cfRule type="cellIs" priority="84" operator="equal" id="{032CCFA6-5559-4156-B9AB-351370FF0BFA}">
            <xm:f>'DATOS '!$A$9</xm:f>
            <x14:dxf>
              <fill>
                <patternFill>
                  <bgColor rgb="FFFF0000"/>
                </patternFill>
              </fill>
            </x14:dxf>
          </x14:cfRule>
          <xm:sqref>AJ97</xm:sqref>
        </x14:conditionalFormatting>
        <x14:conditionalFormatting xmlns:xm="http://schemas.microsoft.com/office/excel/2006/main">
          <x14:cfRule type="cellIs" priority="85" operator="equal" id="{3B25B281-956E-4BD8-87FE-4709208942B3}">
            <xm:f>'DATOS '!$A$19</xm:f>
            <x14:dxf>
              <fill>
                <patternFill>
                  <bgColor rgb="FF92D050"/>
                </patternFill>
              </fill>
            </x14:dxf>
          </x14:cfRule>
          <x14:cfRule type="cellIs" priority="86" operator="equal" id="{E97C4C8C-7253-45AA-9C9D-18D9FB5EB708}">
            <xm:f>'DATOS '!$A$18</xm:f>
            <x14:dxf>
              <fill>
                <patternFill>
                  <bgColor rgb="FFFFFF00"/>
                </patternFill>
              </fill>
            </x14:dxf>
          </x14:cfRule>
          <x14:cfRule type="cellIs" priority="87" operator="equal" id="{EBDD28C2-9C1E-4D9E-8C47-96561C15BA93}">
            <xm:f>'DATOS '!$A$17</xm:f>
            <x14:dxf>
              <fill>
                <patternFill>
                  <bgColor rgb="FFFFC000"/>
                </patternFill>
              </fill>
            </x14:dxf>
          </x14:cfRule>
          <x14:cfRule type="cellIs" priority="88" operator="equal" id="{01243667-1EAD-40E9-97DF-231F5758C114}">
            <xm:f>'DATOS '!$A$16</xm:f>
            <x14:dxf>
              <fill>
                <patternFill>
                  <bgColor rgb="FFFF0000"/>
                </patternFill>
              </fill>
            </x14:dxf>
          </x14:cfRule>
          <xm:sqref>CU97:CV98 CZ97:DC97</xm:sqref>
        </x14:conditionalFormatting>
        <x14:conditionalFormatting xmlns:xm="http://schemas.microsoft.com/office/excel/2006/main">
          <x14:cfRule type="cellIs" priority="71" operator="equal" id="{5DD60456-4C3A-46C8-A6FF-445C116E8A74}">
            <xm:f>'DATOS '!$A$19</xm:f>
            <x14:dxf>
              <fill>
                <patternFill>
                  <bgColor rgb="FF92D050"/>
                </patternFill>
              </fill>
            </x14:dxf>
          </x14:cfRule>
          <x14:cfRule type="cellIs" priority="72" operator="equal" id="{ED846616-8B72-4FE3-91BB-8937C5AE7595}">
            <xm:f>'DATOS '!$A$18</xm:f>
            <x14:dxf>
              <fill>
                <patternFill>
                  <bgColor rgb="FFFFFF00"/>
                </patternFill>
              </fill>
            </x14:dxf>
          </x14:cfRule>
          <x14:cfRule type="cellIs" priority="73" operator="equal" id="{B8A9C391-4544-4C83-BE89-00298AA5D3C8}">
            <xm:f>'DATOS '!$A$17</xm:f>
            <x14:dxf>
              <fill>
                <patternFill>
                  <bgColor rgb="FFFFC000"/>
                </patternFill>
              </fill>
            </x14:dxf>
          </x14:cfRule>
          <x14:cfRule type="cellIs" priority="74" operator="equal" id="{62CAA763-3FF6-4545-B866-AD9B6B92722F}">
            <xm:f>'DATOS '!$A$16</xm:f>
            <x14:dxf>
              <fill>
                <patternFill>
                  <bgColor rgb="FFFF0000"/>
                </patternFill>
              </fill>
            </x14:dxf>
          </x14:cfRule>
          <xm:sqref>AK97</xm:sqref>
        </x14:conditionalFormatting>
        <x14:conditionalFormatting xmlns:xm="http://schemas.microsoft.com/office/excel/2006/main">
          <x14:cfRule type="cellIs" priority="67" operator="equal" id="{A10DFF89-C14E-4192-8CEB-92DD0B86B3D6}">
            <xm:f>'DATOS '!$A$19</xm:f>
            <x14:dxf>
              <fill>
                <patternFill>
                  <bgColor rgb="FF92D050"/>
                </patternFill>
              </fill>
            </x14:dxf>
          </x14:cfRule>
          <x14:cfRule type="cellIs" priority="68" operator="equal" id="{FC9A6A57-155F-4BF6-AF0A-AF97E3991176}">
            <xm:f>'DATOS '!$A$18</xm:f>
            <x14:dxf>
              <fill>
                <patternFill>
                  <bgColor rgb="FFFFFF00"/>
                </patternFill>
              </fill>
            </x14:dxf>
          </x14:cfRule>
          <x14:cfRule type="cellIs" priority="69" operator="equal" id="{0F1E8A5C-41F8-47D4-AC82-659194E05541}">
            <xm:f>'DATOS '!$A$17</xm:f>
            <x14:dxf>
              <fill>
                <patternFill>
                  <bgColor rgb="FFFFC000"/>
                </patternFill>
              </fill>
            </x14:dxf>
          </x14:cfRule>
          <x14:cfRule type="cellIs" priority="70" operator="equal" id="{79977442-5E19-46AC-957B-198C88725FF1}">
            <xm:f>'DATOS '!$A$16</xm:f>
            <x14:dxf>
              <fill>
                <patternFill>
                  <bgColor rgb="FFFF0000"/>
                </patternFill>
              </fill>
            </x14:dxf>
          </x14:cfRule>
          <xm:sqref>P97:P98</xm:sqref>
        </x14:conditionalFormatting>
        <x14:conditionalFormatting xmlns:xm="http://schemas.microsoft.com/office/excel/2006/main">
          <x14:cfRule type="cellIs" priority="53" operator="equal" id="{5E0EBF4A-963F-4599-9713-2FE017AC2C75}">
            <xm:f>'DATOS '!$A$6</xm:f>
            <x14:dxf>
              <fill>
                <patternFill>
                  <bgColor rgb="FF00B050"/>
                </patternFill>
              </fill>
            </x14:dxf>
          </x14:cfRule>
          <x14:cfRule type="cellIs" priority="54" operator="equal" id="{7BAFAE69-1A83-48AF-878F-3E96EE2EE7C5}">
            <xm:f>'DATOS '!$A$5</xm:f>
            <x14:dxf>
              <fill>
                <patternFill>
                  <bgColor rgb="FF92D050"/>
                </patternFill>
              </fill>
            </x14:dxf>
          </x14:cfRule>
          <x14:cfRule type="cellIs" priority="55" operator="equal" id="{09BCD7B2-E2F7-4093-9F54-8110066B61E7}">
            <xm:f>'DATOS '!$A$4</xm:f>
            <x14:dxf>
              <fill>
                <patternFill>
                  <bgColor rgb="FFFFFF00"/>
                </patternFill>
              </fill>
            </x14:dxf>
          </x14:cfRule>
          <x14:cfRule type="cellIs" priority="56" operator="equal" id="{D0E4242D-0D95-4B39-835C-0C562DE59B66}">
            <xm:f>'DATOS '!$A$3</xm:f>
            <x14:dxf>
              <fill>
                <patternFill>
                  <bgColor rgb="FFFFC000"/>
                </patternFill>
              </fill>
            </x14:dxf>
          </x14:cfRule>
          <x14:cfRule type="cellIs" priority="57" operator="equal" id="{D96FDD94-8CB3-43AF-8FE9-1CB380ED651D}">
            <xm:f>'DATOS '!$A$2</xm:f>
            <x14:dxf>
              <fill>
                <patternFill>
                  <bgColor rgb="FFFF0000"/>
                </patternFill>
              </fill>
            </x14:dxf>
          </x14:cfRule>
          <xm:sqref>N100:N101 AI100</xm:sqref>
        </x14:conditionalFormatting>
        <x14:conditionalFormatting xmlns:xm="http://schemas.microsoft.com/office/excel/2006/main">
          <x14:cfRule type="cellIs" priority="58" operator="equal" id="{6A5BCEBD-CF4F-4D60-9D5B-5B72E285745A}">
            <xm:f>'DATOS '!$A$13</xm:f>
            <x14:dxf>
              <fill>
                <patternFill>
                  <bgColor rgb="FF00B050"/>
                </patternFill>
              </fill>
            </x14:dxf>
          </x14:cfRule>
          <x14:cfRule type="cellIs" priority="59" operator="equal" id="{059D92CB-94D5-4701-B70D-DC187330B7F1}">
            <xm:f>'DATOS '!$A$12</xm:f>
            <x14:dxf>
              <fill>
                <patternFill>
                  <bgColor rgb="FF92D050"/>
                </patternFill>
              </fill>
            </x14:dxf>
          </x14:cfRule>
          <x14:cfRule type="cellIs" priority="60" operator="equal" id="{AADD4966-449F-4E89-B67B-3296091967B1}">
            <xm:f>'DATOS '!$A$11</xm:f>
            <x14:dxf>
              <fill>
                <patternFill>
                  <bgColor rgb="FFFFFF00"/>
                </patternFill>
              </fill>
            </x14:dxf>
          </x14:cfRule>
          <x14:cfRule type="cellIs" priority="61" operator="equal" id="{4134FB8C-AEFD-4502-A821-C358F41CF54C}">
            <xm:f>'DATOS '!$A$10</xm:f>
            <x14:dxf>
              <fill>
                <patternFill>
                  <bgColor rgb="FFFFC000"/>
                </patternFill>
              </fill>
            </x14:dxf>
          </x14:cfRule>
          <x14:cfRule type="cellIs" priority="62" operator="equal" id="{6C6435AD-0BDA-4F5D-92A6-2981C6A528BA}">
            <xm:f>'DATOS '!$A$9</xm:f>
            <x14:dxf>
              <fill>
                <patternFill>
                  <bgColor rgb="FFFF0000"/>
                </patternFill>
              </fill>
            </x14:dxf>
          </x14:cfRule>
          <xm:sqref>AJ100</xm:sqref>
        </x14:conditionalFormatting>
        <x14:conditionalFormatting xmlns:xm="http://schemas.microsoft.com/office/excel/2006/main">
          <x14:cfRule type="cellIs" priority="63" operator="equal" id="{49B78F4D-C675-4518-9220-1D7840C9E7B0}">
            <xm:f>'DATOS '!$A$19</xm:f>
            <x14:dxf>
              <fill>
                <patternFill>
                  <bgColor rgb="FF92D050"/>
                </patternFill>
              </fill>
            </x14:dxf>
          </x14:cfRule>
          <x14:cfRule type="cellIs" priority="64" operator="equal" id="{DC8B643E-C09F-4B13-9BBE-6CFFDB92869A}">
            <xm:f>'DATOS '!$A$18</xm:f>
            <x14:dxf>
              <fill>
                <patternFill>
                  <bgColor rgb="FFFFFF00"/>
                </patternFill>
              </fill>
            </x14:dxf>
          </x14:cfRule>
          <x14:cfRule type="cellIs" priority="65" operator="equal" id="{5E3AA37D-3518-40B5-B0E7-CD5BD41F2914}">
            <xm:f>'DATOS '!$A$17</xm:f>
            <x14:dxf>
              <fill>
                <patternFill>
                  <bgColor rgb="FFFFC000"/>
                </patternFill>
              </fill>
            </x14:dxf>
          </x14:cfRule>
          <x14:cfRule type="cellIs" priority="66" operator="equal" id="{C7D30717-C8EC-4BF8-BAD2-600C074C003E}">
            <xm:f>'DATOS '!$A$16</xm:f>
            <x14:dxf>
              <fill>
                <patternFill>
                  <bgColor rgb="FFFF0000"/>
                </patternFill>
              </fill>
            </x14:dxf>
          </x14:cfRule>
          <xm:sqref>CU100:CV101 CZ100:DC100</xm:sqref>
        </x14:conditionalFormatting>
        <x14:conditionalFormatting xmlns:xm="http://schemas.microsoft.com/office/excel/2006/main">
          <x14:cfRule type="cellIs" priority="49" operator="equal" id="{9CA9D582-AC7C-4421-BE82-90E8D7F02D7D}">
            <xm:f>'DATOS '!$A$19</xm:f>
            <x14:dxf>
              <fill>
                <patternFill>
                  <bgColor rgb="FF92D050"/>
                </patternFill>
              </fill>
            </x14:dxf>
          </x14:cfRule>
          <x14:cfRule type="cellIs" priority="50" operator="equal" id="{A4D266D2-17EA-424A-A4FC-5D6C2D79E23C}">
            <xm:f>'DATOS '!$A$18</xm:f>
            <x14:dxf>
              <fill>
                <patternFill>
                  <bgColor rgb="FFFFFF00"/>
                </patternFill>
              </fill>
            </x14:dxf>
          </x14:cfRule>
          <x14:cfRule type="cellIs" priority="51" operator="equal" id="{5EB0432B-D503-478C-8549-AB21C443EFB6}">
            <xm:f>'DATOS '!$A$17</xm:f>
            <x14:dxf>
              <fill>
                <patternFill>
                  <bgColor rgb="FFFFC000"/>
                </patternFill>
              </fill>
            </x14:dxf>
          </x14:cfRule>
          <x14:cfRule type="cellIs" priority="52" operator="equal" id="{32E4E93F-881A-4A7A-B747-6EFEF7C18A32}">
            <xm:f>'DATOS '!$A$16</xm:f>
            <x14:dxf>
              <fill>
                <patternFill>
                  <bgColor rgb="FFFF0000"/>
                </patternFill>
              </fill>
            </x14:dxf>
          </x14:cfRule>
          <xm:sqref>AK100</xm:sqref>
        </x14:conditionalFormatting>
        <x14:conditionalFormatting xmlns:xm="http://schemas.microsoft.com/office/excel/2006/main">
          <x14:cfRule type="cellIs" priority="45" operator="equal" id="{6DD16801-1EB3-4F95-B573-46C3C09102DF}">
            <xm:f>'DATOS '!$A$19</xm:f>
            <x14:dxf>
              <fill>
                <patternFill>
                  <bgColor rgb="FF92D050"/>
                </patternFill>
              </fill>
            </x14:dxf>
          </x14:cfRule>
          <x14:cfRule type="cellIs" priority="46" operator="equal" id="{414A3B6B-DE80-45D5-A0EB-CC2EC5AB9B12}">
            <xm:f>'DATOS '!$A$18</xm:f>
            <x14:dxf>
              <fill>
                <patternFill>
                  <bgColor rgb="FFFFFF00"/>
                </patternFill>
              </fill>
            </x14:dxf>
          </x14:cfRule>
          <x14:cfRule type="cellIs" priority="47" operator="equal" id="{08083E95-0D47-4504-B2AB-8421AB89367A}">
            <xm:f>'DATOS '!$A$17</xm:f>
            <x14:dxf>
              <fill>
                <patternFill>
                  <bgColor rgb="FFFFC000"/>
                </patternFill>
              </fill>
            </x14:dxf>
          </x14:cfRule>
          <x14:cfRule type="cellIs" priority="48" operator="equal" id="{15B712B8-49B6-4F15-B1FA-2D74AE782E4F}">
            <xm:f>'DATOS '!$A$16</xm:f>
            <x14:dxf>
              <fill>
                <patternFill>
                  <bgColor rgb="FFFF0000"/>
                </patternFill>
              </fill>
            </x14:dxf>
          </x14:cfRule>
          <xm:sqref>P100:P101</xm:sqref>
        </x14:conditionalFormatting>
        <x14:conditionalFormatting xmlns:xm="http://schemas.microsoft.com/office/excel/2006/main">
          <x14:cfRule type="cellIs" priority="31" operator="equal" id="{A4C666D8-44AF-4B28-BD9E-82FE51C7FF1F}">
            <xm:f>'DATOS '!$A$6</xm:f>
            <x14:dxf>
              <fill>
                <patternFill>
                  <bgColor rgb="FF00B050"/>
                </patternFill>
              </fill>
            </x14:dxf>
          </x14:cfRule>
          <x14:cfRule type="cellIs" priority="32" operator="equal" id="{54C37016-24CD-44F0-9761-EBF705AAC794}">
            <xm:f>'DATOS '!$A$5</xm:f>
            <x14:dxf>
              <fill>
                <patternFill>
                  <bgColor rgb="FF92D050"/>
                </patternFill>
              </fill>
            </x14:dxf>
          </x14:cfRule>
          <x14:cfRule type="cellIs" priority="33" operator="equal" id="{11DA90EB-DF9E-42F2-87C0-6DD710254B0C}">
            <xm:f>'DATOS '!$A$4</xm:f>
            <x14:dxf>
              <fill>
                <patternFill>
                  <bgColor rgb="FFFFFF00"/>
                </patternFill>
              </fill>
            </x14:dxf>
          </x14:cfRule>
          <x14:cfRule type="cellIs" priority="34" operator="equal" id="{090E06AC-EBF5-4F45-B9C6-9977E1D549F6}">
            <xm:f>'DATOS '!$A$3</xm:f>
            <x14:dxf>
              <fill>
                <patternFill>
                  <bgColor rgb="FFFFC000"/>
                </patternFill>
              </fill>
            </x14:dxf>
          </x14:cfRule>
          <x14:cfRule type="cellIs" priority="35" operator="equal" id="{674C0932-A482-4976-B842-DDA8F0581B17}">
            <xm:f>'DATOS '!$A$2</xm:f>
            <x14:dxf>
              <fill>
                <patternFill>
                  <bgColor rgb="FFFF0000"/>
                </patternFill>
              </fill>
            </x14:dxf>
          </x14:cfRule>
          <xm:sqref>N10:N11 AI10</xm:sqref>
        </x14:conditionalFormatting>
        <x14:conditionalFormatting xmlns:xm="http://schemas.microsoft.com/office/excel/2006/main">
          <x14:cfRule type="cellIs" priority="36" operator="equal" id="{BEA79973-3F29-46B8-B901-511594AA0EEF}">
            <xm:f>'DATOS '!$A$13</xm:f>
            <x14:dxf>
              <fill>
                <patternFill>
                  <bgColor rgb="FF00B050"/>
                </patternFill>
              </fill>
            </x14:dxf>
          </x14:cfRule>
          <x14:cfRule type="cellIs" priority="37" operator="equal" id="{F35DA2AD-2D30-45BC-B5B3-5E70E1DD024F}">
            <xm:f>'DATOS '!$A$12</xm:f>
            <x14:dxf>
              <fill>
                <patternFill>
                  <bgColor rgb="FF92D050"/>
                </patternFill>
              </fill>
            </x14:dxf>
          </x14:cfRule>
          <x14:cfRule type="cellIs" priority="38" operator="equal" id="{EEFFE3C4-8F79-4AC2-8D52-B9B2CDB34823}">
            <xm:f>'DATOS '!$A$11</xm:f>
            <x14:dxf>
              <fill>
                <patternFill>
                  <bgColor rgb="FFFFFF00"/>
                </patternFill>
              </fill>
            </x14:dxf>
          </x14:cfRule>
          <x14:cfRule type="cellIs" priority="39" operator="equal" id="{66156CF1-B9E8-41F3-B349-7168BC5E1B17}">
            <xm:f>'DATOS '!$A$10</xm:f>
            <x14:dxf>
              <fill>
                <patternFill>
                  <bgColor rgb="FFFFC000"/>
                </patternFill>
              </fill>
            </x14:dxf>
          </x14:cfRule>
          <x14:cfRule type="cellIs" priority="40" operator="equal" id="{A664F059-0D06-4312-AC13-2595B7B5CF7B}">
            <xm:f>'DATOS '!$A$9</xm:f>
            <x14:dxf>
              <fill>
                <patternFill>
                  <bgColor rgb="FFFF0000"/>
                </patternFill>
              </fill>
            </x14:dxf>
          </x14:cfRule>
          <xm:sqref>O10:O11 AJ10</xm:sqref>
        </x14:conditionalFormatting>
        <x14:conditionalFormatting xmlns:xm="http://schemas.microsoft.com/office/excel/2006/main">
          <x14:cfRule type="cellIs" priority="41" operator="equal" id="{3D71AE57-D075-4A97-A2D2-B829A2ED167B}">
            <xm:f>'DATOS '!$A$19</xm:f>
            <x14:dxf>
              <fill>
                <patternFill>
                  <bgColor rgb="FF92D050"/>
                </patternFill>
              </fill>
            </x14:dxf>
          </x14:cfRule>
          <x14:cfRule type="cellIs" priority="42" operator="equal" id="{0412F07B-0EFC-4089-913D-101405650D57}">
            <xm:f>'DATOS '!$A$18</xm:f>
            <x14:dxf>
              <fill>
                <patternFill>
                  <bgColor rgb="FFFFFF00"/>
                </patternFill>
              </fill>
            </x14:dxf>
          </x14:cfRule>
          <x14:cfRule type="cellIs" priority="43" operator="equal" id="{FC0CB47D-7EF1-4925-8603-57BF3DECA4D4}">
            <xm:f>'DATOS '!$A$17</xm:f>
            <x14:dxf>
              <fill>
                <patternFill>
                  <bgColor rgb="FFFFC000"/>
                </patternFill>
              </fill>
            </x14:dxf>
          </x14:cfRule>
          <x14:cfRule type="cellIs" priority="44" operator="equal" id="{3D26591F-350C-4517-9C09-C58C986F69E4}">
            <xm:f>'DATOS '!$A$16</xm:f>
            <x14:dxf>
              <fill>
                <patternFill>
                  <bgColor rgb="FFFF0000"/>
                </patternFill>
              </fill>
            </x14:dxf>
          </x14:cfRule>
          <xm:sqref>CU10:CV11 CZ10:DC10</xm:sqref>
        </x14:conditionalFormatting>
        <x14:conditionalFormatting xmlns:xm="http://schemas.microsoft.com/office/excel/2006/main">
          <x14:cfRule type="cellIs" priority="27" operator="equal" id="{D1B7B1BD-A41E-409D-B081-7659A578EBCD}">
            <xm:f>'DATOS '!$A$19</xm:f>
            <x14:dxf>
              <fill>
                <patternFill>
                  <bgColor rgb="FF92D050"/>
                </patternFill>
              </fill>
            </x14:dxf>
          </x14:cfRule>
          <x14:cfRule type="cellIs" priority="28" operator="equal" id="{0896394C-9FCE-48EF-A59E-FFD6196C40B6}">
            <xm:f>'DATOS '!$A$18</xm:f>
            <x14:dxf>
              <fill>
                <patternFill>
                  <bgColor rgb="FFFFFF00"/>
                </patternFill>
              </fill>
            </x14:dxf>
          </x14:cfRule>
          <x14:cfRule type="cellIs" priority="29" operator="equal" id="{E539BD3B-7345-401B-B797-F70D15B72E7B}">
            <xm:f>'DATOS '!$A$17</xm:f>
            <x14:dxf>
              <fill>
                <patternFill>
                  <bgColor rgb="FFFFC000"/>
                </patternFill>
              </fill>
            </x14:dxf>
          </x14:cfRule>
          <x14:cfRule type="cellIs" priority="30" operator="equal" id="{1C986658-C10A-4452-8627-75AD8ECD298B}">
            <xm:f>'DATOS '!$A$16</xm:f>
            <x14:dxf>
              <fill>
                <patternFill>
                  <bgColor rgb="FFFF0000"/>
                </patternFill>
              </fill>
            </x14:dxf>
          </x14:cfRule>
          <xm:sqref>AK10</xm:sqref>
        </x14:conditionalFormatting>
        <x14:conditionalFormatting xmlns:xm="http://schemas.microsoft.com/office/excel/2006/main">
          <x14:cfRule type="cellIs" priority="23" operator="equal" id="{807BEC0D-8CA1-4C04-B7CD-A3677896B560}">
            <xm:f>'DATOS '!$A$19</xm:f>
            <x14:dxf>
              <fill>
                <patternFill>
                  <bgColor rgb="FF92D050"/>
                </patternFill>
              </fill>
            </x14:dxf>
          </x14:cfRule>
          <x14:cfRule type="cellIs" priority="24" operator="equal" id="{7E9634E3-0A92-4650-AD56-A5AD9CB7B513}">
            <xm:f>'DATOS '!$A$18</xm:f>
            <x14:dxf>
              <fill>
                <patternFill>
                  <bgColor rgb="FFFFFF00"/>
                </patternFill>
              </fill>
            </x14:dxf>
          </x14:cfRule>
          <x14:cfRule type="cellIs" priority="25" operator="equal" id="{4C6B6A56-C7C0-42B4-80DD-3E039C15DD79}">
            <xm:f>'DATOS '!$A$17</xm:f>
            <x14:dxf>
              <fill>
                <patternFill>
                  <bgColor rgb="FFFFC000"/>
                </patternFill>
              </fill>
            </x14:dxf>
          </x14:cfRule>
          <x14:cfRule type="cellIs" priority="26" operator="equal" id="{8D506D2A-09DD-4C61-B8A4-D6EFB3D95952}">
            <xm:f>'DATOS '!$A$16</xm:f>
            <x14:dxf>
              <fill>
                <patternFill>
                  <bgColor rgb="FFFF0000"/>
                </patternFill>
              </fill>
            </x14:dxf>
          </x14:cfRule>
          <xm:sqref>P10:P11</xm:sqref>
        </x14:conditionalFormatting>
        <x14:conditionalFormatting xmlns:xm="http://schemas.microsoft.com/office/excel/2006/main">
          <x14:cfRule type="cellIs" priority="9" operator="equal" id="{6F30523F-DED5-4CC4-A6CF-8E007B1D9C6C}">
            <xm:f>'DATOS '!$A$6</xm:f>
            <x14:dxf>
              <fill>
                <patternFill>
                  <bgColor rgb="FF00B050"/>
                </patternFill>
              </fill>
            </x14:dxf>
          </x14:cfRule>
          <x14:cfRule type="cellIs" priority="10" operator="equal" id="{F37B7952-DCF5-41D1-8459-CF013F8636C0}">
            <xm:f>'DATOS '!$A$5</xm:f>
            <x14:dxf>
              <fill>
                <patternFill>
                  <bgColor rgb="FF92D050"/>
                </patternFill>
              </fill>
            </x14:dxf>
          </x14:cfRule>
          <x14:cfRule type="cellIs" priority="11" operator="equal" id="{9B0FBA04-BDD2-4EC2-9C64-D1583C965658}">
            <xm:f>'DATOS '!$A$4</xm:f>
            <x14:dxf>
              <fill>
                <patternFill>
                  <bgColor rgb="FFFFFF00"/>
                </patternFill>
              </fill>
            </x14:dxf>
          </x14:cfRule>
          <x14:cfRule type="cellIs" priority="12" operator="equal" id="{77D9D787-0B8D-4333-9B33-2F7800275F69}">
            <xm:f>'DATOS '!$A$3</xm:f>
            <x14:dxf>
              <fill>
                <patternFill>
                  <bgColor rgb="FFFFC000"/>
                </patternFill>
              </fill>
            </x14:dxf>
          </x14:cfRule>
          <x14:cfRule type="cellIs" priority="13" operator="equal" id="{45E49388-E195-48C2-9526-9ADA25BD1C51}">
            <xm:f>'DATOS '!$A$2</xm:f>
            <x14:dxf>
              <fill>
                <patternFill>
                  <bgColor rgb="FFFF0000"/>
                </patternFill>
              </fill>
            </x14:dxf>
          </x14:cfRule>
          <xm:sqref>N13:N14 AI13</xm:sqref>
        </x14:conditionalFormatting>
        <x14:conditionalFormatting xmlns:xm="http://schemas.microsoft.com/office/excel/2006/main">
          <x14:cfRule type="cellIs" priority="14" operator="equal" id="{2F613854-6C4D-40AC-81C6-B6E93CE839FB}">
            <xm:f>'DATOS '!$A$13</xm:f>
            <x14:dxf>
              <fill>
                <patternFill>
                  <bgColor rgb="FF00B050"/>
                </patternFill>
              </fill>
            </x14:dxf>
          </x14:cfRule>
          <x14:cfRule type="cellIs" priority="15" operator="equal" id="{E252404F-2FCF-47AC-B8CF-88F2DADC1004}">
            <xm:f>'DATOS '!$A$12</xm:f>
            <x14:dxf>
              <fill>
                <patternFill>
                  <bgColor rgb="FF92D050"/>
                </patternFill>
              </fill>
            </x14:dxf>
          </x14:cfRule>
          <x14:cfRule type="cellIs" priority="16" operator="equal" id="{907C01BC-DA6D-43FC-B806-7FF26242D8B9}">
            <xm:f>'DATOS '!$A$11</xm:f>
            <x14:dxf>
              <fill>
                <patternFill>
                  <bgColor rgb="FFFFFF00"/>
                </patternFill>
              </fill>
            </x14:dxf>
          </x14:cfRule>
          <x14:cfRule type="cellIs" priority="17" operator="equal" id="{88B1A4E9-5C4F-4167-B92B-086071B94D6C}">
            <xm:f>'DATOS '!$A$10</xm:f>
            <x14:dxf>
              <fill>
                <patternFill>
                  <bgColor rgb="FFFFC000"/>
                </patternFill>
              </fill>
            </x14:dxf>
          </x14:cfRule>
          <x14:cfRule type="cellIs" priority="18" operator="equal" id="{D446BEBB-0F5F-447A-B4EF-5D43A3039736}">
            <xm:f>'DATOS '!$A$9</xm:f>
            <x14:dxf>
              <fill>
                <patternFill>
                  <bgColor rgb="FFFF0000"/>
                </patternFill>
              </fill>
            </x14:dxf>
          </x14:cfRule>
          <xm:sqref>O13:O14 AJ13</xm:sqref>
        </x14:conditionalFormatting>
        <x14:conditionalFormatting xmlns:xm="http://schemas.microsoft.com/office/excel/2006/main">
          <x14:cfRule type="cellIs" priority="19" operator="equal" id="{EBFAC6D3-55CE-49C9-93A4-8741C9BAE724}">
            <xm:f>'DATOS '!$A$19</xm:f>
            <x14:dxf>
              <fill>
                <patternFill>
                  <bgColor rgb="FF92D050"/>
                </patternFill>
              </fill>
            </x14:dxf>
          </x14:cfRule>
          <x14:cfRule type="cellIs" priority="20" operator="equal" id="{382BD135-6321-49F6-9272-16E8EA889D55}">
            <xm:f>'DATOS '!$A$18</xm:f>
            <x14:dxf>
              <fill>
                <patternFill>
                  <bgColor rgb="FFFFFF00"/>
                </patternFill>
              </fill>
            </x14:dxf>
          </x14:cfRule>
          <x14:cfRule type="cellIs" priority="21" operator="equal" id="{EDD427C3-6139-4CE2-8B1A-89C2C9529B37}">
            <xm:f>'DATOS '!$A$17</xm:f>
            <x14:dxf>
              <fill>
                <patternFill>
                  <bgColor rgb="FFFFC000"/>
                </patternFill>
              </fill>
            </x14:dxf>
          </x14:cfRule>
          <x14:cfRule type="cellIs" priority="22" operator="equal" id="{1309387A-AB5E-4377-853F-42C7C7456DD7}">
            <xm:f>'DATOS '!$A$16</xm:f>
            <x14:dxf>
              <fill>
                <patternFill>
                  <bgColor rgb="FFFF0000"/>
                </patternFill>
              </fill>
            </x14:dxf>
          </x14:cfRule>
          <xm:sqref>CU13:CV14 CZ13:DC13</xm:sqref>
        </x14:conditionalFormatting>
        <x14:conditionalFormatting xmlns:xm="http://schemas.microsoft.com/office/excel/2006/main">
          <x14:cfRule type="cellIs" priority="5" operator="equal" id="{EFA61CCF-E2ED-490B-913F-317262F6AC43}">
            <xm:f>'DATOS '!$A$19</xm:f>
            <x14:dxf>
              <fill>
                <patternFill>
                  <bgColor rgb="FF92D050"/>
                </patternFill>
              </fill>
            </x14:dxf>
          </x14:cfRule>
          <x14:cfRule type="cellIs" priority="6" operator="equal" id="{052ED726-1309-425C-B1FE-E027C2638B6B}">
            <xm:f>'DATOS '!$A$18</xm:f>
            <x14:dxf>
              <fill>
                <patternFill>
                  <bgColor rgb="FFFFFF00"/>
                </patternFill>
              </fill>
            </x14:dxf>
          </x14:cfRule>
          <x14:cfRule type="cellIs" priority="7" operator="equal" id="{D43D965C-6860-454E-8CBF-E022C1137209}">
            <xm:f>'DATOS '!$A$17</xm:f>
            <x14:dxf>
              <fill>
                <patternFill>
                  <bgColor rgb="FFFFC000"/>
                </patternFill>
              </fill>
            </x14:dxf>
          </x14:cfRule>
          <x14:cfRule type="cellIs" priority="8" operator="equal" id="{0D54765C-8A4A-432D-A4FE-F6C31E537B7B}">
            <xm:f>'DATOS '!$A$16</xm:f>
            <x14:dxf>
              <fill>
                <patternFill>
                  <bgColor rgb="FFFF0000"/>
                </patternFill>
              </fill>
            </x14:dxf>
          </x14:cfRule>
          <xm:sqref>AK13</xm:sqref>
        </x14:conditionalFormatting>
        <x14:conditionalFormatting xmlns:xm="http://schemas.microsoft.com/office/excel/2006/main">
          <x14:cfRule type="cellIs" priority="1" operator="equal" id="{089D45DA-CFEC-4E81-A980-CEBCA30BA11E}">
            <xm:f>'DATOS '!$A$19</xm:f>
            <x14:dxf>
              <fill>
                <patternFill>
                  <bgColor rgb="FF92D050"/>
                </patternFill>
              </fill>
            </x14:dxf>
          </x14:cfRule>
          <x14:cfRule type="cellIs" priority="2" operator="equal" id="{214484EA-9BA5-4307-93C4-E4FBD089A27B}">
            <xm:f>'DATOS '!$A$18</xm:f>
            <x14:dxf>
              <fill>
                <patternFill>
                  <bgColor rgb="FFFFFF00"/>
                </patternFill>
              </fill>
            </x14:dxf>
          </x14:cfRule>
          <x14:cfRule type="cellIs" priority="3" operator="equal" id="{E8770CD4-AD04-41D7-9222-4BAFC01B0618}">
            <xm:f>'DATOS '!$A$17</xm:f>
            <x14:dxf>
              <fill>
                <patternFill>
                  <bgColor rgb="FFFFC000"/>
                </patternFill>
              </fill>
            </x14:dxf>
          </x14:cfRule>
          <x14:cfRule type="cellIs" priority="4" operator="equal" id="{197348F2-8458-4C2A-A1AB-F9D23E4E55DF}">
            <xm:f>'DATOS '!$A$16</xm:f>
            <x14:dxf>
              <fill>
                <patternFill>
                  <bgColor rgb="FFFF0000"/>
                </patternFill>
              </fill>
            </x14:dxf>
          </x14:cfRule>
          <xm:sqref>P13:P14</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AL16:AL20 AL22 AL43:AL44 AL25:AL26 AL28:AL29 AL31:AL32 AL34:AL35 AL37:AL38 AL40:AL41 AL46:AL47 AL49:AL50 AL52:AL53 AL55:AL56 AL58:AL59 AL61:AL62 AL64:AL65 AL67:AL68 AL70:AL71 AL73:AL74 AL76:AL77 AL79:AL80 AL82:AL83 AL85:AL86 AL88:AL89 AL91:AL92 AL94:AL95 AL97:AL98 AL100:AL101 AL10:AL11 AL13:AL14</xm:sqref>
        </x14:dataValidation>
        <x14:dataValidation type="list" allowBlank="1" showInputMessage="1" showErrorMessage="1">
          <x14:formula1>
            <xm:f>Validacion!$J$1:$J$4</xm:f>
          </x14:formula1>
          <xm:sqref>AG16:AH20 AG22:AH22 AG43:AH44 AG25:AH26 AG28:AH29 AG31:AH32 AG34:AH35 AG37:AH38 AG40:AH41 AG46:AH47 AG49:AH50 AG52:AH53 AG55:AH56 AG58:AH59 AG61:AH62 AG64:AH65 AG67:AH68 AG70:AH71 AG73:AH74 AG76:AH77 AG79:AH80 AG82:AH83 AG85:AH86 AG88:AH89 AG91:AH92 AG94:AH95 AG97:AH98 AG100:AH101 AG10:AH11 AG13:AH14</xm:sqref>
        </x14:dataValidation>
        <x14:dataValidation type="list" allowBlank="1" showInputMessage="1" showErrorMessage="1">
          <x14:formula1>
            <xm:f>'DATOS '!$A$9:$A$13</xm:f>
          </x14:formula1>
          <xm:sqref>O10:O102</xm:sqref>
        </x14:dataValidation>
        <x14:dataValidation type="list" allowBlank="1" showInputMessage="1" showErrorMessage="1">
          <x14:formula1>
            <xm:f>'DATOS '!$A$2:$A$6</xm:f>
          </x14:formula1>
          <xm:sqref>N10:N22 N25:N102</xm:sqref>
        </x14:dataValidation>
        <x14:dataValidation type="list" allowBlank="1" showInputMessage="1" showErrorMessage="1">
          <x14:formula1>
            <xm:f>'DATOS '!$C$32:$C$56</xm:f>
          </x14:formula1>
          <xm:sqref>D10:D102</xm:sqref>
        </x14:dataValidation>
        <x14:dataValidation type="list" allowBlank="1" showInputMessage="1" showErrorMessage="1">
          <x14:formula1>
            <xm:f>'DATOS '!$B$32:$B$35</xm:f>
          </x14:formula1>
          <xm:sqref>B10:B102</xm:sqref>
        </x14:dataValidation>
        <x14:dataValidation type="list" allowBlank="1" showInputMessage="1" showErrorMessage="1">
          <x14:formula1>
            <xm:f>'DATOS '!$A$32:$A$39</xm:f>
          </x14:formula1>
          <xm:sqref>A10:A102</xm:sqref>
        </x14:dataValidation>
        <x14:dataValidation type="list" allowBlank="1" showInputMessage="1" showErrorMessage="1">
          <x14:formula1>
            <xm:f>'DATOS '!$E$32:$E$40</xm:f>
          </x14:formula1>
          <xm:sqref>C10:C102</xm:sqref>
        </x14:dataValidation>
        <x14:dataValidation type="list" allowBlank="1" showInputMessage="1" showErrorMessage="1">
          <x14:formula1>
            <xm:f>'DATOS '!$E$24:$E$26</xm:f>
          </x14:formula1>
          <xm:sqref>AB10:AB102</xm:sqref>
        </x14:dataValidation>
        <x14:dataValidation type="list" allowBlank="1" showInputMessage="1" showErrorMessage="1">
          <x14:formula1>
            <xm:f>'DATOS '!$C$24:$C$25</xm:f>
          </x14:formula1>
          <xm:sqref>R10:R102</xm:sqref>
        </x14:dataValidation>
        <x14:dataValidation type="list" allowBlank="1" showInputMessage="1" showErrorMessage="1">
          <x14:formula1>
            <xm:f>Validacion!$G$2:$G$4</xm:f>
          </x14:formula1>
          <xm:sqref>Y10:Y102</xm:sqref>
        </x14:dataValidation>
        <x14:dataValidation type="list" allowBlank="1" showInputMessage="1" showErrorMessage="1">
          <x14:formula1>
            <xm:f>Validacion!$F$2:$F$3</xm:f>
          </x14:formula1>
          <xm:sqref>X10:X102</xm:sqref>
        </x14:dataValidation>
        <x14:dataValidation type="list" allowBlank="1" showInputMessage="1" showErrorMessage="1">
          <x14:formula1>
            <xm:f>Validacion!$E$2:$E$3</xm:f>
          </x14:formula1>
          <xm:sqref>W10:W102</xm:sqref>
        </x14:dataValidation>
        <x14:dataValidation type="list" allowBlank="1" showInputMessage="1" showErrorMessage="1">
          <x14:formula1>
            <xm:f>Validacion!$D$2:$D$4</xm:f>
          </x14:formula1>
          <xm:sqref>V10:V102</xm:sqref>
        </x14:dataValidation>
        <x14:dataValidation type="list" allowBlank="1" showInputMessage="1" showErrorMessage="1">
          <x14:formula1>
            <xm:f>Validacion!$C$2:$C$3</xm:f>
          </x14:formula1>
          <xm:sqref>U10:U102</xm:sqref>
        </x14:dataValidation>
        <x14:dataValidation type="list" allowBlank="1" showInputMessage="1" showErrorMessage="1">
          <x14:formula1>
            <xm:f>Validacion!$B$2:$B$3</xm:f>
          </x14:formula1>
          <xm:sqref>T10:T102</xm:sqref>
        </x14:dataValidation>
        <x14:dataValidation type="list" allowBlank="1" showInputMessage="1" showErrorMessage="1">
          <x14:formula1>
            <xm:f>Validacion!$A$2:$A$3</xm:f>
          </x14:formula1>
          <xm:sqref>S10:S102</xm:sqref>
        </x14:dataValidation>
        <x14:dataValidation type="list" allowBlank="1" showInputMessage="1" showErrorMessage="1">
          <x14:formula1>
            <xm:f>Validacion!$I$15:$I$19</xm:f>
          </x14:formula1>
          <xm:sqref>AI10:AI102</xm:sqref>
        </x14:dataValidation>
        <x14:dataValidation type="list" allowBlank="1" showInputMessage="1" showErrorMessage="1">
          <x14:formula1>
            <xm:f>Validacion!$I$23:$I$27</xm:f>
          </x14:formula1>
          <xm:sqref>AJ10:AJ102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478"/>
      <c r="B1" s="481" t="s">
        <v>228</v>
      </c>
      <c r="C1" s="482"/>
      <c r="D1" s="482"/>
      <c r="E1" s="482"/>
      <c r="F1" s="482"/>
      <c r="G1" s="482"/>
      <c r="H1" s="482"/>
      <c r="I1" s="482"/>
      <c r="J1" s="482"/>
      <c r="K1" s="482"/>
      <c r="L1" s="482"/>
      <c r="M1" s="482"/>
      <c r="N1" s="482"/>
      <c r="O1" s="482"/>
      <c r="P1" s="482"/>
      <c r="Q1" s="482"/>
      <c r="R1" s="482"/>
      <c r="S1" s="482" t="s">
        <v>228</v>
      </c>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7"/>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79"/>
      <c r="B2" s="483"/>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8"/>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80"/>
      <c r="B3" s="485"/>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9"/>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90"/>
      <c r="DT3" s="490"/>
      <c r="DU3" s="491"/>
      <c r="DV3" s="491"/>
      <c r="DW3" s="491"/>
      <c r="DX3" s="491"/>
      <c r="DY3" s="491"/>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90"/>
      <c r="DT4" s="490"/>
      <c r="DU4" s="492"/>
      <c r="DV4" s="492"/>
      <c r="DW4" s="492"/>
      <c r="DX4" s="492"/>
      <c r="DY4" s="492"/>
    </row>
    <row r="5" spans="1:129" ht="28.55" customHeight="1" x14ac:dyDescent="0.25">
      <c r="A5" s="580" t="s">
        <v>40</v>
      </c>
      <c r="B5" s="580"/>
      <c r="C5" s="580"/>
      <c r="D5" s="580"/>
      <c r="E5" s="580"/>
      <c r="F5" s="500" t="s">
        <v>41</v>
      </c>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1" t="s">
        <v>51</v>
      </c>
      <c r="AM5" s="501"/>
      <c r="AN5" s="501"/>
      <c r="AO5" s="501"/>
      <c r="AP5" s="501"/>
      <c r="AQ5" s="501"/>
      <c r="AR5" s="501"/>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96" t="s">
        <v>231</v>
      </c>
      <c r="CD5" s="497"/>
      <c r="CE5" s="497"/>
      <c r="CF5" s="497"/>
      <c r="CG5" s="497"/>
      <c r="CH5" s="497"/>
      <c r="CI5" s="497"/>
      <c r="CJ5" s="497"/>
      <c r="CK5" s="498"/>
      <c r="DS5" s="490"/>
      <c r="DT5" s="490"/>
      <c r="DU5" s="65" t="s">
        <v>15</v>
      </c>
      <c r="DV5" s="65" t="s">
        <v>150</v>
      </c>
      <c r="DW5" s="65" t="s">
        <v>150</v>
      </c>
      <c r="DX5" s="65">
        <v>1</v>
      </c>
      <c r="DY5" s="65">
        <v>1</v>
      </c>
    </row>
    <row r="6" spans="1:129" ht="34.5" customHeight="1" x14ac:dyDescent="0.25">
      <c r="A6" s="580"/>
      <c r="B6" s="580"/>
      <c r="C6" s="580"/>
      <c r="D6" s="580"/>
      <c r="E6" s="58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1"/>
      <c r="AM6" s="501"/>
      <c r="AN6" s="501"/>
      <c r="AO6" s="501"/>
      <c r="AP6" s="501"/>
      <c r="AQ6" s="501"/>
      <c r="AR6" s="501"/>
      <c r="AS6" s="495" t="s">
        <v>189</v>
      </c>
      <c r="AT6" s="502"/>
      <c r="AU6" s="502"/>
      <c r="AV6" s="502"/>
      <c r="AW6" s="502"/>
      <c r="AX6" s="502"/>
      <c r="AY6" s="502"/>
      <c r="AZ6" s="502"/>
      <c r="BA6" s="502"/>
      <c r="BB6" s="493" t="s">
        <v>192</v>
      </c>
      <c r="BC6" s="494"/>
      <c r="BD6" s="494"/>
      <c r="BE6" s="494"/>
      <c r="BF6" s="494"/>
      <c r="BG6" s="494"/>
      <c r="BH6" s="494"/>
      <c r="BI6" s="494"/>
      <c r="BJ6" s="495"/>
      <c r="BK6" s="493" t="s">
        <v>191</v>
      </c>
      <c r="BL6" s="494"/>
      <c r="BM6" s="494"/>
      <c r="BN6" s="494"/>
      <c r="BO6" s="494"/>
      <c r="BP6" s="494"/>
      <c r="BQ6" s="494"/>
      <c r="BR6" s="494"/>
      <c r="BS6" s="495"/>
      <c r="BT6" s="493" t="s">
        <v>190</v>
      </c>
      <c r="BU6" s="494"/>
      <c r="BV6" s="494"/>
      <c r="BW6" s="494"/>
      <c r="BX6" s="494"/>
      <c r="BY6" s="494"/>
      <c r="BZ6" s="494"/>
      <c r="CA6" s="494"/>
      <c r="CB6" s="495"/>
      <c r="CC6" s="496" t="s">
        <v>232</v>
      </c>
      <c r="CD6" s="497"/>
      <c r="CE6" s="497"/>
      <c r="CF6" s="497"/>
      <c r="CG6" s="497"/>
      <c r="CH6" s="497"/>
      <c r="CI6" s="497"/>
      <c r="CJ6" s="497"/>
      <c r="CK6" s="498"/>
      <c r="DS6" s="490"/>
      <c r="DT6" s="490"/>
      <c r="DU6" s="65" t="s">
        <v>15</v>
      </c>
      <c r="DV6" s="65" t="s">
        <v>152</v>
      </c>
      <c r="DW6" s="65" t="s">
        <v>150</v>
      </c>
      <c r="DX6" s="65">
        <v>0</v>
      </c>
      <c r="DY6" s="65">
        <v>1</v>
      </c>
    </row>
    <row r="7" spans="1:129" ht="34.5" customHeight="1" x14ac:dyDescent="0.25">
      <c r="A7" s="159"/>
      <c r="B7" s="159"/>
      <c r="C7" s="159"/>
      <c r="D7" s="159"/>
      <c r="E7" s="159"/>
      <c r="F7" s="160"/>
      <c r="G7" s="579" t="s">
        <v>255</v>
      </c>
      <c r="H7" s="579"/>
      <c r="I7" s="579"/>
      <c r="J7" s="579"/>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90"/>
      <c r="DT7" s="490"/>
      <c r="DU7" s="65"/>
      <c r="DV7" s="65"/>
      <c r="DW7" s="65"/>
      <c r="DX7" s="65"/>
      <c r="DY7" s="65"/>
    </row>
    <row r="8" spans="1:129" ht="33.799999999999997" customHeight="1" x14ac:dyDescent="0.25">
      <c r="A8" s="499" t="s">
        <v>0</v>
      </c>
      <c r="B8" s="499" t="s">
        <v>1</v>
      </c>
      <c r="C8" s="499" t="s">
        <v>572</v>
      </c>
      <c r="D8" s="499" t="s">
        <v>2</v>
      </c>
      <c r="E8" s="499" t="s">
        <v>39</v>
      </c>
      <c r="F8" s="499" t="s">
        <v>288</v>
      </c>
      <c r="G8" s="499" t="s">
        <v>251</v>
      </c>
      <c r="H8" s="499" t="s">
        <v>252</v>
      </c>
      <c r="I8" s="499" t="s">
        <v>253</v>
      </c>
      <c r="J8" s="499" t="s">
        <v>254</v>
      </c>
      <c r="K8" s="499" t="s">
        <v>249</v>
      </c>
      <c r="L8" s="499" t="s">
        <v>46</v>
      </c>
      <c r="M8" s="499" t="s">
        <v>47</v>
      </c>
      <c r="N8" s="499" t="s">
        <v>35</v>
      </c>
      <c r="O8" s="499"/>
      <c r="P8" s="499"/>
      <c r="Q8" s="499" t="s">
        <v>170</v>
      </c>
      <c r="R8" s="499" t="s">
        <v>157</v>
      </c>
      <c r="S8" s="499" t="s">
        <v>176</v>
      </c>
      <c r="T8" s="499" t="s">
        <v>177</v>
      </c>
      <c r="U8" s="499" t="s">
        <v>178</v>
      </c>
      <c r="V8" s="499" t="s">
        <v>179</v>
      </c>
      <c r="W8" s="499" t="s">
        <v>180</v>
      </c>
      <c r="X8" s="499" t="s">
        <v>181</v>
      </c>
      <c r="Y8" s="499" t="s">
        <v>182</v>
      </c>
      <c r="Z8" s="499" t="s">
        <v>28</v>
      </c>
      <c r="AA8" s="499" t="s">
        <v>183</v>
      </c>
      <c r="AB8" s="499" t="s">
        <v>184</v>
      </c>
      <c r="AC8" s="88"/>
      <c r="AD8" s="499" t="s">
        <v>185</v>
      </c>
      <c r="AE8" s="88"/>
      <c r="AF8" s="499" t="s">
        <v>186</v>
      </c>
      <c r="AG8" s="499" t="s">
        <v>187</v>
      </c>
      <c r="AH8" s="499" t="s">
        <v>188</v>
      </c>
      <c r="AI8" s="499" t="s">
        <v>3</v>
      </c>
      <c r="AJ8" s="499"/>
      <c r="AK8" s="499"/>
      <c r="AL8" s="499" t="s">
        <v>48</v>
      </c>
      <c r="AM8" s="499" t="s">
        <v>159</v>
      </c>
      <c r="AN8" s="499" t="s">
        <v>160</v>
      </c>
      <c r="AO8" s="499" t="s">
        <v>161</v>
      </c>
      <c r="AP8" s="499" t="s">
        <v>36</v>
      </c>
      <c r="AQ8" s="499" t="s">
        <v>37</v>
      </c>
      <c r="AR8" s="499" t="s">
        <v>162</v>
      </c>
      <c r="AS8" s="506" t="s">
        <v>49</v>
      </c>
      <c r="AT8" s="507"/>
      <c r="AU8" s="503" t="s">
        <v>166</v>
      </c>
      <c r="AV8" s="504"/>
      <c r="AW8" s="504"/>
      <c r="AX8" s="505"/>
      <c r="AY8" s="503" t="s">
        <v>165</v>
      </c>
      <c r="AZ8" s="504"/>
      <c r="BA8" s="505"/>
      <c r="BB8" s="506" t="s">
        <v>49</v>
      </c>
      <c r="BC8" s="507"/>
      <c r="BD8" s="503" t="s">
        <v>166</v>
      </c>
      <c r="BE8" s="504"/>
      <c r="BF8" s="504"/>
      <c r="BG8" s="505"/>
      <c r="BH8" s="503" t="s">
        <v>165</v>
      </c>
      <c r="BI8" s="504"/>
      <c r="BJ8" s="505"/>
      <c r="BK8" s="506" t="s">
        <v>49</v>
      </c>
      <c r="BL8" s="507"/>
      <c r="BM8" s="503" t="s">
        <v>166</v>
      </c>
      <c r="BN8" s="504"/>
      <c r="BO8" s="504"/>
      <c r="BP8" s="505"/>
      <c r="BQ8" s="503" t="s">
        <v>165</v>
      </c>
      <c r="BR8" s="504"/>
      <c r="BS8" s="505"/>
      <c r="BT8" s="506" t="s">
        <v>49</v>
      </c>
      <c r="BU8" s="507"/>
      <c r="BV8" s="503" t="s">
        <v>166</v>
      </c>
      <c r="BW8" s="504"/>
      <c r="BX8" s="504"/>
      <c r="BY8" s="505"/>
      <c r="BZ8" s="503" t="s">
        <v>165</v>
      </c>
      <c r="CA8" s="504"/>
      <c r="CB8" s="505"/>
      <c r="CC8" s="499" t="s">
        <v>234</v>
      </c>
      <c r="CD8" s="508" t="s">
        <v>230</v>
      </c>
      <c r="CE8" s="499" t="s">
        <v>233</v>
      </c>
      <c r="CF8" s="499" t="s">
        <v>235</v>
      </c>
      <c r="CG8" s="508" t="s">
        <v>230</v>
      </c>
      <c r="CH8" s="499" t="s">
        <v>233</v>
      </c>
      <c r="CI8" s="499" t="s">
        <v>236</v>
      </c>
      <c r="CJ8" s="508" t="s">
        <v>230</v>
      </c>
      <c r="CK8" s="499" t="s">
        <v>233</v>
      </c>
      <c r="DE8" s="510" t="s">
        <v>154</v>
      </c>
      <c r="DF8" s="510"/>
      <c r="DG8" s="510"/>
      <c r="DS8" s="490"/>
      <c r="DT8" s="490"/>
      <c r="DU8" s="65" t="s">
        <v>15</v>
      </c>
      <c r="DV8" s="65" t="s">
        <v>150</v>
      </c>
      <c r="DW8" s="65" t="s">
        <v>152</v>
      </c>
      <c r="DX8" s="65">
        <v>1</v>
      </c>
      <c r="DY8" s="65">
        <v>0</v>
      </c>
    </row>
    <row r="9" spans="1:129" ht="33.799999999999997" customHeight="1" x14ac:dyDescent="0.25">
      <c r="A9" s="499"/>
      <c r="B9" s="499"/>
      <c r="C9" s="499"/>
      <c r="D9" s="499"/>
      <c r="E9" s="499"/>
      <c r="F9" s="499"/>
      <c r="G9" s="499"/>
      <c r="H9" s="499"/>
      <c r="I9" s="499"/>
      <c r="J9" s="499"/>
      <c r="K9" s="499"/>
      <c r="L9" s="499"/>
      <c r="M9" s="499"/>
      <c r="N9" s="88" t="s">
        <v>4</v>
      </c>
      <c r="O9" s="88" t="s">
        <v>5</v>
      </c>
      <c r="P9" s="88" t="s">
        <v>6</v>
      </c>
      <c r="Q9" s="499"/>
      <c r="R9" s="499"/>
      <c r="S9" s="499"/>
      <c r="T9" s="499" t="s">
        <v>171</v>
      </c>
      <c r="U9" s="499" t="s">
        <v>56</v>
      </c>
      <c r="V9" s="499" t="s">
        <v>172</v>
      </c>
      <c r="W9" s="499" t="s">
        <v>173</v>
      </c>
      <c r="X9" s="499" t="s">
        <v>174</v>
      </c>
      <c r="Y9" s="499" t="s">
        <v>175</v>
      </c>
      <c r="Z9" s="499"/>
      <c r="AA9" s="499"/>
      <c r="AB9" s="499"/>
      <c r="AC9" s="88"/>
      <c r="AD9" s="499"/>
      <c r="AE9" s="88"/>
      <c r="AF9" s="499"/>
      <c r="AG9" s="499"/>
      <c r="AH9" s="499"/>
      <c r="AI9" s="88" t="s">
        <v>4</v>
      </c>
      <c r="AJ9" s="88" t="s">
        <v>5</v>
      </c>
      <c r="AK9" s="88" t="s">
        <v>6</v>
      </c>
      <c r="AL9" s="499"/>
      <c r="AM9" s="499"/>
      <c r="AN9" s="499"/>
      <c r="AO9" s="499"/>
      <c r="AP9" s="499"/>
      <c r="AQ9" s="499"/>
      <c r="AR9" s="499"/>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99"/>
      <c r="CD9" s="509"/>
      <c r="CE9" s="499"/>
      <c r="CF9" s="499"/>
      <c r="CG9" s="509"/>
      <c r="CH9" s="499"/>
      <c r="CI9" s="499"/>
      <c r="CJ9" s="509"/>
      <c r="CK9" s="499"/>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11" t="s">
        <v>53</v>
      </c>
      <c r="B10" s="511" t="s">
        <v>194</v>
      </c>
      <c r="C10" s="511" t="s">
        <v>239</v>
      </c>
      <c r="D10" s="512" t="s">
        <v>217</v>
      </c>
      <c r="E10" s="511" t="s">
        <v>289</v>
      </c>
      <c r="F10" s="511" t="s">
        <v>290</v>
      </c>
      <c r="G10" s="511"/>
      <c r="H10" s="511"/>
      <c r="I10" s="511"/>
      <c r="J10" s="511"/>
      <c r="K10" s="511"/>
      <c r="L10" s="511" t="s">
        <v>291</v>
      </c>
      <c r="M10" s="511" t="s">
        <v>292</v>
      </c>
      <c r="N10" s="526" t="s">
        <v>11</v>
      </c>
      <c r="O10" s="526" t="s">
        <v>14</v>
      </c>
      <c r="P10" s="526" t="e">
        <f>INDEX([11]Validacion!$C$15:$G$19,'Mapa de Riesgos'!CY10:CY14,'Mapa de Riesgos'!CZ10:CZ14)</f>
        <v>#N/A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28">
        <f>(IF(AD10="Fuerte",100,IF(AD10="Moderado",50,0))+IF(AD11="Fuerte",100,IF(AD11="Moderado",50,0))+(IF(AD12="Fuerte",100,IF(AD12="Moderado",50,0))+IF(AD13="Fuerte",100,IF(AD13="Moderado",50,0))+IF(AD14="Fuerte",100,IF(AD14="Moderado",50,0)))/5)</f>
        <v>260</v>
      </c>
      <c r="AF10" s="526" t="str">
        <f>IF(AE10&gt;=100,"Fuerte",IF(OR(AE10=99,AE10&gt;=50),"Moderado","Débil"))</f>
        <v>Fuerte</v>
      </c>
      <c r="AG10" s="526" t="s">
        <v>150</v>
      </c>
      <c r="AH10" s="526" t="s">
        <v>152</v>
      </c>
      <c r="AI10" s="526" t="e">
        <f>VLOOKUP(IF(DE10=0,DE10+1,IF(DE10&lt;0,DE10+2,DE10)),[11]Validacion!$J$15:$K$19,2,FALSE)</f>
        <v>#N/A</v>
      </c>
      <c r="AJ10" s="526" t="e">
        <f>VLOOKUP(IF(DG10=0,DG10+1,DG10),[11]Validacion!$J$23:$K$27,2,FALSE)</f>
        <v>#N/A</v>
      </c>
      <c r="AK10" s="526" t="e">
        <f>INDEX([11]Validacion!$C$15:$G$19,IF(DE10=0,DE10+1,IF(DE10&lt;0,DE10+2,'Mapa de Riesgos'!DE10:DE14)),IF(DG10=0,DG10+1,'Mapa de Riesgos'!DG10:DG14))</f>
        <v>#N/A</v>
      </c>
      <c r="AL10" s="527" t="s">
        <v>226</v>
      </c>
      <c r="AM10" s="85" t="s">
        <v>294</v>
      </c>
      <c r="AN10" s="85" t="s">
        <v>295</v>
      </c>
      <c r="AO10" s="93" t="s">
        <v>296</v>
      </c>
      <c r="AP10" s="84">
        <v>43467</v>
      </c>
      <c r="AQ10" s="84">
        <v>43830</v>
      </c>
      <c r="AR10" s="93" t="s">
        <v>297</v>
      </c>
      <c r="AS10" s="20"/>
      <c r="AT10" s="20"/>
      <c r="AU10" s="12"/>
      <c r="AV10" s="93"/>
      <c r="AW10" s="93"/>
      <c r="AX10" s="107"/>
      <c r="AY10" s="523"/>
      <c r="AZ10" s="91"/>
      <c r="BA10" s="523"/>
      <c r="BB10" s="20"/>
      <c r="BC10" s="93"/>
      <c r="BD10" s="85"/>
      <c r="BE10" s="85"/>
      <c r="BF10" s="16"/>
      <c r="BG10" s="86"/>
      <c r="BH10" s="514"/>
      <c r="BI10" s="514"/>
      <c r="BJ10" s="517"/>
      <c r="BK10" s="20"/>
      <c r="BL10" s="93"/>
      <c r="BM10" s="85"/>
      <c r="BN10" s="85"/>
      <c r="BO10" s="18"/>
      <c r="BP10" s="86"/>
      <c r="BQ10" s="514"/>
      <c r="BR10" s="514"/>
      <c r="BS10" s="517"/>
      <c r="BT10" s="17"/>
      <c r="BU10" s="17"/>
      <c r="BV10" s="17"/>
      <c r="BW10" s="17"/>
      <c r="BX10" s="17"/>
      <c r="BY10" s="17"/>
      <c r="BZ10" s="17"/>
      <c r="CA10" s="17"/>
      <c r="CB10" s="17"/>
      <c r="CC10" s="93"/>
      <c r="CD10" s="93"/>
      <c r="CE10" s="93"/>
      <c r="CF10" s="93"/>
      <c r="CG10" s="93"/>
      <c r="CH10" s="93"/>
      <c r="CI10" s="93"/>
      <c r="CJ10" s="93"/>
      <c r="CK10" s="93"/>
      <c r="CY10" s="520" t="e">
        <f>VLOOKUP(N10,[11]Validacion!$I$15:$M$19,2,FALSE)</f>
        <v>#N/A</v>
      </c>
      <c r="CZ10" s="520" t="e">
        <f>VLOOKUP(O10,[11]Validacion!$I$23:$J$27,2,FALSE)</f>
        <v>#N/A</v>
      </c>
      <c r="DD10" s="520" t="e">
        <f>VLOOKUP($N10,[11]Validacion!$I$15:$M$19,2,FALSE)</f>
        <v>#N/A</v>
      </c>
      <c r="DE10" s="520" t="e">
        <f>IF(AF10="Fuerte",DD10-2,IF(AND(AF10="Moderado",AG10="Directamente",AH10="Directamente"),DD10-1,IF(AND(AF10="Moderado",AG10="No Disminuye",AH10="Directamente"),DD10,IF(AND(AF10="Moderado",AG10="Directamente",AH10="No Disminuye"),DD10-1,DD10))))</f>
        <v>#N/A</v>
      </c>
      <c r="DF10" s="520" t="e">
        <f>VLOOKUP($O10,[11]Validacion!$I$23:$J$27,2,FALSE)</f>
        <v>#N/A</v>
      </c>
      <c r="DG10" s="529" t="e">
        <f>IF(AF10="Fuerte",DF10,IF(AND(AF10="Moderado",AG10="Directamente",AH10="Directamente"),DF10-1,IF(AND(AF10="Moderado",AG10="No Disminuye",AH10="Directamente"),DF10-1,IF(AND(AF10="Moderado",AG10="Directamente",AH10="No Disminuye"),DF10,DF10))))</f>
        <v>#N/A</v>
      </c>
    </row>
    <row r="11" spans="1:129" s="11" customFormat="1" ht="92.25" customHeight="1" x14ac:dyDescent="0.25">
      <c r="A11" s="511"/>
      <c r="B11" s="511"/>
      <c r="C11" s="511"/>
      <c r="D11" s="512"/>
      <c r="E11" s="511"/>
      <c r="F11" s="511"/>
      <c r="G11" s="511"/>
      <c r="H11" s="511"/>
      <c r="I11" s="511"/>
      <c r="J11" s="511"/>
      <c r="K11" s="511"/>
      <c r="L11" s="511"/>
      <c r="M11" s="511"/>
      <c r="N11" s="526"/>
      <c r="O11" s="526"/>
      <c r="P11" s="526"/>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28"/>
      <c r="AF11" s="526"/>
      <c r="AG11" s="526"/>
      <c r="AH11" s="526"/>
      <c r="AI11" s="526"/>
      <c r="AJ11" s="526"/>
      <c r="AK11" s="526"/>
      <c r="AL11" s="527"/>
      <c r="AM11" s="85" t="s">
        <v>299</v>
      </c>
      <c r="AN11" s="85" t="s">
        <v>300</v>
      </c>
      <c r="AO11" s="93" t="s">
        <v>296</v>
      </c>
      <c r="AP11" s="84">
        <v>43467</v>
      </c>
      <c r="AQ11" s="84">
        <v>43830</v>
      </c>
      <c r="AR11" s="93" t="s">
        <v>301</v>
      </c>
      <c r="AS11" s="20"/>
      <c r="AT11" s="20"/>
      <c r="AU11" s="91"/>
      <c r="AV11" s="91"/>
      <c r="AW11" s="91"/>
      <c r="AX11" s="107"/>
      <c r="AY11" s="524"/>
      <c r="AZ11" s="99"/>
      <c r="BA11" s="524"/>
      <c r="BB11" s="20"/>
      <c r="BC11" s="20"/>
      <c r="BD11" s="85"/>
      <c r="BE11" s="85"/>
      <c r="BF11" s="16"/>
      <c r="BG11" s="86"/>
      <c r="BH11" s="515"/>
      <c r="BI11" s="515"/>
      <c r="BJ11" s="518"/>
      <c r="BK11" s="20"/>
      <c r="BL11" s="20"/>
      <c r="BM11" s="85"/>
      <c r="BN11" s="85"/>
      <c r="BO11" s="19"/>
      <c r="BP11" s="86"/>
      <c r="BQ11" s="515"/>
      <c r="BR11" s="515"/>
      <c r="BS11" s="518"/>
      <c r="BT11" s="17"/>
      <c r="BU11" s="17"/>
      <c r="BV11" s="17"/>
      <c r="BW11" s="17"/>
      <c r="BX11" s="17"/>
      <c r="BY11" s="17"/>
      <c r="BZ11" s="17"/>
      <c r="CA11" s="17"/>
      <c r="CB11" s="17"/>
      <c r="CC11" s="93"/>
      <c r="CD11" s="93"/>
      <c r="CE11" s="93"/>
      <c r="CF11" s="93"/>
      <c r="CG11" s="93"/>
      <c r="CH11" s="93"/>
      <c r="CI11" s="93"/>
      <c r="CJ11" s="93"/>
      <c r="CK11" s="93"/>
      <c r="CY11" s="521"/>
      <c r="CZ11" s="521"/>
      <c r="DD11" s="521"/>
      <c r="DE11" s="521"/>
      <c r="DF11" s="521"/>
      <c r="DG11" s="529"/>
    </row>
    <row r="12" spans="1:129" s="11" customFormat="1" ht="101.25" customHeight="1" x14ac:dyDescent="0.25">
      <c r="A12" s="511"/>
      <c r="B12" s="511"/>
      <c r="C12" s="511"/>
      <c r="D12" s="512"/>
      <c r="E12" s="511"/>
      <c r="F12" s="511"/>
      <c r="G12" s="511"/>
      <c r="H12" s="511"/>
      <c r="I12" s="511"/>
      <c r="J12" s="511"/>
      <c r="K12" s="511"/>
      <c r="L12" s="511"/>
      <c r="M12" s="511"/>
      <c r="N12" s="526"/>
      <c r="O12" s="526"/>
      <c r="P12" s="526"/>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28"/>
      <c r="AF12" s="526"/>
      <c r="AG12" s="526"/>
      <c r="AH12" s="526"/>
      <c r="AI12" s="526"/>
      <c r="AJ12" s="526"/>
      <c r="AK12" s="526"/>
      <c r="AL12" s="527"/>
      <c r="AM12" s="85" t="s">
        <v>303</v>
      </c>
      <c r="AN12" s="85" t="s">
        <v>304</v>
      </c>
      <c r="AO12" s="93" t="s">
        <v>296</v>
      </c>
      <c r="AP12" s="84">
        <v>43467</v>
      </c>
      <c r="AQ12" s="84">
        <v>43830</v>
      </c>
      <c r="AR12" s="93" t="s">
        <v>305</v>
      </c>
      <c r="AS12" s="20"/>
      <c r="AT12" s="20"/>
      <c r="AU12" s="91"/>
      <c r="AV12" s="91"/>
      <c r="AW12" s="91"/>
      <c r="AX12" s="107"/>
      <c r="AY12" s="524"/>
      <c r="AZ12" s="99"/>
      <c r="BA12" s="524"/>
      <c r="BB12" s="20"/>
      <c r="BC12" s="20"/>
      <c r="BD12" s="85"/>
      <c r="BE12" s="85"/>
      <c r="BF12" s="16"/>
      <c r="BG12" s="86"/>
      <c r="BH12" s="515"/>
      <c r="BI12" s="515"/>
      <c r="BJ12" s="518"/>
      <c r="BK12" s="20"/>
      <c r="BL12" s="20"/>
      <c r="BM12" s="85"/>
      <c r="BN12" s="85"/>
      <c r="BO12" s="19"/>
      <c r="BP12" s="86"/>
      <c r="BQ12" s="515"/>
      <c r="BR12" s="515"/>
      <c r="BS12" s="518"/>
      <c r="BT12" s="17"/>
      <c r="BU12" s="17"/>
      <c r="BV12" s="17"/>
      <c r="BW12" s="17"/>
      <c r="BX12" s="17"/>
      <c r="BY12" s="17"/>
      <c r="BZ12" s="17"/>
      <c r="CA12" s="17"/>
      <c r="CB12" s="17"/>
      <c r="CC12" s="93"/>
      <c r="CD12" s="93"/>
      <c r="CE12" s="93"/>
      <c r="CF12" s="93"/>
      <c r="CG12" s="93"/>
      <c r="CH12" s="93"/>
      <c r="CI12" s="93"/>
      <c r="CJ12" s="93"/>
      <c r="CK12" s="93"/>
      <c r="CY12" s="521"/>
      <c r="CZ12" s="521"/>
      <c r="DD12" s="521"/>
      <c r="DE12" s="521"/>
      <c r="DF12" s="521"/>
      <c r="DG12" s="529"/>
    </row>
    <row r="13" spans="1:129" s="11" customFormat="1" ht="68.95" customHeight="1" x14ac:dyDescent="0.25">
      <c r="A13" s="511"/>
      <c r="B13" s="511"/>
      <c r="C13" s="511"/>
      <c r="D13" s="512"/>
      <c r="E13" s="511"/>
      <c r="F13" s="511"/>
      <c r="G13" s="511"/>
      <c r="H13" s="511"/>
      <c r="I13" s="511"/>
      <c r="J13" s="511"/>
      <c r="K13" s="511"/>
      <c r="L13" s="511"/>
      <c r="M13" s="511"/>
      <c r="N13" s="526"/>
      <c r="O13" s="526"/>
      <c r="P13" s="526"/>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28"/>
      <c r="AF13" s="526"/>
      <c r="AG13" s="526"/>
      <c r="AH13" s="526"/>
      <c r="AI13" s="526"/>
      <c r="AJ13" s="526"/>
      <c r="AK13" s="526"/>
      <c r="AL13" s="527"/>
      <c r="AM13" s="85" t="s">
        <v>307</v>
      </c>
      <c r="AN13" s="85" t="s">
        <v>308</v>
      </c>
      <c r="AO13" s="93" t="s">
        <v>296</v>
      </c>
      <c r="AP13" s="84">
        <v>43467</v>
      </c>
      <c r="AQ13" s="84">
        <v>43830</v>
      </c>
      <c r="AR13" s="93" t="s">
        <v>309</v>
      </c>
      <c r="AS13" s="20"/>
      <c r="AT13" s="20"/>
      <c r="AU13" s="91"/>
      <c r="AV13" s="523"/>
      <c r="AW13" s="523"/>
      <c r="AX13" s="530"/>
      <c r="AY13" s="524"/>
      <c r="AZ13" s="99"/>
      <c r="BA13" s="524"/>
      <c r="BB13" s="20"/>
      <c r="BC13" s="20"/>
      <c r="BD13" s="85"/>
      <c r="BE13" s="85"/>
      <c r="BF13" s="16"/>
      <c r="BG13" s="86"/>
      <c r="BH13" s="515"/>
      <c r="BI13" s="515"/>
      <c r="BJ13" s="518"/>
      <c r="BK13" s="20"/>
      <c r="BL13" s="20"/>
      <c r="BM13" s="85"/>
      <c r="BN13" s="85"/>
      <c r="BO13" s="19"/>
      <c r="BP13" s="86"/>
      <c r="BQ13" s="515"/>
      <c r="BR13" s="515"/>
      <c r="BS13" s="518"/>
      <c r="BT13" s="17"/>
      <c r="BU13" s="17"/>
      <c r="BV13" s="17"/>
      <c r="BW13" s="17"/>
      <c r="BX13" s="17"/>
      <c r="BY13" s="17"/>
      <c r="BZ13" s="17"/>
      <c r="CA13" s="17"/>
      <c r="CB13" s="17"/>
      <c r="CC13" s="93"/>
      <c r="CD13" s="93"/>
      <c r="CE13" s="93"/>
      <c r="CF13" s="93"/>
      <c r="CG13" s="93"/>
      <c r="CH13" s="93"/>
      <c r="CI13" s="93"/>
      <c r="CJ13" s="93"/>
      <c r="CK13" s="93"/>
      <c r="CY13" s="521"/>
      <c r="CZ13" s="521"/>
      <c r="DD13" s="521"/>
      <c r="DE13" s="521"/>
      <c r="DF13" s="521"/>
      <c r="DG13" s="529"/>
    </row>
    <row r="14" spans="1:129" s="11" customFormat="1" ht="102.75" customHeight="1" x14ac:dyDescent="0.25">
      <c r="A14" s="511"/>
      <c r="B14" s="511"/>
      <c r="C14" s="511"/>
      <c r="D14" s="512"/>
      <c r="E14" s="511"/>
      <c r="F14" s="511"/>
      <c r="G14" s="511"/>
      <c r="H14" s="511"/>
      <c r="I14" s="511"/>
      <c r="J14" s="511"/>
      <c r="K14" s="511"/>
      <c r="L14" s="511"/>
      <c r="M14" s="511"/>
      <c r="N14" s="526"/>
      <c r="O14" s="526"/>
      <c r="P14" s="526"/>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28"/>
      <c r="AF14" s="526"/>
      <c r="AG14" s="526"/>
      <c r="AH14" s="526"/>
      <c r="AI14" s="526"/>
      <c r="AJ14" s="526"/>
      <c r="AK14" s="526"/>
      <c r="AL14" s="527"/>
      <c r="AM14" s="85" t="s">
        <v>311</v>
      </c>
      <c r="AN14" s="85" t="s">
        <v>312</v>
      </c>
      <c r="AO14" s="93" t="s">
        <v>296</v>
      </c>
      <c r="AP14" s="84">
        <v>43467</v>
      </c>
      <c r="AQ14" s="84">
        <v>43830</v>
      </c>
      <c r="AR14" s="93" t="s">
        <v>313</v>
      </c>
      <c r="AS14" s="20"/>
      <c r="AT14" s="20"/>
      <c r="AU14" s="92"/>
      <c r="AV14" s="525"/>
      <c r="AW14" s="525"/>
      <c r="AX14" s="531"/>
      <c r="AY14" s="525"/>
      <c r="AZ14" s="92"/>
      <c r="BA14" s="525"/>
      <c r="BB14" s="20"/>
      <c r="BC14" s="20"/>
      <c r="BD14" s="85"/>
      <c r="BE14" s="85"/>
      <c r="BF14" s="90"/>
      <c r="BG14" s="86"/>
      <c r="BH14" s="516"/>
      <c r="BI14" s="516"/>
      <c r="BJ14" s="519"/>
      <c r="BK14" s="20"/>
      <c r="BL14" s="20"/>
      <c r="BM14" s="85"/>
      <c r="BN14" s="85"/>
      <c r="BO14" s="90"/>
      <c r="BP14" s="86"/>
      <c r="BQ14" s="516"/>
      <c r="BR14" s="516"/>
      <c r="BS14" s="519"/>
      <c r="BT14" s="17"/>
      <c r="BU14" s="17"/>
      <c r="BV14" s="17"/>
      <c r="BW14" s="17"/>
      <c r="BX14" s="17"/>
      <c r="BY14" s="17"/>
      <c r="BZ14" s="17"/>
      <c r="CA14" s="17"/>
      <c r="CB14" s="17"/>
      <c r="CC14" s="93"/>
      <c r="CD14" s="93"/>
      <c r="CE14" s="93"/>
      <c r="CF14" s="93"/>
      <c r="CG14" s="93"/>
      <c r="CH14" s="93"/>
      <c r="CI14" s="93"/>
      <c r="CJ14" s="93"/>
      <c r="CK14" s="93"/>
      <c r="CY14" s="522"/>
      <c r="CZ14" s="522"/>
      <c r="DD14" s="521"/>
      <c r="DE14" s="521"/>
      <c r="DF14" s="521"/>
      <c r="DG14" s="529"/>
    </row>
    <row r="15" spans="1:129" ht="121.75" customHeight="1" x14ac:dyDescent="0.25">
      <c r="A15" s="511" t="s">
        <v>22</v>
      </c>
      <c r="B15" s="511" t="s">
        <v>194</v>
      </c>
      <c r="C15" s="511" t="s">
        <v>194</v>
      </c>
      <c r="D15" s="513" t="s">
        <v>201</v>
      </c>
      <c r="E15" s="511" t="s">
        <v>314</v>
      </c>
      <c r="F15" s="511" t="s">
        <v>315</v>
      </c>
      <c r="L15" s="511" t="s">
        <v>316</v>
      </c>
      <c r="M15" s="511" t="s">
        <v>317</v>
      </c>
      <c r="N15" s="526" t="s">
        <v>10</v>
      </c>
      <c r="O15" s="526" t="s">
        <v>14</v>
      </c>
      <c r="P15" s="526" t="e">
        <f>INDEX([11]Validacion!$C$15:$G$19,'Mapa de Riesgos'!CY15:CY17,'Mapa de Riesgos'!CZ15:CZ17)</f>
        <v>#N/A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28">
        <f>(IF(AD15="Fuerte",100,IF(AD15="Moderado",50,0))+IF(AD16="Fuerte",100,IF(AD16="Moderado",50,0))+IF(AD17="Fuerte",100,IF(AD17="Moderado",50,0)))/3</f>
        <v>100</v>
      </c>
      <c r="AF15" s="526" t="str">
        <f>IF(AE15=100,"Fuerte",IF(OR(AE15=99,AE15&gt;=50),"Moderado","Débil"))</f>
        <v>Fuerte</v>
      </c>
      <c r="AG15" s="526" t="s">
        <v>150</v>
      </c>
      <c r="AH15" s="526" t="s">
        <v>152</v>
      </c>
      <c r="AI15" s="526" t="e">
        <f>VLOOKUP(IF(DE15=0,DE15+1,DE15),[11]Validacion!$J$15:$K$19,2,FALSE)</f>
        <v>#N/A</v>
      </c>
      <c r="AJ15" s="526" t="e">
        <f>VLOOKUP(IF(DG15=0,DG15+1,DG15),[11]Validacion!$J$23:$K$27,2,FALSE)</f>
        <v>#N/A</v>
      </c>
      <c r="AK15" s="526" t="e">
        <f>INDEX([11]Validacion!$C$15:$G$19,IF(DE15=0,DE15+1,'Mapa de Riesgos'!DE15:DE17),IF(DG15=0,DG15+1,'Mapa de Riesgos'!DG15:DG17))</f>
        <v>#N/A</v>
      </c>
      <c r="AL15" s="526" t="s">
        <v>226</v>
      </c>
      <c r="AM15" s="93" t="s">
        <v>319</v>
      </c>
      <c r="AN15" s="93" t="s">
        <v>320</v>
      </c>
      <c r="AO15" s="93" t="s">
        <v>22</v>
      </c>
      <c r="AP15" s="84">
        <v>43467</v>
      </c>
      <c r="AQ15" s="84">
        <v>43830</v>
      </c>
      <c r="AR15" s="93" t="s">
        <v>321</v>
      </c>
      <c r="AS15" s="93"/>
      <c r="AT15" s="93"/>
      <c r="AU15" s="93"/>
      <c r="AV15" s="93"/>
      <c r="AW15" s="115"/>
      <c r="AX15" s="86"/>
      <c r="AY15" s="520"/>
      <c r="AZ15" s="94"/>
      <c r="BA15" s="520"/>
      <c r="BB15" s="116"/>
      <c r="BC15" s="116"/>
      <c r="BD15" s="116"/>
      <c r="BE15" s="116"/>
      <c r="BF15" s="117"/>
      <c r="BG15" s="118"/>
      <c r="BH15" s="540"/>
      <c r="BI15" s="540"/>
      <c r="BJ15" s="549"/>
      <c r="BK15" s="116"/>
      <c r="BL15" s="116"/>
      <c r="BM15" s="116"/>
      <c r="BN15" s="116"/>
      <c r="BO15" s="117"/>
      <c r="BP15" s="118"/>
      <c r="BQ15" s="540"/>
      <c r="BR15" s="540"/>
      <c r="BS15" s="517"/>
      <c r="BT15" s="119"/>
      <c r="BU15" s="119"/>
      <c r="BV15" s="119"/>
      <c r="BW15" s="119"/>
      <c r="BX15" s="119"/>
      <c r="BY15" s="119"/>
      <c r="BZ15" s="119"/>
      <c r="CA15" s="119"/>
      <c r="CB15" s="119"/>
      <c r="CC15" s="93"/>
      <c r="CD15" s="93"/>
      <c r="CE15" s="93"/>
      <c r="CF15" s="93"/>
      <c r="CG15" s="93"/>
      <c r="CH15" s="93"/>
      <c r="CI15" s="93"/>
      <c r="CJ15" s="93"/>
      <c r="CK15" s="93"/>
      <c r="CM15" s="543"/>
      <c r="CY15" s="520" t="e">
        <f>VLOOKUP(N15,[11]Validacion!$I$15:$M$19,2,FALSE)</f>
        <v>#N/A</v>
      </c>
      <c r="CZ15" s="520" t="e">
        <f>VLOOKUP(O15,[11]Validacion!$I$23:$J$27,2,FALSE)</f>
        <v>#N/A</v>
      </c>
      <c r="DD15" s="520" t="e">
        <f>VLOOKUP($N15,[11]Validacion!$I$15:$M$19,2,FALSE)</f>
        <v>#N/A</v>
      </c>
      <c r="DE15" s="520" t="e">
        <f>IF(AF15="Fuerte",DD15-2,IF(AND(AF15="Moderado",AG15="Directamente",AH15="Directamente"),DD15-1,IF(AND(AF15="Moderado",AG15="No Disminuye",AH15="Directamente"),DD15,IF(AND(AF15="Moderado",AG15="Directamente",AH15="No Disminuye"),DD15-1,DD15))))</f>
        <v>#N/A</v>
      </c>
      <c r="DF15" s="520" t="e">
        <f>VLOOKUP($O15,[11]Validacion!$I$23:$J$27,2,FALSE)</f>
        <v>#N/A</v>
      </c>
      <c r="DG15" s="529" t="e">
        <f>IF(AF15="Fuerte",DF15,IF(AND(AF15="Moderado",AG15="Directamente",AH15="Directamente"),DF15-1,IF(AND(AF15="Moderado",AG15="No Disminuye",AH15="Directamente"),DF15-1,IF(AND(AF15="Moderado",AG15="Directamente",AH15="No Disminuye"),DF15,DF15))))</f>
        <v>#N/A</v>
      </c>
    </row>
    <row r="16" spans="1:129" ht="87.8" customHeight="1" x14ac:dyDescent="0.25">
      <c r="A16" s="511"/>
      <c r="B16" s="511"/>
      <c r="C16" s="511"/>
      <c r="D16" s="513"/>
      <c r="E16" s="511"/>
      <c r="F16" s="511"/>
      <c r="L16" s="511"/>
      <c r="M16" s="511"/>
      <c r="N16" s="526"/>
      <c r="O16" s="526"/>
      <c r="P16" s="526"/>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28"/>
      <c r="AF16" s="526"/>
      <c r="AG16" s="526"/>
      <c r="AH16" s="526"/>
      <c r="AI16" s="526"/>
      <c r="AJ16" s="526"/>
      <c r="AK16" s="526"/>
      <c r="AL16" s="526"/>
      <c r="AM16" s="93" t="s">
        <v>323</v>
      </c>
      <c r="AN16" s="93" t="s">
        <v>324</v>
      </c>
      <c r="AO16" s="93" t="s">
        <v>22</v>
      </c>
      <c r="AP16" s="84">
        <v>43467</v>
      </c>
      <c r="AQ16" s="84">
        <v>43830</v>
      </c>
      <c r="AR16" s="93" t="s">
        <v>325</v>
      </c>
      <c r="AS16" s="93"/>
      <c r="AT16" s="93"/>
      <c r="AU16" s="523"/>
      <c r="AV16" s="523"/>
      <c r="AW16" s="534"/>
      <c r="AX16" s="536"/>
      <c r="AY16" s="521"/>
      <c r="AZ16" s="95"/>
      <c r="BA16" s="521"/>
      <c r="BB16" s="116"/>
      <c r="BC16" s="116"/>
      <c r="BD16" s="538"/>
      <c r="BE16" s="538"/>
      <c r="BF16" s="547"/>
      <c r="BG16" s="532"/>
      <c r="BH16" s="541"/>
      <c r="BI16" s="541"/>
      <c r="BJ16" s="550"/>
      <c r="BK16" s="116"/>
      <c r="BL16" s="116"/>
      <c r="BM16" s="538"/>
      <c r="BN16" s="538"/>
      <c r="BO16" s="547"/>
      <c r="BP16" s="532"/>
      <c r="BQ16" s="541"/>
      <c r="BR16" s="541"/>
      <c r="BS16" s="518"/>
      <c r="BT16" s="97"/>
      <c r="BU16" s="97"/>
      <c r="BV16" s="517"/>
      <c r="BW16" s="517"/>
      <c r="BX16" s="517"/>
      <c r="BY16" s="517"/>
      <c r="BZ16" s="517"/>
      <c r="CA16" s="97"/>
      <c r="CB16" s="517"/>
      <c r="CC16" s="93"/>
      <c r="CD16" s="93"/>
      <c r="CE16" s="93"/>
      <c r="CF16" s="93"/>
      <c r="CG16" s="93"/>
      <c r="CH16" s="93"/>
      <c r="CI16" s="93"/>
      <c r="CJ16" s="93"/>
      <c r="CK16" s="93"/>
      <c r="CM16" s="543"/>
      <c r="CY16" s="521"/>
      <c r="CZ16" s="521"/>
      <c r="DD16" s="521"/>
      <c r="DE16" s="521"/>
      <c r="DF16" s="521"/>
      <c r="DG16" s="529"/>
    </row>
    <row r="17" spans="1:112" ht="74.25" customHeight="1" x14ac:dyDescent="0.25">
      <c r="A17" s="511"/>
      <c r="B17" s="511"/>
      <c r="C17" s="511"/>
      <c r="D17" s="513"/>
      <c r="E17" s="511"/>
      <c r="F17" s="511"/>
      <c r="G17" s="111"/>
      <c r="H17" s="111"/>
      <c r="I17" s="111"/>
      <c r="J17" s="111"/>
      <c r="K17" s="111"/>
      <c r="L17" s="511"/>
      <c r="M17" s="511"/>
      <c r="N17" s="526"/>
      <c r="O17" s="526"/>
      <c r="P17" s="526"/>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28"/>
      <c r="AF17" s="526"/>
      <c r="AG17" s="526"/>
      <c r="AH17" s="526"/>
      <c r="AI17" s="526"/>
      <c r="AJ17" s="526"/>
      <c r="AK17" s="526"/>
      <c r="AL17" s="526"/>
      <c r="AM17" s="93" t="s">
        <v>327</v>
      </c>
      <c r="AN17" s="93" t="s">
        <v>328</v>
      </c>
      <c r="AO17" s="93" t="s">
        <v>22</v>
      </c>
      <c r="AP17" s="84">
        <v>43467</v>
      </c>
      <c r="AQ17" s="84">
        <v>43830</v>
      </c>
      <c r="AR17" s="93" t="s">
        <v>329</v>
      </c>
      <c r="AS17" s="93"/>
      <c r="AT17" s="85"/>
      <c r="AU17" s="525"/>
      <c r="AV17" s="525"/>
      <c r="AW17" s="535"/>
      <c r="AX17" s="537"/>
      <c r="AY17" s="522"/>
      <c r="AZ17" s="96"/>
      <c r="BA17" s="522"/>
      <c r="BB17" s="116"/>
      <c r="BC17" s="120"/>
      <c r="BD17" s="539"/>
      <c r="BE17" s="539"/>
      <c r="BF17" s="548"/>
      <c r="BG17" s="533"/>
      <c r="BH17" s="542"/>
      <c r="BI17" s="542"/>
      <c r="BJ17" s="551"/>
      <c r="BK17" s="116"/>
      <c r="BL17" s="120"/>
      <c r="BM17" s="539"/>
      <c r="BN17" s="539"/>
      <c r="BO17" s="548"/>
      <c r="BP17" s="533"/>
      <c r="BQ17" s="542"/>
      <c r="BR17" s="542"/>
      <c r="BS17" s="519"/>
      <c r="BT17" s="98"/>
      <c r="BU17" s="98"/>
      <c r="BV17" s="519"/>
      <c r="BW17" s="519"/>
      <c r="BX17" s="519"/>
      <c r="BY17" s="519"/>
      <c r="BZ17" s="519"/>
      <c r="CA17" s="98"/>
      <c r="CB17" s="519"/>
      <c r="CC17" s="93"/>
      <c r="CD17" s="93"/>
      <c r="CE17" s="93"/>
      <c r="CF17" s="93"/>
      <c r="CG17" s="93"/>
      <c r="CH17" s="93"/>
      <c r="CI17" s="93"/>
      <c r="CJ17" s="93"/>
      <c r="CK17" s="93"/>
      <c r="CM17" s="543"/>
      <c r="CY17" s="522"/>
      <c r="CZ17" s="522"/>
      <c r="DD17" s="521"/>
      <c r="DE17" s="521"/>
      <c r="DF17" s="521"/>
      <c r="DG17" s="529"/>
    </row>
    <row r="18" spans="1:112" ht="108" customHeight="1" x14ac:dyDescent="0.25">
      <c r="A18" s="511" t="s">
        <v>330</v>
      </c>
      <c r="B18" s="511" t="s">
        <v>197</v>
      </c>
      <c r="C18" s="511" t="s">
        <v>197</v>
      </c>
      <c r="D18" s="544" t="s">
        <v>198</v>
      </c>
      <c r="E18" s="545" t="s">
        <v>331</v>
      </c>
      <c r="F18" s="546" t="s">
        <v>332</v>
      </c>
      <c r="G18" s="9" t="s">
        <v>45</v>
      </c>
      <c r="H18" s="9" t="s">
        <v>45</v>
      </c>
      <c r="I18" s="9" t="s">
        <v>45</v>
      </c>
      <c r="J18" s="9" t="s">
        <v>45</v>
      </c>
      <c r="K18" s="9" t="s">
        <v>45</v>
      </c>
      <c r="L18" s="546" t="s">
        <v>333</v>
      </c>
      <c r="M18" s="546" t="s">
        <v>334</v>
      </c>
      <c r="N18" s="526" t="s">
        <v>9</v>
      </c>
      <c r="O18" s="526" t="s">
        <v>14</v>
      </c>
      <c r="P18" s="526" t="e">
        <f>INDEX([11]Validacion!$C$15:$G$19,'Mapa de Riesgos'!CY18:CY20,'Mapa de Riesgos'!CZ18:CZ20)</f>
        <v>#N/A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28">
        <f>(IF(AD18="Fuerte",100,IF(AD18="Moderado",50,0))+IF(AD19="Fuerte",100,IF(AD19="Moderado",50,0))+IF(AD20="Fuerte",100,IF(AD20="Moderado",50,0)))/3</f>
        <v>100</v>
      </c>
      <c r="AF18" s="526" t="str">
        <f>IF(AE18=100,"Fuerte",IF(OR(AE18=99,AE18&gt;=50),"Moderado","Débil"))</f>
        <v>Fuerte</v>
      </c>
      <c r="AG18" s="526" t="s">
        <v>150</v>
      </c>
      <c r="AH18" s="526" t="s">
        <v>152</v>
      </c>
      <c r="AI18" s="526" t="e">
        <f>VLOOKUP(IF(DE18=0,DE18+1,IF(DE18&lt;0,DE18+2,DE18)),[11]Validacion!$J$15:$K$19,2,FALSE)</f>
        <v>#N/A</v>
      </c>
      <c r="AJ18" s="526" t="e">
        <f>VLOOKUP(IF(DG18=0,DG18+1,DG18),[11]Validacion!$J$23:$K$27,2,FALSE)</f>
        <v>#N/A</v>
      </c>
      <c r="AK18" s="526" t="e">
        <f>INDEX([11]Validacion!$C$15:$G$19,IF(DE18=0,DE18+1,IF(DE18&lt;0,DE18+2,'Mapa de Riesgos'!DE18:DE20)),IF(DG18=0,DG18+1,'Mapa de Riesgos'!DG18:DG20))</f>
        <v>#N/A</v>
      </c>
      <c r="AL18" s="526" t="s">
        <v>226</v>
      </c>
      <c r="AM18" s="116" t="s">
        <v>336</v>
      </c>
      <c r="AN18" s="116" t="s">
        <v>337</v>
      </c>
      <c r="AO18" s="93" t="s">
        <v>338</v>
      </c>
      <c r="AP18" s="84">
        <v>43525</v>
      </c>
      <c r="AQ18" s="84">
        <v>43830</v>
      </c>
      <c r="AR18" s="93" t="s">
        <v>339</v>
      </c>
      <c r="AS18" s="93"/>
      <c r="AT18" s="93"/>
      <c r="AU18" s="93"/>
      <c r="AV18" s="93"/>
      <c r="AW18" s="121"/>
      <c r="AX18" s="86"/>
      <c r="AY18" s="520"/>
      <c r="AZ18" s="94"/>
      <c r="BA18" s="520"/>
      <c r="BB18" s="116"/>
      <c r="BC18" s="116"/>
      <c r="BD18" s="116"/>
      <c r="BE18" s="116"/>
      <c r="BF18" s="122"/>
      <c r="BG18" s="118"/>
      <c r="BH18" s="540"/>
      <c r="BI18" s="540"/>
      <c r="BJ18" s="538" t="s">
        <v>340</v>
      </c>
      <c r="BK18" s="116"/>
      <c r="BL18" s="116"/>
      <c r="BM18" s="116"/>
      <c r="BN18" s="116"/>
      <c r="BO18" s="122"/>
      <c r="BP18" s="118"/>
      <c r="BQ18" s="540"/>
      <c r="BR18" s="540"/>
      <c r="BS18" s="538"/>
      <c r="BT18" s="119"/>
      <c r="BU18" s="119"/>
      <c r="BV18" s="119"/>
      <c r="BW18" s="119"/>
      <c r="BX18" s="119"/>
      <c r="BY18" s="119"/>
      <c r="BZ18" s="119"/>
      <c r="CA18" s="119"/>
      <c r="CB18" s="119"/>
      <c r="CC18" s="93"/>
      <c r="CD18" s="93"/>
      <c r="CE18" s="93"/>
      <c r="CF18" s="93"/>
      <c r="CG18" s="93"/>
      <c r="CH18" s="93"/>
      <c r="CI18" s="93"/>
      <c r="CJ18" s="93"/>
      <c r="CK18" s="93"/>
      <c r="CY18" s="520" t="e">
        <f>VLOOKUP(N18,[11]Validacion!$I$15:$M$19,2,FALSE)</f>
        <v>#N/A</v>
      </c>
      <c r="CZ18" s="520" t="e">
        <f>VLOOKUP(O18,[11]Validacion!$I$23:$J$27,2,FALSE)</f>
        <v>#N/A</v>
      </c>
      <c r="DD18" s="520" t="e">
        <f>VLOOKUP($N18,[11]Validacion!$I$15:$M$19,2,FALSE)</f>
        <v>#N/A</v>
      </c>
      <c r="DE18" s="520" t="e">
        <f>IF(AF18="Fuerte",DD18-2,IF(AND(AF18="Moderado",AG18="Directamente",AH18="Directamente"),DD18-1,IF(AND(AF18="Moderado",AG18="No Disminuye",AH18="Directamente"),DD18,IF(AND(AF18="Moderado",AG18="Directamente",AH18="No Disminuye"),DD18-1,DD18))))</f>
        <v>#N/A</v>
      </c>
      <c r="DF18" s="520" t="e">
        <f>VLOOKUP($O18,[11]Validacion!$I$23:$J$27,2,FALSE)</f>
        <v>#N/A</v>
      </c>
      <c r="DG18" s="529" t="e">
        <f>IF(AF18="Fuerte",DF18,IF(AND(AF18="Moderado",AG18="Directamente",AH18="Directamente"),DF18-1,IF(AND(AF18="Moderado",AG18="No Disminuye",AH18="Directamente"),DF18-1,IF(AND(AF18="Moderado",AG18="Directamente",AH18="No Disminuye"),DF18,DF18))))</f>
        <v>#N/A</v>
      </c>
      <c r="DH18" s="529" t="e">
        <f>IF(AJ18="Fuerte",#REF!-1,IF(AND(AJ18="Moderado",AK18="Directamente",AL18="Directamente"),#REF!-1,IF(AND(AJ18="Moderado",AK18="No Disminuye",AL18="Directamente"),#REF!-1,IF(AND(AJ18="Moderado",AK18="Directamente",AL18="No Disminuye"),#REF!,#REF!))))</f>
        <v>#N/A</v>
      </c>
    </row>
    <row r="19" spans="1:112" ht="120.75" customHeight="1" x14ac:dyDescent="0.25">
      <c r="A19" s="511"/>
      <c r="B19" s="511"/>
      <c r="C19" s="511"/>
      <c r="D19" s="544"/>
      <c r="E19" s="545"/>
      <c r="F19" s="546"/>
      <c r="G19" s="10" t="s">
        <v>224</v>
      </c>
      <c r="H19" s="10" t="s">
        <v>224</v>
      </c>
      <c r="I19" s="10" t="s">
        <v>224</v>
      </c>
      <c r="J19" s="10" t="s">
        <v>224</v>
      </c>
      <c r="K19" s="10" t="s">
        <v>224</v>
      </c>
      <c r="L19" s="546"/>
      <c r="M19" s="546"/>
      <c r="N19" s="526"/>
      <c r="O19" s="526"/>
      <c r="P19" s="526"/>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28"/>
      <c r="AF19" s="526"/>
      <c r="AG19" s="526"/>
      <c r="AH19" s="526"/>
      <c r="AI19" s="526"/>
      <c r="AJ19" s="526"/>
      <c r="AK19" s="526"/>
      <c r="AL19" s="526"/>
      <c r="AM19" s="116" t="s">
        <v>342</v>
      </c>
      <c r="AN19" s="116" t="s">
        <v>343</v>
      </c>
      <c r="AO19" s="93" t="s">
        <v>338</v>
      </c>
      <c r="AP19" s="84">
        <v>43525</v>
      </c>
      <c r="AQ19" s="84">
        <v>43830</v>
      </c>
      <c r="AR19" s="93" t="s">
        <v>344</v>
      </c>
      <c r="AS19" s="93"/>
      <c r="AT19" s="93"/>
      <c r="AU19" s="93"/>
      <c r="AV19" s="93"/>
      <c r="AW19" s="121"/>
      <c r="AX19" s="86"/>
      <c r="AY19" s="521"/>
      <c r="AZ19" s="96"/>
      <c r="BA19" s="521"/>
      <c r="BB19" s="116"/>
      <c r="BC19" s="116"/>
      <c r="BD19" s="123"/>
      <c r="BE19" s="116"/>
      <c r="BF19" s="124"/>
      <c r="BG19" s="118"/>
      <c r="BH19" s="541"/>
      <c r="BI19" s="541"/>
      <c r="BJ19" s="552"/>
      <c r="BK19" s="116"/>
      <c r="BL19" s="116"/>
      <c r="BM19" s="123"/>
      <c r="BN19" s="116"/>
      <c r="BO19" s="124"/>
      <c r="BP19" s="118"/>
      <c r="BQ19" s="541"/>
      <c r="BR19" s="541"/>
      <c r="BS19" s="552"/>
      <c r="BT19" s="119"/>
      <c r="BU19" s="119"/>
      <c r="BV19" s="119"/>
      <c r="BW19" s="119"/>
      <c r="BX19" s="119"/>
      <c r="BY19" s="119"/>
      <c r="BZ19" s="119"/>
      <c r="CA19" s="119"/>
      <c r="CB19" s="119"/>
      <c r="CC19" s="93"/>
      <c r="CD19" s="93"/>
      <c r="CE19" s="93"/>
      <c r="CF19" s="93"/>
      <c r="CG19" s="93"/>
      <c r="CH19" s="93"/>
      <c r="CI19" s="93"/>
      <c r="CJ19" s="93"/>
      <c r="CK19" s="93"/>
      <c r="CY19" s="521"/>
      <c r="CZ19" s="521"/>
      <c r="DD19" s="521"/>
      <c r="DE19" s="521"/>
      <c r="DF19" s="521"/>
      <c r="DG19" s="529"/>
      <c r="DH19" s="529"/>
    </row>
    <row r="20" spans="1:112" ht="145.55000000000001" customHeight="1" x14ac:dyDescent="0.25">
      <c r="A20" s="511"/>
      <c r="B20" s="511"/>
      <c r="C20" s="511"/>
      <c r="D20" s="544"/>
      <c r="E20" s="545"/>
      <c r="F20" s="511"/>
      <c r="G20" s="10"/>
      <c r="H20" s="10"/>
      <c r="I20" s="10"/>
      <c r="J20" s="10"/>
      <c r="K20" s="10"/>
      <c r="L20" s="511"/>
      <c r="M20" s="546"/>
      <c r="N20" s="526"/>
      <c r="O20" s="526"/>
      <c r="P20" s="526"/>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28"/>
      <c r="AF20" s="526"/>
      <c r="AG20" s="526"/>
      <c r="AH20" s="526"/>
      <c r="AI20" s="526"/>
      <c r="AJ20" s="526"/>
      <c r="AK20" s="526"/>
      <c r="AL20" s="526"/>
      <c r="AM20" s="116" t="s">
        <v>346</v>
      </c>
      <c r="AN20" s="116" t="s">
        <v>337</v>
      </c>
      <c r="AO20" s="116" t="s">
        <v>347</v>
      </c>
      <c r="AP20" s="84">
        <v>43525</v>
      </c>
      <c r="AQ20" s="84">
        <v>43830</v>
      </c>
      <c r="AR20" s="93" t="s">
        <v>348</v>
      </c>
      <c r="AS20" s="93"/>
      <c r="AT20" s="93"/>
      <c r="AU20" s="93"/>
      <c r="AV20" s="93"/>
      <c r="AW20" s="121"/>
      <c r="AX20" s="86"/>
      <c r="AY20" s="522"/>
      <c r="AZ20" s="96"/>
      <c r="BA20" s="522"/>
      <c r="BB20" s="116"/>
      <c r="BC20" s="116"/>
      <c r="BD20" s="123"/>
      <c r="BE20" s="116"/>
      <c r="BF20" s="124"/>
      <c r="BG20" s="118"/>
      <c r="BH20" s="542"/>
      <c r="BI20" s="542"/>
      <c r="BJ20" s="539"/>
      <c r="BK20" s="116"/>
      <c r="BL20" s="116"/>
      <c r="BM20" s="123"/>
      <c r="BN20" s="116"/>
      <c r="BO20" s="124"/>
      <c r="BP20" s="118"/>
      <c r="BQ20" s="542"/>
      <c r="BR20" s="542"/>
      <c r="BS20" s="539"/>
      <c r="BT20" s="119"/>
      <c r="BU20" s="119"/>
      <c r="BV20" s="119"/>
      <c r="BW20" s="119"/>
      <c r="BX20" s="119"/>
      <c r="BY20" s="119"/>
      <c r="BZ20" s="119"/>
      <c r="CA20" s="119"/>
      <c r="CB20" s="119"/>
      <c r="CC20" s="93"/>
      <c r="CD20" s="93"/>
      <c r="CE20" s="93"/>
      <c r="CF20" s="93"/>
      <c r="CG20" s="93"/>
      <c r="CH20" s="93"/>
      <c r="CI20" s="93"/>
      <c r="CJ20" s="93"/>
      <c r="CK20" s="93"/>
      <c r="CM20" s="125"/>
      <c r="CY20" s="522"/>
      <c r="CZ20" s="522"/>
      <c r="DD20" s="522"/>
      <c r="DE20" s="522"/>
      <c r="DF20" s="522"/>
      <c r="DG20" s="529"/>
      <c r="DH20" s="529"/>
    </row>
    <row r="21" spans="1:112" ht="132.80000000000001" customHeight="1" x14ac:dyDescent="0.25">
      <c r="A21" s="511" t="s">
        <v>54</v>
      </c>
      <c r="B21" s="511" t="s">
        <v>197</v>
      </c>
      <c r="C21" s="511" t="s">
        <v>197</v>
      </c>
      <c r="D21" s="544" t="s">
        <v>199</v>
      </c>
      <c r="E21" s="545" t="s">
        <v>331</v>
      </c>
      <c r="F21" s="511" t="s">
        <v>349</v>
      </c>
      <c r="G21" s="10"/>
      <c r="H21" s="10"/>
      <c r="I21" s="10"/>
      <c r="J21" s="10"/>
      <c r="K21" s="10"/>
      <c r="L21" s="511" t="s">
        <v>350</v>
      </c>
      <c r="M21" s="546" t="s">
        <v>351</v>
      </c>
      <c r="N21" s="526" t="s">
        <v>9</v>
      </c>
      <c r="O21" s="526" t="s">
        <v>14</v>
      </c>
      <c r="P21" s="526" t="e">
        <f>INDEX([11]Validacion!$C$15:$G$19,'Mapa de Riesgos'!CY21:CY23,'Mapa de Riesgos'!CZ21:CZ23)</f>
        <v>#N/A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28">
        <f>(IF(AD21="Fuerte",100,IF(AD21="Moderado",50,0))+IF(AD22="Fuerte",100,IF(AD22="Moderado",50,0))+IF(AD23="Fuerte",100,IF(AD23="Moderado",50,0)))/3</f>
        <v>100</v>
      </c>
      <c r="AF21" s="526" t="str">
        <f>IF(AE21=100,"Fuerte",IF(OR(AE21=99,AE21&gt;=50),"Moderado","Débil"))</f>
        <v>Fuerte</v>
      </c>
      <c r="AG21" s="526" t="s">
        <v>150</v>
      </c>
      <c r="AH21" s="526" t="s">
        <v>152</v>
      </c>
      <c r="AI21" s="526" t="e">
        <f>VLOOKUP(IF(DE21=0,DE21+1,DE21),[11]Validacion!$J$15:$K$19,2,FALSE)</f>
        <v>#N/A</v>
      </c>
      <c r="AJ21" s="526" t="e">
        <f>VLOOKUP(IF(DG21=0,DG21+1,DG21),[11]Validacion!$J$23:$K$27,2,FALSE)</f>
        <v>#N/A</v>
      </c>
      <c r="AK21" s="526" t="e">
        <f>INDEX([11]Validacion!$C$15:$G$19,IF(DE21=0,DE21+1,'Mapa de Riesgos'!DE21:DE23),IF(DG21=0,DG21+1,'Mapa de Riesgos'!DG21:DG23))</f>
        <v>#N/A</v>
      </c>
      <c r="AL21" s="526" t="s">
        <v>226</v>
      </c>
      <c r="AM21" s="116" t="s">
        <v>353</v>
      </c>
      <c r="AN21" s="85" t="s">
        <v>354</v>
      </c>
      <c r="AO21" s="93" t="s">
        <v>355</v>
      </c>
      <c r="AP21" s="84">
        <v>43467</v>
      </c>
      <c r="AQ21" s="84">
        <v>43830</v>
      </c>
      <c r="AR21" s="93" t="s">
        <v>356</v>
      </c>
      <c r="AS21" s="93"/>
      <c r="AT21" s="93"/>
      <c r="AU21" s="93"/>
      <c r="AV21" s="93"/>
      <c r="AW21" s="115"/>
      <c r="AX21" s="86"/>
      <c r="AY21" s="520"/>
      <c r="AZ21" s="94"/>
      <c r="BA21" s="520"/>
      <c r="BB21" s="116"/>
      <c r="BC21" s="116"/>
      <c r="BD21" s="116"/>
      <c r="BE21" s="116"/>
      <c r="BF21" s="117"/>
      <c r="BG21" s="118"/>
      <c r="BH21" s="540"/>
      <c r="BI21" s="540"/>
      <c r="BJ21" s="549"/>
      <c r="BK21" s="116"/>
      <c r="BL21" s="116"/>
      <c r="BM21" s="116"/>
      <c r="BN21" s="116"/>
      <c r="BO21" s="117"/>
      <c r="BP21" s="118"/>
      <c r="BQ21" s="540"/>
      <c r="BR21" s="540"/>
      <c r="BS21" s="517"/>
      <c r="BT21" s="119"/>
      <c r="BU21" s="119"/>
      <c r="BV21" s="119"/>
      <c r="BW21" s="119"/>
      <c r="BX21" s="119"/>
      <c r="BY21" s="119"/>
      <c r="BZ21" s="119"/>
      <c r="CA21" s="119"/>
      <c r="CB21" s="119"/>
      <c r="CC21" s="93"/>
      <c r="CD21" s="93"/>
      <c r="CE21" s="93"/>
      <c r="CF21" s="93"/>
      <c r="CG21" s="93"/>
      <c r="CH21" s="93"/>
      <c r="CI21" s="93"/>
      <c r="CJ21" s="93"/>
      <c r="CK21" s="93"/>
      <c r="CM21" s="543"/>
      <c r="CY21" s="520" t="e">
        <f>VLOOKUP(N21,[11]Validacion!$I$15:$M$19,2,FALSE)</f>
        <v>#N/A</v>
      </c>
      <c r="CZ21" s="520" t="e">
        <f>VLOOKUP(O21,[11]Validacion!$I$23:$J$27,2,FALSE)</f>
        <v>#N/A</v>
      </c>
      <c r="DD21" s="520" t="e">
        <f>VLOOKUP($N21,[11]Validacion!$I$15:$M$19,2,FALSE)</f>
        <v>#N/A</v>
      </c>
      <c r="DE21" s="520" t="e">
        <f>IF(AF21="Fuerte",DD21-2,IF(AND(AF21="Moderado",AG21="Directamente",AH21="Directamente"),DD21-1,IF(AND(AF21="Moderado",AG21="No Disminuye",AH21="Directamente"),DD21,IF(AND(AF21="Moderado",AG21="Directamente",AH21="No Disminuye"),DD21-1,DD21))))</f>
        <v>#N/A</v>
      </c>
      <c r="DF21" s="520" t="e">
        <f>VLOOKUP($O21,[11]Validacion!$I$23:$J$27,2,FALSE)</f>
        <v>#N/A</v>
      </c>
      <c r="DG21" s="529" t="e">
        <f>IF(AF21="Fuerte",DF21,IF(AND(AF21="Moderado",AG21="Directamente",AH21="Directamente"),DF21-1,IF(AND(AF21="Moderado",AG21="No Disminuye",AH21="Directamente"),DF21-1,IF(AND(AF21="Moderado",AG21="Directamente",AH21="No Disminuye"),DF21,DF21))))</f>
        <v>#N/A</v>
      </c>
    </row>
    <row r="22" spans="1:112" ht="132.80000000000001" customHeight="1" x14ac:dyDescent="0.25">
      <c r="A22" s="511"/>
      <c r="B22" s="511"/>
      <c r="C22" s="511"/>
      <c r="D22" s="544"/>
      <c r="E22" s="545"/>
      <c r="F22" s="511"/>
      <c r="G22" s="13"/>
      <c r="H22" s="13"/>
      <c r="I22" s="13"/>
      <c r="J22" s="13"/>
      <c r="K22" s="13"/>
      <c r="L22" s="511"/>
      <c r="M22" s="511"/>
      <c r="N22" s="526"/>
      <c r="O22" s="526"/>
      <c r="P22" s="526"/>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28"/>
      <c r="AF22" s="526"/>
      <c r="AG22" s="526"/>
      <c r="AH22" s="526"/>
      <c r="AI22" s="526"/>
      <c r="AJ22" s="526"/>
      <c r="AK22" s="526"/>
      <c r="AL22" s="526"/>
      <c r="AM22" s="116" t="s">
        <v>358</v>
      </c>
      <c r="AN22" s="93" t="s">
        <v>359</v>
      </c>
      <c r="AO22" s="93" t="s">
        <v>355</v>
      </c>
      <c r="AP22" s="84">
        <v>43467</v>
      </c>
      <c r="AQ22" s="84">
        <v>43830</v>
      </c>
      <c r="AR22" s="93" t="s">
        <v>360</v>
      </c>
      <c r="AS22" s="93"/>
      <c r="AT22" s="93"/>
      <c r="AU22" s="92"/>
      <c r="AV22" s="92"/>
      <c r="AW22" s="126"/>
      <c r="AX22" s="127"/>
      <c r="AY22" s="521"/>
      <c r="AZ22" s="95"/>
      <c r="BA22" s="521"/>
      <c r="BB22" s="116"/>
      <c r="BC22" s="116"/>
      <c r="BD22" s="128"/>
      <c r="BE22" s="128"/>
      <c r="BF22" s="129"/>
      <c r="BG22" s="130"/>
      <c r="BH22" s="541"/>
      <c r="BI22" s="541"/>
      <c r="BJ22" s="550"/>
      <c r="BK22" s="116"/>
      <c r="BL22" s="116"/>
      <c r="BM22" s="128"/>
      <c r="BN22" s="128"/>
      <c r="BO22" s="129"/>
      <c r="BP22" s="130"/>
      <c r="BQ22" s="541"/>
      <c r="BR22" s="541"/>
      <c r="BS22" s="518"/>
      <c r="BT22" s="131"/>
      <c r="BU22" s="131"/>
      <c r="BV22" s="131"/>
      <c r="BW22" s="131"/>
      <c r="BX22" s="131"/>
      <c r="BY22" s="131"/>
      <c r="BZ22" s="131"/>
      <c r="CA22" s="131"/>
      <c r="CB22" s="131"/>
      <c r="CC22" s="93"/>
      <c r="CD22" s="93"/>
      <c r="CE22" s="93"/>
      <c r="CF22" s="93"/>
      <c r="CG22" s="93"/>
      <c r="CH22" s="93"/>
      <c r="CI22" s="93"/>
      <c r="CJ22" s="93"/>
      <c r="CK22" s="93"/>
      <c r="CM22" s="543"/>
      <c r="CY22" s="521"/>
      <c r="CZ22" s="521"/>
      <c r="DD22" s="521"/>
      <c r="DE22" s="521"/>
      <c r="DF22" s="521"/>
      <c r="DG22" s="529"/>
    </row>
    <row r="23" spans="1:112" ht="103.75" customHeight="1" x14ac:dyDescent="0.25">
      <c r="A23" s="511"/>
      <c r="B23" s="511"/>
      <c r="C23" s="511"/>
      <c r="D23" s="544"/>
      <c r="E23" s="545"/>
      <c r="F23" s="511"/>
      <c r="L23" s="511"/>
      <c r="M23" s="511"/>
      <c r="N23" s="526"/>
      <c r="O23" s="526"/>
      <c r="P23" s="526"/>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28"/>
      <c r="AF23" s="526"/>
      <c r="AG23" s="526"/>
      <c r="AH23" s="526"/>
      <c r="AI23" s="526"/>
      <c r="AJ23" s="526"/>
      <c r="AK23" s="526"/>
      <c r="AL23" s="526"/>
      <c r="AM23" s="120" t="s">
        <v>362</v>
      </c>
      <c r="AN23" s="85" t="s">
        <v>363</v>
      </c>
      <c r="AO23" s="93" t="s">
        <v>355</v>
      </c>
      <c r="AP23" s="84">
        <v>43467</v>
      </c>
      <c r="AQ23" s="84">
        <v>43830</v>
      </c>
      <c r="AR23" s="93" t="s">
        <v>364</v>
      </c>
      <c r="AS23" s="93"/>
      <c r="AT23" s="85"/>
      <c r="AU23" s="92"/>
      <c r="AV23" s="92"/>
      <c r="AW23" s="126"/>
      <c r="AX23" s="132"/>
      <c r="AY23" s="522"/>
      <c r="AZ23" s="96"/>
      <c r="BA23" s="522"/>
      <c r="BB23" s="116"/>
      <c r="BC23" s="120"/>
      <c r="BD23" s="128"/>
      <c r="BE23" s="128"/>
      <c r="BF23" s="129"/>
      <c r="BG23" s="133"/>
      <c r="BH23" s="542"/>
      <c r="BI23" s="542"/>
      <c r="BJ23" s="551"/>
      <c r="BK23" s="116"/>
      <c r="BL23" s="120"/>
      <c r="BM23" s="128"/>
      <c r="BN23" s="128"/>
      <c r="BO23" s="129"/>
      <c r="BP23" s="133"/>
      <c r="BQ23" s="542"/>
      <c r="BR23" s="542"/>
      <c r="BS23" s="519"/>
      <c r="BT23" s="98"/>
      <c r="BU23" s="98"/>
      <c r="BV23" s="98"/>
      <c r="BW23" s="98"/>
      <c r="BX23" s="98"/>
      <c r="BY23" s="98"/>
      <c r="BZ23" s="98"/>
      <c r="CA23" s="98"/>
      <c r="CB23" s="98"/>
      <c r="CC23" s="93"/>
      <c r="CD23" s="93"/>
      <c r="CE23" s="93"/>
      <c r="CF23" s="93"/>
      <c r="CG23" s="93"/>
      <c r="CH23" s="93"/>
      <c r="CI23" s="93"/>
      <c r="CJ23" s="93"/>
      <c r="CK23" s="93"/>
      <c r="CM23" s="543"/>
      <c r="CY23" s="522"/>
      <c r="CZ23" s="522"/>
      <c r="DD23" s="521"/>
      <c r="DE23" s="521"/>
      <c r="DF23" s="521"/>
      <c r="DG23" s="529"/>
    </row>
    <row r="24" spans="1:112" ht="132.80000000000001" customHeight="1" x14ac:dyDescent="0.25">
      <c r="A24" s="511" t="s">
        <v>54</v>
      </c>
      <c r="B24" s="511" t="s">
        <v>197</v>
      </c>
      <c r="C24" s="511" t="s">
        <v>197</v>
      </c>
      <c r="D24" s="544" t="s">
        <v>199</v>
      </c>
      <c r="E24" s="545" t="s">
        <v>331</v>
      </c>
      <c r="F24" s="546" t="s">
        <v>365</v>
      </c>
      <c r="L24" s="546" t="s">
        <v>366</v>
      </c>
      <c r="M24" s="546" t="s">
        <v>367</v>
      </c>
      <c r="N24" s="526" t="s">
        <v>9</v>
      </c>
      <c r="O24" s="526" t="s">
        <v>14</v>
      </c>
      <c r="P24" s="526" t="e">
        <f>INDEX([11]Validacion!$C$15:$G$19,'Mapa de Riesgos'!CY24:CY25,'Mapa de Riesgos'!CZ24:CZ25)</f>
        <v>#N/A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28">
        <f>(IF(AD24="Fuerte",100,IF(AD24="Moderado",50,0))+IF(AD25="Fuerte",100,IF(AD25="Moderado",50,0)))/2</f>
        <v>100</v>
      </c>
      <c r="AF24" s="526" t="str">
        <f>IF(AE24=100,"Fuerte",IF(OR(AE24=99,AE24&gt;=50),"Moderado","Débil"))</f>
        <v>Fuerte</v>
      </c>
      <c r="AG24" s="526" t="s">
        <v>150</v>
      </c>
      <c r="AH24" s="526" t="s">
        <v>152</v>
      </c>
      <c r="AI24" s="526" t="e">
        <f>VLOOKUP(IF(DE24=0,DE24+1,DE24),[11]Validacion!$J$15:$K$19,2,FALSE)</f>
        <v>#N/A</v>
      </c>
      <c r="AJ24" s="526" t="e">
        <f>VLOOKUP(IF(DG24=0,DG24+1,DG24),[11]Validacion!$J$23:$K$27,2,FALSE)</f>
        <v>#N/A</v>
      </c>
      <c r="AK24" s="526" t="e">
        <f>INDEX([11]Validacion!$C$15:$G$19,IF(DE24=0,DE24+1,'Mapa de Riesgos'!DE24:DE25),IF(DG24=0,DG24+1,'Mapa de Riesgos'!DG24:DG25))</f>
        <v>#N/A</v>
      </c>
      <c r="AL24" s="526" t="s">
        <v>226</v>
      </c>
      <c r="AM24" s="120" t="s">
        <v>369</v>
      </c>
      <c r="AN24" s="120" t="s">
        <v>370</v>
      </c>
      <c r="AO24" s="120" t="s">
        <v>355</v>
      </c>
      <c r="AP24" s="84">
        <v>43467</v>
      </c>
      <c r="AQ24" s="84">
        <v>43830</v>
      </c>
      <c r="AR24" s="93" t="s">
        <v>371</v>
      </c>
      <c r="AS24" s="93"/>
      <c r="AT24" s="93"/>
      <c r="AU24" s="93"/>
      <c r="AV24" s="93"/>
      <c r="AW24" s="115"/>
      <c r="AX24" s="86"/>
      <c r="AY24" s="520"/>
      <c r="AZ24" s="94"/>
      <c r="BA24" s="520"/>
      <c r="BB24" s="116"/>
      <c r="BC24" s="116"/>
      <c r="BD24" s="116"/>
      <c r="BE24" s="116"/>
      <c r="BF24" s="117"/>
      <c r="BG24" s="118"/>
      <c r="BH24" s="540"/>
      <c r="BI24" s="540"/>
      <c r="BJ24" s="549"/>
      <c r="BK24" s="116"/>
      <c r="BL24" s="116"/>
      <c r="BM24" s="116"/>
      <c r="BN24" s="116"/>
      <c r="BO24" s="117"/>
      <c r="BP24" s="118"/>
      <c r="BQ24" s="540"/>
      <c r="BR24" s="540"/>
      <c r="BS24" s="517"/>
      <c r="BT24" s="119"/>
      <c r="BU24" s="119"/>
      <c r="BV24" s="119"/>
      <c r="BW24" s="119"/>
      <c r="BX24" s="119"/>
      <c r="BY24" s="119"/>
      <c r="BZ24" s="119"/>
      <c r="CA24" s="119"/>
      <c r="CB24" s="119"/>
      <c r="CC24" s="93"/>
      <c r="CD24" s="93"/>
      <c r="CE24" s="93"/>
      <c r="CF24" s="93"/>
      <c r="CG24" s="93"/>
      <c r="CH24" s="93"/>
      <c r="CI24" s="93"/>
      <c r="CJ24" s="93"/>
      <c r="CK24" s="93"/>
      <c r="CM24" s="543"/>
      <c r="CY24" s="520" t="e">
        <f>VLOOKUP(N24,[11]Validacion!$I$15:$M$19,2,FALSE)</f>
        <v>#N/A</v>
      </c>
      <c r="CZ24" s="520" t="e">
        <f>VLOOKUP(O24,[11]Validacion!$I$23:$J$27,2,FALSE)</f>
        <v>#N/A</v>
      </c>
      <c r="DD24" s="520" t="e">
        <f>VLOOKUP($N24,[11]Validacion!$I$15:$M$19,2,FALSE)</f>
        <v>#N/A</v>
      </c>
      <c r="DE24" s="520" t="e">
        <f>IF(AF24="Fuerte",DD24-2,IF(AND(AF24="Moderado",AG24="Directamente",AH24="Directamente"),DD24-1,IF(AND(AF24="Moderado",AG24="No Disminuye",AH24="Directamente"),DD24,IF(AND(AF24="Moderado",AG24="Directamente",AH24="No Disminuye"),DD24-1,DD24))))</f>
        <v>#N/A</v>
      </c>
      <c r="DF24" s="520" t="e">
        <f>VLOOKUP($O24,[11]Validacion!$I$23:$J$27,2,FALSE)</f>
        <v>#N/A</v>
      </c>
      <c r="DG24" s="529" t="e">
        <f>IF(AF24="Fuerte",DF24,IF(AND(AF24="Moderado",AG24="Directamente",AH24="Directamente"),DF24-1,IF(AND(AF24="Moderado",AG24="No Disminuye",AH24="Directamente"),DF24-1,IF(AND(AF24="Moderado",AG24="Directamente",AH24="No Disminuye"),DF24,DF24))))</f>
        <v>#N/A</v>
      </c>
    </row>
    <row r="25" spans="1:112" ht="103.75" customHeight="1" x14ac:dyDescent="0.25">
      <c r="A25" s="511"/>
      <c r="B25" s="511"/>
      <c r="C25" s="511"/>
      <c r="D25" s="544"/>
      <c r="E25" s="545"/>
      <c r="F25" s="546"/>
      <c r="L25" s="546"/>
      <c r="M25" s="546"/>
      <c r="N25" s="526"/>
      <c r="O25" s="526"/>
      <c r="P25" s="526"/>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28"/>
      <c r="AF25" s="526"/>
      <c r="AG25" s="526"/>
      <c r="AH25" s="526"/>
      <c r="AI25" s="526"/>
      <c r="AJ25" s="526"/>
      <c r="AK25" s="526"/>
      <c r="AL25" s="526"/>
      <c r="AM25" s="120" t="s">
        <v>362</v>
      </c>
      <c r="AN25" s="85" t="s">
        <v>363</v>
      </c>
      <c r="AO25" s="120" t="s">
        <v>355</v>
      </c>
      <c r="AP25" s="84">
        <v>43467</v>
      </c>
      <c r="AQ25" s="84">
        <v>43830</v>
      </c>
      <c r="AR25" s="93" t="s">
        <v>364</v>
      </c>
      <c r="AS25" s="93"/>
      <c r="AT25" s="85"/>
      <c r="AU25" s="92"/>
      <c r="AV25" s="92"/>
      <c r="AW25" s="126"/>
      <c r="AX25" s="132"/>
      <c r="AY25" s="522"/>
      <c r="AZ25" s="96"/>
      <c r="BA25" s="522"/>
      <c r="BB25" s="116"/>
      <c r="BC25" s="120"/>
      <c r="BD25" s="128"/>
      <c r="BE25" s="128"/>
      <c r="BF25" s="129"/>
      <c r="BG25" s="133"/>
      <c r="BH25" s="542"/>
      <c r="BI25" s="542"/>
      <c r="BJ25" s="551"/>
      <c r="BK25" s="116"/>
      <c r="BL25" s="120"/>
      <c r="BM25" s="128"/>
      <c r="BN25" s="128"/>
      <c r="BO25" s="129"/>
      <c r="BP25" s="133"/>
      <c r="BQ25" s="542"/>
      <c r="BR25" s="542"/>
      <c r="BS25" s="519"/>
      <c r="BT25" s="98"/>
      <c r="BU25" s="98"/>
      <c r="BV25" s="98"/>
      <c r="BW25" s="98"/>
      <c r="BX25" s="98"/>
      <c r="BY25" s="98"/>
      <c r="BZ25" s="98"/>
      <c r="CA25" s="98"/>
      <c r="CB25" s="98"/>
      <c r="CC25" s="93"/>
      <c r="CD25" s="93"/>
      <c r="CE25" s="93"/>
      <c r="CF25" s="93"/>
      <c r="CG25" s="93"/>
      <c r="CH25" s="93"/>
      <c r="CI25" s="93"/>
      <c r="CJ25" s="93"/>
      <c r="CK25" s="93"/>
      <c r="CM25" s="543"/>
      <c r="CY25" s="522"/>
      <c r="CZ25" s="522"/>
      <c r="DD25" s="521"/>
      <c r="DE25" s="521"/>
      <c r="DF25" s="521"/>
      <c r="DG25" s="529"/>
    </row>
    <row r="26" spans="1:112" ht="132.80000000000001" customHeight="1" x14ac:dyDescent="0.25">
      <c r="A26" s="511" t="s">
        <v>54</v>
      </c>
      <c r="B26" s="511" t="s">
        <v>197</v>
      </c>
      <c r="C26" s="511" t="s">
        <v>197</v>
      </c>
      <c r="D26" s="553" t="s">
        <v>215</v>
      </c>
      <c r="E26" s="545" t="s">
        <v>373</v>
      </c>
      <c r="F26" s="554" t="s">
        <v>374</v>
      </c>
      <c r="L26" s="554" t="s">
        <v>375</v>
      </c>
      <c r="M26" s="554" t="s">
        <v>376</v>
      </c>
      <c r="N26" s="526" t="s">
        <v>9</v>
      </c>
      <c r="O26" s="526" t="s">
        <v>14</v>
      </c>
      <c r="P26" s="526" t="e">
        <f>INDEX([11]Validacion!$C$15:$G$19,'Mapa de Riesgos'!CY26:CY28,'Mapa de Riesgos'!CZ26:CZ28)</f>
        <v>#N/A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28">
        <f>(IF(AD26="Fuerte",100,IF(AD26="Moderado",50,0))+IF(AD27="Fuerte",100,IF(AD27="Moderado",50,0))+IF(AD28="Fuerte",100,IF(AD28="Moderado",50,0)))/3</f>
        <v>100</v>
      </c>
      <c r="AF26" s="526" t="str">
        <f>IF(AE26=100,"Fuerte",IF(OR(AE26=99,AE26&gt;=50),"Moderado","Débil"))</f>
        <v>Fuerte</v>
      </c>
      <c r="AG26" s="526" t="s">
        <v>150</v>
      </c>
      <c r="AH26" s="526" t="s">
        <v>152</v>
      </c>
      <c r="AI26" s="526" t="e">
        <f>VLOOKUP(IF(DE26=0,DE26+1,DE26),[11]Validacion!$J$15:$K$19,2,FALSE)</f>
        <v>#N/A</v>
      </c>
      <c r="AJ26" s="526" t="e">
        <f>VLOOKUP(IF(DG26=0,DG26+1,DG26),[11]Validacion!$J$23:$K$27,2,FALSE)</f>
        <v>#N/A</v>
      </c>
      <c r="AK26" s="526" t="e">
        <f>INDEX([11]Validacion!$C$15:$G$19,IF(DE26=0,DE26+1,'Mapa de Riesgos'!DE26:DE28),IF(DG26=0,DG26+1,'Mapa de Riesgos'!DG26:DG28))</f>
        <v>#N/A</v>
      </c>
      <c r="AL26" s="526" t="s">
        <v>226</v>
      </c>
      <c r="AM26" s="85" t="s">
        <v>378</v>
      </c>
      <c r="AN26" s="85" t="s">
        <v>354</v>
      </c>
      <c r="AO26" s="85" t="s">
        <v>355</v>
      </c>
      <c r="AP26" s="84">
        <v>43467</v>
      </c>
      <c r="AQ26" s="84">
        <v>43830</v>
      </c>
      <c r="AR26" s="93" t="s">
        <v>356</v>
      </c>
      <c r="AS26" s="93"/>
      <c r="AT26" s="93"/>
      <c r="AU26" s="93"/>
      <c r="AV26" s="93"/>
      <c r="AW26" s="115"/>
      <c r="AX26" s="86"/>
      <c r="AY26" s="520"/>
      <c r="AZ26" s="94"/>
      <c r="BA26" s="520"/>
      <c r="BB26" s="116"/>
      <c r="BC26" s="116"/>
      <c r="BD26" s="116"/>
      <c r="BE26" s="116"/>
      <c r="BF26" s="117"/>
      <c r="BG26" s="118"/>
      <c r="BH26" s="540"/>
      <c r="BI26" s="540"/>
      <c r="BJ26" s="549"/>
      <c r="BK26" s="116"/>
      <c r="BL26" s="116"/>
      <c r="BM26" s="116"/>
      <c r="BN26" s="116"/>
      <c r="BO26" s="117"/>
      <c r="BP26" s="118"/>
      <c r="BQ26" s="540"/>
      <c r="BR26" s="540"/>
      <c r="BS26" s="517"/>
      <c r="BT26" s="119"/>
      <c r="BU26" s="119"/>
      <c r="BV26" s="119"/>
      <c r="BW26" s="119"/>
      <c r="BX26" s="119"/>
      <c r="BY26" s="119"/>
      <c r="BZ26" s="119"/>
      <c r="CA26" s="119"/>
      <c r="CB26" s="119"/>
      <c r="CC26" s="93"/>
      <c r="CD26" s="93"/>
      <c r="CE26" s="93"/>
      <c r="CF26" s="93"/>
      <c r="CG26" s="93"/>
      <c r="CH26" s="93"/>
      <c r="CI26" s="93"/>
      <c r="CJ26" s="93"/>
      <c r="CK26" s="93"/>
      <c r="CM26" s="543"/>
      <c r="CY26" s="520" t="e">
        <f>VLOOKUP(N26,[11]Validacion!$I$15:$M$19,2,FALSE)</f>
        <v>#N/A</v>
      </c>
      <c r="CZ26" s="520" t="e">
        <f>VLOOKUP(O26,[11]Validacion!$I$23:$J$27,2,FALSE)</f>
        <v>#N/A</v>
      </c>
      <c r="DD26" s="520" t="e">
        <f>VLOOKUP($N26,[11]Validacion!$I$15:$M$19,2,FALSE)</f>
        <v>#N/A</v>
      </c>
      <c r="DE26" s="520" t="e">
        <f>IF(AF26="Fuerte",DD26-2,IF(AND(AF26="Moderado",AG26="Directamente",AH26="Directamente"),DD26-1,IF(AND(AF26="Moderado",AG26="No Disminuye",AH26="Directamente"),DD26,IF(AND(AF26="Moderado",AG26="Directamente",AH26="No Disminuye"),DD26-1,DD26))))</f>
        <v>#N/A</v>
      </c>
      <c r="DF26" s="520" t="e">
        <f>VLOOKUP($O26,[11]Validacion!$I$23:$J$27,2,FALSE)</f>
        <v>#N/A</v>
      </c>
      <c r="DG26" s="529" t="e">
        <f>IF(AF26="Fuerte",DF26,IF(AND(AF26="Moderado",AG26="Directamente",AH26="Directamente"),DF26-1,IF(AND(AF26="Moderado",AG26="No Disminuye",AH26="Directamente"),DF26-1,IF(AND(AF26="Moderado",AG26="Directamente",AH26="No Disminuye"),DF26,DF26))))</f>
        <v>#N/A</v>
      </c>
    </row>
    <row r="27" spans="1:112" ht="91.55" customHeight="1" x14ac:dyDescent="0.25">
      <c r="A27" s="511"/>
      <c r="B27" s="511"/>
      <c r="C27" s="511"/>
      <c r="D27" s="553"/>
      <c r="E27" s="545"/>
      <c r="F27" s="554"/>
      <c r="L27" s="554"/>
      <c r="M27" s="554"/>
      <c r="N27" s="526"/>
      <c r="O27" s="526"/>
      <c r="P27" s="526"/>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28"/>
      <c r="AF27" s="526"/>
      <c r="AG27" s="526"/>
      <c r="AH27" s="526"/>
      <c r="AI27" s="526"/>
      <c r="AJ27" s="526"/>
      <c r="AK27" s="526"/>
      <c r="AL27" s="526"/>
      <c r="AM27" s="85" t="s">
        <v>380</v>
      </c>
      <c r="AN27" s="85" t="s">
        <v>381</v>
      </c>
      <c r="AO27" s="85" t="s">
        <v>54</v>
      </c>
      <c r="AP27" s="84">
        <v>43467</v>
      </c>
      <c r="AQ27" s="84">
        <v>43830</v>
      </c>
      <c r="AR27" s="93" t="s">
        <v>382</v>
      </c>
      <c r="AS27" s="93"/>
      <c r="AT27" s="93"/>
      <c r="AU27" s="523"/>
      <c r="AV27" s="523"/>
      <c r="AW27" s="534"/>
      <c r="AX27" s="536"/>
      <c r="AY27" s="521"/>
      <c r="AZ27" s="95"/>
      <c r="BA27" s="521"/>
      <c r="BB27" s="116"/>
      <c r="BC27" s="116"/>
      <c r="BD27" s="538"/>
      <c r="BE27" s="538"/>
      <c r="BF27" s="547"/>
      <c r="BG27" s="532"/>
      <c r="BH27" s="541"/>
      <c r="BI27" s="541"/>
      <c r="BJ27" s="550"/>
      <c r="BK27" s="116"/>
      <c r="BL27" s="116"/>
      <c r="BM27" s="538"/>
      <c r="BN27" s="538"/>
      <c r="BO27" s="547"/>
      <c r="BP27" s="532"/>
      <c r="BQ27" s="541"/>
      <c r="BR27" s="541"/>
      <c r="BS27" s="518"/>
      <c r="BT27" s="97"/>
      <c r="BU27" s="97"/>
      <c r="BV27" s="517"/>
      <c r="BW27" s="517"/>
      <c r="BX27" s="517"/>
      <c r="BY27" s="517"/>
      <c r="BZ27" s="517"/>
      <c r="CA27" s="97"/>
      <c r="CB27" s="517"/>
      <c r="CC27" s="93"/>
      <c r="CD27" s="93"/>
      <c r="CE27" s="93"/>
      <c r="CF27" s="93"/>
      <c r="CG27" s="93"/>
      <c r="CH27" s="93"/>
      <c r="CI27" s="93"/>
      <c r="CJ27" s="93"/>
      <c r="CK27" s="93"/>
      <c r="CM27" s="543"/>
      <c r="CY27" s="521"/>
      <c r="CZ27" s="521"/>
      <c r="DD27" s="521"/>
      <c r="DE27" s="521"/>
      <c r="DF27" s="521"/>
      <c r="DG27" s="529"/>
    </row>
    <row r="28" spans="1:112" ht="105.8" customHeight="1" x14ac:dyDescent="0.25">
      <c r="A28" s="511"/>
      <c r="B28" s="511"/>
      <c r="C28" s="511"/>
      <c r="D28" s="553"/>
      <c r="E28" s="545"/>
      <c r="F28" s="554"/>
      <c r="L28" s="554"/>
      <c r="M28" s="554"/>
      <c r="N28" s="526"/>
      <c r="O28" s="526"/>
      <c r="P28" s="526"/>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28"/>
      <c r="AF28" s="526"/>
      <c r="AG28" s="526"/>
      <c r="AH28" s="526"/>
      <c r="AI28" s="526"/>
      <c r="AJ28" s="526"/>
      <c r="AK28" s="526"/>
      <c r="AL28" s="526"/>
      <c r="AM28" s="85" t="s">
        <v>384</v>
      </c>
      <c r="AN28" s="85" t="s">
        <v>385</v>
      </c>
      <c r="AO28" s="93" t="s">
        <v>54</v>
      </c>
      <c r="AP28" s="84">
        <v>43467</v>
      </c>
      <c r="AQ28" s="84">
        <v>43830</v>
      </c>
      <c r="AR28" s="93" t="s">
        <v>386</v>
      </c>
      <c r="AS28" s="93"/>
      <c r="AT28" s="85"/>
      <c r="AU28" s="525"/>
      <c r="AV28" s="525"/>
      <c r="AW28" s="535"/>
      <c r="AX28" s="537"/>
      <c r="AY28" s="522"/>
      <c r="AZ28" s="96"/>
      <c r="BA28" s="522"/>
      <c r="BB28" s="116"/>
      <c r="BC28" s="120"/>
      <c r="BD28" s="539"/>
      <c r="BE28" s="539"/>
      <c r="BF28" s="548"/>
      <c r="BG28" s="533"/>
      <c r="BH28" s="542"/>
      <c r="BI28" s="542"/>
      <c r="BJ28" s="551"/>
      <c r="BK28" s="116"/>
      <c r="BL28" s="120"/>
      <c r="BM28" s="539"/>
      <c r="BN28" s="539"/>
      <c r="BO28" s="548"/>
      <c r="BP28" s="533"/>
      <c r="BQ28" s="542"/>
      <c r="BR28" s="542"/>
      <c r="BS28" s="519"/>
      <c r="BT28" s="98"/>
      <c r="BU28" s="98"/>
      <c r="BV28" s="519"/>
      <c r="BW28" s="519"/>
      <c r="BX28" s="519"/>
      <c r="BY28" s="519"/>
      <c r="BZ28" s="519"/>
      <c r="CA28" s="98"/>
      <c r="CB28" s="519"/>
      <c r="CC28" s="93"/>
      <c r="CD28" s="93"/>
      <c r="CE28" s="93"/>
      <c r="CF28" s="93"/>
      <c r="CG28" s="93"/>
      <c r="CH28" s="93"/>
      <c r="CI28" s="93"/>
      <c r="CJ28" s="93"/>
      <c r="CK28" s="93"/>
      <c r="CM28" s="543"/>
      <c r="CY28" s="522"/>
      <c r="CZ28" s="522"/>
      <c r="DD28" s="521"/>
      <c r="DE28" s="521"/>
      <c r="DF28" s="521"/>
      <c r="DG28" s="529"/>
    </row>
    <row r="29" spans="1:112" ht="105.8" customHeight="1" x14ac:dyDescent="0.25">
      <c r="A29" s="511" t="s">
        <v>54</v>
      </c>
      <c r="B29" s="511" t="s">
        <v>197</v>
      </c>
      <c r="C29" s="511" t="s">
        <v>197</v>
      </c>
      <c r="D29" s="553" t="s">
        <v>215</v>
      </c>
      <c r="E29" s="545" t="s">
        <v>373</v>
      </c>
      <c r="F29" s="554" t="s">
        <v>387</v>
      </c>
      <c r="L29" s="554" t="s">
        <v>388</v>
      </c>
      <c r="M29" s="554" t="s">
        <v>389</v>
      </c>
      <c r="N29" s="526" t="s">
        <v>9</v>
      </c>
      <c r="O29" s="526" t="s">
        <v>14</v>
      </c>
      <c r="P29" s="526" t="e">
        <f>INDEX([11]Validacion!$C$15:$G$19,'Mapa de Riesgos'!CY29:CY31,'Mapa de Riesgos'!CZ29:CZ31)</f>
        <v>#N/A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28">
        <f>(IF(AD29="Fuerte",100,IF(AD29="Moderado",50,0))+IF(AD30="Fuerte",100,IF(AD30="Moderado",50,0))+IF(AD31="Fuerte",100,IF(AD31="Moderado",50,0)))/3</f>
        <v>100</v>
      </c>
      <c r="AF29" s="526" t="str">
        <f>IF(AE29=100,"Fuerte",IF(OR(AE29=99,AE29&gt;=50),"Moderado","Débil"))</f>
        <v>Fuerte</v>
      </c>
      <c r="AG29" s="526" t="s">
        <v>150</v>
      </c>
      <c r="AH29" s="526" t="s">
        <v>152</v>
      </c>
      <c r="AI29" s="526" t="e">
        <f>VLOOKUP(IF(DE29=0,DE29+1,DE29),[11]Validacion!$J$15:$K$19,2,FALSE)</f>
        <v>#N/A</v>
      </c>
      <c r="AJ29" s="526" t="e">
        <f>VLOOKUP(IF(DG29=0,DG29+1,DG29),[11]Validacion!$J$23:$K$27,2,FALSE)</f>
        <v>#N/A</v>
      </c>
      <c r="AK29" s="526" t="e">
        <f>INDEX([11]Validacion!$C$15:$G$19,IF(DE29=0,DE29+1,'Mapa de Riesgos'!DE29:DE31),IF(DG29=0,DG29+1,'Mapa de Riesgos'!DG29:DG31))</f>
        <v>#N/A</v>
      </c>
      <c r="AL29" s="526" t="s">
        <v>226</v>
      </c>
      <c r="AM29" s="85" t="s">
        <v>391</v>
      </c>
      <c r="AN29" s="93" t="s">
        <v>392</v>
      </c>
      <c r="AO29" s="93" t="s">
        <v>393</v>
      </c>
      <c r="AP29" s="84">
        <v>43467</v>
      </c>
      <c r="AQ29" s="84">
        <v>43830</v>
      </c>
      <c r="AR29" s="93" t="s">
        <v>394</v>
      </c>
      <c r="AS29" s="93"/>
      <c r="AT29" s="93"/>
      <c r="AU29" s="93"/>
      <c r="AV29" s="93"/>
      <c r="AW29" s="115"/>
      <c r="AX29" s="86"/>
      <c r="AY29" s="520"/>
      <c r="AZ29" s="94"/>
      <c r="BA29" s="520"/>
      <c r="BB29" s="116"/>
      <c r="BC29" s="116"/>
      <c r="BD29" s="116"/>
      <c r="BE29" s="116"/>
      <c r="BF29" s="117"/>
      <c r="BG29" s="118"/>
      <c r="BH29" s="540"/>
      <c r="BI29" s="540"/>
      <c r="BJ29" s="549"/>
      <c r="BK29" s="116"/>
      <c r="BL29" s="116"/>
      <c r="BM29" s="116"/>
      <c r="BN29" s="116"/>
      <c r="BO29" s="117"/>
      <c r="BP29" s="118"/>
      <c r="BQ29" s="540"/>
      <c r="BR29" s="540"/>
      <c r="BS29" s="517"/>
      <c r="BT29" s="119"/>
      <c r="BU29" s="119"/>
      <c r="BV29" s="119"/>
      <c r="BW29" s="119"/>
      <c r="BX29" s="119"/>
      <c r="BY29" s="119"/>
      <c r="BZ29" s="119"/>
      <c r="CA29" s="119"/>
      <c r="CB29" s="119"/>
      <c r="CC29" s="93"/>
      <c r="CD29" s="93"/>
      <c r="CE29" s="93"/>
      <c r="CF29" s="93"/>
      <c r="CG29" s="93"/>
      <c r="CH29" s="93"/>
      <c r="CI29" s="93"/>
      <c r="CJ29" s="93"/>
      <c r="CK29" s="93"/>
      <c r="CM29" s="543"/>
      <c r="CY29" s="520" t="e">
        <f>VLOOKUP(N29,[11]Validacion!$I$15:$M$19,2,FALSE)</f>
        <v>#N/A</v>
      </c>
      <c r="CZ29" s="520" t="e">
        <f>VLOOKUP(O29,[11]Validacion!$I$23:$J$27,2,FALSE)</f>
        <v>#N/A</v>
      </c>
      <c r="DD29" s="520" t="e">
        <f>VLOOKUP($N29,[11]Validacion!$I$15:$M$19,2,FALSE)</f>
        <v>#N/A</v>
      </c>
      <c r="DE29" s="520" t="e">
        <f>IF(AF29="Fuerte",DD29-2,IF(AND(AF29="Moderado",AG29="Directamente",AH29="Directamente"),DD29-1,IF(AND(AF29="Moderado",AG29="No Disminuye",AH29="Directamente"),DD29,IF(AND(AF29="Moderado",AG29="Directamente",AH29="No Disminuye"),DD29-1,DD29))))</f>
        <v>#N/A</v>
      </c>
      <c r="DF29" s="520" t="e">
        <f>VLOOKUP($O29,[11]Validacion!$I$23:$J$27,2,FALSE)</f>
        <v>#N/A</v>
      </c>
      <c r="DG29" s="529" t="e">
        <f>IF(AF29="Fuerte",DF29,IF(AND(AF29="Moderado",AG29="Directamente",AH29="Directamente"),DF29-1,IF(AND(AF29="Moderado",AG29="No Disminuye",AH29="Directamente"),DF29-1,IF(AND(AF29="Moderado",AG29="Directamente",AH29="No Disminuye"),DF29,DF29))))</f>
        <v>#N/A</v>
      </c>
    </row>
    <row r="30" spans="1:112" ht="105.8" customHeight="1" x14ac:dyDescent="0.25">
      <c r="A30" s="511"/>
      <c r="B30" s="511"/>
      <c r="C30" s="511"/>
      <c r="D30" s="553"/>
      <c r="E30" s="545"/>
      <c r="F30" s="554"/>
      <c r="L30" s="554"/>
      <c r="M30" s="554"/>
      <c r="N30" s="526"/>
      <c r="O30" s="526"/>
      <c r="P30" s="526"/>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28"/>
      <c r="AF30" s="526"/>
      <c r="AG30" s="526"/>
      <c r="AH30" s="526"/>
      <c r="AI30" s="526"/>
      <c r="AJ30" s="526"/>
      <c r="AK30" s="526"/>
      <c r="AL30" s="526"/>
      <c r="AM30" s="85" t="s">
        <v>396</v>
      </c>
      <c r="AN30" s="93" t="s">
        <v>397</v>
      </c>
      <c r="AO30" s="93" t="s">
        <v>393</v>
      </c>
      <c r="AP30" s="84">
        <v>43467</v>
      </c>
      <c r="AQ30" s="84">
        <v>43830</v>
      </c>
      <c r="AR30" s="93" t="s">
        <v>398</v>
      </c>
      <c r="AS30" s="93"/>
      <c r="AT30" s="93"/>
      <c r="AU30" s="523"/>
      <c r="AV30" s="523"/>
      <c r="AW30" s="534"/>
      <c r="AX30" s="536"/>
      <c r="AY30" s="521"/>
      <c r="AZ30" s="95"/>
      <c r="BA30" s="521"/>
      <c r="BB30" s="116"/>
      <c r="BC30" s="116"/>
      <c r="BD30" s="538"/>
      <c r="BE30" s="538"/>
      <c r="BF30" s="547"/>
      <c r="BG30" s="532"/>
      <c r="BH30" s="541"/>
      <c r="BI30" s="541"/>
      <c r="BJ30" s="550"/>
      <c r="BK30" s="116"/>
      <c r="BL30" s="116"/>
      <c r="BM30" s="538"/>
      <c r="BN30" s="538"/>
      <c r="BO30" s="547"/>
      <c r="BP30" s="532"/>
      <c r="BQ30" s="541"/>
      <c r="BR30" s="541"/>
      <c r="BS30" s="518"/>
      <c r="BT30" s="97"/>
      <c r="BU30" s="97"/>
      <c r="BV30" s="517"/>
      <c r="BW30" s="517"/>
      <c r="BX30" s="517"/>
      <c r="BY30" s="517"/>
      <c r="BZ30" s="517"/>
      <c r="CA30" s="97"/>
      <c r="CB30" s="517"/>
      <c r="CC30" s="93"/>
      <c r="CD30" s="93"/>
      <c r="CE30" s="93"/>
      <c r="CF30" s="93"/>
      <c r="CG30" s="93"/>
      <c r="CH30" s="93"/>
      <c r="CI30" s="93"/>
      <c r="CJ30" s="93"/>
      <c r="CK30" s="93"/>
      <c r="CM30" s="543"/>
      <c r="CY30" s="521"/>
      <c r="CZ30" s="521"/>
      <c r="DD30" s="521"/>
      <c r="DE30" s="521"/>
      <c r="DF30" s="521"/>
      <c r="DG30" s="529"/>
    </row>
    <row r="31" spans="1:112" ht="108" customHeight="1" x14ac:dyDescent="0.25">
      <c r="A31" s="511"/>
      <c r="B31" s="511"/>
      <c r="C31" s="511"/>
      <c r="D31" s="553"/>
      <c r="E31" s="545"/>
      <c r="F31" s="554"/>
      <c r="L31" s="554"/>
      <c r="M31" s="554"/>
      <c r="N31" s="526"/>
      <c r="O31" s="526"/>
      <c r="P31" s="526"/>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28"/>
      <c r="AF31" s="526"/>
      <c r="AG31" s="526"/>
      <c r="AH31" s="526"/>
      <c r="AI31" s="526"/>
      <c r="AJ31" s="526"/>
      <c r="AK31" s="526"/>
      <c r="AL31" s="526"/>
      <c r="AM31" s="85" t="s">
        <v>384</v>
      </c>
      <c r="AN31" s="85" t="s">
        <v>385</v>
      </c>
      <c r="AO31" s="93" t="s">
        <v>54</v>
      </c>
      <c r="AP31" s="84">
        <v>43467</v>
      </c>
      <c r="AQ31" s="84">
        <v>43830</v>
      </c>
      <c r="AR31" s="93" t="s">
        <v>386</v>
      </c>
      <c r="AS31" s="93"/>
      <c r="AT31" s="85"/>
      <c r="AU31" s="525"/>
      <c r="AV31" s="525"/>
      <c r="AW31" s="535"/>
      <c r="AX31" s="537"/>
      <c r="AY31" s="522"/>
      <c r="AZ31" s="96"/>
      <c r="BA31" s="522"/>
      <c r="BB31" s="116"/>
      <c r="BC31" s="120"/>
      <c r="BD31" s="539"/>
      <c r="BE31" s="539"/>
      <c r="BF31" s="548"/>
      <c r="BG31" s="533"/>
      <c r="BH31" s="542"/>
      <c r="BI31" s="542"/>
      <c r="BJ31" s="551"/>
      <c r="BK31" s="116"/>
      <c r="BL31" s="120"/>
      <c r="BM31" s="539"/>
      <c r="BN31" s="539"/>
      <c r="BO31" s="548"/>
      <c r="BP31" s="533"/>
      <c r="BQ31" s="542"/>
      <c r="BR31" s="542"/>
      <c r="BS31" s="519"/>
      <c r="BT31" s="98"/>
      <c r="BU31" s="98"/>
      <c r="BV31" s="519"/>
      <c r="BW31" s="519"/>
      <c r="BX31" s="519"/>
      <c r="BY31" s="519"/>
      <c r="BZ31" s="519"/>
      <c r="CA31" s="98"/>
      <c r="CB31" s="519"/>
      <c r="CC31" s="93"/>
      <c r="CD31" s="93"/>
      <c r="CE31" s="93"/>
      <c r="CF31" s="93"/>
      <c r="CG31" s="93"/>
      <c r="CH31" s="93"/>
      <c r="CI31" s="93"/>
      <c r="CJ31" s="93"/>
      <c r="CK31" s="93"/>
      <c r="CM31" s="543"/>
      <c r="CY31" s="522"/>
      <c r="CZ31" s="522"/>
      <c r="DD31" s="521"/>
      <c r="DE31" s="521"/>
      <c r="DF31" s="521"/>
      <c r="DG31" s="529"/>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e">
        <f>INDEX([11]Validacion!$C$15:$G$19,'Mapa de Riesgos'!CY32:CY32,'Mapa de Riesgos'!CZ32:CZ32)</f>
        <v>#N/A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e">
        <f>VLOOKUP(IF(DE32=0,DE32+1,DE32),[11]Validacion!$J$15:$K$19,2,FALSE)</f>
        <v>#N/A</v>
      </c>
      <c r="AJ32" s="90" t="e">
        <f>VLOOKUP(IF(DG32=0,DG32+1,DG32),[11]Validacion!$J$23:$K$27,2,FALSE)</f>
        <v>#N/A</v>
      </c>
      <c r="AK32" s="90" t="e">
        <f>INDEX([11]Validacion!$C$15:$G$19,IF(DE32=0,DE32+1,'Mapa de Riesgos'!DE32:DE32),IF(DG32=0,DG32+1,'Mapa de Riesgos'!DG32:DG32))</f>
        <v>#N/A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t="e">
        <f>VLOOKUP(N32,[11]Validacion!$I$15:$M$19,2,FALSE)</f>
        <v>#N/A</v>
      </c>
      <c r="CZ32" s="94" t="e">
        <f>VLOOKUP(O32,[11]Validacion!$I$23:$J$27,2,FALSE)</f>
        <v>#N/A</v>
      </c>
      <c r="DD32" s="94" t="e">
        <f>VLOOKUP($N32,[11]Validacion!$I$15:$M$19,2,FALSE)</f>
        <v>#N/A</v>
      </c>
      <c r="DE32" s="94" t="e">
        <f>IF(AF32="Fuerte",DD32-2,IF(AND(AF32="Moderado",AG32="Directamente",AH32="Directamente"),DD32-1,IF(AND(AF32="Moderado",AG32="No Disminuye",AH32="Directamente"),DD32,IF(AND(AF32="Moderado",AG32="Directamente",AH32="No Disminuye"),DD32-1,DD32))))</f>
        <v>#N/A</v>
      </c>
      <c r="DF32" s="94" t="e">
        <f>VLOOKUP($O32,[11]Validacion!$I$23:$J$27,2,FALSE)</f>
        <v>#N/A</v>
      </c>
      <c r="DG32" s="100" t="e">
        <f>IF(AF32="Fuerte",DF32,IF(AND(AF32="Moderado",AG32="Directamente",AH32="Directamente"),DF32-1,IF(AND(AF32="Moderado",AG32="No Disminuye",AH32="Directamente"),DF32-1,IF(AND(AF32="Moderado",AG32="Directamente",AH32="No Disminuye"),DF32,DF32))))</f>
        <v>#N/A</v>
      </c>
    </row>
    <row r="33" spans="1:111" ht="118.55" customHeight="1" x14ac:dyDescent="0.25">
      <c r="A33" s="511" t="s">
        <v>25</v>
      </c>
      <c r="B33" s="511" t="s">
        <v>27</v>
      </c>
      <c r="C33" s="511" t="s">
        <v>27</v>
      </c>
      <c r="D33" s="555" t="s">
        <v>406</v>
      </c>
      <c r="E33" s="511" t="s">
        <v>407</v>
      </c>
      <c r="F33" s="554" t="s">
        <v>408</v>
      </c>
      <c r="L33" s="511" t="s">
        <v>409</v>
      </c>
      <c r="M33" s="511" t="s">
        <v>410</v>
      </c>
      <c r="N33" s="526" t="s">
        <v>10</v>
      </c>
      <c r="O33" s="526" t="s">
        <v>14</v>
      </c>
      <c r="P33" s="526" t="e">
        <f>INDEX([11]Validacion!$C$15:$G$19,'Mapa de Riesgos'!CY33:CY34,'Mapa de Riesgos'!CZ33:CZ34)</f>
        <v>#N/A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26">
        <f>(IF(AD33="Fuerte",100,IF(AD33="Moderado",50,0))+IF(AD34="Fuerte",100,IF(AD34="Moderado",50,0)))/2</f>
        <v>100</v>
      </c>
      <c r="AF33" s="526" t="str">
        <f>IF(AE33=100,"Fuerte",IF(OR(AE33=99,AE33&gt;=50),"Moderado","Débil"))</f>
        <v>Fuerte</v>
      </c>
      <c r="AG33" s="526" t="s">
        <v>150</v>
      </c>
      <c r="AH33" s="526" t="s">
        <v>152</v>
      </c>
      <c r="AI33" s="526" t="e">
        <f>VLOOKUP(IF(DE33=0,DE33+1,DE33),[11]Validacion!$J$15:$K$19,2,FALSE)</f>
        <v>#N/A</v>
      </c>
      <c r="AJ33" s="526" t="e">
        <f>VLOOKUP(IF(DG33=0,DG33+1,DG33),[11]Validacion!$J$23:$K$27,2,FALSE)</f>
        <v>#N/A</v>
      </c>
      <c r="AK33" s="526" t="e">
        <f>INDEX([11]Validacion!$C$15:$G$19,IF(DE33=0,DE33+1,'Mapa de Riesgos'!DE33:DE34),IF(DG33=0,DG33+1,'Mapa de Riesgos'!DG33:DG34))</f>
        <v>#N/A</v>
      </c>
      <c r="AL33" s="526" t="s">
        <v>226</v>
      </c>
      <c r="AM33" s="93" t="s">
        <v>412</v>
      </c>
      <c r="AN33" s="93" t="s">
        <v>413</v>
      </c>
      <c r="AO33" s="93" t="s">
        <v>25</v>
      </c>
      <c r="AP33" s="84">
        <v>43467</v>
      </c>
      <c r="AQ33" s="84">
        <v>43830</v>
      </c>
      <c r="AR33" s="93" t="s">
        <v>356</v>
      </c>
      <c r="AS33" s="557"/>
      <c r="AT33" s="557"/>
      <c r="AU33" s="93"/>
      <c r="AV33" s="93"/>
      <c r="AW33" s="139"/>
      <c r="AX33" s="86"/>
      <c r="AY33" s="520"/>
      <c r="AZ33" s="94"/>
      <c r="BA33" s="520"/>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20" t="e">
        <f>VLOOKUP(N33,[11]Validacion!$I$15:$M$19,2,FALSE)</f>
        <v>#N/A</v>
      </c>
      <c r="CZ33" s="520" t="e">
        <f>VLOOKUP(O33,[11]Validacion!$I$23:$J$27,2,FALSE)</f>
        <v>#N/A</v>
      </c>
      <c r="DD33" s="520" t="e">
        <f>VLOOKUP($N33,[11]Validacion!$I$15:$M$19,2,FALSE)</f>
        <v>#N/A</v>
      </c>
      <c r="DE33" s="520" t="e">
        <f>IF(AF33="Fuerte",DD33-2,IF(AND(AF33="Moderado",AG33="Directamente",AH33="Directamente"),DD33-1,IF(AND(AF33="Moderado",AG33="No Disminuye",AH33="Directamente"),DD33,IF(AND(AF33="Moderado",AG33="Directamente",AH33="No Disminuye"),DD33-1,DD33))))</f>
        <v>#N/A</v>
      </c>
      <c r="DF33" s="520" t="e">
        <f>VLOOKUP($O33,[11]Validacion!$I$23:$J$27,2,FALSE)</f>
        <v>#N/A</v>
      </c>
      <c r="DG33" s="529" t="e">
        <f>IF(AF33="Fuerte",DF33,IF(AND(AF33="Moderado",AG33="Directamente",AH33="Directamente"),DF33-1,IF(AND(AF33="Moderado",AG33="No Disminuye",AH33="Directamente"),DF33-1,IF(AND(AF33="Moderado",AG33="Directamente",AH33="No Disminuye"),DF33,DF33))))</f>
        <v>#N/A</v>
      </c>
    </row>
    <row r="34" spans="1:111" ht="102.25" customHeight="1" x14ac:dyDescent="0.25">
      <c r="A34" s="511"/>
      <c r="B34" s="511"/>
      <c r="C34" s="511"/>
      <c r="D34" s="555"/>
      <c r="E34" s="511"/>
      <c r="F34" s="554"/>
      <c r="L34" s="511"/>
      <c r="M34" s="511"/>
      <c r="N34" s="526"/>
      <c r="O34" s="526"/>
      <c r="P34" s="526"/>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26"/>
      <c r="AF34" s="526"/>
      <c r="AG34" s="526"/>
      <c r="AH34" s="526"/>
      <c r="AI34" s="526"/>
      <c r="AJ34" s="526"/>
      <c r="AK34" s="526"/>
      <c r="AL34" s="526"/>
      <c r="AM34" s="93" t="s">
        <v>415</v>
      </c>
      <c r="AN34" s="93" t="s">
        <v>416</v>
      </c>
      <c r="AO34" s="93" t="s">
        <v>25</v>
      </c>
      <c r="AP34" s="84">
        <v>43467</v>
      </c>
      <c r="AQ34" s="84">
        <v>43830</v>
      </c>
      <c r="AR34" s="93" t="s">
        <v>417</v>
      </c>
      <c r="AS34" s="558"/>
      <c r="AT34" s="558"/>
      <c r="AU34" s="93"/>
      <c r="AV34" s="93"/>
      <c r="AW34" s="140"/>
      <c r="AX34" s="86"/>
      <c r="AY34" s="522"/>
      <c r="AZ34" s="96"/>
      <c r="BA34" s="522"/>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22"/>
      <c r="CZ34" s="522"/>
      <c r="DD34" s="522"/>
      <c r="DE34" s="522"/>
      <c r="DF34" s="522"/>
      <c r="DG34" s="529"/>
    </row>
    <row r="35" spans="1:111" ht="134.5" customHeight="1" x14ac:dyDescent="0.25">
      <c r="A35" s="511" t="s">
        <v>25</v>
      </c>
      <c r="B35" s="511" t="s">
        <v>27</v>
      </c>
      <c r="C35" s="511" t="s">
        <v>27</v>
      </c>
      <c r="D35" s="556" t="s">
        <v>213</v>
      </c>
      <c r="E35" s="511" t="s">
        <v>418</v>
      </c>
      <c r="F35" s="554" t="s">
        <v>419</v>
      </c>
      <c r="L35" s="554" t="s">
        <v>420</v>
      </c>
      <c r="M35" s="554" t="s">
        <v>421</v>
      </c>
      <c r="N35" s="526" t="s">
        <v>10</v>
      </c>
      <c r="O35" s="526" t="s">
        <v>14</v>
      </c>
      <c r="P35" s="526" t="e">
        <f>INDEX([11]Validacion!$C$15:$G$19,'Mapa de Riesgos'!CY35:CY36,'Mapa de Riesgos'!CZ35:CZ36)</f>
        <v>#N/A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26">
        <f>(IF(AD35="Fuerte",100,IF(AD35="Moderado",50,0))+IF(AD36="Fuerte",100,IF(AD36="Moderado",50,0)))/2</f>
        <v>100</v>
      </c>
      <c r="AF35" s="526" t="str">
        <f>IF(AE35=100,"Fuerte",IF(OR(AE35=99,AE35&gt;=50),"Moderado","Débil"))</f>
        <v>Fuerte</v>
      </c>
      <c r="AG35" s="526" t="s">
        <v>150</v>
      </c>
      <c r="AH35" s="526" t="s">
        <v>152</v>
      </c>
      <c r="AI35" s="526" t="e">
        <f>VLOOKUP(IF(DE35=0,DE35+1,DE35),[11]Validacion!$J$15:$K$19,2,FALSE)</f>
        <v>#N/A</v>
      </c>
      <c r="AJ35" s="526" t="e">
        <f>VLOOKUP(IF(DG35=0,DG35+1,DG35),[11]Validacion!$J$23:$K$27,2,FALSE)</f>
        <v>#N/A</v>
      </c>
      <c r="AK35" s="526" t="e">
        <f>INDEX([11]Validacion!$C$15:$G$19,IF(DE35=0,DE35+1,'Mapa de Riesgos'!DE35:DE36),IF(DG35=0,DG35+1,'Mapa de Riesgos'!DG35:DG36))</f>
        <v>#N/A</v>
      </c>
      <c r="AL35" s="526" t="s">
        <v>226</v>
      </c>
      <c r="AM35" s="93" t="s">
        <v>423</v>
      </c>
      <c r="AN35" s="93" t="s">
        <v>328</v>
      </c>
      <c r="AO35" s="93" t="s">
        <v>25</v>
      </c>
      <c r="AP35" s="84">
        <v>43467</v>
      </c>
      <c r="AQ35" s="84">
        <v>43830</v>
      </c>
      <c r="AR35" s="93" t="s">
        <v>424</v>
      </c>
      <c r="AS35" s="557"/>
      <c r="AT35" s="557"/>
      <c r="AU35" s="93"/>
      <c r="AV35" s="93"/>
      <c r="AW35" s="90"/>
      <c r="AX35" s="86"/>
      <c r="AY35" s="520"/>
      <c r="AZ35" s="94"/>
      <c r="BA35" s="520"/>
      <c r="BB35" s="557"/>
      <c r="BC35" s="557"/>
      <c r="BD35" s="93"/>
      <c r="BE35" s="90"/>
      <c r="BF35" s="90"/>
      <c r="BG35" s="86"/>
      <c r="BH35" s="520"/>
      <c r="BI35" s="520"/>
      <c r="BJ35" s="517"/>
      <c r="BK35" s="557"/>
      <c r="BL35" s="557"/>
      <c r="BM35" s="93"/>
      <c r="BN35" s="90"/>
      <c r="BO35" s="90"/>
      <c r="BP35" s="86"/>
      <c r="BQ35" s="520"/>
      <c r="BR35" s="520"/>
      <c r="BS35" s="520"/>
      <c r="BT35" s="119"/>
      <c r="BU35" s="119"/>
      <c r="BV35" s="119"/>
      <c r="BW35" s="119"/>
      <c r="BX35" s="119"/>
      <c r="BY35" s="119"/>
      <c r="BZ35" s="119"/>
      <c r="CA35" s="119"/>
      <c r="CB35" s="119"/>
      <c r="CC35" s="93"/>
      <c r="CD35" s="93"/>
      <c r="CE35" s="93"/>
      <c r="CF35" s="93"/>
      <c r="CG35" s="93"/>
      <c r="CH35" s="93"/>
      <c r="CI35" s="93"/>
      <c r="CJ35" s="93"/>
      <c r="CK35" s="93"/>
      <c r="CY35" s="520" t="e">
        <f>VLOOKUP(N35,[11]Validacion!$I$15:$M$19,2,FALSE)</f>
        <v>#N/A</v>
      </c>
      <c r="CZ35" s="520" t="e">
        <f>VLOOKUP(O35,[11]Validacion!$I$23:$J$27,2,FALSE)</f>
        <v>#N/A</v>
      </c>
      <c r="DD35" s="520" t="e">
        <f>VLOOKUP($N35,[11]Validacion!$I$15:$M$19,2,FALSE)</f>
        <v>#N/A</v>
      </c>
      <c r="DE35" s="520" t="e">
        <f>IF(AF35="Fuerte",DD35-2,IF(AND(AF35="Moderado",AG35="Directamente",AH35="Directamente"),DD35-1,IF(AND(AF35="Moderado",AG35="No Disminuye",AH35="Directamente"),DD35,IF(AND(AF35="Moderado",AG35="Directamente",AH35="No Disminuye"),DD35-1,DD35))))</f>
        <v>#N/A</v>
      </c>
      <c r="DF35" s="520" t="e">
        <f>VLOOKUP($O35,[11]Validacion!$I$23:$J$27,2,FALSE)</f>
        <v>#N/A</v>
      </c>
      <c r="DG35" s="529" t="e">
        <f>IF(AF35="Fuerte",DF35,IF(AND(AF35="Moderado",AG35="Directamente",AH35="Directamente"),DF35-1,IF(AND(AF35="Moderado",AG35="No Disminuye",AH35="Directamente"),DF35-1,IF(AND(AF35="Moderado",AG35="Directamente",AH35="No Disminuye"),DF35,DF35))))</f>
        <v>#N/A</v>
      </c>
    </row>
    <row r="36" spans="1:111" ht="99" customHeight="1" x14ac:dyDescent="0.25">
      <c r="A36" s="511"/>
      <c r="B36" s="511"/>
      <c r="C36" s="511"/>
      <c r="D36" s="556"/>
      <c r="E36" s="511"/>
      <c r="F36" s="554"/>
      <c r="L36" s="554"/>
      <c r="M36" s="554"/>
      <c r="N36" s="526"/>
      <c r="O36" s="526"/>
      <c r="P36" s="526"/>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26"/>
      <c r="AF36" s="526"/>
      <c r="AG36" s="526"/>
      <c r="AH36" s="526"/>
      <c r="AI36" s="526"/>
      <c r="AJ36" s="526"/>
      <c r="AK36" s="526"/>
      <c r="AL36" s="526"/>
      <c r="AM36" s="93" t="s">
        <v>426</v>
      </c>
      <c r="AN36" s="93" t="s">
        <v>427</v>
      </c>
      <c r="AO36" s="93" t="s">
        <v>25</v>
      </c>
      <c r="AP36" s="84">
        <v>43467</v>
      </c>
      <c r="AQ36" s="84">
        <v>43830</v>
      </c>
      <c r="AR36" s="93" t="s">
        <v>428</v>
      </c>
      <c r="AS36" s="558"/>
      <c r="AT36" s="558"/>
      <c r="AU36" s="93"/>
      <c r="AV36" s="93"/>
      <c r="AW36" s="115"/>
      <c r="AX36" s="86"/>
      <c r="AY36" s="522"/>
      <c r="AZ36" s="96"/>
      <c r="BA36" s="522"/>
      <c r="BB36" s="558"/>
      <c r="BC36" s="558"/>
      <c r="BD36" s="93"/>
      <c r="BE36" s="93"/>
      <c r="BF36" s="115"/>
      <c r="BG36" s="86"/>
      <c r="BH36" s="522"/>
      <c r="BI36" s="522"/>
      <c r="BJ36" s="519"/>
      <c r="BK36" s="558"/>
      <c r="BL36" s="558"/>
      <c r="BM36" s="93"/>
      <c r="BN36" s="93"/>
      <c r="BO36" s="115"/>
      <c r="BP36" s="86"/>
      <c r="BQ36" s="522"/>
      <c r="BR36" s="522"/>
      <c r="BS36" s="522"/>
      <c r="BT36" s="119"/>
      <c r="BU36" s="119"/>
      <c r="BV36" s="119"/>
      <c r="BW36" s="119"/>
      <c r="BX36" s="119"/>
      <c r="BY36" s="119"/>
      <c r="BZ36" s="119"/>
      <c r="CA36" s="119"/>
      <c r="CB36" s="119"/>
      <c r="CC36" s="93"/>
      <c r="CD36" s="93"/>
      <c r="CE36" s="93"/>
      <c r="CF36" s="93"/>
      <c r="CG36" s="93"/>
      <c r="CH36" s="93"/>
      <c r="CI36" s="93"/>
      <c r="CJ36" s="93"/>
      <c r="CK36" s="93"/>
      <c r="CY36" s="522"/>
      <c r="CZ36" s="522"/>
      <c r="DD36" s="522"/>
      <c r="DE36" s="522"/>
      <c r="DF36" s="522"/>
      <c r="DG36" s="529"/>
    </row>
    <row r="37" spans="1:111" ht="99" customHeight="1" x14ac:dyDescent="0.25">
      <c r="A37" s="511" t="s">
        <v>24</v>
      </c>
      <c r="B37" s="511" t="s">
        <v>27</v>
      </c>
      <c r="C37" s="511" t="s">
        <v>27</v>
      </c>
      <c r="D37" s="559" t="s">
        <v>202</v>
      </c>
      <c r="E37" s="511" t="s">
        <v>429</v>
      </c>
      <c r="F37" s="511" t="s">
        <v>430</v>
      </c>
      <c r="L37" s="511" t="s">
        <v>431</v>
      </c>
      <c r="M37" s="511" t="s">
        <v>432</v>
      </c>
      <c r="N37" s="526" t="s">
        <v>10</v>
      </c>
      <c r="O37" s="526" t="s">
        <v>14</v>
      </c>
      <c r="P37" s="526" t="e">
        <f>INDEX([11]Validacion!$C$15:$G$19,'Mapa de Riesgos'!CY37:CY40,'Mapa de Riesgos'!CZ37:CZ40)</f>
        <v>#N/A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28">
        <f>(IF(AD37="Fuerte",100,IF(AD37="Moderado",50,0))+IF(AD38="Fuerte",100,IF(AD38="Moderado",50,0))+IF(AD39="Fuerte",100,IF(AD39="Moderado",50,0))+IF(AD40="Fuerte",100,IF(AD40="Moderado",50,0)))/4</f>
        <v>100</v>
      </c>
      <c r="AF37" s="526" t="str">
        <f>IF(AE37=100,"Fuerte",IF(OR(AE37=99,AE37&gt;=50),"Moderado","Débil"))</f>
        <v>Fuerte</v>
      </c>
      <c r="AG37" s="526" t="s">
        <v>150</v>
      </c>
      <c r="AH37" s="526" t="s">
        <v>152</v>
      </c>
      <c r="AI37" s="526" t="e">
        <f>VLOOKUP(IF(DE37=0,DE37+1,DE37),[11]Validacion!$J$15:$K$19,2,FALSE)</f>
        <v>#N/A</v>
      </c>
      <c r="AJ37" s="526" t="e">
        <f>VLOOKUP(IF(DG37=0,DG37+1,DG37),[11]Validacion!$J$23:$K$27,2,FALSE)</f>
        <v>#N/A</v>
      </c>
      <c r="AK37" s="526" t="e">
        <f>INDEX([11]Validacion!$C$15:$G$19,IF(DE37=0,DE37+1,'Mapa de Riesgos'!DE37:DE40),IF(DG37=0,DG37+1,'Mapa de Riesgos'!DG37:DG40))</f>
        <v>#N/A</v>
      </c>
      <c r="AL37" s="526" t="s">
        <v>226</v>
      </c>
      <c r="AM37" s="93" t="s">
        <v>434</v>
      </c>
      <c r="AN37" s="93" t="s">
        <v>435</v>
      </c>
      <c r="AO37" s="93" t="s">
        <v>436</v>
      </c>
      <c r="AP37" s="84">
        <v>43467</v>
      </c>
      <c r="AQ37" s="84">
        <v>43830</v>
      </c>
      <c r="AR37" s="93" t="s">
        <v>437</v>
      </c>
      <c r="AS37" s="141"/>
      <c r="AT37" s="141"/>
      <c r="AU37" s="93"/>
      <c r="AV37" s="85"/>
      <c r="AW37" s="121"/>
      <c r="AX37" s="86"/>
      <c r="AY37" s="520"/>
      <c r="AZ37" s="94"/>
      <c r="BA37" s="520"/>
      <c r="BB37" s="141"/>
      <c r="BC37" s="141"/>
      <c r="BD37" s="93"/>
      <c r="BE37" s="85"/>
      <c r="BF37" s="121"/>
      <c r="BG37" s="86"/>
      <c r="BH37" s="520"/>
      <c r="BI37" s="520"/>
      <c r="BJ37" s="141" t="s">
        <v>438</v>
      </c>
      <c r="BK37" s="141"/>
      <c r="BL37" s="141"/>
      <c r="BM37" s="93"/>
      <c r="BN37" s="85"/>
      <c r="BO37" s="121"/>
      <c r="BP37" s="86"/>
      <c r="BQ37" s="520"/>
      <c r="BR37" s="520"/>
      <c r="BS37" s="141"/>
      <c r="BT37" s="141"/>
      <c r="BU37" s="93"/>
      <c r="BV37" s="85"/>
      <c r="BW37" s="121"/>
      <c r="BX37" s="86"/>
      <c r="BY37" s="520"/>
      <c r="BZ37" s="520"/>
      <c r="CA37" s="119"/>
      <c r="CB37" s="119"/>
      <c r="CC37" s="93"/>
      <c r="CD37" s="93"/>
      <c r="CE37" s="93"/>
      <c r="CF37" s="93"/>
      <c r="CG37" s="93"/>
      <c r="CH37" s="93"/>
      <c r="CI37" s="93"/>
      <c r="CJ37" s="93"/>
      <c r="CK37" s="93"/>
      <c r="CY37" s="520" t="e">
        <f>VLOOKUP(N37,[11]Validacion!$I$15:$M$19,2,FALSE)</f>
        <v>#N/A</v>
      </c>
      <c r="CZ37" s="520" t="e">
        <f>VLOOKUP(O37,[11]Validacion!$I$23:$J$27,2,FALSE)</f>
        <v>#N/A</v>
      </c>
      <c r="DD37" s="520" t="e">
        <f>VLOOKUP($N37,[11]Validacion!$I$15:$M$19,2,FALSE)</f>
        <v>#N/A</v>
      </c>
      <c r="DE37" s="520" t="e">
        <f>IF(AF37="Fuerte",DD37-2,IF(AND(AF37="Moderado",AG37="Directamente",AH37="Directamente"),DD37-1,IF(AND(AF37="Moderado",AG37="No Disminuye",AH37="Directamente"),DD37,IF(AND(AF37="Moderado",AG37="Directamente",AH37="No Disminuye"),DD37-1,DD37))))</f>
        <v>#N/A</v>
      </c>
      <c r="DF37" s="520" t="e">
        <f>VLOOKUP($O37,[11]Validacion!$I$23:$J$27,2,FALSE)</f>
        <v>#N/A</v>
      </c>
      <c r="DG37" s="529" t="e">
        <f>IF(AF37="Fuerte",DF37,IF(AND(AF37="Moderado",AG37="Directamente",AH37="Directamente"),DF37-1,IF(AND(AF37="Moderado",AG37="No Disminuye",AH37="Directamente"),DF37-1,IF(AND(AF37="Moderado",AG37="Directamente",AH37="No Disminuye"),DF37,DF37))))</f>
        <v>#N/A</v>
      </c>
    </row>
    <row r="38" spans="1:111" ht="107.5" customHeight="1" x14ac:dyDescent="0.25">
      <c r="A38" s="511"/>
      <c r="B38" s="511"/>
      <c r="C38" s="511"/>
      <c r="D38" s="559"/>
      <c r="E38" s="511"/>
      <c r="F38" s="511"/>
      <c r="L38" s="511"/>
      <c r="M38" s="511"/>
      <c r="N38" s="526"/>
      <c r="O38" s="526"/>
      <c r="P38" s="526"/>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28"/>
      <c r="AF38" s="526"/>
      <c r="AG38" s="526"/>
      <c r="AH38" s="526"/>
      <c r="AI38" s="526"/>
      <c r="AJ38" s="526"/>
      <c r="AK38" s="526"/>
      <c r="AL38" s="526"/>
      <c r="AM38" s="93" t="s">
        <v>440</v>
      </c>
      <c r="AN38" s="93" t="s">
        <v>441</v>
      </c>
      <c r="AO38" s="93" t="s">
        <v>436</v>
      </c>
      <c r="AP38" s="84">
        <v>43467</v>
      </c>
      <c r="AQ38" s="84">
        <v>43830</v>
      </c>
      <c r="AR38" s="93" t="s">
        <v>442</v>
      </c>
      <c r="AS38" s="141"/>
      <c r="AT38" s="141"/>
      <c r="AU38" s="523"/>
      <c r="AV38" s="514"/>
      <c r="AW38" s="560"/>
      <c r="AX38" s="536"/>
      <c r="AY38" s="521"/>
      <c r="AZ38" s="95"/>
      <c r="BA38" s="521"/>
      <c r="BB38" s="141"/>
      <c r="BC38" s="141"/>
      <c r="BD38" s="523"/>
      <c r="BE38" s="514"/>
      <c r="BF38" s="560"/>
      <c r="BG38" s="536"/>
      <c r="BH38" s="521"/>
      <c r="BI38" s="521"/>
      <c r="BJ38" s="557" t="s">
        <v>443</v>
      </c>
      <c r="BK38" s="141"/>
      <c r="BL38" s="141"/>
      <c r="BM38" s="523"/>
      <c r="BN38" s="514"/>
      <c r="BO38" s="560"/>
      <c r="BP38" s="536"/>
      <c r="BQ38" s="521"/>
      <c r="BR38" s="521"/>
      <c r="BS38" s="557"/>
      <c r="BT38" s="141"/>
      <c r="BU38" s="523"/>
      <c r="BV38" s="514"/>
      <c r="BW38" s="560"/>
      <c r="BX38" s="536"/>
      <c r="BY38" s="521"/>
      <c r="BZ38" s="521"/>
      <c r="CA38" s="119"/>
      <c r="CB38" s="119"/>
      <c r="CC38" s="93"/>
      <c r="CD38" s="93"/>
      <c r="CE38" s="93"/>
      <c r="CF38" s="93"/>
      <c r="CG38" s="93"/>
      <c r="CH38" s="93"/>
      <c r="CI38" s="93"/>
      <c r="CJ38" s="93"/>
      <c r="CK38" s="93"/>
      <c r="CY38" s="521"/>
      <c r="CZ38" s="521"/>
      <c r="DD38" s="521"/>
      <c r="DE38" s="521"/>
      <c r="DF38" s="521"/>
      <c r="DG38" s="529"/>
    </row>
    <row r="39" spans="1:111" ht="104.95" customHeight="1" x14ac:dyDescent="0.25">
      <c r="A39" s="511"/>
      <c r="B39" s="511"/>
      <c r="C39" s="511"/>
      <c r="D39" s="559"/>
      <c r="E39" s="511"/>
      <c r="F39" s="511"/>
      <c r="L39" s="511"/>
      <c r="M39" s="511"/>
      <c r="N39" s="526"/>
      <c r="O39" s="526"/>
      <c r="P39" s="526"/>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28"/>
      <c r="AF39" s="526"/>
      <c r="AG39" s="526"/>
      <c r="AH39" s="526"/>
      <c r="AI39" s="526"/>
      <c r="AJ39" s="526"/>
      <c r="AK39" s="526"/>
      <c r="AL39" s="526"/>
      <c r="AM39" s="93" t="s">
        <v>445</v>
      </c>
      <c r="AN39" s="93" t="s">
        <v>446</v>
      </c>
      <c r="AO39" s="93" t="s">
        <v>436</v>
      </c>
      <c r="AP39" s="84">
        <v>43467</v>
      </c>
      <c r="AQ39" s="84">
        <v>43830</v>
      </c>
      <c r="AR39" s="93" t="s">
        <v>447</v>
      </c>
      <c r="AS39" s="141"/>
      <c r="AT39" s="141"/>
      <c r="AU39" s="524"/>
      <c r="AV39" s="515"/>
      <c r="AW39" s="561"/>
      <c r="AX39" s="563"/>
      <c r="AY39" s="521"/>
      <c r="AZ39" s="95"/>
      <c r="BA39" s="521"/>
      <c r="BB39" s="141"/>
      <c r="BC39" s="141"/>
      <c r="BD39" s="524"/>
      <c r="BE39" s="515"/>
      <c r="BF39" s="561"/>
      <c r="BG39" s="563"/>
      <c r="BH39" s="521"/>
      <c r="BI39" s="521"/>
      <c r="BJ39" s="564"/>
      <c r="BK39" s="141"/>
      <c r="BL39" s="141"/>
      <c r="BM39" s="524"/>
      <c r="BN39" s="515"/>
      <c r="BO39" s="561"/>
      <c r="BP39" s="563"/>
      <c r="BQ39" s="521"/>
      <c r="BR39" s="521"/>
      <c r="BS39" s="564"/>
      <c r="BT39" s="141"/>
      <c r="BU39" s="524"/>
      <c r="BV39" s="515"/>
      <c r="BW39" s="561"/>
      <c r="BX39" s="563"/>
      <c r="BY39" s="521"/>
      <c r="BZ39" s="521"/>
      <c r="CA39" s="119"/>
      <c r="CB39" s="119"/>
      <c r="CC39" s="93"/>
      <c r="CD39" s="93"/>
      <c r="CE39" s="93"/>
      <c r="CF39" s="93"/>
      <c r="CG39" s="93"/>
      <c r="CH39" s="93"/>
      <c r="CI39" s="93"/>
      <c r="CJ39" s="93"/>
      <c r="CK39" s="93"/>
      <c r="CY39" s="521"/>
      <c r="CZ39" s="521"/>
      <c r="DD39" s="521"/>
      <c r="DE39" s="521"/>
      <c r="DF39" s="521"/>
      <c r="DG39" s="529"/>
    </row>
    <row r="40" spans="1:111" ht="93.75" customHeight="1" x14ac:dyDescent="0.25">
      <c r="A40" s="511"/>
      <c r="B40" s="511"/>
      <c r="C40" s="511"/>
      <c r="D40" s="559"/>
      <c r="E40" s="511"/>
      <c r="F40" s="511"/>
      <c r="L40" s="511"/>
      <c r="M40" s="511"/>
      <c r="N40" s="526"/>
      <c r="O40" s="526"/>
      <c r="P40" s="526"/>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28"/>
      <c r="AF40" s="526"/>
      <c r="AG40" s="526"/>
      <c r="AH40" s="526"/>
      <c r="AI40" s="526"/>
      <c r="AJ40" s="526"/>
      <c r="AK40" s="526"/>
      <c r="AL40" s="526"/>
      <c r="AM40" s="142" t="s">
        <v>449</v>
      </c>
      <c r="AN40" s="93" t="s">
        <v>450</v>
      </c>
      <c r="AO40" s="93" t="s">
        <v>436</v>
      </c>
      <c r="AP40" s="84">
        <v>43467</v>
      </c>
      <c r="AQ40" s="84">
        <v>43830</v>
      </c>
      <c r="AR40" s="93" t="s">
        <v>451</v>
      </c>
      <c r="AS40" s="141"/>
      <c r="AT40" s="141"/>
      <c r="AU40" s="525"/>
      <c r="AV40" s="516"/>
      <c r="AW40" s="562"/>
      <c r="AX40" s="537"/>
      <c r="AY40" s="522"/>
      <c r="AZ40" s="96"/>
      <c r="BA40" s="522"/>
      <c r="BB40" s="141"/>
      <c r="BC40" s="141"/>
      <c r="BD40" s="525"/>
      <c r="BE40" s="516"/>
      <c r="BF40" s="562"/>
      <c r="BG40" s="537"/>
      <c r="BH40" s="522"/>
      <c r="BI40" s="522"/>
      <c r="BJ40" s="558"/>
      <c r="BK40" s="141"/>
      <c r="BL40" s="141"/>
      <c r="BM40" s="525"/>
      <c r="BN40" s="516"/>
      <c r="BO40" s="562"/>
      <c r="BP40" s="537"/>
      <c r="BQ40" s="522"/>
      <c r="BR40" s="522"/>
      <c r="BS40" s="558"/>
      <c r="BT40" s="141"/>
      <c r="BU40" s="525"/>
      <c r="BV40" s="516"/>
      <c r="BW40" s="562"/>
      <c r="BX40" s="537"/>
      <c r="BY40" s="522"/>
      <c r="BZ40" s="522"/>
      <c r="CA40" s="119"/>
      <c r="CB40" s="119"/>
      <c r="CC40" s="93"/>
      <c r="CD40" s="93"/>
      <c r="CE40" s="93"/>
      <c r="CF40" s="93"/>
      <c r="CG40" s="93"/>
      <c r="CH40" s="93"/>
      <c r="CI40" s="93"/>
      <c r="CJ40" s="93"/>
      <c r="CK40" s="93"/>
      <c r="CY40" s="522"/>
      <c r="CZ40" s="522"/>
      <c r="DD40" s="521"/>
      <c r="DE40" s="521"/>
      <c r="DF40" s="521"/>
      <c r="DG40" s="529"/>
    </row>
    <row r="41" spans="1:111" ht="81.7" customHeight="1" x14ac:dyDescent="0.25">
      <c r="A41" s="511" t="s">
        <v>24</v>
      </c>
      <c r="B41" s="511" t="s">
        <v>27</v>
      </c>
      <c r="C41" s="511" t="s">
        <v>27</v>
      </c>
      <c r="D41" s="559" t="s">
        <v>203</v>
      </c>
      <c r="E41" s="511" t="s">
        <v>429</v>
      </c>
      <c r="F41" s="511" t="s">
        <v>452</v>
      </c>
      <c r="L41" s="511" t="s">
        <v>453</v>
      </c>
      <c r="M41" s="511" t="s">
        <v>454</v>
      </c>
      <c r="N41" s="526" t="s">
        <v>10</v>
      </c>
      <c r="O41" s="526" t="s">
        <v>14</v>
      </c>
      <c r="P41" s="526" t="e">
        <f>INDEX([11]Validacion!$C$15:$G$19,'Mapa de Riesgos'!CY41:CY43,'Mapa de Riesgos'!CZ41:CZ43)</f>
        <v>#N/A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28">
        <f>(IF(AD41="Fuerte",100,IF(AD41="Moderado",50,0))+IF(AD42="Fuerte",100,IF(AD42="Moderado",50,0))+IF(AD43="Fuerte",100,IF(AD43="Moderado",50,0)))/3</f>
        <v>100</v>
      </c>
      <c r="AF41" s="526" t="str">
        <f>IF(AE41=100,"Fuerte",IF(OR(AE41=99,AE41&gt;=50),"Moderado","Débil"))</f>
        <v>Fuerte</v>
      </c>
      <c r="AG41" s="526" t="s">
        <v>150</v>
      </c>
      <c r="AH41" s="526" t="s">
        <v>152</v>
      </c>
      <c r="AI41" s="526" t="e">
        <f>VLOOKUP(IF(DE41=0,DE41+1,DE41),[11]Validacion!$J$15:$K$19,2,FALSE)</f>
        <v>#N/A</v>
      </c>
      <c r="AJ41" s="526" t="e">
        <f>VLOOKUP(IF(DG41=0,DG41+1,DG41),[11]Validacion!$J$23:$K$27,2,FALSE)</f>
        <v>#N/A</v>
      </c>
      <c r="AK41" s="526" t="e">
        <f>INDEX([11]Validacion!$C$15:$G$19,IF(DE41=0,DE41+1,'Mapa de Riesgos'!DE41:DE43),IF(DG41=0,DG41+1,'Mapa de Riesgos'!DG41:DG43))</f>
        <v>#N/A</v>
      </c>
      <c r="AL41" s="526" t="s">
        <v>226</v>
      </c>
      <c r="AM41" s="93" t="s">
        <v>456</v>
      </c>
      <c r="AN41" s="93" t="s">
        <v>457</v>
      </c>
      <c r="AO41" s="93" t="s">
        <v>458</v>
      </c>
      <c r="AP41" s="84">
        <v>43467</v>
      </c>
      <c r="AQ41" s="84">
        <v>43830</v>
      </c>
      <c r="AR41" s="93" t="s">
        <v>459</v>
      </c>
      <c r="AS41" s="141"/>
      <c r="AT41" s="141"/>
      <c r="AU41" s="93"/>
      <c r="AV41" s="93"/>
      <c r="AW41" s="143"/>
      <c r="AX41" s="86"/>
      <c r="AY41" s="520"/>
      <c r="AZ41" s="94"/>
      <c r="BA41" s="520"/>
      <c r="BB41" s="20"/>
      <c r="BC41" s="20"/>
      <c r="BD41" s="93"/>
      <c r="BE41" s="123"/>
      <c r="BF41" s="144"/>
      <c r="BG41" s="145"/>
      <c r="BH41" s="520"/>
      <c r="BI41" s="520"/>
      <c r="BJ41" s="517"/>
      <c r="BK41" s="20"/>
      <c r="BL41" s="20"/>
      <c r="BM41" s="93"/>
      <c r="BN41" s="123"/>
      <c r="BO41" s="144"/>
      <c r="BP41" s="86"/>
      <c r="BQ41" s="520"/>
      <c r="BR41" s="520"/>
      <c r="BS41" s="119"/>
      <c r="BT41" s="119"/>
      <c r="BU41" s="119"/>
      <c r="BV41" s="119"/>
      <c r="BW41" s="119"/>
      <c r="BX41" s="119"/>
      <c r="BY41" s="119"/>
      <c r="BZ41" s="119"/>
      <c r="CA41" s="119"/>
      <c r="CB41" s="119"/>
      <c r="CC41" s="93"/>
      <c r="CD41" s="93"/>
      <c r="CE41" s="93"/>
      <c r="CF41" s="93"/>
      <c r="CG41" s="93"/>
      <c r="CH41" s="93"/>
      <c r="CI41" s="93"/>
      <c r="CJ41" s="93"/>
      <c r="CK41" s="93"/>
      <c r="CY41" s="520" t="e">
        <f>VLOOKUP(N41,[11]Validacion!$I$15:$M$19,2,FALSE)</f>
        <v>#N/A</v>
      </c>
      <c r="CZ41" s="520" t="e">
        <f>VLOOKUP(O41,[11]Validacion!$I$23:$J$27,2,FALSE)</f>
        <v>#N/A</v>
      </c>
      <c r="DD41" s="520" t="e">
        <f>VLOOKUP($N41,[11]Validacion!$I$15:$M$19,2,FALSE)</f>
        <v>#N/A</v>
      </c>
      <c r="DE41" s="520" t="e">
        <f>IF(AF41="Fuerte",DD41-2,IF(AND(AF41="Moderado",AG41="Directamente",AH41="Directamente"),DD41-1,IF(AND(AF41="Moderado",AG41="No Disminuye",AH41="Directamente"),DD41,IF(AND(AF41="Moderado",AG41="Directamente",AH41="No Disminuye"),DD41-1,DD41))))</f>
        <v>#N/A</v>
      </c>
      <c r="DF41" s="520" t="e">
        <f>VLOOKUP($O41,[11]Validacion!$I$23:$J$27,2,FALSE)</f>
        <v>#N/A</v>
      </c>
      <c r="DG41" s="529" t="e">
        <f>IF(AF41="Fuerte",DF41,IF(AND(AF41="Moderado",AG41="Directamente",AH41="Directamente"),DF41-1,IF(AND(AF41="Moderado",AG41="No Disminuye",AH41="Directamente"),DF41-1,IF(AND(AF41="Moderado",AG41="Directamente",AH41="No Disminuye"),DF41,DF41))))</f>
        <v>#N/A</v>
      </c>
    </row>
    <row r="42" spans="1:111" ht="70.5" customHeight="1" x14ac:dyDescent="0.25">
      <c r="A42" s="511"/>
      <c r="B42" s="511"/>
      <c r="C42" s="511"/>
      <c r="D42" s="559"/>
      <c r="E42" s="511"/>
      <c r="F42" s="511"/>
      <c r="L42" s="511"/>
      <c r="M42" s="511"/>
      <c r="N42" s="526"/>
      <c r="O42" s="526"/>
      <c r="P42" s="526"/>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28"/>
      <c r="AF42" s="526"/>
      <c r="AG42" s="526"/>
      <c r="AH42" s="526"/>
      <c r="AI42" s="526"/>
      <c r="AJ42" s="526"/>
      <c r="AK42" s="526"/>
      <c r="AL42" s="526"/>
      <c r="AM42" s="93" t="s">
        <v>461</v>
      </c>
      <c r="AN42" s="93" t="s">
        <v>462</v>
      </c>
      <c r="AO42" s="93" t="s">
        <v>458</v>
      </c>
      <c r="AP42" s="84">
        <v>43467</v>
      </c>
      <c r="AQ42" s="84">
        <v>43830</v>
      </c>
      <c r="AR42" s="93" t="s">
        <v>348</v>
      </c>
      <c r="AS42" s="141"/>
      <c r="AT42" s="141"/>
      <c r="AU42" s="93"/>
      <c r="AV42" s="93"/>
      <c r="AW42" s="143"/>
      <c r="AX42" s="86"/>
      <c r="AY42" s="521"/>
      <c r="AZ42" s="95"/>
      <c r="BA42" s="521"/>
      <c r="BB42" s="93"/>
      <c r="BC42" s="93"/>
      <c r="BD42" s="119"/>
      <c r="BE42" s="119"/>
      <c r="BF42" s="146"/>
      <c r="BG42" s="145"/>
      <c r="BH42" s="521"/>
      <c r="BI42" s="521"/>
      <c r="BJ42" s="518"/>
      <c r="BK42" s="93"/>
      <c r="BL42" s="93"/>
      <c r="BM42" s="119"/>
      <c r="BN42" s="119"/>
      <c r="BO42" s="119"/>
      <c r="BP42" s="119"/>
      <c r="BQ42" s="521"/>
      <c r="BR42" s="521"/>
      <c r="BS42" s="119"/>
      <c r="BT42" s="119"/>
      <c r="BU42" s="119"/>
      <c r="BV42" s="119"/>
      <c r="BW42" s="119"/>
      <c r="BX42" s="119"/>
      <c r="BY42" s="119"/>
      <c r="BZ42" s="119"/>
      <c r="CA42" s="119"/>
      <c r="CB42" s="119"/>
      <c r="CC42" s="93"/>
      <c r="CD42" s="93"/>
      <c r="CE42" s="93"/>
      <c r="CF42" s="93"/>
      <c r="CG42" s="93"/>
      <c r="CH42" s="93"/>
      <c r="CI42" s="93"/>
      <c r="CJ42" s="93"/>
      <c r="CK42" s="93"/>
      <c r="CY42" s="521"/>
      <c r="CZ42" s="521"/>
      <c r="DD42" s="521"/>
      <c r="DE42" s="521"/>
      <c r="DF42" s="521"/>
      <c r="DG42" s="529"/>
    </row>
    <row r="43" spans="1:111" ht="84.75" customHeight="1" x14ac:dyDescent="0.25">
      <c r="A43" s="511"/>
      <c r="B43" s="511"/>
      <c r="C43" s="511"/>
      <c r="D43" s="559"/>
      <c r="E43" s="511"/>
      <c r="F43" s="511"/>
      <c r="L43" s="511"/>
      <c r="M43" s="511"/>
      <c r="N43" s="526"/>
      <c r="O43" s="526"/>
      <c r="P43" s="526"/>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28"/>
      <c r="AF43" s="526"/>
      <c r="AG43" s="526"/>
      <c r="AH43" s="526"/>
      <c r="AI43" s="526"/>
      <c r="AJ43" s="526"/>
      <c r="AK43" s="526"/>
      <c r="AL43" s="526"/>
      <c r="AM43" s="93" t="s">
        <v>464</v>
      </c>
      <c r="AN43" s="93" t="s">
        <v>465</v>
      </c>
      <c r="AO43" s="93" t="s">
        <v>458</v>
      </c>
      <c r="AP43" s="84">
        <v>43467</v>
      </c>
      <c r="AQ43" s="84">
        <v>43830</v>
      </c>
      <c r="AR43" s="93" t="s">
        <v>466</v>
      </c>
      <c r="AS43" s="141"/>
      <c r="AT43" s="141"/>
      <c r="AU43" s="93"/>
      <c r="AV43" s="93"/>
      <c r="AW43" s="121"/>
      <c r="AX43" s="86"/>
      <c r="AY43" s="522"/>
      <c r="AZ43" s="96"/>
      <c r="BA43" s="522"/>
      <c r="BB43" s="141"/>
      <c r="BC43" s="141"/>
      <c r="BD43" s="93"/>
      <c r="BE43" s="93"/>
      <c r="BF43" s="147"/>
      <c r="BG43" s="145"/>
      <c r="BH43" s="522"/>
      <c r="BI43" s="522"/>
      <c r="BJ43" s="519"/>
      <c r="BK43" s="141"/>
      <c r="BL43" s="141"/>
      <c r="BM43" s="93"/>
      <c r="BN43" s="93"/>
      <c r="BO43" s="147"/>
      <c r="BP43" s="145"/>
      <c r="BQ43" s="522"/>
      <c r="BR43" s="522"/>
      <c r="BS43" s="93"/>
      <c r="BT43" s="119"/>
      <c r="BU43" s="119"/>
      <c r="BV43" s="119"/>
      <c r="BW43" s="119"/>
      <c r="BX43" s="119"/>
      <c r="BY43" s="119"/>
      <c r="BZ43" s="119"/>
      <c r="CA43" s="119"/>
      <c r="CB43" s="119"/>
      <c r="CC43" s="93"/>
      <c r="CD43" s="93"/>
      <c r="CE43" s="93"/>
      <c r="CF43" s="93"/>
      <c r="CG43" s="93"/>
      <c r="CH43" s="93"/>
      <c r="CI43" s="93"/>
      <c r="CJ43" s="93"/>
      <c r="CK43" s="93"/>
      <c r="CY43" s="522"/>
      <c r="CZ43" s="522"/>
      <c r="DD43" s="521"/>
      <c r="DE43" s="521"/>
      <c r="DF43" s="521"/>
      <c r="DG43" s="529"/>
    </row>
    <row r="44" spans="1:111" ht="133.5" customHeight="1" x14ac:dyDescent="0.25">
      <c r="A44" s="511" t="s">
        <v>24</v>
      </c>
      <c r="B44" s="511" t="s">
        <v>27</v>
      </c>
      <c r="C44" s="511" t="s">
        <v>27</v>
      </c>
      <c r="D44" s="559" t="s">
        <v>204</v>
      </c>
      <c r="E44" s="511" t="s">
        <v>429</v>
      </c>
      <c r="F44" s="511" t="s">
        <v>467</v>
      </c>
      <c r="L44" s="511" t="s">
        <v>468</v>
      </c>
      <c r="M44" s="511" t="s">
        <v>469</v>
      </c>
      <c r="N44" s="526" t="s">
        <v>11</v>
      </c>
      <c r="O44" s="526" t="s">
        <v>14</v>
      </c>
      <c r="P44" s="526" t="e">
        <f>INDEX([11]Validacion!$C$15:$G$19,'Mapa de Riesgos'!CY44:CY45,'Mapa de Riesgos'!CZ44:CZ45)</f>
        <v>#N/A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26">
        <f>(IF(AD44="Fuerte",100,IF(AD44="Moderado",50,0))+IF(AD45="Fuerte",100,IF(AD45="Moderado",50,0)))/2</f>
        <v>100</v>
      </c>
      <c r="AF44" s="526" t="str">
        <f>IF(AE44=100,"Fuerte",IF(OR(AE44=99,AE44&gt;=50),"Moderado","Débil"))</f>
        <v>Fuerte</v>
      </c>
      <c r="AG44" s="526" t="s">
        <v>150</v>
      </c>
      <c r="AH44" s="526" t="s">
        <v>152</v>
      </c>
      <c r="AI44" s="526" t="e">
        <f>VLOOKUP(IF(DE44=0,DE44+1,IF(DE44=-1,DE44+2,DE44)),[11]Validacion!$J$15:$K$19,2,FALSE)</f>
        <v>#N/A</v>
      </c>
      <c r="AJ44" s="526" t="e">
        <f>VLOOKUP(IF(DG44=0,DG44+1,DG44),[11]Validacion!$J$23:$K$27,2,FALSE)</f>
        <v>#N/A</v>
      </c>
      <c r="AK44" s="526" t="e">
        <f>INDEX([11]Validacion!$C$15:$G$19,IF(DE44=0,DE44+1,IF(DE44=-1,DE44+2,'Mapa de Riesgos'!DE44:DE45)),IF(DG44=0,DG44+1,'Mapa de Riesgos'!DG44:DG45))</f>
        <v>#N/A</v>
      </c>
      <c r="AL44" s="526" t="s">
        <v>226</v>
      </c>
      <c r="AM44" s="85" t="s">
        <v>471</v>
      </c>
      <c r="AN44" s="93" t="s">
        <v>472</v>
      </c>
      <c r="AO44" s="93" t="s">
        <v>473</v>
      </c>
      <c r="AP44" s="84">
        <v>43467</v>
      </c>
      <c r="AQ44" s="84">
        <v>43830</v>
      </c>
      <c r="AR44" s="93" t="s">
        <v>474</v>
      </c>
      <c r="AS44" s="557"/>
      <c r="AT44" s="557"/>
      <c r="AU44" s="93"/>
      <c r="AV44" s="93"/>
      <c r="AW44" s="121"/>
      <c r="AX44" s="86"/>
      <c r="AY44" s="520"/>
      <c r="AZ44" s="94"/>
      <c r="BA44" s="520"/>
      <c r="BB44" s="557"/>
      <c r="BC44" s="557"/>
      <c r="BD44" s="93"/>
      <c r="BE44" s="93"/>
      <c r="BF44" s="121"/>
      <c r="BG44" s="145"/>
      <c r="BH44" s="520"/>
      <c r="BI44" s="520"/>
      <c r="BJ44" s="93" t="s">
        <v>475</v>
      </c>
      <c r="BK44" s="557"/>
      <c r="BL44" s="557"/>
      <c r="BM44" s="93"/>
      <c r="BN44" s="93"/>
      <c r="BO44" s="121"/>
      <c r="BP44" s="145"/>
      <c r="BQ44" s="520"/>
      <c r="BR44" s="520"/>
      <c r="BS44" s="93"/>
      <c r="BT44" s="119"/>
      <c r="BU44" s="119"/>
      <c r="BV44" s="119"/>
      <c r="BW44" s="119"/>
      <c r="BX44" s="119"/>
      <c r="BY44" s="119"/>
      <c r="BZ44" s="119"/>
      <c r="CA44" s="119"/>
      <c r="CB44" s="119"/>
      <c r="CC44" s="93"/>
      <c r="CD44" s="93"/>
      <c r="CE44" s="93"/>
      <c r="CF44" s="93"/>
      <c r="CG44" s="93"/>
      <c r="CH44" s="93"/>
      <c r="CI44" s="93"/>
      <c r="CJ44" s="93"/>
      <c r="CK44" s="93"/>
      <c r="CY44" s="520" t="e">
        <f>VLOOKUP(N44,[11]Validacion!$I$15:$M$19,2,FALSE)</f>
        <v>#N/A</v>
      </c>
      <c r="CZ44" s="520" t="e">
        <f>VLOOKUP(O44,[11]Validacion!$I$23:$J$27,2,FALSE)</f>
        <v>#N/A</v>
      </c>
      <c r="DD44" s="520" t="e">
        <f>VLOOKUP($N44,[11]Validacion!$I$15:$M$19,2,FALSE)</f>
        <v>#N/A</v>
      </c>
      <c r="DE44" s="520" t="e">
        <f>IF(AF44="Fuerte",DD44-2,IF(AND(AF44="Moderado",AG44="Directamente",AH44="Directamente"),DD44-1,IF(AND(AF44="Moderado",AG44="No Disminuye",AH44="Directamente"),DD44,IF(AND(AF44="Moderado",AG44="Directamente",AH44="No Disminuye"),DD44-1,DD44))))</f>
        <v>#N/A</v>
      </c>
      <c r="DF44" s="520" t="e">
        <f>VLOOKUP($O44,[11]Validacion!$I$23:$J$27,2,FALSE)</f>
        <v>#N/A</v>
      </c>
      <c r="DG44" s="529" t="e">
        <f>IF(AF44="Fuerte",DF44,IF(AND(AF44="Moderado",AG44="Directamente",AH44="Directamente"),DF44-1,IF(AND(AF44="Moderado",AG44="No Disminuye",AH44="Directamente"),DF44-1,IF(AND(AF44="Moderado",AG44="Directamente",AH44="No Disminuye"),DF44,DF44))))</f>
        <v>#N/A</v>
      </c>
    </row>
    <row r="45" spans="1:111" ht="81.7" customHeight="1" x14ac:dyDescent="0.25">
      <c r="A45" s="511"/>
      <c r="B45" s="511"/>
      <c r="C45" s="511"/>
      <c r="D45" s="559"/>
      <c r="E45" s="511"/>
      <c r="F45" s="511"/>
      <c r="L45" s="511"/>
      <c r="M45" s="511"/>
      <c r="N45" s="526"/>
      <c r="O45" s="526"/>
      <c r="P45" s="526"/>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26"/>
      <c r="AF45" s="526"/>
      <c r="AG45" s="526"/>
      <c r="AH45" s="526"/>
      <c r="AI45" s="526"/>
      <c r="AJ45" s="526"/>
      <c r="AK45" s="526"/>
      <c r="AL45" s="526"/>
      <c r="AM45" s="142" t="s">
        <v>449</v>
      </c>
      <c r="AN45" s="93" t="s">
        <v>450</v>
      </c>
      <c r="AO45" s="93" t="s">
        <v>473</v>
      </c>
      <c r="AP45" s="84">
        <v>43467</v>
      </c>
      <c r="AQ45" s="84">
        <v>43830</v>
      </c>
      <c r="AR45" s="93" t="s">
        <v>451</v>
      </c>
      <c r="AS45" s="558"/>
      <c r="AT45" s="558"/>
      <c r="AU45" s="93"/>
      <c r="AV45" s="93"/>
      <c r="AW45" s="121"/>
      <c r="AX45" s="86"/>
      <c r="AY45" s="522"/>
      <c r="AZ45" s="96"/>
      <c r="BA45" s="522"/>
      <c r="BB45" s="558"/>
      <c r="BC45" s="558"/>
      <c r="BD45" s="93"/>
      <c r="BE45" s="93"/>
      <c r="BF45" s="121"/>
      <c r="BG45" s="145"/>
      <c r="BH45" s="522"/>
      <c r="BI45" s="522"/>
      <c r="BJ45" s="119"/>
      <c r="BK45" s="558"/>
      <c r="BL45" s="558"/>
      <c r="BM45" s="93"/>
      <c r="BN45" s="93"/>
      <c r="BO45" s="121"/>
      <c r="BP45" s="145"/>
      <c r="BQ45" s="522"/>
      <c r="BR45" s="522"/>
      <c r="BS45" s="119"/>
      <c r="BT45" s="119"/>
      <c r="BU45" s="119"/>
      <c r="BV45" s="119"/>
      <c r="BW45" s="119"/>
      <c r="BX45" s="119"/>
      <c r="BY45" s="119"/>
      <c r="BZ45" s="119"/>
      <c r="CA45" s="119"/>
      <c r="CB45" s="119"/>
      <c r="CC45" s="93"/>
      <c r="CD45" s="93"/>
      <c r="CE45" s="93"/>
      <c r="CF45" s="93"/>
      <c r="CG45" s="93"/>
      <c r="CH45" s="93"/>
      <c r="CI45" s="93"/>
      <c r="CJ45" s="93"/>
      <c r="CK45" s="93"/>
      <c r="CY45" s="522"/>
      <c r="CZ45" s="522"/>
      <c r="DD45" s="522"/>
      <c r="DE45" s="522"/>
      <c r="DF45" s="522"/>
      <c r="DG45" s="529"/>
    </row>
    <row r="46" spans="1:111" ht="112.75" customHeight="1" x14ac:dyDescent="0.25">
      <c r="A46" s="511" t="s">
        <v>24</v>
      </c>
      <c r="B46" s="511" t="s">
        <v>27</v>
      </c>
      <c r="C46" s="511" t="s">
        <v>27</v>
      </c>
      <c r="D46" s="512" t="s">
        <v>206</v>
      </c>
      <c r="E46" s="511" t="s">
        <v>476</v>
      </c>
      <c r="F46" s="554" t="s">
        <v>477</v>
      </c>
      <c r="L46" s="511" t="s">
        <v>478</v>
      </c>
      <c r="M46" s="511" t="s">
        <v>469</v>
      </c>
      <c r="N46" s="526" t="s">
        <v>8</v>
      </c>
      <c r="O46" s="526" t="s">
        <v>14</v>
      </c>
      <c r="P46" s="526" t="e">
        <f>INDEX([11]Validacion!$C$15:$G$19,'Mapa de Riesgos'!CY46:CY47,'Mapa de Riesgos'!CZ46:CZ47)</f>
        <v>#N/A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26">
        <f>(IF(AD46="Fuerte",100,IF(AD46="Moderado",50,0))+IF(AD47="Fuerte",100,IF(AD47="Moderado",50,0)))/2</f>
        <v>100</v>
      </c>
      <c r="AF46" s="526" t="str">
        <f>IF(AE46=100,"Fuerte",IF(OR(AE46=99,AE46&gt;=50),"Moderado","Débil"))</f>
        <v>Fuerte</v>
      </c>
      <c r="AG46" s="526" t="s">
        <v>150</v>
      </c>
      <c r="AH46" s="526" t="s">
        <v>152</v>
      </c>
      <c r="AI46" s="526" t="e">
        <f>VLOOKUP(IF(DE46=0,DE46+1,DE46),[11]Validacion!$J$15:$K$19,2,FALSE)</f>
        <v>#N/A</v>
      </c>
      <c r="AJ46" s="526" t="e">
        <f>VLOOKUP(IF(DG46=0,DG46+1,DG46),[11]Validacion!$J$23:$K$27,2,FALSE)</f>
        <v>#N/A</v>
      </c>
      <c r="AK46" s="526" t="e">
        <f>INDEX([11]Validacion!$C$15:$G$19,IF(DE46=0,DE46+1,'Mapa de Riesgos'!DE46:DE47),IF(DG46=0,DG46+1,'Mapa de Riesgos'!DG46:DG47))</f>
        <v>#N/A</v>
      </c>
      <c r="AL46" s="526" t="s">
        <v>226</v>
      </c>
      <c r="AM46" s="85" t="s">
        <v>480</v>
      </c>
      <c r="AN46" s="148" t="s">
        <v>481</v>
      </c>
      <c r="AO46" s="93" t="s">
        <v>482</v>
      </c>
      <c r="AP46" s="84">
        <v>43467</v>
      </c>
      <c r="AQ46" s="84">
        <v>43830</v>
      </c>
      <c r="AR46" s="93" t="s">
        <v>483</v>
      </c>
      <c r="AS46" s="557"/>
      <c r="AT46" s="557"/>
      <c r="AU46" s="93"/>
      <c r="AV46" s="93"/>
      <c r="AW46" s="121"/>
      <c r="AX46" s="86"/>
      <c r="AY46" s="520"/>
      <c r="AZ46" s="94"/>
      <c r="BA46" s="520"/>
      <c r="BB46" s="91"/>
      <c r="BC46" s="91"/>
      <c r="BD46" s="520"/>
      <c r="BE46" s="517"/>
      <c r="BF46" s="565"/>
      <c r="BG46" s="536"/>
      <c r="BH46" s="517"/>
      <c r="BI46" s="517"/>
      <c r="BJ46" s="119"/>
      <c r="BK46" s="119"/>
      <c r="BL46" s="119"/>
      <c r="BM46" s="520"/>
      <c r="BN46" s="517"/>
      <c r="BO46" s="565"/>
      <c r="BP46" s="536"/>
      <c r="BQ46" s="517"/>
      <c r="BR46" s="517"/>
      <c r="BS46" s="119"/>
      <c r="BT46" s="119"/>
      <c r="BU46" s="119"/>
      <c r="BV46" s="119"/>
      <c r="BW46" s="119"/>
      <c r="BX46" s="119"/>
      <c r="BY46" s="119"/>
      <c r="BZ46" s="119"/>
      <c r="CA46" s="119"/>
      <c r="CB46" s="119"/>
      <c r="CC46" s="93"/>
      <c r="CD46" s="93"/>
      <c r="CE46" s="93"/>
      <c r="CF46" s="93"/>
      <c r="CG46" s="93"/>
      <c r="CH46" s="93"/>
      <c r="CI46" s="93"/>
      <c r="CJ46" s="93"/>
      <c r="CK46" s="93"/>
      <c r="CY46" s="520" t="e">
        <f>VLOOKUP(N46,[11]Validacion!$I$15:$M$19,2,FALSE)</f>
        <v>#N/A</v>
      </c>
      <c r="CZ46" s="520" t="e">
        <f>VLOOKUP(O46,[11]Validacion!$I$23:$J$27,2,FALSE)</f>
        <v>#N/A</v>
      </c>
      <c r="DD46" s="520" t="e">
        <f>VLOOKUP($N46,[11]Validacion!$I$15:$M$19,2,FALSE)</f>
        <v>#N/A</v>
      </c>
      <c r="DE46" s="520" t="e">
        <f>IF(AF46="Fuerte",DD46-2,IF(AND(AF46="Moderado",AG46="Directamente",AH46="Directamente"),DD46-1,IF(AND(AF46="Moderado",AG46="No Disminuye",AH46="Directamente"),DD46,IF(AND(AF46="Moderado",AG46="Directamente",AH46="No Disminuye"),DD46-1,DD46))))</f>
        <v>#N/A</v>
      </c>
      <c r="DF46" s="520" t="e">
        <f>VLOOKUP($O46,[11]Validacion!$I$23:$J$27,2,FALSE)</f>
        <v>#N/A</v>
      </c>
      <c r="DG46" s="529" t="e">
        <f>IF(AF46="Fuerte",DF46,IF(AND(AF46="Moderado",AG46="Directamente",AH46="Directamente"),DF46-1,IF(AND(AF46="Moderado",AG46="No Disminuye",AH46="Directamente"),DF46-1,IF(AND(AF46="Moderado",AG46="Directamente",AH46="No Disminuye"),DF46,DF46))))</f>
        <v>#N/A</v>
      </c>
    </row>
    <row r="47" spans="1:111" ht="112.75" customHeight="1" x14ac:dyDescent="0.25">
      <c r="A47" s="511"/>
      <c r="B47" s="511"/>
      <c r="C47" s="511"/>
      <c r="D47" s="512"/>
      <c r="E47" s="511"/>
      <c r="F47" s="554"/>
      <c r="L47" s="511"/>
      <c r="M47" s="511"/>
      <c r="N47" s="526"/>
      <c r="O47" s="526"/>
      <c r="P47" s="526"/>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26"/>
      <c r="AF47" s="526"/>
      <c r="AG47" s="526"/>
      <c r="AH47" s="526"/>
      <c r="AI47" s="526"/>
      <c r="AJ47" s="526"/>
      <c r="AK47" s="526"/>
      <c r="AL47" s="526"/>
      <c r="AM47" s="142" t="s">
        <v>449</v>
      </c>
      <c r="AN47" s="93" t="s">
        <v>450</v>
      </c>
      <c r="AO47" s="93" t="s">
        <v>482</v>
      </c>
      <c r="AP47" s="84">
        <v>43467</v>
      </c>
      <c r="AQ47" s="84">
        <v>43830</v>
      </c>
      <c r="AR47" s="93" t="s">
        <v>451</v>
      </c>
      <c r="AS47" s="564"/>
      <c r="AT47" s="564"/>
      <c r="AU47" s="93"/>
      <c r="AV47" s="93"/>
      <c r="AW47" s="121"/>
      <c r="AX47" s="86"/>
      <c r="AY47" s="521"/>
      <c r="AZ47" s="95"/>
      <c r="BA47" s="521"/>
      <c r="BB47" s="99"/>
      <c r="BC47" s="99"/>
      <c r="BD47" s="521"/>
      <c r="BE47" s="518"/>
      <c r="BF47" s="566"/>
      <c r="BG47" s="563"/>
      <c r="BH47" s="518"/>
      <c r="BI47" s="518"/>
      <c r="BJ47" s="119"/>
      <c r="BK47" s="119"/>
      <c r="BL47" s="119"/>
      <c r="BM47" s="521"/>
      <c r="BN47" s="518"/>
      <c r="BO47" s="566"/>
      <c r="BP47" s="563"/>
      <c r="BQ47" s="518"/>
      <c r="BR47" s="518"/>
      <c r="BS47" s="119"/>
      <c r="BT47" s="119"/>
      <c r="BU47" s="119"/>
      <c r="BV47" s="119"/>
      <c r="BW47" s="119"/>
      <c r="BX47" s="119"/>
      <c r="BY47" s="119"/>
      <c r="BZ47" s="119"/>
      <c r="CA47" s="119"/>
      <c r="CB47" s="119"/>
      <c r="CC47" s="93"/>
      <c r="CD47" s="93"/>
      <c r="CE47" s="93"/>
      <c r="CF47" s="93"/>
      <c r="CG47" s="93"/>
      <c r="CH47" s="93"/>
      <c r="CI47" s="93"/>
      <c r="CJ47" s="93"/>
      <c r="CK47" s="93"/>
      <c r="CY47" s="521"/>
      <c r="CZ47" s="522"/>
      <c r="DD47" s="521"/>
      <c r="DE47" s="521"/>
      <c r="DF47" s="521"/>
      <c r="DG47" s="529"/>
    </row>
    <row r="48" spans="1:111" ht="127.55" customHeight="1" x14ac:dyDescent="0.25">
      <c r="A48" s="511" t="s">
        <v>24</v>
      </c>
      <c r="B48" s="511" t="s">
        <v>27</v>
      </c>
      <c r="C48" s="511" t="s">
        <v>27</v>
      </c>
      <c r="D48" s="567" t="s">
        <v>210</v>
      </c>
      <c r="E48" s="511" t="s">
        <v>485</v>
      </c>
      <c r="F48" s="511" t="s">
        <v>486</v>
      </c>
      <c r="L48" s="511" t="s">
        <v>487</v>
      </c>
      <c r="M48" s="554" t="s">
        <v>488</v>
      </c>
      <c r="N48" s="526" t="s">
        <v>10</v>
      </c>
      <c r="O48" s="526" t="s">
        <v>14</v>
      </c>
      <c r="P48" s="526" t="e">
        <f>INDEX([11]Validacion!$C$15:$G$19,'Mapa de Riesgos'!CY48:CY50,'Mapa de Riesgos'!CZ48:CZ50)</f>
        <v>#N/A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28">
        <f>(IF(AD48="Fuerte",100,IF(AD48="Moderado",50,0))+IF(AD49="Fuerte",100,IF(AD49="Moderado",50,0))+IF(AD50="Fuerte",100,IF(AD50="Moderado",50,0)))/3</f>
        <v>100</v>
      </c>
      <c r="AF48" s="526" t="str">
        <f>IF(AE48=100,"Fuerte",IF(OR(AE48=99,AE48&gt;=50),"Moderado","Débil"))</f>
        <v>Fuerte</v>
      </c>
      <c r="AG48" s="526" t="s">
        <v>150</v>
      </c>
      <c r="AH48" s="526" t="s">
        <v>152</v>
      </c>
      <c r="AI48" s="526" t="e">
        <f>VLOOKUP(IF(DE48=0,DE48+1,DE48),[11]Validacion!$J$15:$K$19,2,FALSE)</f>
        <v>#N/A</v>
      </c>
      <c r="AJ48" s="526" t="e">
        <f>VLOOKUP(IF(DG48=0,DG48+1,DG48),[11]Validacion!$J$23:$K$27,2,FALSE)</f>
        <v>#N/A</v>
      </c>
      <c r="AK48" s="526" t="e">
        <f>INDEX([11]Validacion!$C$15:$G$19,IF(DE48=0,DE48+1,'Mapa de Riesgos'!DE48:DE50),IF(DG48=0,DG48+1,'Mapa de Riesgos'!DG48:DG50))</f>
        <v>#N/A</v>
      </c>
      <c r="AL48" s="526" t="s">
        <v>226</v>
      </c>
      <c r="AM48" s="93" t="s">
        <v>490</v>
      </c>
      <c r="AN48" s="93" t="s">
        <v>491</v>
      </c>
      <c r="AO48" s="93" t="s">
        <v>492</v>
      </c>
      <c r="AP48" s="84">
        <v>43467</v>
      </c>
      <c r="AQ48" s="84">
        <v>43830</v>
      </c>
      <c r="AR48" s="93" t="s">
        <v>493</v>
      </c>
      <c r="AS48" s="20"/>
      <c r="AT48" s="20"/>
      <c r="AU48" s="85"/>
      <c r="AV48" s="85"/>
      <c r="AW48" s="140"/>
      <c r="AX48" s="86"/>
      <c r="AY48" s="520"/>
      <c r="AZ48" s="94"/>
      <c r="BA48" s="520"/>
      <c r="BB48" s="20"/>
      <c r="BC48" s="20"/>
      <c r="BD48" s="120"/>
      <c r="BE48" s="120"/>
      <c r="BF48" s="149"/>
      <c r="BG48" s="86"/>
      <c r="BH48" s="517"/>
      <c r="BI48" s="517"/>
      <c r="BJ48" s="523" t="s">
        <v>494</v>
      </c>
      <c r="BK48" s="20"/>
      <c r="BL48" s="20"/>
      <c r="BM48" s="85"/>
      <c r="BN48" s="85"/>
      <c r="BO48" s="149"/>
      <c r="BP48" s="86"/>
      <c r="BQ48" s="540"/>
      <c r="BR48" s="540"/>
      <c r="BS48" s="523"/>
      <c r="BT48" s="119"/>
      <c r="BU48" s="119"/>
      <c r="BV48" s="119"/>
      <c r="BW48" s="119"/>
      <c r="BX48" s="119"/>
      <c r="BY48" s="119"/>
      <c r="BZ48" s="119"/>
      <c r="CA48" s="119"/>
      <c r="CB48" s="119"/>
      <c r="CC48" s="93"/>
      <c r="CD48" s="93"/>
      <c r="CE48" s="93"/>
      <c r="CF48" s="93"/>
      <c r="CG48" s="93"/>
      <c r="CH48" s="93"/>
      <c r="CI48" s="93"/>
      <c r="CJ48" s="93"/>
      <c r="CK48" s="93"/>
      <c r="CY48" s="520" t="e">
        <f>VLOOKUP(N48,[11]Validacion!$I$15:$M$19,2,FALSE)</f>
        <v>#N/A</v>
      </c>
      <c r="CZ48" s="520" t="e">
        <f>VLOOKUP(O48,[11]Validacion!$I$23:$J$27,2,FALSE)</f>
        <v>#N/A</v>
      </c>
      <c r="DD48" s="520" t="e">
        <f>VLOOKUP($N48,[11]Validacion!$I$15:$M$19,2,FALSE)</f>
        <v>#N/A</v>
      </c>
      <c r="DE48" s="520" t="e">
        <f>IF(AF48="Fuerte",DD48-2,IF(AND(AF48="Moderado",AG48="Directamente",AH48="Directamente"),DD48-1,IF(AND(AF48="Moderado",AG48="No Disminuye",AH48="Directamente"),DD48,IF(AND(AF48="Moderado",AG48="Directamente",AH48="No Disminuye"),DD48-1,DD48))))</f>
        <v>#N/A</v>
      </c>
      <c r="DF48" s="520" t="e">
        <f>VLOOKUP($O48,[11]Validacion!$I$23:$J$27,2,FALSE)</f>
        <v>#N/A</v>
      </c>
      <c r="DG48" s="529" t="e">
        <f>IF(AF48="Fuerte",DF48,IF(AND(AF48="Moderado",AG48="Directamente",AH48="Directamente"),DF48-1,IF(AND(AF48="Moderado",AG48="No Disminuye",AH48="Directamente"),DF48-1,IF(AND(AF48="Moderado",AG48="Directamente",AH48="No Disminuye"),DF48,DF48))))</f>
        <v>#N/A</v>
      </c>
    </row>
    <row r="49" spans="1:111" ht="86.3" customHeight="1" x14ac:dyDescent="0.25">
      <c r="A49" s="511"/>
      <c r="B49" s="511"/>
      <c r="C49" s="511"/>
      <c r="D49" s="567"/>
      <c r="E49" s="511"/>
      <c r="F49" s="511"/>
      <c r="L49" s="511"/>
      <c r="M49" s="554"/>
      <c r="N49" s="526"/>
      <c r="O49" s="526"/>
      <c r="P49" s="526"/>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28"/>
      <c r="AF49" s="526"/>
      <c r="AG49" s="526"/>
      <c r="AH49" s="526"/>
      <c r="AI49" s="526"/>
      <c r="AJ49" s="526"/>
      <c r="AK49" s="526"/>
      <c r="AL49" s="526"/>
      <c r="AM49" s="93" t="s">
        <v>496</v>
      </c>
      <c r="AN49" s="93" t="s">
        <v>497</v>
      </c>
      <c r="AO49" s="93" t="s">
        <v>492</v>
      </c>
      <c r="AP49" s="84">
        <v>43467</v>
      </c>
      <c r="AQ49" s="84">
        <v>43830</v>
      </c>
      <c r="AR49" s="93" t="s">
        <v>498</v>
      </c>
      <c r="AS49" s="20"/>
      <c r="AT49" s="20"/>
      <c r="AU49" s="523"/>
      <c r="AV49" s="523"/>
      <c r="AW49" s="534"/>
      <c r="AX49" s="536"/>
      <c r="AY49" s="521"/>
      <c r="AZ49" s="95"/>
      <c r="BA49" s="521"/>
      <c r="BB49" s="20"/>
      <c r="BC49" s="20"/>
      <c r="BD49" s="523"/>
      <c r="BE49" s="523"/>
      <c r="BF49" s="534"/>
      <c r="BG49" s="536"/>
      <c r="BH49" s="518"/>
      <c r="BI49" s="518"/>
      <c r="BJ49" s="524"/>
      <c r="BK49" s="20"/>
      <c r="BL49" s="20"/>
      <c r="BM49" s="523"/>
      <c r="BN49" s="523"/>
      <c r="BO49" s="534"/>
      <c r="BP49" s="536"/>
      <c r="BQ49" s="541"/>
      <c r="BR49" s="541"/>
      <c r="BS49" s="524"/>
      <c r="BT49" s="119"/>
      <c r="BU49" s="119"/>
      <c r="BV49" s="119"/>
      <c r="BW49" s="119"/>
      <c r="BX49" s="119"/>
      <c r="BY49" s="119"/>
      <c r="BZ49" s="119"/>
      <c r="CA49" s="119"/>
      <c r="CB49" s="119"/>
      <c r="CC49" s="93"/>
      <c r="CD49" s="93"/>
      <c r="CE49" s="93"/>
      <c r="CF49" s="93"/>
      <c r="CG49" s="93"/>
      <c r="CH49" s="93"/>
      <c r="CI49" s="93"/>
      <c r="CJ49" s="93"/>
      <c r="CK49" s="93"/>
      <c r="CY49" s="521"/>
      <c r="CZ49" s="521"/>
      <c r="DD49" s="521"/>
      <c r="DE49" s="521"/>
      <c r="DF49" s="521"/>
      <c r="DG49" s="529"/>
    </row>
    <row r="50" spans="1:111" ht="104.95" customHeight="1" x14ac:dyDescent="0.25">
      <c r="A50" s="511"/>
      <c r="B50" s="511"/>
      <c r="C50" s="511"/>
      <c r="D50" s="567"/>
      <c r="E50" s="511"/>
      <c r="F50" s="511"/>
      <c r="L50" s="511"/>
      <c r="M50" s="554"/>
      <c r="N50" s="526"/>
      <c r="O50" s="526"/>
      <c r="P50" s="526"/>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28"/>
      <c r="AF50" s="526"/>
      <c r="AG50" s="526"/>
      <c r="AH50" s="526"/>
      <c r="AI50" s="526"/>
      <c r="AJ50" s="526"/>
      <c r="AK50" s="526"/>
      <c r="AL50" s="526"/>
      <c r="AM50" s="93" t="s">
        <v>500</v>
      </c>
      <c r="AN50" s="93" t="s">
        <v>501</v>
      </c>
      <c r="AO50" s="93" t="s">
        <v>492</v>
      </c>
      <c r="AP50" s="84">
        <v>43467</v>
      </c>
      <c r="AQ50" s="84">
        <v>43830</v>
      </c>
      <c r="AR50" s="93" t="s">
        <v>502</v>
      </c>
      <c r="AS50" s="20"/>
      <c r="AT50" s="20"/>
      <c r="AU50" s="525"/>
      <c r="AV50" s="525"/>
      <c r="AW50" s="535"/>
      <c r="AX50" s="537"/>
      <c r="AY50" s="522"/>
      <c r="AZ50" s="96"/>
      <c r="BA50" s="522"/>
      <c r="BB50" s="20"/>
      <c r="BC50" s="20"/>
      <c r="BD50" s="525"/>
      <c r="BE50" s="525"/>
      <c r="BF50" s="535"/>
      <c r="BG50" s="537"/>
      <c r="BH50" s="519"/>
      <c r="BI50" s="519"/>
      <c r="BJ50" s="525"/>
      <c r="BK50" s="20"/>
      <c r="BL50" s="20"/>
      <c r="BM50" s="525"/>
      <c r="BN50" s="525"/>
      <c r="BO50" s="535"/>
      <c r="BP50" s="537"/>
      <c r="BQ50" s="542"/>
      <c r="BR50" s="542"/>
      <c r="BS50" s="525"/>
      <c r="BT50" s="119"/>
      <c r="BU50" s="119"/>
      <c r="BV50" s="119"/>
      <c r="BW50" s="119"/>
      <c r="BX50" s="119"/>
      <c r="BY50" s="119"/>
      <c r="BZ50" s="119"/>
      <c r="CA50" s="119"/>
      <c r="CB50" s="119"/>
      <c r="CC50" s="93"/>
      <c r="CD50" s="93"/>
      <c r="CE50" s="93"/>
      <c r="CF50" s="93"/>
      <c r="CG50" s="93"/>
      <c r="CH50" s="93"/>
      <c r="CI50" s="93"/>
      <c r="CJ50" s="93"/>
      <c r="CK50" s="93"/>
      <c r="CY50" s="522"/>
      <c r="CZ50" s="522"/>
      <c r="DD50" s="521"/>
      <c r="DE50" s="521"/>
      <c r="DF50" s="521"/>
      <c r="DG50" s="529"/>
    </row>
    <row r="51" spans="1:111" ht="108.7" customHeight="1" x14ac:dyDescent="0.25">
      <c r="A51" s="511" t="s">
        <v>24</v>
      </c>
      <c r="B51" s="511" t="s">
        <v>27</v>
      </c>
      <c r="C51" s="511" t="s">
        <v>27</v>
      </c>
      <c r="D51" s="568" t="s">
        <v>227</v>
      </c>
      <c r="E51" s="546" t="s">
        <v>503</v>
      </c>
      <c r="F51" s="511" t="s">
        <v>504</v>
      </c>
      <c r="L51" s="511" t="s">
        <v>505</v>
      </c>
      <c r="M51" s="511" t="s">
        <v>506</v>
      </c>
      <c r="N51" s="526" t="s">
        <v>10</v>
      </c>
      <c r="O51" s="526" t="s">
        <v>14</v>
      </c>
      <c r="P51" s="526" t="e">
        <f>INDEX([11]Validacion!$C$15:$G$19,'Mapa de Riesgos'!CY51:CY52,'Mapa de Riesgos'!CZ51:CZ52)</f>
        <v>#N/A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26">
        <f>(IF(AD51="Fuerte",100,IF(AD51="Moderado",50,0))+IF(AD52="Fuerte",100,IF(AD52="Moderado",50,0)))/2</f>
        <v>100</v>
      </c>
      <c r="AF51" s="526" t="str">
        <f>IF(AE51=100,"Fuerte",IF(OR(AE51=99,AE51&gt;=50),"Moderado","Débil"))</f>
        <v>Fuerte</v>
      </c>
      <c r="AG51" s="526" t="s">
        <v>150</v>
      </c>
      <c r="AH51" s="526" t="s">
        <v>152</v>
      </c>
      <c r="AI51" s="526" t="e">
        <f>VLOOKUP(IF(DE51=0,DE51+1,DE51),[11]Validacion!$J$15:$K$19,2,FALSE)</f>
        <v>#N/A</v>
      </c>
      <c r="AJ51" s="526" t="e">
        <f>VLOOKUP(IF(DG51=0,DG51+1,DG51),[11]Validacion!$J$23:$K$27,2,FALSE)</f>
        <v>#N/A</v>
      </c>
      <c r="AK51" s="526" t="e">
        <f>INDEX([11]Validacion!$C$15:$G$19,IF(DE51=0,DE51+1,'Mapa de Riesgos'!DE51:DE52),IF(DG51=0,DG51+1,'Mapa de Riesgos'!DG51:DG52))</f>
        <v>#N/A</v>
      </c>
      <c r="AL51" s="526" t="s">
        <v>226</v>
      </c>
      <c r="AM51" s="93" t="s">
        <v>508</v>
      </c>
      <c r="AN51" s="93" t="s">
        <v>509</v>
      </c>
      <c r="AO51" s="93" t="s">
        <v>510</v>
      </c>
      <c r="AP51" s="84">
        <v>43467</v>
      </c>
      <c r="AQ51" s="84">
        <v>43830</v>
      </c>
      <c r="AR51" s="93" t="s">
        <v>511</v>
      </c>
      <c r="AS51" s="20"/>
      <c r="AT51" s="20"/>
      <c r="AU51" s="93"/>
      <c r="AV51" s="93"/>
      <c r="AW51" s="121"/>
      <c r="AX51" s="86"/>
      <c r="AY51" s="520"/>
      <c r="AZ51" s="94"/>
      <c r="BA51" s="520"/>
      <c r="BB51" s="20"/>
      <c r="BC51" s="20"/>
      <c r="BD51" s="93"/>
      <c r="BE51" s="148"/>
      <c r="BF51" s="124"/>
      <c r="BG51" s="86"/>
      <c r="BH51" s="520"/>
      <c r="BI51" s="520"/>
      <c r="BJ51" s="517"/>
      <c r="BK51" s="20"/>
      <c r="BL51" s="20"/>
      <c r="BM51" s="93"/>
      <c r="BN51" s="93"/>
      <c r="BO51" s="124"/>
      <c r="BP51" s="86"/>
      <c r="BQ51" s="523"/>
      <c r="BR51" s="523"/>
      <c r="BS51" s="523"/>
      <c r="BT51" s="119"/>
      <c r="BU51" s="119"/>
      <c r="BV51" s="119"/>
      <c r="BW51" s="119"/>
      <c r="BX51" s="119"/>
      <c r="BY51" s="119"/>
      <c r="BZ51" s="119"/>
      <c r="CA51" s="119"/>
      <c r="CB51" s="119"/>
      <c r="CC51" s="93"/>
      <c r="CD51" s="93"/>
      <c r="CE51" s="93"/>
      <c r="CF51" s="93"/>
      <c r="CG51" s="93"/>
      <c r="CH51" s="93"/>
      <c r="CI51" s="93"/>
      <c r="CJ51" s="93"/>
      <c r="CK51" s="93"/>
      <c r="CY51" s="520" t="e">
        <f>VLOOKUP(N51,[11]Validacion!$I$15:$M$19,2,FALSE)</f>
        <v>#N/A</v>
      </c>
      <c r="CZ51" s="520" t="e">
        <f>VLOOKUP(O51,[11]Validacion!$I$23:$J$27,2,FALSE)</f>
        <v>#N/A</v>
      </c>
      <c r="DD51" s="520" t="e">
        <f>VLOOKUP($N51,[11]Validacion!$I$15:$M$19,2,FALSE)</f>
        <v>#N/A</v>
      </c>
      <c r="DE51" s="520" t="e">
        <f>IF(AF51="Fuerte",DD51-2,IF(AND(AF51="Moderado",AG51="Directamente",AH51="Directamente"),DD51-1,IF(AND(AF51="Moderado",AG51="No Disminuye",AH51="Directamente"),DD51,IF(AND(AF51="Moderado",AG51="Directamente",AH51="No Disminuye"),DD51-1,DD51))))</f>
        <v>#N/A</v>
      </c>
      <c r="DF51" s="520" t="e">
        <f>VLOOKUP($O51,[11]Validacion!$I$23:$J$27,2,FALSE)</f>
        <v>#N/A</v>
      </c>
      <c r="DG51" s="529" t="e">
        <f>IF(AF51="Fuerte",DF51,IF(AND(AF51="Moderado",AG51="Directamente",AH51="Directamente"),DF51-1,IF(AND(AF51="Moderado",AG51="No Disminuye",AH51="Directamente"),DF51-1,IF(AND(AF51="Moderado",AG51="Directamente",AH51="No Disminuye"),DF51,DF51))))</f>
        <v>#N/A</v>
      </c>
    </row>
    <row r="52" spans="1:111" ht="93.25" customHeight="1" x14ac:dyDescent="0.25">
      <c r="A52" s="511"/>
      <c r="B52" s="511"/>
      <c r="C52" s="511"/>
      <c r="D52" s="568"/>
      <c r="E52" s="546"/>
      <c r="F52" s="511"/>
      <c r="L52" s="511"/>
      <c r="M52" s="511"/>
      <c r="N52" s="526"/>
      <c r="O52" s="526"/>
      <c r="P52" s="526"/>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26"/>
      <c r="AF52" s="526"/>
      <c r="AG52" s="526"/>
      <c r="AH52" s="526"/>
      <c r="AI52" s="526"/>
      <c r="AJ52" s="526"/>
      <c r="AK52" s="526"/>
      <c r="AL52" s="526"/>
      <c r="AM52" s="93" t="s">
        <v>513</v>
      </c>
      <c r="AN52" s="93" t="s">
        <v>514</v>
      </c>
      <c r="AO52" s="93" t="s">
        <v>510</v>
      </c>
      <c r="AP52" s="84">
        <v>43467</v>
      </c>
      <c r="AQ52" s="84">
        <v>43830</v>
      </c>
      <c r="AR52" s="93" t="s">
        <v>515</v>
      </c>
      <c r="AS52" s="20"/>
      <c r="AT52" s="20"/>
      <c r="AU52" s="93"/>
      <c r="AV52" s="93"/>
      <c r="AW52" s="115"/>
      <c r="AX52" s="86"/>
      <c r="AY52" s="522"/>
      <c r="AZ52" s="96"/>
      <c r="BA52" s="522"/>
      <c r="BB52" s="20"/>
      <c r="BC52" s="20"/>
      <c r="BD52" s="93"/>
      <c r="BE52" s="93"/>
      <c r="BF52" s="115"/>
      <c r="BG52" s="145"/>
      <c r="BH52" s="522"/>
      <c r="BI52" s="522"/>
      <c r="BJ52" s="519"/>
      <c r="BK52" s="20"/>
      <c r="BL52" s="20"/>
      <c r="BM52" s="93"/>
      <c r="BN52" s="93"/>
      <c r="BO52" s="115"/>
      <c r="BP52" s="145"/>
      <c r="BQ52" s="525"/>
      <c r="BR52" s="525"/>
      <c r="BS52" s="525"/>
      <c r="BT52" s="119"/>
      <c r="BU52" s="119"/>
      <c r="BV52" s="119"/>
      <c r="BW52" s="119"/>
      <c r="BX52" s="119"/>
      <c r="BY52" s="119"/>
      <c r="BZ52" s="119"/>
      <c r="CA52" s="119"/>
      <c r="CB52" s="119"/>
      <c r="CC52" s="93"/>
      <c r="CD52" s="93"/>
      <c r="CE52" s="93"/>
      <c r="CF52" s="93"/>
      <c r="CG52" s="93"/>
      <c r="CH52" s="93"/>
      <c r="CI52" s="93"/>
      <c r="CJ52" s="93"/>
      <c r="CK52" s="93"/>
      <c r="CY52" s="522"/>
      <c r="CZ52" s="522"/>
      <c r="DD52" s="521"/>
      <c r="DE52" s="521"/>
      <c r="DF52" s="521"/>
      <c r="DG52" s="529"/>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e">
        <f>INDEX([11]Validacion!$C$15:$G$19,'Mapa de Riesgos'!CY53:CY53,'Mapa de Riesgos'!CZ53:CZ53)</f>
        <v>#N/A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e">
        <f>VLOOKUP(IF(DE53=0,DE53+1,DE53),[11]Validacion!$J$15:$K$19,2,FALSE)</f>
        <v>#N/A</v>
      </c>
      <c r="AJ53" s="90" t="e">
        <f>VLOOKUP(IF(DG53=0,DG53+1,DG53),[11]Validacion!$J$23:$K$27,2,FALSE)</f>
        <v>#N/A</v>
      </c>
      <c r="AK53" s="90" t="e">
        <f>INDEX([11]Validacion!$C$15:$G$19,IF(DE53=0,DE53+1,'Mapa de Riesgos'!DE53:DE53),IF(DG53=0,DG53+1,'Mapa de Riesgos'!DG53:DG53))</f>
        <v>#N/A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t="e">
        <f>VLOOKUP(N53,[11]Validacion!$I$15:$M$19,2,FALSE)</f>
        <v>#N/A</v>
      </c>
      <c r="CZ53" s="94" t="e">
        <f>VLOOKUP(O53,[11]Validacion!$I$23:$J$27,2,FALSE)</f>
        <v>#N/A</v>
      </c>
      <c r="DD53" s="94" t="e">
        <f>VLOOKUP($N53,[11]Validacion!$I$15:$M$19,2,FALSE)</f>
        <v>#N/A</v>
      </c>
      <c r="DE53" s="94" t="e">
        <f>IF(AF53="Fuerte",DD53-2,IF(AND(AF53="Moderado",AG53="Directamente",AH53="Directamente"),DD53-1,IF(AND(AF53="Moderado",AG53="No Disminuye",AH53="Directamente"),DD53,IF(AND(AF53="Moderado",AG53="Directamente",AH53="No Disminuye"),DD53-1,DD53))))</f>
        <v>#N/A</v>
      </c>
      <c r="DF53" s="94" t="e">
        <f>VLOOKUP($O53,[11]Validacion!$I$23:$J$27,2,FALSE)</f>
        <v>#N/A</v>
      </c>
      <c r="DG53" s="100" t="e">
        <f>IF(AF53="Fuerte",DF53,IF(AND(AF53="Moderado",AG53="Directamente",AH53="Directamente"),DF53-1,IF(AND(AF53="Moderado",AG53="No Disminuye",AH53="Directamente"),DF53-1,IF(AND(AF53="Moderado",AG53="Directamente",AH53="No Disminuye"),DF53,DF53))))</f>
        <v>#N/A</v>
      </c>
    </row>
    <row r="54" spans="1:111" ht="104.95" customHeight="1" x14ac:dyDescent="0.25">
      <c r="A54" s="511" t="s">
        <v>24</v>
      </c>
      <c r="B54" s="511" t="s">
        <v>27</v>
      </c>
      <c r="C54" s="511" t="s">
        <v>27</v>
      </c>
      <c r="D54" s="570" t="s">
        <v>219</v>
      </c>
      <c r="E54" s="571" t="s">
        <v>524</v>
      </c>
      <c r="F54" s="571" t="s">
        <v>525</v>
      </c>
      <c r="L54" s="546" t="s">
        <v>526</v>
      </c>
      <c r="M54" s="571" t="s">
        <v>527</v>
      </c>
      <c r="N54" s="569" t="s">
        <v>11</v>
      </c>
      <c r="O54" s="569" t="s">
        <v>14</v>
      </c>
      <c r="P54" s="569" t="e">
        <f>INDEX([11]Validacion!$C$15:$G$19,'Mapa de Riesgos'!CY54:CY57,'Mapa de Riesgos'!CZ54:CZ57)</f>
        <v>#N/A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28">
        <f>(IF(AD54="Fuerte",100,IF(AD54="Moderado",50,0))+IF(AD55="Fuerte",100,IF(AD55="Moderado",50,0))+IF(AD56="Fuerte",100,IF(AD56="Moderado",50,0))+IF(AD57="Fuerte",100,IF(AD57="Moderado",50,0)))/4</f>
        <v>100</v>
      </c>
      <c r="AF54" s="569" t="str">
        <f>IF(AE54=100,"Fuerte",IF(OR(AE54=99,AE54&gt;=50),"Moderado","Débil"))</f>
        <v>Fuerte</v>
      </c>
      <c r="AG54" s="569" t="s">
        <v>150</v>
      </c>
      <c r="AH54" s="569" t="s">
        <v>152</v>
      </c>
      <c r="AI54" s="526" t="e">
        <f>VLOOKUP(IF(DE54=0,DE54+1,IF(DE54=-1,DE54+2,DE54)),[11]Validacion!$J$15:$K$19,2,FALSE)</f>
        <v>#N/A</v>
      </c>
      <c r="AJ54" s="569" t="e">
        <f>VLOOKUP(IF(DG54=0,DG54+1,DG54),[11]Validacion!$J$23:$K$27,2,FALSE)</f>
        <v>#N/A</v>
      </c>
      <c r="AK54" s="569" t="e">
        <f>INDEX([11]Validacion!$C$15:$G$19,IF(DE54=0,DE54+1,IF(DE54=-1,DE54+2,'Mapa de Riesgos'!DE54:DE57)),IF(DG54=0,DG54+1,'Mapa de Riesgos'!DG54:DG57))</f>
        <v>#N/A</v>
      </c>
      <c r="AL54" s="569" t="s">
        <v>226</v>
      </c>
      <c r="AM54" s="116" t="s">
        <v>529</v>
      </c>
      <c r="AN54" s="116" t="s">
        <v>530</v>
      </c>
      <c r="AO54" s="116" t="s">
        <v>531</v>
      </c>
      <c r="AP54" s="84">
        <v>43467</v>
      </c>
      <c r="AQ54" s="84">
        <v>43830</v>
      </c>
      <c r="AR54" s="93" t="s">
        <v>532</v>
      </c>
      <c r="AS54" s="20"/>
      <c r="AT54" s="20"/>
      <c r="AU54" s="93"/>
      <c r="AV54" s="93"/>
      <c r="AW54" s="90"/>
      <c r="AX54" s="86"/>
      <c r="AY54" s="520"/>
      <c r="AZ54" s="94"/>
      <c r="BA54" s="520"/>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20" t="e">
        <f>VLOOKUP(N54,[11]Validacion!$I$15:$M$19,2,FALSE)</f>
        <v>#N/A</v>
      </c>
      <c r="CZ54" s="520" t="e">
        <f>VLOOKUP(O54,[11]Validacion!$I$23:$J$27,2,FALSE)</f>
        <v>#N/A</v>
      </c>
      <c r="DD54" s="520" t="e">
        <f>VLOOKUP($N54,[11]Validacion!$I$15:$M$19,2,FALSE)</f>
        <v>#N/A</v>
      </c>
      <c r="DE54" s="520" t="e">
        <f>IF(AF54="Fuerte",DD54-2,IF(AND(AF54="Moderado",AG54="Directamente",AH54="Directamente"),DD54-1,IF(AND(AF54="Moderado",AG54="No Disminuye",AH54="Directamente"),DD54,IF(AND(AF54="Moderado",AG54="Directamente",AH54="No Disminuye"),DD54-1,DD54))))</f>
        <v>#N/A</v>
      </c>
      <c r="DF54" s="520" t="e">
        <f>VLOOKUP($O54,[11]Validacion!$I$23:$J$27,2,FALSE)</f>
        <v>#N/A</v>
      </c>
      <c r="DG54" s="529" t="e">
        <f>IF(AF54="Fuerte",DF54,IF(AND(AF54="Moderado",AG54="Directamente",AH54="Directamente"),DF54-1,IF(AND(AF54="Moderado",AG54="No Disminuye",AH54="Directamente"),DF54-1,IF(AND(AF54="Moderado",AG54="Directamente",AH54="No Disminuye"),DF54,DF54))))</f>
        <v>#N/A</v>
      </c>
    </row>
    <row r="55" spans="1:111" ht="115.5" customHeight="1" x14ac:dyDescent="0.25">
      <c r="A55" s="511"/>
      <c r="B55" s="511"/>
      <c r="C55" s="511"/>
      <c r="D55" s="570"/>
      <c r="E55" s="571"/>
      <c r="F55" s="571"/>
      <c r="L55" s="546"/>
      <c r="M55" s="571"/>
      <c r="N55" s="569"/>
      <c r="O55" s="569"/>
      <c r="P55" s="569"/>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28"/>
      <c r="AF55" s="569"/>
      <c r="AG55" s="569"/>
      <c r="AH55" s="569"/>
      <c r="AI55" s="526"/>
      <c r="AJ55" s="569"/>
      <c r="AK55" s="569"/>
      <c r="AL55" s="569"/>
      <c r="AM55" s="116" t="s">
        <v>534</v>
      </c>
      <c r="AN55" s="116" t="s">
        <v>535</v>
      </c>
      <c r="AO55" s="116" t="s">
        <v>531</v>
      </c>
      <c r="AP55" s="84">
        <v>43467</v>
      </c>
      <c r="AQ55" s="84">
        <v>43830</v>
      </c>
      <c r="AR55" s="93" t="s">
        <v>536</v>
      </c>
      <c r="AS55" s="141"/>
      <c r="AT55" s="141"/>
      <c r="AU55" s="93"/>
      <c r="AV55" s="93"/>
      <c r="AW55" s="90"/>
      <c r="AX55" s="86"/>
      <c r="AY55" s="521"/>
      <c r="AZ55" s="95"/>
      <c r="BA55" s="521"/>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21"/>
      <c r="CZ55" s="521"/>
      <c r="DD55" s="521"/>
      <c r="DE55" s="521"/>
      <c r="DF55" s="521"/>
      <c r="DG55" s="529"/>
    </row>
    <row r="56" spans="1:111" ht="92.25" customHeight="1" x14ac:dyDescent="0.25">
      <c r="A56" s="511"/>
      <c r="B56" s="511"/>
      <c r="C56" s="511"/>
      <c r="D56" s="570"/>
      <c r="E56" s="571"/>
      <c r="F56" s="571"/>
      <c r="L56" s="546"/>
      <c r="M56" s="571"/>
      <c r="N56" s="569"/>
      <c r="O56" s="569"/>
      <c r="P56" s="569"/>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28"/>
      <c r="AF56" s="569"/>
      <c r="AG56" s="569"/>
      <c r="AH56" s="569"/>
      <c r="AI56" s="526"/>
      <c r="AJ56" s="569"/>
      <c r="AK56" s="569"/>
      <c r="AL56" s="569"/>
      <c r="AM56" s="116" t="s">
        <v>538</v>
      </c>
      <c r="AN56" s="116" t="s">
        <v>539</v>
      </c>
      <c r="AO56" s="116" t="s">
        <v>531</v>
      </c>
      <c r="AP56" s="84">
        <v>43467</v>
      </c>
      <c r="AQ56" s="84">
        <v>43830</v>
      </c>
      <c r="AR56" s="93" t="s">
        <v>540</v>
      </c>
      <c r="AS56" s="557"/>
      <c r="AT56" s="572"/>
      <c r="AU56" s="93"/>
      <c r="AV56" s="93"/>
      <c r="AW56" s="90"/>
      <c r="AX56" s="86"/>
      <c r="AY56" s="521"/>
      <c r="AZ56" s="95"/>
      <c r="BA56" s="521"/>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21"/>
      <c r="CZ56" s="521"/>
      <c r="DD56" s="521"/>
      <c r="DE56" s="521"/>
      <c r="DF56" s="521"/>
      <c r="DG56" s="529"/>
    </row>
    <row r="57" spans="1:111" ht="84.25" customHeight="1" x14ac:dyDescent="0.25">
      <c r="A57" s="511"/>
      <c r="B57" s="511"/>
      <c r="C57" s="511"/>
      <c r="D57" s="570"/>
      <c r="E57" s="571"/>
      <c r="F57" s="571"/>
      <c r="L57" s="546"/>
      <c r="M57" s="571"/>
      <c r="N57" s="569"/>
      <c r="O57" s="569"/>
      <c r="P57" s="569"/>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28"/>
      <c r="AF57" s="569"/>
      <c r="AG57" s="569"/>
      <c r="AH57" s="569"/>
      <c r="AI57" s="526"/>
      <c r="AJ57" s="569"/>
      <c r="AK57" s="569"/>
      <c r="AL57" s="569"/>
      <c r="AM57" s="116" t="s">
        <v>542</v>
      </c>
      <c r="AN57" s="116" t="s">
        <v>543</v>
      </c>
      <c r="AO57" s="116" t="s">
        <v>531</v>
      </c>
      <c r="AP57" s="84">
        <v>43467</v>
      </c>
      <c r="AQ57" s="84">
        <v>43830</v>
      </c>
      <c r="AR57" s="93" t="s">
        <v>544</v>
      </c>
      <c r="AS57" s="558"/>
      <c r="AT57" s="573"/>
      <c r="AU57" s="93"/>
      <c r="AV57" s="93"/>
      <c r="AW57" s="90"/>
      <c r="AX57" s="86"/>
      <c r="AY57" s="522"/>
      <c r="AZ57" s="96"/>
      <c r="BA57" s="522"/>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22"/>
      <c r="CZ57" s="522"/>
      <c r="DD57" s="521"/>
      <c r="DE57" s="521"/>
      <c r="DF57" s="521"/>
      <c r="DG57" s="529"/>
    </row>
    <row r="58" spans="1:111" ht="129.25" customHeight="1" x14ac:dyDescent="0.25">
      <c r="A58" s="511" t="s">
        <v>53</v>
      </c>
      <c r="B58" s="511" t="s">
        <v>27</v>
      </c>
      <c r="C58" s="511" t="s">
        <v>27</v>
      </c>
      <c r="D58" s="577" t="s">
        <v>220</v>
      </c>
      <c r="E58" s="511" t="s">
        <v>545</v>
      </c>
      <c r="F58" s="511" t="s">
        <v>546</v>
      </c>
      <c r="L58" s="511" t="s">
        <v>547</v>
      </c>
      <c r="M58" s="546" t="s">
        <v>548</v>
      </c>
      <c r="N58" s="526" t="s">
        <v>9</v>
      </c>
      <c r="O58" s="526" t="s">
        <v>14</v>
      </c>
      <c r="P58" s="526" t="e">
        <f>INDEX([11]Validacion!$C$15:$G$19,'Mapa de Riesgos'!CY58:CY59,'Mapa de Riesgos'!CZ58:CZ59)</f>
        <v>#N/A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26">
        <f>(IF(AD58="Fuerte",100,IF(AD58="Moderado",50,0))+IF(AD59="Fuerte",100,IF(AD59="Moderado",50,0)))/2</f>
        <v>100</v>
      </c>
      <c r="AF58" s="526" t="str">
        <f>IF(AE58=100,"Fuerte",IF(OR(AE58=99,AE58&gt;=50),"Moderado","Débil"))</f>
        <v>Fuerte</v>
      </c>
      <c r="AG58" s="526" t="s">
        <v>150</v>
      </c>
      <c r="AH58" s="526" t="s">
        <v>152</v>
      </c>
      <c r="AI58" s="526" t="e">
        <f>VLOOKUP(IF(DE58=0,DE58+1,DE58),[11]Validacion!$J$15:$K$19,2,FALSE)</f>
        <v>#N/A</v>
      </c>
      <c r="AJ58" s="526" t="e">
        <f>VLOOKUP(IF(DG58=0,DG58+1,DG58),[11]Validacion!$J$23:$K$27,2,FALSE)</f>
        <v>#N/A</v>
      </c>
      <c r="AK58" s="526" t="e">
        <f>INDEX([11]Validacion!$C$15:$G$19,IF(DE58=0,DE58+1,'Mapa de Riesgos'!DE58:DE59),IF(DG58=0,DG58+1,'Mapa de Riesgos'!DG58:DG59))</f>
        <v>#N/A</v>
      </c>
      <c r="AL58" s="526" t="s">
        <v>226</v>
      </c>
      <c r="AM58" s="116" t="s">
        <v>550</v>
      </c>
      <c r="AN58" s="93" t="s">
        <v>551</v>
      </c>
      <c r="AO58" s="93" t="s">
        <v>552</v>
      </c>
      <c r="AP58" s="84">
        <v>43467</v>
      </c>
      <c r="AQ58" s="84">
        <v>43830</v>
      </c>
      <c r="AR58" s="93" t="s">
        <v>553</v>
      </c>
      <c r="AS58" s="20"/>
      <c r="AT58" s="20"/>
      <c r="AU58" s="93"/>
      <c r="AV58" s="93"/>
      <c r="AW58" s="121"/>
      <c r="AX58" s="86"/>
      <c r="AY58" s="575"/>
      <c r="AZ58" s="155"/>
      <c r="BA58" s="520"/>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20" t="e">
        <f>VLOOKUP(N58,[11]Validacion!$I$15:$M$19,2,FALSE)</f>
        <v>#N/A</v>
      </c>
      <c r="CZ58" s="520" t="e">
        <f>VLOOKUP(O58,[11]Validacion!$I$23:$J$27,2,FALSE)</f>
        <v>#N/A</v>
      </c>
      <c r="DD58" s="520" t="e">
        <f>VLOOKUP($N58,[11]Validacion!$I$15:$M$19,2,FALSE)</f>
        <v>#N/A</v>
      </c>
      <c r="DE58" s="520" t="e">
        <f>IF(AF58="Fuerte",DD58-2,IF(AND(AF58="Moderado",AG58="Directamente",AH58="Directamente"),DD58-1,IF(AND(AF58="Moderado",AG58="No Disminuye",AH58="Directamente"),DD58,IF(AND(AF58="Moderado",AG58="Directamente",AH58="No Disminuye"),DD58-1,DD58))))</f>
        <v>#N/A</v>
      </c>
      <c r="DF58" s="520" t="e">
        <f>VLOOKUP($O58,[11]Validacion!$I$23:$J$27,2,FALSE)</f>
        <v>#N/A</v>
      </c>
      <c r="DG58" s="529" t="e">
        <f>IF(AF58="Fuerte",DF58,IF(AND(AF58="Moderado",AG58="Directamente",AH58="Directamente"),DF58-1,IF(AND(AF58="Moderado",AG58="No Disminuye",AH58="Directamente"),DF58-1,IF(AND(AF58="Moderado",AG58="Directamente",AH58="No Disminuye"),DF58,DF58))))</f>
        <v>#N/A</v>
      </c>
    </row>
    <row r="59" spans="1:111" ht="129.25" customHeight="1" thickBot="1" x14ac:dyDescent="0.3">
      <c r="A59" s="511"/>
      <c r="B59" s="511"/>
      <c r="C59" s="511"/>
      <c r="D59" s="577"/>
      <c r="E59" s="511"/>
      <c r="F59" s="511"/>
      <c r="L59" s="511"/>
      <c r="M59" s="546"/>
      <c r="N59" s="526"/>
      <c r="O59" s="526"/>
      <c r="P59" s="526"/>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26"/>
      <c r="AF59" s="526"/>
      <c r="AG59" s="526"/>
      <c r="AH59" s="526"/>
      <c r="AI59" s="526"/>
      <c r="AJ59" s="526"/>
      <c r="AK59" s="526"/>
      <c r="AL59" s="526"/>
      <c r="AM59" s="116" t="s">
        <v>555</v>
      </c>
      <c r="AN59" s="93" t="s">
        <v>556</v>
      </c>
      <c r="AO59" s="93" t="s">
        <v>552</v>
      </c>
      <c r="AP59" s="84">
        <v>43467</v>
      </c>
      <c r="AQ59" s="84">
        <v>43830</v>
      </c>
      <c r="AR59" s="93" t="s">
        <v>356</v>
      </c>
      <c r="AS59" s="156"/>
      <c r="AT59" s="156"/>
      <c r="AU59" s="93"/>
      <c r="AV59" s="93"/>
      <c r="AW59" s="139"/>
      <c r="AX59" s="86"/>
      <c r="AY59" s="576"/>
      <c r="AZ59" s="157"/>
      <c r="BA59" s="522"/>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22"/>
      <c r="CZ59" s="522"/>
      <c r="DD59" s="521"/>
      <c r="DE59" s="521"/>
      <c r="DF59" s="521"/>
      <c r="DG59" s="529"/>
    </row>
    <row r="60" spans="1:111" ht="174.25" customHeight="1" thickBot="1" x14ac:dyDescent="0.3">
      <c r="A60" s="511" t="s">
        <v>26</v>
      </c>
      <c r="B60" s="511" t="s">
        <v>196</v>
      </c>
      <c r="C60" s="511" t="s">
        <v>196</v>
      </c>
      <c r="D60" s="574" t="s">
        <v>156</v>
      </c>
      <c r="E60" s="511" t="s">
        <v>557</v>
      </c>
      <c r="F60" s="554" t="s">
        <v>558</v>
      </c>
      <c r="L60" s="554" t="s">
        <v>559</v>
      </c>
      <c r="M60" s="554" t="s">
        <v>560</v>
      </c>
      <c r="N60" s="526" t="s">
        <v>9</v>
      </c>
      <c r="O60" s="526" t="s">
        <v>14</v>
      </c>
      <c r="P60" s="526" t="e">
        <f>INDEX([11]Validacion!$C$15:$G$19,'Mapa de Riesgos'!CY60:CY62,'Mapa de Riesgos'!CZ60:CZ62)</f>
        <v>#N/A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28">
        <f>(IF(AD60="Fuerte",100,IF(AD60="Moderado",50,0))+IF(AD61="Fuerte",100,IF(AD61="Moderado",50,0))+IF(AD62="Fuerte",100,IF(AD62="Moderado",50,0)))/3</f>
        <v>100</v>
      </c>
      <c r="AF60" s="526" t="str">
        <f>IF(AE60=100,"Fuerte",IF(OR(AE60=99,AE60&gt;=50),"Moderado","Débil"))</f>
        <v>Fuerte</v>
      </c>
      <c r="AG60" s="526" t="s">
        <v>150</v>
      </c>
      <c r="AH60" s="526" t="s">
        <v>152</v>
      </c>
      <c r="AI60" s="526" t="e">
        <f>VLOOKUP(IF(DE60=0,DE60+1,DE60),[11]Validacion!$J$15:$K$19,2,FALSE)</f>
        <v>#N/A</v>
      </c>
      <c r="AJ60" s="526" t="e">
        <f>VLOOKUP(IF(DG60=0,DG60+1,DG60),[11]Validacion!$J$23:$K$27,2,FALSE)</f>
        <v>#N/A</v>
      </c>
      <c r="AK60" s="526" t="e">
        <f>INDEX([11]Validacion!$C$15:$G$19,IF(DE60=0,DE60+1,'Mapa de Riesgos'!DE60:DE62),IF(DG60=0,DG60+1,'Mapa de Riesgos'!DG60:DG62))</f>
        <v>#N/A</v>
      </c>
      <c r="AL60" s="526"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20" t="e">
        <f>VLOOKUP($N60,[11]Validacion!$I$15:$M$19,2,FALSE)</f>
        <v>#N/A</v>
      </c>
      <c r="CZ60" s="520" t="e">
        <f>VLOOKUP($O60,[11]Validacion!$I$23:$J$27,2,FALSE)</f>
        <v>#N/A</v>
      </c>
      <c r="DD60" s="520" t="e">
        <f>VLOOKUP($N60,[11]Validacion!$I$15:$M$19,2,FALSE)</f>
        <v>#N/A</v>
      </c>
      <c r="DE60" s="520" t="e">
        <f>IF(AF60="Fuerte",DD60-2,IF(AND(AF60="Moderado",AG60="Directamente",AH60="Directamente"),DD60-1,IF(AND(AF60="Moderado",AG60="No Disminuye",AH60="Directamente"),DD60,IF(AND(AF60="Moderado",AG60="Directamente",AH60="No Disminuye"),DD60-1,DD60))))</f>
        <v>#N/A</v>
      </c>
      <c r="DF60" s="520" t="e">
        <f>VLOOKUP($O60,[11]Validacion!$I$23:$J$27,2,FALSE)</f>
        <v>#N/A</v>
      </c>
      <c r="DG60" s="529" t="e">
        <f>IF(AF60="Fuerte",DF60,IF(AND(AF60="Moderado",AG60="Directamente",AH60="Directamente"),DF60-1,IF(AND(AF60="Moderado",AG60="No Disminuye",AH60="Directamente"),DF60-1,IF(AND(AF60="Moderado",AG60="Directamente",AH60="No Disminuye"),DF60,DF60))))</f>
        <v>#N/A</v>
      </c>
    </row>
    <row r="61" spans="1:111" ht="145.55000000000001" customHeight="1" x14ac:dyDescent="0.25">
      <c r="A61" s="511"/>
      <c r="B61" s="511"/>
      <c r="C61" s="511"/>
      <c r="D61" s="574"/>
      <c r="E61" s="511"/>
      <c r="F61" s="554"/>
      <c r="L61" s="554"/>
      <c r="M61" s="554"/>
      <c r="N61" s="526"/>
      <c r="O61" s="526"/>
      <c r="P61" s="526"/>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28"/>
      <c r="AF61" s="526"/>
      <c r="AG61" s="526"/>
      <c r="AH61" s="526"/>
      <c r="AI61" s="526"/>
      <c r="AJ61" s="526"/>
      <c r="AK61" s="526"/>
      <c r="AL61" s="526"/>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21"/>
      <c r="CZ61" s="521"/>
      <c r="DD61" s="521"/>
      <c r="DE61" s="521"/>
      <c r="DF61" s="521"/>
      <c r="DG61" s="529"/>
    </row>
    <row r="62" spans="1:111" ht="82.55" customHeight="1" x14ac:dyDescent="0.25">
      <c r="A62" s="511"/>
      <c r="B62" s="511"/>
      <c r="C62" s="511"/>
      <c r="D62" s="574"/>
      <c r="E62" s="511"/>
      <c r="F62" s="554"/>
      <c r="L62" s="554"/>
      <c r="M62" s="554"/>
      <c r="N62" s="526"/>
      <c r="O62" s="526"/>
      <c r="P62" s="526"/>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28"/>
      <c r="AF62" s="526"/>
      <c r="AG62" s="526"/>
      <c r="AH62" s="526"/>
      <c r="AI62" s="526"/>
      <c r="AJ62" s="526"/>
      <c r="AK62" s="526"/>
      <c r="AL62" s="526"/>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22"/>
      <c r="CZ62" s="522"/>
      <c r="DD62" s="522"/>
      <c r="DE62" s="522"/>
      <c r="DF62" s="522"/>
      <c r="DG62" s="529"/>
    </row>
    <row r="63" spans="1:111" ht="26.5" customHeight="1" x14ac:dyDescent="0.25"/>
    <row r="64" spans="1:111" ht="26.5" customHeight="1" x14ac:dyDescent="0.25"/>
    <row r="65" spans="1:129" ht="32.950000000000003" customHeight="1" x14ac:dyDescent="0.25">
      <c r="D65" s="578" t="s">
        <v>42</v>
      </c>
      <c r="E65" s="578"/>
      <c r="F65" s="578"/>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'[11]DATOS '!#REF!</xm:f>
          </x14:formula1>
          <xm:sqref>AL58:AL62 AL10:AL53</xm:sqref>
        </x14:dataValidation>
        <x14:dataValidation type="list" allowBlank="1" showInputMessage="1" showErrorMessage="1">
          <x14:formula1>
            <xm:f>'[11]DATOS '!#REF!</xm:f>
          </x14:formula1>
          <xm:sqref>AB10:AB62 R10:R14 R33:R62 R18:R31 AL54:AL57 A10:B62 C15:C62 D10:D62 N10:O62</xm:sqref>
        </x14:dataValidation>
        <x14:dataValidation type="list" allowBlank="1" showInputMessage="1" showErrorMessage="1">
          <x14:formula1>
            <xm:f>[13]Validacion!#REF!</xm:f>
          </x14:formula1>
          <xm:sqref>S32:Y32</xm:sqref>
        </x14:dataValidation>
        <x14:dataValidation type="list" allowBlank="1" showInputMessage="1" showErrorMessage="1">
          <x14:formula1>
            <xm:f>'[13]DATOS '!#REF!</xm:f>
          </x14:formula1>
          <xm:sqref>R32</xm:sqref>
        </x14:dataValidation>
        <x14:dataValidation type="list" allowBlank="1" showInputMessage="1" showErrorMessage="1">
          <x14:formula1>
            <xm:f>[14]Validacion!#REF!</xm:f>
          </x14:formula1>
          <xm:sqref>S15:Y17</xm:sqref>
        </x14:dataValidation>
        <x14:dataValidation type="list" allowBlank="1" showInputMessage="1" showErrorMessage="1">
          <x14:formula1>
            <xm:f>'[14]DATOS '!#REF!</xm:f>
          </x14:formula1>
          <xm:sqref>R15:R17</xm:sqref>
        </x14:dataValidation>
        <x14:dataValidation type="list" allowBlank="1" showInputMessage="1" showErrorMessage="1">
          <x14:formula1>
            <xm:f>[11]Validacion!#REF!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81" t="s">
        <v>4</v>
      </c>
      <c r="C12" s="584" t="s">
        <v>79</v>
      </c>
      <c r="D12" s="585"/>
      <c r="E12" s="585"/>
      <c r="F12" s="585"/>
      <c r="G12" s="586"/>
      <c r="H12" s="23"/>
      <c r="I12" s="23"/>
      <c r="J12" s="24" t="s">
        <v>80</v>
      </c>
      <c r="K12" s="23"/>
      <c r="L12" s="54"/>
      <c r="M12" s="23"/>
    </row>
    <row r="13" spans="1:19" ht="14.95" thickBot="1" x14ac:dyDescent="0.3">
      <c r="B13" s="582"/>
      <c r="C13" s="25">
        <v>1</v>
      </c>
      <c r="D13" s="25">
        <v>2</v>
      </c>
      <c r="E13" s="25">
        <v>3</v>
      </c>
      <c r="F13" s="25">
        <v>4</v>
      </c>
      <c r="G13" s="25">
        <v>5</v>
      </c>
      <c r="H13" s="23"/>
      <c r="I13" s="23"/>
      <c r="J13" s="23"/>
      <c r="K13" s="23"/>
      <c r="L13" s="54"/>
      <c r="M13" s="23"/>
    </row>
    <row r="14" spans="1:19" ht="17.5" customHeight="1" thickBot="1" x14ac:dyDescent="0.3">
      <c r="B14" s="58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87" t="s">
        <v>127</v>
      </c>
      <c r="D32" s="587"/>
      <c r="E32" s="587" t="s">
        <v>128</v>
      </c>
      <c r="F32" s="58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90" t="s">
        <v>143</v>
      </c>
      <c r="C41" s="490"/>
      <c r="D41" s="588" t="s">
        <v>144</v>
      </c>
      <c r="E41" s="588" t="s">
        <v>145</v>
      </c>
      <c r="F41" s="588" t="s">
        <v>146</v>
      </c>
      <c r="G41" s="588" t="s">
        <v>147</v>
      </c>
      <c r="H41" s="588" t="s">
        <v>148</v>
      </c>
      <c r="I41" s="64"/>
      <c r="J41" s="589" t="s">
        <v>149</v>
      </c>
      <c r="K41" s="589"/>
      <c r="L41" s="588" t="s">
        <v>144</v>
      </c>
      <c r="M41" s="588" t="s">
        <v>145</v>
      </c>
      <c r="N41" s="588" t="s">
        <v>146</v>
      </c>
      <c r="O41" s="588" t="s">
        <v>147</v>
      </c>
      <c r="P41" s="588" t="s">
        <v>148</v>
      </c>
    </row>
    <row r="42" spans="2:16" x14ac:dyDescent="0.25">
      <c r="B42" s="490"/>
      <c r="C42" s="490"/>
      <c r="D42" s="588"/>
      <c r="E42" s="588"/>
      <c r="F42" s="588"/>
      <c r="G42" s="588"/>
      <c r="H42" s="588"/>
      <c r="I42" s="64"/>
      <c r="J42" s="589"/>
      <c r="K42" s="589"/>
      <c r="L42" s="588"/>
      <c r="M42" s="588"/>
      <c r="N42" s="588"/>
      <c r="O42" s="588"/>
      <c r="P42" s="588"/>
    </row>
    <row r="43" spans="2:16" x14ac:dyDescent="0.25">
      <c r="B43" s="490"/>
      <c r="C43" s="490"/>
      <c r="D43" s="588"/>
      <c r="E43" s="588"/>
      <c r="F43" s="588"/>
      <c r="G43" s="588"/>
      <c r="H43" s="588"/>
      <c r="I43" s="64"/>
      <c r="J43" s="589"/>
      <c r="K43" s="589"/>
      <c r="L43" s="588"/>
      <c r="M43" s="588"/>
      <c r="N43" s="588"/>
      <c r="O43" s="588"/>
      <c r="P43" s="588"/>
    </row>
    <row r="44" spans="2:16" ht="28.55" x14ac:dyDescent="0.25">
      <c r="B44" s="490"/>
      <c r="C44" s="490"/>
      <c r="D44" s="65" t="s">
        <v>141</v>
      </c>
      <c r="E44" s="65" t="s">
        <v>150</v>
      </c>
      <c r="F44" s="65" t="s">
        <v>151</v>
      </c>
      <c r="G44" s="65">
        <v>2</v>
      </c>
      <c r="H44" s="65">
        <v>1</v>
      </c>
      <c r="I44" s="64"/>
      <c r="J44" s="589"/>
      <c r="K44" s="589"/>
      <c r="L44" s="66" t="s">
        <v>141</v>
      </c>
      <c r="M44" s="66" t="s">
        <v>150</v>
      </c>
      <c r="N44" s="66" t="s">
        <v>151</v>
      </c>
      <c r="O44" s="66">
        <v>2</v>
      </c>
      <c r="P44" s="66">
        <v>0</v>
      </c>
    </row>
    <row r="45" spans="2:16" ht="28.55" x14ac:dyDescent="0.25">
      <c r="B45" s="490"/>
      <c r="C45" s="490"/>
      <c r="D45" s="65" t="s">
        <v>15</v>
      </c>
      <c r="E45" s="65" t="s">
        <v>150</v>
      </c>
      <c r="F45" s="65" t="s">
        <v>150</v>
      </c>
      <c r="G45" s="65">
        <v>1</v>
      </c>
      <c r="H45" s="65">
        <v>1</v>
      </c>
      <c r="I45" s="64"/>
      <c r="J45" s="589"/>
      <c r="K45" s="589"/>
      <c r="L45" s="66" t="s">
        <v>15</v>
      </c>
      <c r="M45" s="66" t="s">
        <v>150</v>
      </c>
      <c r="N45" s="66" t="s">
        <v>150</v>
      </c>
      <c r="O45" s="66">
        <v>1</v>
      </c>
      <c r="P45" s="66">
        <v>0</v>
      </c>
    </row>
    <row r="46" spans="2:16" ht="42.8" x14ac:dyDescent="0.25">
      <c r="B46" s="490"/>
      <c r="C46" s="490"/>
      <c r="D46" s="65" t="s">
        <v>15</v>
      </c>
      <c r="E46" s="65" t="s">
        <v>152</v>
      </c>
      <c r="F46" s="65" t="s">
        <v>150</v>
      </c>
      <c r="G46" s="65">
        <v>0</v>
      </c>
      <c r="H46" s="65">
        <v>1</v>
      </c>
      <c r="I46" s="64"/>
      <c r="J46" s="589"/>
      <c r="K46" s="589"/>
      <c r="L46" s="66" t="s">
        <v>15</v>
      </c>
      <c r="M46" s="66" t="s">
        <v>152</v>
      </c>
      <c r="N46" s="66" t="s">
        <v>150</v>
      </c>
      <c r="O46" s="66">
        <v>0</v>
      </c>
      <c r="P46" s="66">
        <v>0</v>
      </c>
    </row>
    <row r="47" spans="2:16" ht="28.55" x14ac:dyDescent="0.25">
      <c r="B47" s="490"/>
      <c r="C47" s="490"/>
      <c r="D47" s="65" t="s">
        <v>15</v>
      </c>
      <c r="E47" s="65" t="s">
        <v>150</v>
      </c>
      <c r="F47" s="65" t="s">
        <v>152</v>
      </c>
      <c r="G47" s="65">
        <v>1</v>
      </c>
      <c r="H47" s="65">
        <v>0</v>
      </c>
      <c r="I47" s="64"/>
      <c r="J47" s="589"/>
      <c r="K47" s="589"/>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C32" workbookViewId="0">
      <selection activeCell="E44" sqref="E44"/>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90" t="s">
        <v>4</v>
      </c>
      <c r="B1" s="590"/>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90" t="s">
        <v>12</v>
      </c>
      <c r="B8" s="590"/>
    </row>
    <row r="9" spans="1:8" x14ac:dyDescent="0.2">
      <c r="A9" s="2" t="s">
        <v>13</v>
      </c>
      <c r="B9" s="5">
        <v>5</v>
      </c>
    </row>
    <row r="10" spans="1:8" x14ac:dyDescent="0.2">
      <c r="A10" s="3" t="s">
        <v>14</v>
      </c>
      <c r="B10" s="5">
        <v>4</v>
      </c>
      <c r="E10" s="1" t="s">
        <v>917</v>
      </c>
    </row>
    <row r="11" spans="1:8" x14ac:dyDescent="0.2">
      <c r="A11" s="4" t="s">
        <v>15</v>
      </c>
      <c r="B11" s="5">
        <v>3</v>
      </c>
      <c r="E11" s="1" t="s">
        <v>151</v>
      </c>
    </row>
    <row r="12" spans="1:8" x14ac:dyDescent="0.2">
      <c r="A12" s="7" t="s">
        <v>16</v>
      </c>
      <c r="B12" s="5">
        <v>2</v>
      </c>
      <c r="E12" s="1" t="s">
        <v>918</v>
      </c>
    </row>
    <row r="13" spans="1:8" x14ac:dyDescent="0.2">
      <c r="A13" s="6" t="s">
        <v>17</v>
      </c>
      <c r="B13" s="5">
        <v>1</v>
      </c>
      <c r="E13" s="1" t="s">
        <v>919</v>
      </c>
    </row>
    <row r="15" spans="1:8" ht="14.3" x14ac:dyDescent="0.25">
      <c r="A15" s="590" t="s">
        <v>6</v>
      </c>
      <c r="B15" s="590"/>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951</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J15" sqref="J15"/>
    </sheetView>
  </sheetViews>
  <sheetFormatPr baseColWidth="10" defaultRowHeight="14.3" x14ac:dyDescent="0.25"/>
  <cols>
    <col min="1" max="1" width="18.875" customWidth="1"/>
    <col min="5" max="5" width="7.375" customWidth="1"/>
    <col min="6" max="9" width="13.75" customWidth="1"/>
    <col min="10" max="10" width="20.375" customWidth="1"/>
    <col min="11" max="13" width="21.875" customWidth="1"/>
    <col min="14" max="18" width="12.375" customWidth="1"/>
    <col min="19" max="19" width="17.375" customWidth="1"/>
    <col min="22" max="22" width="18.375" customWidth="1"/>
  </cols>
  <sheetData>
    <row r="1" spans="1:27" s="68" customFormat="1" ht="12.25" customHeight="1" x14ac:dyDescent="0.25">
      <c r="A1" s="624"/>
      <c r="B1" s="625" t="s">
        <v>256</v>
      </c>
      <c r="C1" s="626"/>
      <c r="D1" s="626"/>
      <c r="E1" s="626"/>
      <c r="F1" s="626"/>
      <c r="G1" s="626"/>
      <c r="H1" s="626"/>
      <c r="I1" s="626"/>
      <c r="J1" s="626"/>
      <c r="K1" s="626"/>
      <c r="L1" s="626"/>
      <c r="M1" s="626"/>
      <c r="N1" s="626"/>
      <c r="O1" s="626"/>
      <c r="P1" s="626"/>
      <c r="Q1" s="626"/>
      <c r="R1" s="626"/>
      <c r="S1" s="626"/>
      <c r="T1" s="626"/>
      <c r="U1" s="626"/>
      <c r="V1" s="626"/>
      <c r="W1" s="627"/>
      <c r="X1" s="628" t="s">
        <v>257</v>
      </c>
      <c r="Y1" s="629"/>
      <c r="Z1" s="629"/>
      <c r="AA1" s="630"/>
    </row>
    <row r="2" spans="1:27" s="68" customFormat="1" ht="12.25" customHeight="1" x14ac:dyDescent="0.25">
      <c r="A2" s="624"/>
      <c r="B2" s="625"/>
      <c r="C2" s="626"/>
      <c r="D2" s="626"/>
      <c r="E2" s="626"/>
      <c r="F2" s="626"/>
      <c r="G2" s="626"/>
      <c r="H2" s="626"/>
      <c r="I2" s="626"/>
      <c r="J2" s="626"/>
      <c r="K2" s="626"/>
      <c r="L2" s="626"/>
      <c r="M2" s="626"/>
      <c r="N2" s="626"/>
      <c r="O2" s="626"/>
      <c r="P2" s="626"/>
      <c r="Q2" s="626"/>
      <c r="R2" s="626"/>
      <c r="S2" s="626"/>
      <c r="T2" s="626"/>
      <c r="U2" s="626"/>
      <c r="V2" s="626"/>
      <c r="W2" s="627"/>
      <c r="X2" s="631"/>
      <c r="Y2" s="632"/>
      <c r="Z2" s="632"/>
      <c r="AA2" s="633"/>
    </row>
    <row r="3" spans="1:27" s="68" customFormat="1" ht="1.55" hidden="1" customHeight="1" x14ac:dyDescent="0.25">
      <c r="A3" s="624"/>
      <c r="B3" s="625"/>
      <c r="C3" s="626"/>
      <c r="D3" s="626"/>
      <c r="E3" s="626"/>
      <c r="F3" s="626"/>
      <c r="G3" s="626"/>
      <c r="H3" s="626"/>
      <c r="I3" s="626"/>
      <c r="J3" s="626"/>
      <c r="K3" s="626"/>
      <c r="L3" s="626"/>
      <c r="M3" s="626"/>
      <c r="N3" s="626"/>
      <c r="O3" s="626"/>
      <c r="P3" s="626"/>
      <c r="Q3" s="626"/>
      <c r="R3" s="626"/>
      <c r="S3" s="626"/>
      <c r="T3" s="626"/>
      <c r="U3" s="626"/>
      <c r="V3" s="626"/>
      <c r="W3" s="627"/>
      <c r="X3" s="631"/>
      <c r="Y3" s="632"/>
      <c r="Z3" s="632"/>
      <c r="AA3" s="633"/>
    </row>
    <row r="4" spans="1:27" s="68" customFormat="1" ht="3.75" customHeight="1" x14ac:dyDescent="0.25">
      <c r="A4" s="624"/>
      <c r="B4" s="625"/>
      <c r="C4" s="626"/>
      <c r="D4" s="626"/>
      <c r="E4" s="626"/>
      <c r="F4" s="626"/>
      <c r="G4" s="626"/>
      <c r="H4" s="626"/>
      <c r="I4" s="626"/>
      <c r="J4" s="626"/>
      <c r="K4" s="626"/>
      <c r="L4" s="626"/>
      <c r="M4" s="626"/>
      <c r="N4" s="626"/>
      <c r="O4" s="626"/>
      <c r="P4" s="626"/>
      <c r="Q4" s="626"/>
      <c r="R4" s="626"/>
      <c r="S4" s="626"/>
      <c r="T4" s="626"/>
      <c r="U4" s="626"/>
      <c r="V4" s="626"/>
      <c r="W4" s="627"/>
      <c r="X4" s="634"/>
      <c r="Y4" s="635"/>
      <c r="Z4" s="635"/>
      <c r="AA4" s="636"/>
    </row>
    <row r="5" spans="1:27" s="68" customFormat="1" ht="12.25" customHeight="1" x14ac:dyDescent="0.25">
      <c r="A5" s="624"/>
      <c r="B5" s="625"/>
      <c r="C5" s="626"/>
      <c r="D5" s="626"/>
      <c r="E5" s="626"/>
      <c r="F5" s="626"/>
      <c r="G5" s="626"/>
      <c r="H5" s="626"/>
      <c r="I5" s="626"/>
      <c r="J5" s="626"/>
      <c r="K5" s="626"/>
      <c r="L5" s="626"/>
      <c r="M5" s="626"/>
      <c r="N5" s="626"/>
      <c r="O5" s="626"/>
      <c r="P5" s="626"/>
      <c r="Q5" s="626"/>
      <c r="R5" s="626"/>
      <c r="S5" s="626"/>
      <c r="T5" s="626"/>
      <c r="U5" s="626"/>
      <c r="V5" s="626"/>
      <c r="W5" s="627"/>
      <c r="X5" s="637" t="s">
        <v>258</v>
      </c>
      <c r="Y5" s="637"/>
      <c r="Z5" s="637" t="s">
        <v>259</v>
      </c>
      <c r="AA5" s="637"/>
    </row>
    <row r="6" spans="1:27" s="68" customFormat="1" ht="7.5" customHeight="1" x14ac:dyDescent="0.25">
      <c r="A6" s="624"/>
      <c r="B6" s="625"/>
      <c r="C6" s="626"/>
      <c r="D6" s="626"/>
      <c r="E6" s="626"/>
      <c r="F6" s="626"/>
      <c r="G6" s="626"/>
      <c r="H6" s="626"/>
      <c r="I6" s="626"/>
      <c r="J6" s="626"/>
      <c r="K6" s="626"/>
      <c r="L6" s="626"/>
      <c r="M6" s="626"/>
      <c r="N6" s="626"/>
      <c r="O6" s="626"/>
      <c r="P6" s="626"/>
      <c r="Q6" s="626"/>
      <c r="R6" s="626"/>
      <c r="S6" s="626"/>
      <c r="T6" s="626"/>
      <c r="U6" s="626"/>
      <c r="V6" s="626"/>
      <c r="W6" s="627"/>
      <c r="X6" s="637"/>
      <c r="Y6" s="637"/>
      <c r="Z6" s="637"/>
      <c r="AA6" s="637"/>
    </row>
    <row r="7" spans="1:27" s="68" customFormat="1" ht="21.25" customHeight="1" x14ac:dyDescent="0.25">
      <c r="A7" s="624"/>
      <c r="B7" s="625"/>
      <c r="C7" s="626"/>
      <c r="D7" s="626"/>
      <c r="E7" s="626"/>
      <c r="F7" s="626"/>
      <c r="G7" s="626"/>
      <c r="H7" s="626"/>
      <c r="I7" s="626"/>
      <c r="J7" s="626"/>
      <c r="K7" s="626"/>
      <c r="L7" s="626"/>
      <c r="M7" s="626"/>
      <c r="N7" s="626"/>
      <c r="O7" s="626"/>
      <c r="P7" s="626"/>
      <c r="Q7" s="626"/>
      <c r="R7" s="626"/>
      <c r="S7" s="626"/>
      <c r="T7" s="626"/>
      <c r="U7" s="626"/>
      <c r="V7" s="626"/>
      <c r="W7" s="627"/>
      <c r="X7" s="637" t="s">
        <v>260</v>
      </c>
      <c r="Y7" s="637"/>
      <c r="Z7" s="637">
        <v>1</v>
      </c>
      <c r="AA7" s="637"/>
    </row>
    <row r="8" spans="1:27" s="68" customFormat="1" ht="18.7" customHeight="1" x14ac:dyDescent="0.25">
      <c r="A8" s="478"/>
      <c r="B8" s="625"/>
      <c r="C8" s="626"/>
      <c r="D8" s="626"/>
      <c r="E8" s="626"/>
      <c r="F8" s="626"/>
      <c r="G8" s="626"/>
      <c r="H8" s="626"/>
      <c r="I8" s="626"/>
      <c r="J8" s="626"/>
      <c r="K8" s="626"/>
      <c r="L8" s="626"/>
      <c r="M8" s="626"/>
      <c r="N8" s="626"/>
      <c r="O8" s="626"/>
      <c r="P8" s="626"/>
      <c r="Q8" s="626"/>
      <c r="R8" s="626"/>
      <c r="S8" s="626"/>
      <c r="T8" s="626"/>
      <c r="U8" s="626"/>
      <c r="V8" s="626"/>
      <c r="W8" s="627"/>
      <c r="X8" s="638" t="s">
        <v>261</v>
      </c>
      <c r="Y8" s="638"/>
      <c r="Z8" s="638"/>
      <c r="AA8" s="638"/>
    </row>
    <row r="9" spans="1:27" s="68" customFormat="1" ht="17.5" customHeight="1" x14ac:dyDescent="0.25">
      <c r="A9" s="613" t="s">
        <v>262</v>
      </c>
      <c r="B9" s="613"/>
      <c r="C9" s="613"/>
      <c r="D9" s="613"/>
      <c r="E9" s="613"/>
      <c r="F9" s="613"/>
      <c r="G9" s="613"/>
      <c r="H9" s="613"/>
      <c r="I9" s="613"/>
      <c r="J9" s="613"/>
      <c r="K9" s="613"/>
      <c r="L9" s="613"/>
      <c r="M9" s="613"/>
      <c r="N9" s="613"/>
      <c r="O9" s="613"/>
      <c r="P9" s="613"/>
      <c r="Q9" s="613"/>
      <c r="R9" s="613"/>
      <c r="S9" s="613"/>
      <c r="T9" s="613"/>
      <c r="U9" s="613"/>
      <c r="V9" s="613"/>
      <c r="W9" s="613"/>
      <c r="X9" s="613"/>
      <c r="Y9" s="613"/>
      <c r="Z9" s="613"/>
      <c r="AA9" s="613"/>
    </row>
    <row r="10" spans="1:27" s="68" customFormat="1" ht="17.5" customHeight="1" x14ac:dyDescent="0.25">
      <c r="A10" s="613"/>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row>
    <row r="11" spans="1:27" s="68" customFormat="1" ht="12.25" customHeight="1" x14ac:dyDescent="0.25">
      <c r="A11" s="614" t="s">
        <v>263</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row>
    <row r="12" spans="1:27" s="68" customFormat="1" ht="12.25" customHeight="1" thickBot="1" x14ac:dyDescent="0.3">
      <c r="A12" s="616"/>
      <c r="B12" s="617"/>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row>
    <row r="13" spans="1:27" s="68" customFormat="1" ht="17.5" customHeight="1" thickBot="1" x14ac:dyDescent="0.3">
      <c r="A13" s="609" t="s">
        <v>264</v>
      </c>
      <c r="B13" s="610"/>
      <c r="C13" s="610"/>
      <c r="D13" s="610"/>
      <c r="E13" s="610"/>
      <c r="F13" s="610"/>
      <c r="G13" s="610"/>
      <c r="H13" s="610"/>
      <c r="I13" s="611"/>
      <c r="J13" s="609" t="s">
        <v>265</v>
      </c>
      <c r="K13" s="610"/>
      <c r="L13" s="610"/>
      <c r="M13" s="610"/>
      <c r="N13" s="610"/>
      <c r="O13" s="610"/>
      <c r="P13" s="610"/>
      <c r="Q13" s="610"/>
      <c r="R13" s="611"/>
      <c r="S13" s="609" t="s">
        <v>2</v>
      </c>
      <c r="T13" s="610"/>
      <c r="U13" s="610"/>
      <c r="V13" s="610"/>
      <c r="W13" s="610"/>
      <c r="X13" s="610"/>
      <c r="Y13" s="610"/>
      <c r="Z13" s="610"/>
      <c r="AA13" s="611"/>
    </row>
    <row r="14" spans="1:27" s="68" customFormat="1" ht="18" customHeight="1" thickBot="1" x14ac:dyDescent="0.3">
      <c r="A14" s="112" t="s">
        <v>266</v>
      </c>
      <c r="B14" s="609" t="s">
        <v>267</v>
      </c>
      <c r="C14" s="610"/>
      <c r="D14" s="610"/>
      <c r="E14" s="611"/>
      <c r="F14" s="609" t="s">
        <v>268</v>
      </c>
      <c r="G14" s="610"/>
      <c r="H14" s="610"/>
      <c r="I14" s="611"/>
      <c r="J14" s="112" t="s">
        <v>266</v>
      </c>
      <c r="K14" s="609" t="s">
        <v>269</v>
      </c>
      <c r="L14" s="610"/>
      <c r="M14" s="611"/>
      <c r="N14" s="609" t="s">
        <v>268</v>
      </c>
      <c r="O14" s="610"/>
      <c r="P14" s="610"/>
      <c r="Q14" s="610"/>
      <c r="R14" s="611"/>
      <c r="S14" s="112" t="s">
        <v>266</v>
      </c>
      <c r="T14" s="609" t="s">
        <v>269</v>
      </c>
      <c r="U14" s="610"/>
      <c r="V14" s="611"/>
      <c r="W14" s="609" t="s">
        <v>268</v>
      </c>
      <c r="X14" s="610"/>
      <c r="Y14" s="610"/>
      <c r="Z14" s="610"/>
      <c r="AA14" s="611"/>
    </row>
    <row r="15" spans="1:27" s="68" customFormat="1" ht="386.15" customHeight="1" thickBot="1" x14ac:dyDescent="0.3">
      <c r="A15" s="330" t="s">
        <v>270</v>
      </c>
      <c r="B15" s="618" t="s">
        <v>601</v>
      </c>
      <c r="C15" s="601"/>
      <c r="D15" s="601"/>
      <c r="E15" s="602"/>
      <c r="F15" s="591" t="s">
        <v>927</v>
      </c>
      <c r="G15" s="591"/>
      <c r="H15" s="591"/>
      <c r="I15" s="592"/>
      <c r="J15" s="336" t="s">
        <v>271</v>
      </c>
      <c r="K15" s="603" t="s">
        <v>607</v>
      </c>
      <c r="L15" s="591"/>
      <c r="M15" s="591"/>
      <c r="N15" s="591" t="s">
        <v>608</v>
      </c>
      <c r="O15" s="591"/>
      <c r="P15" s="591"/>
      <c r="Q15" s="591"/>
      <c r="R15" s="592"/>
      <c r="S15" s="336" t="s">
        <v>272</v>
      </c>
      <c r="T15" s="619" t="s">
        <v>928</v>
      </c>
      <c r="U15" s="620"/>
      <c r="V15" s="621"/>
      <c r="W15" s="622" t="s">
        <v>928</v>
      </c>
      <c r="X15" s="620"/>
      <c r="Y15" s="620"/>
      <c r="Z15" s="620"/>
      <c r="AA15" s="623"/>
    </row>
    <row r="16" spans="1:27" ht="408.75" customHeight="1" x14ac:dyDescent="0.25">
      <c r="A16" s="334" t="s">
        <v>273</v>
      </c>
      <c r="B16" s="593" t="s">
        <v>606</v>
      </c>
      <c r="C16" s="593"/>
      <c r="D16" s="593"/>
      <c r="E16" s="593"/>
      <c r="F16" s="591" t="s">
        <v>605</v>
      </c>
      <c r="G16" s="591"/>
      <c r="H16" s="591"/>
      <c r="I16" s="591"/>
      <c r="J16" s="335" t="s">
        <v>274</v>
      </c>
      <c r="K16" s="591" t="s">
        <v>929</v>
      </c>
      <c r="L16" s="591"/>
      <c r="M16" s="591"/>
      <c r="N16" s="591" t="s">
        <v>930</v>
      </c>
      <c r="O16" s="591"/>
      <c r="P16" s="591"/>
      <c r="Q16" s="591"/>
      <c r="R16" s="591"/>
      <c r="S16" s="335" t="s">
        <v>275</v>
      </c>
      <c r="T16" s="612" t="s">
        <v>928</v>
      </c>
      <c r="U16" s="612"/>
      <c r="V16" s="612"/>
      <c r="W16" s="591" t="s">
        <v>928</v>
      </c>
      <c r="X16" s="591"/>
      <c r="Y16" s="591"/>
      <c r="Z16" s="591"/>
      <c r="AA16" s="592"/>
    </row>
    <row r="17" spans="1:27" ht="408.75" customHeight="1" thickBot="1" x14ac:dyDescent="0.3">
      <c r="A17" s="333" t="s">
        <v>276</v>
      </c>
      <c r="B17" s="594" t="s">
        <v>931</v>
      </c>
      <c r="C17" s="595"/>
      <c r="D17" s="595"/>
      <c r="E17" s="596"/>
      <c r="F17" s="606" t="s">
        <v>932</v>
      </c>
      <c r="G17" s="607"/>
      <c r="H17" s="607"/>
      <c r="I17" s="608"/>
      <c r="J17" s="331" t="s">
        <v>277</v>
      </c>
      <c r="K17" s="599" t="s">
        <v>933</v>
      </c>
      <c r="L17" s="597"/>
      <c r="M17" s="597"/>
      <c r="N17" s="597" t="s">
        <v>930</v>
      </c>
      <c r="O17" s="597"/>
      <c r="P17" s="597"/>
      <c r="Q17" s="597"/>
      <c r="R17" s="598"/>
      <c r="S17" s="331" t="s">
        <v>278</v>
      </c>
      <c r="T17" s="599" t="s">
        <v>934</v>
      </c>
      <c r="U17" s="597"/>
      <c r="V17" s="597"/>
      <c r="W17" s="597" t="s">
        <v>935</v>
      </c>
      <c r="X17" s="597"/>
      <c r="Y17" s="597"/>
      <c r="Z17" s="597"/>
      <c r="AA17" s="598"/>
    </row>
    <row r="18" spans="1:27" ht="408.75" customHeight="1" x14ac:dyDescent="0.25">
      <c r="A18" s="334" t="s">
        <v>279</v>
      </c>
      <c r="B18" s="593" t="s">
        <v>936</v>
      </c>
      <c r="C18" s="593"/>
      <c r="D18" s="593"/>
      <c r="E18" s="593"/>
      <c r="F18" s="591" t="s">
        <v>937</v>
      </c>
      <c r="G18" s="591"/>
      <c r="H18" s="591"/>
      <c r="I18" s="591"/>
      <c r="J18" s="335" t="s">
        <v>280</v>
      </c>
      <c r="K18" s="591" t="s">
        <v>938</v>
      </c>
      <c r="L18" s="591"/>
      <c r="M18" s="591"/>
      <c r="N18" s="591" t="s">
        <v>930</v>
      </c>
      <c r="O18" s="591"/>
      <c r="P18" s="591"/>
      <c r="Q18" s="591"/>
      <c r="R18" s="591"/>
      <c r="S18" s="335" t="s">
        <v>281</v>
      </c>
      <c r="T18" s="604" t="s">
        <v>939</v>
      </c>
      <c r="U18" s="604"/>
      <c r="V18" s="604"/>
      <c r="W18" s="604" t="s">
        <v>940</v>
      </c>
      <c r="X18" s="604"/>
      <c r="Y18" s="604"/>
      <c r="Z18" s="604"/>
      <c r="AA18" s="605"/>
    </row>
    <row r="19" spans="1:27" ht="408.75" customHeight="1" thickBot="1" x14ac:dyDescent="0.3">
      <c r="A19" s="333" t="s">
        <v>282</v>
      </c>
      <c r="B19" s="594" t="s">
        <v>941</v>
      </c>
      <c r="C19" s="595"/>
      <c r="D19" s="595"/>
      <c r="E19" s="596"/>
      <c r="F19" s="597" t="s">
        <v>935</v>
      </c>
      <c r="G19" s="597"/>
      <c r="H19" s="597"/>
      <c r="I19" s="598"/>
      <c r="J19" s="331" t="s">
        <v>283</v>
      </c>
      <c r="K19" s="599" t="s">
        <v>942</v>
      </c>
      <c r="L19" s="597"/>
      <c r="M19" s="597"/>
      <c r="N19" s="597" t="s">
        <v>943</v>
      </c>
      <c r="O19" s="597"/>
      <c r="P19" s="597"/>
      <c r="Q19" s="597"/>
      <c r="R19" s="598"/>
      <c r="S19" s="331" t="s">
        <v>284</v>
      </c>
      <c r="T19" s="599" t="s">
        <v>928</v>
      </c>
      <c r="U19" s="597"/>
      <c r="V19" s="597"/>
      <c r="W19" s="597" t="s">
        <v>928</v>
      </c>
      <c r="X19" s="597"/>
      <c r="Y19" s="597"/>
      <c r="Z19" s="597"/>
      <c r="AA19" s="598"/>
    </row>
    <row r="20" spans="1:27" ht="409.6" customHeight="1" x14ac:dyDescent="0.25">
      <c r="A20" s="332" t="s">
        <v>285</v>
      </c>
      <c r="B20" s="600" t="s">
        <v>944</v>
      </c>
      <c r="C20" s="601"/>
      <c r="D20" s="601"/>
      <c r="E20" s="602"/>
      <c r="F20" s="591" t="s">
        <v>945</v>
      </c>
      <c r="G20" s="591"/>
      <c r="H20" s="591"/>
      <c r="I20" s="592"/>
      <c r="J20" s="330" t="s">
        <v>286</v>
      </c>
      <c r="K20" s="603" t="s">
        <v>946</v>
      </c>
      <c r="L20" s="591"/>
      <c r="M20" s="591"/>
      <c r="N20" s="591" t="s">
        <v>947</v>
      </c>
      <c r="O20" s="591"/>
      <c r="P20" s="591"/>
      <c r="Q20" s="591"/>
      <c r="R20" s="592"/>
      <c r="S20" s="330" t="s">
        <v>287</v>
      </c>
      <c r="T20" s="603" t="s">
        <v>948</v>
      </c>
      <c r="U20" s="591"/>
      <c r="V20" s="591"/>
      <c r="W20" s="591" t="s">
        <v>949</v>
      </c>
      <c r="X20" s="591"/>
      <c r="Y20" s="591"/>
      <c r="Z20" s="591"/>
      <c r="AA20" s="592"/>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F16:I16"/>
    <mergeCell ref="K16:M16"/>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N16:R16"/>
    <mergeCell ref="T16:V16"/>
    <mergeCell ref="B18:E18"/>
    <mergeCell ref="F18:I18"/>
    <mergeCell ref="K18:M18"/>
    <mergeCell ref="N18:R18"/>
    <mergeCell ref="T18:V18"/>
    <mergeCell ref="F17:I17"/>
    <mergeCell ref="K17:M17"/>
    <mergeCell ref="N17:R17"/>
    <mergeCell ref="T17:V17"/>
    <mergeCell ref="W17:AA17"/>
    <mergeCell ref="W16:AA16"/>
    <mergeCell ref="B16:E16"/>
    <mergeCell ref="W20:AA20"/>
    <mergeCell ref="B19:E19"/>
    <mergeCell ref="F19:I19"/>
    <mergeCell ref="K19:M19"/>
    <mergeCell ref="N19:R19"/>
    <mergeCell ref="T19:V19"/>
    <mergeCell ref="W19:AA19"/>
    <mergeCell ref="B20:E20"/>
    <mergeCell ref="F20:I20"/>
    <mergeCell ref="K20:M20"/>
    <mergeCell ref="N20:R20"/>
    <mergeCell ref="T20:V20"/>
    <mergeCell ref="W18:AA18"/>
    <mergeCell ref="B17:E17"/>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5"/>
  <sheetViews>
    <sheetView tabSelected="1" zoomScale="70" zoomScaleNormal="70" workbookViewId="0">
      <selection activeCell="E86" sqref="E86"/>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2" width="45" style="196" customWidth="1"/>
    <col min="13" max="13" width="34.375" style="196" customWidth="1"/>
    <col min="14" max="14" width="19.875" style="315" customWidth="1"/>
    <col min="15" max="15" width="16.125" style="315" customWidth="1"/>
    <col min="16" max="16" width="15.125" style="315"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625" style="168" hidden="1" customWidth="1"/>
    <col min="27" max="27" width="15.375" style="168" customWidth="1"/>
    <col min="28" max="28" width="17.375" style="168" customWidth="1"/>
    <col min="29" max="29" width="11.875" style="315" hidden="1" customWidth="1"/>
    <col min="30" max="30" width="11.375" style="315" customWidth="1"/>
    <col min="31" max="31" width="10.375" style="315" hidden="1" customWidth="1"/>
    <col min="32" max="32" width="18.875" style="168" customWidth="1"/>
    <col min="33" max="33" width="20.875" style="168" customWidth="1"/>
    <col min="34" max="34" width="19.625" style="168" customWidth="1"/>
    <col min="35" max="35" width="17.875" style="315" customWidth="1"/>
    <col min="36" max="36" width="15.375" style="315" customWidth="1"/>
    <col min="37" max="37" width="16.375" style="315" customWidth="1"/>
    <col min="38" max="38" width="21.375" style="168" customWidth="1"/>
    <col min="39" max="39" width="46.375" style="168" customWidth="1"/>
    <col min="40" max="40" width="19.125" style="168" customWidth="1"/>
    <col min="41" max="41" width="25.625" style="196" customWidth="1"/>
    <col min="42" max="42" width="16.375" style="315" customWidth="1"/>
    <col min="43" max="43" width="20" style="315"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103" width="11.375" style="168" customWidth="1"/>
    <col min="104" max="105" width="13.625" style="168" customWidth="1"/>
    <col min="106" max="108" width="11.375" style="168" customWidth="1"/>
    <col min="109" max="110" width="11.375" style="168"/>
    <col min="111" max="111" width="20.875" style="168" customWidth="1"/>
    <col min="112" max="112" width="21.375" style="168" customWidth="1"/>
    <col min="113" max="118" width="11.375" style="168"/>
    <col min="119" max="125" width="11.375" style="168" customWidth="1"/>
    <col min="126" max="16384" width="11.375" style="168"/>
  </cols>
  <sheetData>
    <row r="1" spans="1:125" s="167" customFormat="1" ht="26.5" customHeight="1" x14ac:dyDescent="0.25">
      <c r="A1" s="416"/>
      <c r="B1" s="419" t="s">
        <v>963</v>
      </c>
      <c r="C1" s="420"/>
      <c r="D1" s="420"/>
      <c r="E1" s="420"/>
      <c r="F1" s="420"/>
      <c r="G1" s="420"/>
      <c r="H1" s="420"/>
      <c r="I1" s="420"/>
      <c r="J1" s="420"/>
      <c r="K1" s="420"/>
      <c r="L1" s="420"/>
      <c r="M1" s="420"/>
      <c r="N1" s="420"/>
      <c r="O1" s="420"/>
      <c r="P1" s="420"/>
      <c r="Q1" s="420"/>
      <c r="R1" s="420"/>
      <c r="S1" s="420" t="s">
        <v>963</v>
      </c>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5"/>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654" t="s">
        <v>963</v>
      </c>
      <c r="CD1" s="653"/>
      <c r="CE1" s="653"/>
      <c r="CF1" s="653"/>
      <c r="CG1" s="653"/>
      <c r="CH1" s="653"/>
      <c r="CI1" s="653"/>
      <c r="CJ1" s="653"/>
      <c r="CK1" s="653"/>
    </row>
    <row r="2" spans="1:125" s="167" customFormat="1" ht="26.5" customHeight="1" x14ac:dyDescent="0.25">
      <c r="A2" s="417"/>
      <c r="B2" s="421"/>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653"/>
      <c r="CD2" s="653"/>
      <c r="CE2" s="653"/>
      <c r="CF2" s="653"/>
      <c r="CG2" s="653"/>
      <c r="CH2" s="653"/>
      <c r="CI2" s="653"/>
      <c r="CJ2" s="653"/>
      <c r="CK2" s="653"/>
    </row>
    <row r="3" spans="1:125" ht="30.75" customHeight="1" thickBot="1" x14ac:dyDescent="0.3">
      <c r="A3" s="418"/>
      <c r="B3" s="423"/>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7"/>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653"/>
      <c r="CD3" s="653"/>
      <c r="CE3" s="653"/>
      <c r="CF3" s="653"/>
      <c r="CG3" s="653"/>
      <c r="CH3" s="653"/>
      <c r="CI3" s="653"/>
      <c r="CJ3" s="653"/>
      <c r="CK3" s="653"/>
      <c r="DO3" s="428"/>
      <c r="DP3" s="428"/>
      <c r="DQ3" s="401"/>
      <c r="DR3" s="401"/>
      <c r="DS3" s="401"/>
      <c r="DT3" s="401"/>
      <c r="DU3" s="401"/>
    </row>
    <row r="4" spans="1:125" ht="21.25" customHeight="1" thickBot="1" x14ac:dyDescent="0.3">
      <c r="A4" s="169"/>
      <c r="B4" s="338" t="s">
        <v>925</v>
      </c>
      <c r="C4" s="339">
        <v>2020</v>
      </c>
      <c r="D4" s="340"/>
      <c r="E4" s="338" t="s">
        <v>926</v>
      </c>
      <c r="F4" s="341">
        <v>43861</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28"/>
      <c r="DP4" s="428"/>
      <c r="DQ4" s="402"/>
      <c r="DR4" s="402"/>
      <c r="DS4" s="402"/>
      <c r="DT4" s="402"/>
      <c r="DU4" s="402"/>
    </row>
    <row r="5" spans="1:125" ht="28.55" customHeight="1" x14ac:dyDescent="0.25">
      <c r="A5" s="403" t="s">
        <v>40</v>
      </c>
      <c r="B5" s="403"/>
      <c r="C5" s="403"/>
      <c r="D5" s="403"/>
      <c r="E5" s="403"/>
      <c r="F5" s="405" t="s">
        <v>41</v>
      </c>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7" t="s">
        <v>51</v>
      </c>
      <c r="AM5" s="407"/>
      <c r="AN5" s="407"/>
      <c r="AO5" s="407"/>
      <c r="AP5" s="407"/>
      <c r="AQ5" s="407"/>
      <c r="AR5" s="407"/>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09" t="s">
        <v>231</v>
      </c>
      <c r="CD5" s="410"/>
      <c r="CE5" s="410"/>
      <c r="CF5" s="410"/>
      <c r="CG5" s="410"/>
      <c r="CH5" s="410"/>
      <c r="CI5" s="410"/>
      <c r="CJ5" s="410"/>
      <c r="CK5" s="411"/>
      <c r="DO5" s="428"/>
      <c r="DP5" s="428"/>
      <c r="DQ5" s="174" t="s">
        <v>15</v>
      </c>
      <c r="DR5" s="174" t="s">
        <v>150</v>
      </c>
      <c r="DS5" s="174" t="s">
        <v>150</v>
      </c>
      <c r="DT5" s="174">
        <v>1</v>
      </c>
      <c r="DU5" s="174">
        <v>1</v>
      </c>
    </row>
    <row r="6" spans="1:125" ht="34.5" customHeight="1" x14ac:dyDescent="0.25">
      <c r="A6" s="404"/>
      <c r="B6" s="404"/>
      <c r="C6" s="404"/>
      <c r="D6" s="404"/>
      <c r="E6" s="404"/>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8"/>
      <c r="AM6" s="408"/>
      <c r="AN6" s="408"/>
      <c r="AO6" s="408"/>
      <c r="AP6" s="408"/>
      <c r="AQ6" s="408"/>
      <c r="AR6" s="408"/>
      <c r="AS6" s="412" t="s">
        <v>189</v>
      </c>
      <c r="AT6" s="412"/>
      <c r="AU6" s="412"/>
      <c r="AV6" s="412"/>
      <c r="AW6" s="412"/>
      <c r="AX6" s="412"/>
      <c r="AY6" s="412"/>
      <c r="AZ6" s="412"/>
      <c r="BA6" s="412"/>
      <c r="BB6" s="413" t="s">
        <v>192</v>
      </c>
      <c r="BC6" s="414"/>
      <c r="BD6" s="414"/>
      <c r="BE6" s="414"/>
      <c r="BF6" s="414"/>
      <c r="BG6" s="414"/>
      <c r="BH6" s="414"/>
      <c r="BI6" s="414"/>
      <c r="BJ6" s="415"/>
      <c r="BK6" s="413" t="s">
        <v>191</v>
      </c>
      <c r="BL6" s="414"/>
      <c r="BM6" s="414"/>
      <c r="BN6" s="414"/>
      <c r="BO6" s="414"/>
      <c r="BP6" s="414"/>
      <c r="BQ6" s="414"/>
      <c r="BR6" s="414"/>
      <c r="BS6" s="415"/>
      <c r="BT6" s="413" t="s">
        <v>190</v>
      </c>
      <c r="BU6" s="414"/>
      <c r="BV6" s="414"/>
      <c r="BW6" s="414"/>
      <c r="BX6" s="414"/>
      <c r="BY6" s="414"/>
      <c r="BZ6" s="414"/>
      <c r="CA6" s="414"/>
      <c r="CB6" s="415"/>
      <c r="CC6" s="409" t="s">
        <v>232</v>
      </c>
      <c r="CD6" s="410"/>
      <c r="CE6" s="410"/>
      <c r="CF6" s="410"/>
      <c r="CG6" s="410"/>
      <c r="CH6" s="410"/>
      <c r="CI6" s="410"/>
      <c r="CJ6" s="410"/>
      <c r="CK6" s="411"/>
      <c r="DO6" s="428"/>
      <c r="DP6" s="428"/>
      <c r="DQ6" s="174" t="s">
        <v>15</v>
      </c>
      <c r="DR6" s="174" t="s">
        <v>152</v>
      </c>
      <c r="DS6" s="174" t="s">
        <v>150</v>
      </c>
      <c r="DT6" s="174">
        <v>0</v>
      </c>
      <c r="DU6" s="174">
        <v>1</v>
      </c>
    </row>
    <row r="7" spans="1:125" ht="34.5" customHeight="1" x14ac:dyDescent="0.25">
      <c r="A7" s="306"/>
      <c r="B7" s="306"/>
      <c r="C7" s="305"/>
      <c r="D7" s="306"/>
      <c r="E7" s="306"/>
      <c r="F7" s="307"/>
      <c r="G7" s="429" t="s">
        <v>255</v>
      </c>
      <c r="H7" s="429"/>
      <c r="I7" s="429"/>
      <c r="J7" s="429"/>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8"/>
      <c r="AM7" s="308"/>
      <c r="AN7" s="308"/>
      <c r="AO7" s="308"/>
      <c r="AP7" s="308"/>
      <c r="AQ7" s="308"/>
      <c r="AR7" s="308"/>
      <c r="AS7" s="312"/>
      <c r="AT7" s="314"/>
      <c r="AU7" s="312"/>
      <c r="AV7" s="313"/>
      <c r="AW7" s="313"/>
      <c r="AX7" s="314"/>
      <c r="AY7" s="312"/>
      <c r="AZ7" s="313"/>
      <c r="BA7" s="314"/>
      <c r="BB7" s="312"/>
      <c r="BC7" s="313"/>
      <c r="BD7" s="313"/>
      <c r="BE7" s="313"/>
      <c r="BF7" s="313"/>
      <c r="BG7" s="313"/>
      <c r="BH7" s="313"/>
      <c r="BI7" s="313"/>
      <c r="BJ7" s="314"/>
      <c r="BK7" s="312"/>
      <c r="BL7" s="313"/>
      <c r="BM7" s="313"/>
      <c r="BN7" s="313"/>
      <c r="BO7" s="313"/>
      <c r="BP7" s="313"/>
      <c r="BQ7" s="313"/>
      <c r="BR7" s="313"/>
      <c r="BS7" s="314"/>
      <c r="BT7" s="312"/>
      <c r="BU7" s="313"/>
      <c r="BV7" s="313"/>
      <c r="BW7" s="313"/>
      <c r="BX7" s="313"/>
      <c r="BY7" s="313"/>
      <c r="BZ7" s="313"/>
      <c r="CA7" s="313"/>
      <c r="CB7" s="314"/>
      <c r="CC7" s="309"/>
      <c r="CD7" s="183"/>
      <c r="CE7" s="310"/>
      <c r="CF7" s="310"/>
      <c r="CG7" s="183"/>
      <c r="CH7" s="310"/>
      <c r="CI7" s="310"/>
      <c r="CJ7" s="183"/>
      <c r="CK7" s="311"/>
      <c r="DO7" s="428"/>
      <c r="DP7" s="428"/>
      <c r="DQ7" s="174"/>
      <c r="DR7" s="174"/>
      <c r="DS7" s="174"/>
      <c r="DT7" s="174"/>
      <c r="DU7" s="174"/>
    </row>
    <row r="8" spans="1:125" ht="33.799999999999997" customHeight="1" x14ac:dyDescent="0.25">
      <c r="A8" s="397" t="s">
        <v>0</v>
      </c>
      <c r="B8" s="397" t="s">
        <v>1</v>
      </c>
      <c r="C8" s="398" t="s">
        <v>237</v>
      </c>
      <c r="D8" s="397" t="s">
        <v>2</v>
      </c>
      <c r="E8" s="397" t="s">
        <v>39</v>
      </c>
      <c r="F8" s="397" t="s">
        <v>250</v>
      </c>
      <c r="G8" s="397" t="s">
        <v>251</v>
      </c>
      <c r="H8" s="397" t="s">
        <v>252</v>
      </c>
      <c r="I8" s="397" t="s">
        <v>253</v>
      </c>
      <c r="J8" s="397" t="s">
        <v>254</v>
      </c>
      <c r="K8" s="397" t="s">
        <v>249</v>
      </c>
      <c r="L8" s="397" t="s">
        <v>46</v>
      </c>
      <c r="M8" s="397" t="s">
        <v>47</v>
      </c>
      <c r="N8" s="397" t="s">
        <v>35</v>
      </c>
      <c r="O8" s="397"/>
      <c r="P8" s="397"/>
      <c r="Q8" s="397" t="s">
        <v>733</v>
      </c>
      <c r="R8" s="397" t="s">
        <v>157</v>
      </c>
      <c r="S8" s="397" t="s">
        <v>176</v>
      </c>
      <c r="T8" s="397" t="s">
        <v>177</v>
      </c>
      <c r="U8" s="397" t="s">
        <v>178</v>
      </c>
      <c r="V8" s="397" t="s">
        <v>179</v>
      </c>
      <c r="W8" s="397" t="s">
        <v>180</v>
      </c>
      <c r="X8" s="397" t="s">
        <v>181</v>
      </c>
      <c r="Y8" s="397" t="s">
        <v>182</v>
      </c>
      <c r="Z8" s="397" t="s">
        <v>28</v>
      </c>
      <c r="AA8" s="397" t="s">
        <v>183</v>
      </c>
      <c r="AB8" s="397" t="s">
        <v>184</v>
      </c>
      <c r="AC8" s="215"/>
      <c r="AD8" s="397" t="s">
        <v>185</v>
      </c>
      <c r="AE8" s="304"/>
      <c r="AF8" s="397" t="s">
        <v>186</v>
      </c>
      <c r="AG8" s="397" t="s">
        <v>187</v>
      </c>
      <c r="AH8" s="397" t="s">
        <v>188</v>
      </c>
      <c r="AI8" s="397" t="s">
        <v>3</v>
      </c>
      <c r="AJ8" s="397"/>
      <c r="AK8" s="397"/>
      <c r="AL8" s="397" t="s">
        <v>48</v>
      </c>
      <c r="AM8" s="397" t="s">
        <v>159</v>
      </c>
      <c r="AN8" s="397" t="s">
        <v>160</v>
      </c>
      <c r="AO8" s="397" t="s">
        <v>161</v>
      </c>
      <c r="AP8" s="397" t="s">
        <v>36</v>
      </c>
      <c r="AQ8" s="397" t="s">
        <v>37</v>
      </c>
      <c r="AR8" s="397" t="s">
        <v>950</v>
      </c>
      <c r="AS8" s="432" t="s">
        <v>49</v>
      </c>
      <c r="AT8" s="433"/>
      <c r="AU8" s="432" t="s">
        <v>166</v>
      </c>
      <c r="AV8" s="434"/>
      <c r="AW8" s="434"/>
      <c r="AX8" s="433"/>
      <c r="AY8" s="432" t="s">
        <v>165</v>
      </c>
      <c r="AZ8" s="434"/>
      <c r="BA8" s="433"/>
      <c r="BB8" s="432" t="s">
        <v>49</v>
      </c>
      <c r="BC8" s="433"/>
      <c r="BD8" s="432" t="s">
        <v>166</v>
      </c>
      <c r="BE8" s="434"/>
      <c r="BF8" s="434"/>
      <c r="BG8" s="433"/>
      <c r="BH8" s="432" t="s">
        <v>165</v>
      </c>
      <c r="BI8" s="434"/>
      <c r="BJ8" s="433"/>
      <c r="BK8" s="432" t="s">
        <v>49</v>
      </c>
      <c r="BL8" s="433"/>
      <c r="BM8" s="432" t="s">
        <v>166</v>
      </c>
      <c r="BN8" s="434"/>
      <c r="BO8" s="434"/>
      <c r="BP8" s="433"/>
      <c r="BQ8" s="432" t="s">
        <v>165</v>
      </c>
      <c r="BR8" s="434"/>
      <c r="BS8" s="433"/>
      <c r="BT8" s="432" t="s">
        <v>49</v>
      </c>
      <c r="BU8" s="433"/>
      <c r="BV8" s="432" t="s">
        <v>166</v>
      </c>
      <c r="BW8" s="434"/>
      <c r="BX8" s="434"/>
      <c r="BY8" s="433"/>
      <c r="BZ8" s="432" t="s">
        <v>165</v>
      </c>
      <c r="CA8" s="434"/>
      <c r="CB8" s="433"/>
      <c r="CC8" s="397" t="s">
        <v>960</v>
      </c>
      <c r="CD8" s="398" t="s">
        <v>230</v>
      </c>
      <c r="CE8" s="397" t="s">
        <v>233</v>
      </c>
      <c r="CF8" s="397" t="s">
        <v>961</v>
      </c>
      <c r="CG8" s="398" t="s">
        <v>230</v>
      </c>
      <c r="CH8" s="397" t="s">
        <v>233</v>
      </c>
      <c r="CI8" s="397" t="s">
        <v>962</v>
      </c>
      <c r="CJ8" s="398" t="s">
        <v>230</v>
      </c>
      <c r="CK8" s="397" t="s">
        <v>233</v>
      </c>
      <c r="DA8" s="431" t="s">
        <v>154</v>
      </c>
      <c r="DB8" s="431"/>
      <c r="DC8" s="431"/>
      <c r="DO8" s="428"/>
      <c r="DP8" s="428"/>
      <c r="DQ8" s="174" t="s">
        <v>15</v>
      </c>
      <c r="DR8" s="174" t="s">
        <v>150</v>
      </c>
      <c r="DS8" s="174" t="s">
        <v>152</v>
      </c>
      <c r="DT8" s="174">
        <v>1</v>
      </c>
      <c r="DU8" s="174">
        <v>0</v>
      </c>
    </row>
    <row r="9" spans="1:125" ht="65.25" customHeight="1" thickBot="1" x14ac:dyDescent="0.3">
      <c r="A9" s="398"/>
      <c r="B9" s="398"/>
      <c r="C9" s="430"/>
      <c r="D9" s="398"/>
      <c r="E9" s="398"/>
      <c r="F9" s="398"/>
      <c r="G9" s="398"/>
      <c r="H9" s="398"/>
      <c r="I9" s="398"/>
      <c r="J9" s="398"/>
      <c r="K9" s="398"/>
      <c r="L9" s="398"/>
      <c r="M9" s="398"/>
      <c r="N9" s="303" t="s">
        <v>4</v>
      </c>
      <c r="O9" s="303" t="s">
        <v>5</v>
      </c>
      <c r="P9" s="303" t="s">
        <v>6</v>
      </c>
      <c r="Q9" s="398"/>
      <c r="R9" s="398"/>
      <c r="S9" s="398"/>
      <c r="T9" s="398" t="s">
        <v>171</v>
      </c>
      <c r="U9" s="398" t="s">
        <v>56</v>
      </c>
      <c r="V9" s="398" t="s">
        <v>172</v>
      </c>
      <c r="W9" s="398" t="s">
        <v>173</v>
      </c>
      <c r="X9" s="398" t="s">
        <v>174</v>
      </c>
      <c r="Y9" s="398" t="s">
        <v>175</v>
      </c>
      <c r="Z9" s="398"/>
      <c r="AA9" s="398"/>
      <c r="AB9" s="398"/>
      <c r="AC9" s="222"/>
      <c r="AD9" s="398"/>
      <c r="AE9" s="303" t="s">
        <v>573</v>
      </c>
      <c r="AF9" s="398"/>
      <c r="AG9" s="398"/>
      <c r="AH9" s="398"/>
      <c r="AI9" s="303" t="s">
        <v>4</v>
      </c>
      <c r="AJ9" s="303" t="s">
        <v>5</v>
      </c>
      <c r="AK9" s="303" t="s">
        <v>6</v>
      </c>
      <c r="AL9" s="398"/>
      <c r="AM9" s="398"/>
      <c r="AN9" s="398"/>
      <c r="AO9" s="398"/>
      <c r="AP9" s="398"/>
      <c r="AQ9" s="398"/>
      <c r="AR9" s="398"/>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398"/>
      <c r="CD9" s="430"/>
      <c r="CE9" s="398"/>
      <c r="CF9" s="398"/>
      <c r="CG9" s="430"/>
      <c r="CH9" s="398"/>
      <c r="CI9" s="398"/>
      <c r="CJ9" s="430"/>
      <c r="CK9" s="398"/>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179.5" customHeight="1" x14ac:dyDescent="0.25">
      <c r="A10" s="475" t="s">
        <v>24</v>
      </c>
      <c r="B10" s="383" t="s">
        <v>27</v>
      </c>
      <c r="C10" s="396" t="s">
        <v>240</v>
      </c>
      <c r="D10" s="639" t="s">
        <v>204</v>
      </c>
      <c r="E10" s="383" t="s">
        <v>609</v>
      </c>
      <c r="F10" s="396" t="s">
        <v>731</v>
      </c>
      <c r="G10" s="396"/>
      <c r="H10" s="396"/>
      <c r="I10" s="396"/>
      <c r="J10" s="396"/>
      <c r="K10" s="396" t="s">
        <v>697</v>
      </c>
      <c r="L10" s="456" t="s">
        <v>732</v>
      </c>
      <c r="M10" s="456" t="s">
        <v>693</v>
      </c>
      <c r="N10" s="396" t="s">
        <v>9</v>
      </c>
      <c r="O10" s="396" t="s">
        <v>14</v>
      </c>
      <c r="P10" s="448" t="str">
        <f>INDEX(Validacion!$C$15:$G$19,Contabilidad!CU10:CU12,Contabilidad!CV10:CV12)</f>
        <v>Extrema</v>
      </c>
      <c r="Q10" s="226" t="s">
        <v>885</v>
      </c>
      <c r="R10" s="260" t="s">
        <v>223</v>
      </c>
      <c r="S10" s="260" t="s">
        <v>58</v>
      </c>
      <c r="T10" s="260" t="s">
        <v>59</v>
      </c>
      <c r="U10" s="260" t="s">
        <v>60</v>
      </c>
      <c r="V10" s="260" t="s">
        <v>61</v>
      </c>
      <c r="W10" s="260" t="s">
        <v>62</v>
      </c>
      <c r="X10" s="260" t="s">
        <v>75</v>
      </c>
      <c r="Y10" s="260" t="s">
        <v>63</v>
      </c>
      <c r="Z10" s="363">
        <f t="shared" ref="Z10:Z67" si="0">IF(S10="Asignado",15,0)+IF(T10="Adecuado",15,0)+IF(U10="Oportuna",15,0)+IF(V10="Prevenir",15,IF(V10="Detectar",10,0))+IF(W10="Confiable",15,0)+IF(X10="Se investigan y resuelven oportunamente",15,0)+IF(Y10="Completa",10,IF(Y10="Incompleta",5,0))</f>
        <v>100</v>
      </c>
      <c r="AA10" s="366" t="str">
        <f t="shared" ref="AA10:AA16" si="1">IF(Z10&gt;=96,"Fuerte",IF(OR(Z10=95,Z10&gt;=86),"Moderado","Débil"))</f>
        <v>Fuerte</v>
      </c>
      <c r="AB10" s="364" t="s">
        <v>141</v>
      </c>
      <c r="AC10" s="275">
        <f t="shared" ref="AC10:AC39" si="2">IF(AA10="Fuerte",100,IF(AA10="Moderado",50,0))+IF(AB10="Fuerte",100,IF(AB10="Moderado",50,0))</f>
        <v>200</v>
      </c>
      <c r="AD10" s="276" t="str">
        <f t="shared" ref="AD10:AD16" si="3">IF(AND(AA10="Moderado",AB10="Moderado",AC10=100),"Moderado",IF(AC10=200,"Fuerte",IF(OR(AC10=150,),"Moderado","Débil")))</f>
        <v>Fuerte</v>
      </c>
      <c r="AE10" s="452">
        <f>(IF(AD10="Fuerte",100,IF(AD10="Moderado",50,0))+IF(AD11="Fuerte",100,IF(AD11="Moderado",50,0))+(IF(AD12="Fuerte",100,IF(AD12="Moderado",50,0)))/3)</f>
        <v>233.33333333333334</v>
      </c>
      <c r="AF10" s="454" t="str">
        <f>IF(AE10&gt;=100,"fuerte",IF(OR(AE10=99,AE10&gt;=50),"Moderado","Débil"))</f>
        <v>fuerte</v>
      </c>
      <c r="AG10" s="446" t="s">
        <v>150</v>
      </c>
      <c r="AH10" s="446" t="s">
        <v>152</v>
      </c>
      <c r="AI10" s="448" t="s">
        <v>140</v>
      </c>
      <c r="AJ10" s="448" t="s">
        <v>14</v>
      </c>
      <c r="AK10" s="448" t="str">
        <f>INDEX(Validacion!$C$15:$G$19,Contabilidad!CZ10:CZ12,Contabilidad!DB10:DB12)</f>
        <v>Alta</v>
      </c>
      <c r="AL10" s="450" t="s">
        <v>226</v>
      </c>
      <c r="AM10" s="226" t="s">
        <v>747</v>
      </c>
      <c r="AN10" s="226" t="s">
        <v>778</v>
      </c>
      <c r="AO10" s="356" t="s">
        <v>779</v>
      </c>
      <c r="AP10" s="229">
        <v>43831</v>
      </c>
      <c r="AQ10" s="229">
        <v>44196</v>
      </c>
      <c r="AR10" s="356" t="s">
        <v>781</v>
      </c>
      <c r="AS10" s="230"/>
      <c r="AT10" s="230"/>
      <c r="AU10" s="356"/>
      <c r="AV10" s="356"/>
      <c r="AW10" s="356"/>
      <c r="AX10" s="252"/>
      <c r="AY10" s="356"/>
      <c r="AZ10" s="356"/>
      <c r="BA10" s="356"/>
      <c r="BB10" s="230"/>
      <c r="BC10" s="230"/>
      <c r="BD10" s="226"/>
      <c r="BE10" s="226"/>
      <c r="BF10" s="363"/>
      <c r="BG10" s="253"/>
      <c r="BH10" s="226"/>
      <c r="BI10" s="226"/>
      <c r="BJ10" s="254"/>
      <c r="BK10" s="230"/>
      <c r="BL10" s="230"/>
      <c r="BM10" s="226"/>
      <c r="BN10" s="226"/>
      <c r="BO10" s="363"/>
      <c r="BP10" s="253"/>
      <c r="BQ10" s="226"/>
      <c r="BR10" s="226"/>
      <c r="BS10" s="254"/>
      <c r="BT10" s="237"/>
      <c r="BU10" s="237"/>
      <c r="BV10" s="237"/>
      <c r="BW10" s="237"/>
      <c r="BX10" s="237"/>
      <c r="BY10" s="237"/>
      <c r="BZ10" s="237"/>
      <c r="CA10" s="237"/>
      <c r="CB10" s="237"/>
      <c r="CC10" s="237"/>
      <c r="CD10" s="254"/>
      <c r="CE10" s="254"/>
      <c r="CF10" s="356"/>
      <c r="CG10" s="356"/>
      <c r="CH10" s="350"/>
      <c r="CI10" s="356"/>
      <c r="CJ10" s="356"/>
      <c r="CK10" s="348"/>
      <c r="CU10" s="386">
        <f>VLOOKUP(N10,Validacion!$I$15:$M$19,2,FALSE)</f>
        <v>3</v>
      </c>
      <c r="CV10" s="386">
        <f>VLOOKUP(O10,Validacion!$I$23:$J$27,2,FALSE)</f>
        <v>4</v>
      </c>
      <c r="CZ10" s="386">
        <f>VLOOKUP($AI10,Validacion!$I$15:$M$19,2,FALSE)</f>
        <v>1</v>
      </c>
      <c r="DA10" s="389"/>
      <c r="DB10" s="386">
        <f>VLOOKUP($AJ10,Validacion!$I$23:$J$27,2,FALSE)</f>
        <v>4</v>
      </c>
      <c r="DC10" s="389"/>
    </row>
    <row r="11" spans="1:125" s="196" customFormat="1" ht="156.75" customHeight="1" x14ac:dyDescent="0.25">
      <c r="A11" s="476"/>
      <c r="B11" s="384"/>
      <c r="C11" s="389"/>
      <c r="D11" s="641"/>
      <c r="E11" s="384"/>
      <c r="F11" s="389"/>
      <c r="G11" s="389"/>
      <c r="H11" s="389"/>
      <c r="I11" s="389"/>
      <c r="J11" s="389"/>
      <c r="K11" s="389"/>
      <c r="L11" s="390"/>
      <c r="M11" s="390"/>
      <c r="N11" s="389"/>
      <c r="O11" s="389"/>
      <c r="P11" s="391"/>
      <c r="Q11" s="191" t="s">
        <v>887</v>
      </c>
      <c r="R11" s="261" t="s">
        <v>158</v>
      </c>
      <c r="S11" s="261" t="s">
        <v>58</v>
      </c>
      <c r="T11" s="261" t="s">
        <v>59</v>
      </c>
      <c r="U11" s="261" t="s">
        <v>60</v>
      </c>
      <c r="V11" s="261" t="s">
        <v>61</v>
      </c>
      <c r="W11" s="261" t="s">
        <v>62</v>
      </c>
      <c r="X11" s="261" t="s">
        <v>75</v>
      </c>
      <c r="Y11" s="261" t="s">
        <v>63</v>
      </c>
      <c r="Z11" s="360">
        <f t="shared" si="0"/>
        <v>100</v>
      </c>
      <c r="AA11" s="361" t="str">
        <f t="shared" si="1"/>
        <v>Fuerte</v>
      </c>
      <c r="AB11" s="362" t="s">
        <v>141</v>
      </c>
      <c r="AC11" s="272">
        <f t="shared" si="2"/>
        <v>200</v>
      </c>
      <c r="AD11" s="273" t="str">
        <f t="shared" si="3"/>
        <v>Fuerte</v>
      </c>
      <c r="AE11" s="392"/>
      <c r="AF11" s="393"/>
      <c r="AG11" s="394"/>
      <c r="AH11" s="394"/>
      <c r="AI11" s="391"/>
      <c r="AJ11" s="391"/>
      <c r="AK11" s="391"/>
      <c r="AL11" s="395"/>
      <c r="AM11" s="191" t="s">
        <v>888</v>
      </c>
      <c r="AN11" s="191" t="s">
        <v>782</v>
      </c>
      <c r="AO11" s="357" t="s">
        <v>780</v>
      </c>
      <c r="AP11" s="84">
        <v>43831</v>
      </c>
      <c r="AQ11" s="84">
        <v>44196</v>
      </c>
      <c r="AR11" s="357" t="s">
        <v>783</v>
      </c>
      <c r="AS11" s="192"/>
      <c r="AT11" s="192"/>
      <c r="AU11" s="357"/>
      <c r="AV11" s="357"/>
      <c r="AW11" s="357"/>
      <c r="AX11" s="220"/>
      <c r="AY11" s="357"/>
      <c r="AZ11" s="357"/>
      <c r="BA11" s="357"/>
      <c r="BB11" s="192"/>
      <c r="BC11" s="192"/>
      <c r="BD11" s="191"/>
      <c r="BE11" s="191"/>
      <c r="BF11" s="360"/>
      <c r="BG11" s="221"/>
      <c r="BH11" s="191"/>
      <c r="BI11" s="191"/>
      <c r="BJ11" s="337"/>
      <c r="BK11" s="192"/>
      <c r="BL11" s="192"/>
      <c r="BM11" s="191"/>
      <c r="BN11" s="191"/>
      <c r="BO11" s="360"/>
      <c r="BP11" s="221"/>
      <c r="BQ11" s="191"/>
      <c r="BR11" s="191"/>
      <c r="BS11" s="337"/>
      <c r="BT11" s="195"/>
      <c r="BU11" s="195"/>
      <c r="BV11" s="195"/>
      <c r="BW11" s="195"/>
      <c r="BX11" s="195"/>
      <c r="BY11" s="195"/>
      <c r="BZ11" s="195"/>
      <c r="CA11" s="195"/>
      <c r="CB11" s="195"/>
      <c r="CC11" s="195"/>
      <c r="CD11" s="337"/>
      <c r="CE11" s="337"/>
      <c r="CF11" s="357"/>
      <c r="CG11" s="357"/>
      <c r="CH11" s="347"/>
      <c r="CI11" s="357"/>
      <c r="CJ11" s="357"/>
      <c r="CK11" s="349"/>
      <c r="CU11" s="387"/>
      <c r="CV11" s="387"/>
      <c r="CZ11" s="387"/>
      <c r="DA11" s="389"/>
      <c r="DB11" s="387"/>
      <c r="DC11" s="389"/>
    </row>
    <row r="12" spans="1:125" s="196" customFormat="1" ht="160.30000000000001" customHeight="1" thickBot="1" x14ac:dyDescent="0.3">
      <c r="A12" s="477"/>
      <c r="B12" s="385"/>
      <c r="C12" s="386"/>
      <c r="D12" s="640"/>
      <c r="E12" s="385"/>
      <c r="F12" s="386"/>
      <c r="G12" s="386"/>
      <c r="H12" s="386"/>
      <c r="I12" s="386"/>
      <c r="J12" s="386"/>
      <c r="K12" s="386"/>
      <c r="L12" s="457"/>
      <c r="M12" s="457"/>
      <c r="N12" s="386"/>
      <c r="O12" s="386"/>
      <c r="P12" s="449"/>
      <c r="Q12" s="263" t="s">
        <v>886</v>
      </c>
      <c r="R12" s="264" t="s">
        <v>158</v>
      </c>
      <c r="S12" s="264" t="s">
        <v>58</v>
      </c>
      <c r="T12" s="264" t="s">
        <v>59</v>
      </c>
      <c r="U12" s="264" t="s">
        <v>60</v>
      </c>
      <c r="V12" s="264" t="s">
        <v>61</v>
      </c>
      <c r="W12" s="264" t="s">
        <v>62</v>
      </c>
      <c r="X12" s="264" t="s">
        <v>75</v>
      </c>
      <c r="Y12" s="264" t="s">
        <v>63</v>
      </c>
      <c r="Z12" s="359">
        <f t="shared" si="0"/>
        <v>100</v>
      </c>
      <c r="AA12" s="367" t="str">
        <f t="shared" si="1"/>
        <v>Fuerte</v>
      </c>
      <c r="AB12" s="365" t="s">
        <v>141</v>
      </c>
      <c r="AC12" s="268">
        <f t="shared" si="2"/>
        <v>200</v>
      </c>
      <c r="AD12" s="269" t="str">
        <f t="shared" si="3"/>
        <v>Fuerte</v>
      </c>
      <c r="AE12" s="453"/>
      <c r="AF12" s="455"/>
      <c r="AG12" s="447"/>
      <c r="AH12" s="447"/>
      <c r="AI12" s="449"/>
      <c r="AJ12" s="449"/>
      <c r="AK12" s="449"/>
      <c r="AL12" s="642"/>
      <c r="AM12" s="263" t="s">
        <v>748</v>
      </c>
      <c r="AN12" s="263" t="s">
        <v>784</v>
      </c>
      <c r="AO12" s="358" t="s">
        <v>780</v>
      </c>
      <c r="AP12" s="295">
        <v>43831</v>
      </c>
      <c r="AQ12" s="295">
        <v>44196</v>
      </c>
      <c r="AR12" s="358" t="s">
        <v>788</v>
      </c>
      <c r="AS12" s="296"/>
      <c r="AT12" s="296"/>
      <c r="AU12" s="358"/>
      <c r="AV12" s="358"/>
      <c r="AW12" s="358"/>
      <c r="AX12" s="208"/>
      <c r="AY12" s="358"/>
      <c r="AZ12" s="358"/>
      <c r="BA12" s="358"/>
      <c r="BB12" s="296"/>
      <c r="BC12" s="296"/>
      <c r="BD12" s="263"/>
      <c r="BE12" s="263"/>
      <c r="BF12" s="359"/>
      <c r="BG12" s="194"/>
      <c r="BH12" s="263"/>
      <c r="BI12" s="263"/>
      <c r="BJ12" s="293"/>
      <c r="BK12" s="296"/>
      <c r="BL12" s="296"/>
      <c r="BM12" s="263"/>
      <c r="BN12" s="263"/>
      <c r="BO12" s="359"/>
      <c r="BP12" s="194"/>
      <c r="BQ12" s="263"/>
      <c r="BR12" s="263"/>
      <c r="BS12" s="293"/>
      <c r="BT12" s="297"/>
      <c r="BU12" s="297"/>
      <c r="BV12" s="297"/>
      <c r="BW12" s="297"/>
      <c r="BX12" s="297"/>
      <c r="BY12" s="297"/>
      <c r="BZ12" s="297"/>
      <c r="CA12" s="297"/>
      <c r="CB12" s="297"/>
      <c r="CC12" s="297"/>
      <c r="CD12" s="293"/>
      <c r="CE12" s="293"/>
      <c r="CF12" s="358"/>
      <c r="CG12" s="358"/>
      <c r="CH12" s="353"/>
      <c r="CI12" s="358"/>
      <c r="CJ12" s="358"/>
      <c r="CK12" s="372"/>
      <c r="CU12" s="387"/>
      <c r="CV12" s="387"/>
      <c r="CZ12" s="387"/>
      <c r="DA12" s="389"/>
      <c r="DB12" s="387"/>
      <c r="DC12" s="389"/>
    </row>
    <row r="13" spans="1:125" s="196" customFormat="1" ht="106.65" customHeight="1" x14ac:dyDescent="0.25">
      <c r="A13" s="475" t="s">
        <v>24</v>
      </c>
      <c r="B13" s="383" t="s">
        <v>27</v>
      </c>
      <c r="C13" s="396" t="s">
        <v>240</v>
      </c>
      <c r="D13" s="639" t="s">
        <v>204</v>
      </c>
      <c r="E13" s="383" t="s">
        <v>609</v>
      </c>
      <c r="F13" s="396" t="s">
        <v>698</v>
      </c>
      <c r="G13" s="396"/>
      <c r="H13" s="396"/>
      <c r="I13" s="396"/>
      <c r="J13" s="396"/>
      <c r="K13" s="396" t="s">
        <v>701</v>
      </c>
      <c r="L13" s="456" t="s">
        <v>889</v>
      </c>
      <c r="M13" s="456" t="s">
        <v>693</v>
      </c>
      <c r="N13" s="396" t="s">
        <v>9</v>
      </c>
      <c r="O13" s="396" t="s">
        <v>14</v>
      </c>
      <c r="P13" s="448" t="str">
        <f>INDEX(Validacion!$C$15:$G$19,Contabilidad!CU13:CU16,Contabilidad!CV13:CV16)</f>
        <v>Extrema</v>
      </c>
      <c r="Q13" s="226" t="s">
        <v>746</v>
      </c>
      <c r="R13" s="260" t="s">
        <v>158</v>
      </c>
      <c r="S13" s="260" t="s">
        <v>58</v>
      </c>
      <c r="T13" s="260" t="s">
        <v>59</v>
      </c>
      <c r="U13" s="260" t="s">
        <v>60</v>
      </c>
      <c r="V13" s="260" t="s">
        <v>61</v>
      </c>
      <c r="W13" s="260" t="s">
        <v>62</v>
      </c>
      <c r="X13" s="260" t="s">
        <v>75</v>
      </c>
      <c r="Y13" s="260" t="s">
        <v>63</v>
      </c>
      <c r="Z13" s="363">
        <f t="shared" si="0"/>
        <v>100</v>
      </c>
      <c r="AA13" s="366" t="str">
        <f t="shared" si="1"/>
        <v>Fuerte</v>
      </c>
      <c r="AB13" s="364" t="s">
        <v>141</v>
      </c>
      <c r="AC13" s="275">
        <f t="shared" si="2"/>
        <v>200</v>
      </c>
      <c r="AD13" s="276" t="str">
        <f t="shared" si="3"/>
        <v>Fuerte</v>
      </c>
      <c r="AE13" s="452">
        <f>(IF(AD13="Fuerte",100,IF(AD13="Moderado",50,0))+IF(AD15="Fuerte",100,IF(AD15="Moderado",50,0))+(IF(AD16="Fuerte",100,IF(AD16="Moderado",50,0)))/3)</f>
        <v>216.66666666666666</v>
      </c>
      <c r="AF13" s="454" t="str">
        <f>IF(AE13&gt;=100,"fuerte",IF(OR(AE13=99,AE13&gt;=50),"Moderado","Débil"))</f>
        <v>fuerte</v>
      </c>
      <c r="AG13" s="446" t="s">
        <v>150</v>
      </c>
      <c r="AH13" s="446" t="s">
        <v>152</v>
      </c>
      <c r="AI13" s="448" t="s">
        <v>140</v>
      </c>
      <c r="AJ13" s="448" t="s">
        <v>14</v>
      </c>
      <c r="AK13" s="448" t="str">
        <f>INDEX(Validacion!$C$15:$G$19,Contabilidad!CZ13:CZ16,Contabilidad!DB13:DB16)</f>
        <v>Alta</v>
      </c>
      <c r="AL13" s="450"/>
      <c r="AM13" s="226" t="s">
        <v>751</v>
      </c>
      <c r="AN13" s="226" t="s">
        <v>786</v>
      </c>
      <c r="AO13" s="356" t="s">
        <v>787</v>
      </c>
      <c r="AP13" s="229">
        <v>43831</v>
      </c>
      <c r="AQ13" s="229">
        <v>44196</v>
      </c>
      <c r="AR13" s="356" t="s">
        <v>789</v>
      </c>
      <c r="AS13" s="230"/>
      <c r="AT13" s="230"/>
      <c r="AU13" s="356"/>
      <c r="AV13" s="356"/>
      <c r="AW13" s="356"/>
      <c r="AX13" s="252"/>
      <c r="AY13" s="356"/>
      <c r="AZ13" s="356"/>
      <c r="BA13" s="356"/>
      <c r="BB13" s="230"/>
      <c r="BC13" s="230"/>
      <c r="BD13" s="226"/>
      <c r="BE13" s="226"/>
      <c r="BF13" s="363"/>
      <c r="BG13" s="253"/>
      <c r="BH13" s="226"/>
      <c r="BI13" s="226"/>
      <c r="BJ13" s="254"/>
      <c r="BK13" s="230"/>
      <c r="BL13" s="230"/>
      <c r="BM13" s="226"/>
      <c r="BN13" s="226"/>
      <c r="BO13" s="363"/>
      <c r="BP13" s="253"/>
      <c r="BQ13" s="226"/>
      <c r="BR13" s="226"/>
      <c r="BS13" s="254"/>
      <c r="BT13" s="237"/>
      <c r="BU13" s="237"/>
      <c r="BV13" s="237"/>
      <c r="BW13" s="237"/>
      <c r="BX13" s="237"/>
      <c r="BY13" s="237"/>
      <c r="BZ13" s="237"/>
      <c r="CA13" s="237"/>
      <c r="CB13" s="237"/>
      <c r="CC13" s="237"/>
      <c r="CD13" s="254"/>
      <c r="CE13" s="254"/>
      <c r="CF13" s="356"/>
      <c r="CG13" s="356"/>
      <c r="CH13" s="350"/>
      <c r="CI13" s="356"/>
      <c r="CJ13" s="356"/>
      <c r="CK13" s="348"/>
      <c r="CU13" s="386">
        <f>VLOOKUP(N13,Validacion!$I$15:$M$19,2,FALSE)</f>
        <v>3</v>
      </c>
      <c r="CV13" s="386">
        <f>VLOOKUP(O13,Validacion!$I$23:$J$27,2,FALSE)</f>
        <v>4</v>
      </c>
      <c r="CZ13" s="386">
        <f>VLOOKUP($AI13,Validacion!$I$15:$M$19,2,FALSE)</f>
        <v>1</v>
      </c>
      <c r="DA13" s="389"/>
      <c r="DB13" s="386">
        <f>VLOOKUP($AJ13,Validacion!$I$23:$J$27,2,FALSE)</f>
        <v>4</v>
      </c>
      <c r="DC13" s="389"/>
    </row>
    <row r="14" spans="1:125" s="196" customFormat="1" ht="54.35" x14ac:dyDescent="0.25">
      <c r="A14" s="476"/>
      <c r="B14" s="384"/>
      <c r="C14" s="389"/>
      <c r="D14" s="641"/>
      <c r="E14" s="384"/>
      <c r="F14" s="389"/>
      <c r="G14" s="389"/>
      <c r="H14" s="389"/>
      <c r="I14" s="389"/>
      <c r="J14" s="389"/>
      <c r="K14" s="389"/>
      <c r="L14" s="390"/>
      <c r="M14" s="390"/>
      <c r="N14" s="389"/>
      <c r="O14" s="389"/>
      <c r="P14" s="391"/>
      <c r="Q14" s="191" t="s">
        <v>920</v>
      </c>
      <c r="R14" s="261" t="s">
        <v>158</v>
      </c>
      <c r="S14" s="261" t="s">
        <v>58</v>
      </c>
      <c r="T14" s="261" t="s">
        <v>59</v>
      </c>
      <c r="U14" s="261" t="s">
        <v>60</v>
      </c>
      <c r="V14" s="261" t="s">
        <v>61</v>
      </c>
      <c r="W14" s="261" t="s">
        <v>62</v>
      </c>
      <c r="X14" s="261" t="s">
        <v>75</v>
      </c>
      <c r="Y14" s="261" t="s">
        <v>63</v>
      </c>
      <c r="Z14" s="360">
        <f t="shared" si="0"/>
        <v>100</v>
      </c>
      <c r="AA14" s="361" t="str">
        <f t="shared" si="1"/>
        <v>Fuerte</v>
      </c>
      <c r="AB14" s="362" t="s">
        <v>141</v>
      </c>
      <c r="AC14" s="272">
        <f t="shared" si="2"/>
        <v>200</v>
      </c>
      <c r="AD14" s="273" t="str">
        <f t="shared" si="3"/>
        <v>Fuerte</v>
      </c>
      <c r="AE14" s="392"/>
      <c r="AF14" s="393"/>
      <c r="AG14" s="394"/>
      <c r="AH14" s="394"/>
      <c r="AI14" s="391"/>
      <c r="AJ14" s="391"/>
      <c r="AK14" s="391"/>
      <c r="AL14" s="395"/>
      <c r="AM14" s="191" t="s">
        <v>749</v>
      </c>
      <c r="AN14" s="191" t="s">
        <v>790</v>
      </c>
      <c r="AO14" s="357" t="s">
        <v>791</v>
      </c>
      <c r="AP14" s="84">
        <v>43831</v>
      </c>
      <c r="AQ14" s="84">
        <v>44196</v>
      </c>
      <c r="AR14" s="357" t="s">
        <v>792</v>
      </c>
      <c r="AS14" s="192"/>
      <c r="AT14" s="192"/>
      <c r="AU14" s="357"/>
      <c r="AV14" s="357"/>
      <c r="AW14" s="357"/>
      <c r="AX14" s="220"/>
      <c r="AY14" s="357"/>
      <c r="AZ14" s="357"/>
      <c r="BA14" s="357"/>
      <c r="BB14" s="192"/>
      <c r="BC14" s="192"/>
      <c r="BD14" s="191"/>
      <c r="BE14" s="191"/>
      <c r="BF14" s="360"/>
      <c r="BG14" s="221"/>
      <c r="BH14" s="191"/>
      <c r="BI14" s="191"/>
      <c r="BJ14" s="337"/>
      <c r="BK14" s="192"/>
      <c r="BL14" s="192"/>
      <c r="BM14" s="191"/>
      <c r="BN14" s="191"/>
      <c r="BO14" s="360"/>
      <c r="BP14" s="221"/>
      <c r="BQ14" s="191"/>
      <c r="BR14" s="191"/>
      <c r="BS14" s="337"/>
      <c r="BT14" s="195"/>
      <c r="BU14" s="195"/>
      <c r="BV14" s="195"/>
      <c r="BW14" s="195"/>
      <c r="BX14" s="195"/>
      <c r="BY14" s="195"/>
      <c r="BZ14" s="195"/>
      <c r="CA14" s="195"/>
      <c r="CB14" s="195"/>
      <c r="CC14" s="195"/>
      <c r="CD14" s="337"/>
      <c r="CE14" s="337"/>
      <c r="CF14" s="357"/>
      <c r="CG14" s="357"/>
      <c r="CH14" s="347"/>
      <c r="CI14" s="357"/>
      <c r="CJ14" s="357"/>
      <c r="CK14" s="349"/>
      <c r="CU14" s="387"/>
      <c r="CV14" s="387"/>
      <c r="CZ14" s="387"/>
      <c r="DA14" s="389"/>
      <c r="DB14" s="387"/>
      <c r="DC14" s="389"/>
    </row>
    <row r="15" spans="1:125" s="196" customFormat="1" ht="68.599999999999994" customHeight="1" x14ac:dyDescent="0.25">
      <c r="A15" s="476"/>
      <c r="B15" s="384"/>
      <c r="C15" s="389"/>
      <c r="D15" s="641"/>
      <c r="E15" s="384"/>
      <c r="F15" s="389"/>
      <c r="G15" s="389"/>
      <c r="H15" s="389"/>
      <c r="I15" s="389"/>
      <c r="J15" s="389"/>
      <c r="K15" s="389"/>
      <c r="L15" s="390"/>
      <c r="M15" s="390"/>
      <c r="N15" s="389"/>
      <c r="O15" s="389"/>
      <c r="P15" s="391"/>
      <c r="Q15" s="191" t="s">
        <v>785</v>
      </c>
      <c r="R15" s="261" t="s">
        <v>158</v>
      </c>
      <c r="S15" s="261" t="s">
        <v>58</v>
      </c>
      <c r="T15" s="261" t="s">
        <v>59</v>
      </c>
      <c r="U15" s="261" t="s">
        <v>60</v>
      </c>
      <c r="V15" s="261" t="s">
        <v>61</v>
      </c>
      <c r="W15" s="261" t="s">
        <v>62</v>
      </c>
      <c r="X15" s="261" t="s">
        <v>75</v>
      </c>
      <c r="Y15" s="261" t="s">
        <v>63</v>
      </c>
      <c r="Z15" s="360">
        <f t="shared" si="0"/>
        <v>100</v>
      </c>
      <c r="AA15" s="361" t="str">
        <f t="shared" si="1"/>
        <v>Fuerte</v>
      </c>
      <c r="AB15" s="362" t="s">
        <v>141</v>
      </c>
      <c r="AC15" s="272">
        <f t="shared" si="2"/>
        <v>200</v>
      </c>
      <c r="AD15" s="273" t="str">
        <f t="shared" si="3"/>
        <v>Fuerte</v>
      </c>
      <c r="AE15" s="392"/>
      <c r="AF15" s="393"/>
      <c r="AG15" s="394"/>
      <c r="AH15" s="394"/>
      <c r="AI15" s="391"/>
      <c r="AJ15" s="391"/>
      <c r="AK15" s="391"/>
      <c r="AL15" s="395"/>
      <c r="AM15" s="191" t="s">
        <v>750</v>
      </c>
      <c r="AN15" s="191" t="s">
        <v>793</v>
      </c>
      <c r="AO15" s="357" t="s">
        <v>787</v>
      </c>
      <c r="AP15" s="84">
        <v>43831</v>
      </c>
      <c r="AQ15" s="84">
        <v>44196</v>
      </c>
      <c r="AR15" s="357" t="s">
        <v>794</v>
      </c>
      <c r="AS15" s="192"/>
      <c r="AT15" s="192"/>
      <c r="AU15" s="357"/>
      <c r="AV15" s="357"/>
      <c r="AW15" s="357"/>
      <c r="AX15" s="220"/>
      <c r="AY15" s="357"/>
      <c r="AZ15" s="357"/>
      <c r="BA15" s="357"/>
      <c r="BB15" s="192"/>
      <c r="BC15" s="192"/>
      <c r="BD15" s="191"/>
      <c r="BE15" s="191"/>
      <c r="BF15" s="360"/>
      <c r="BG15" s="221"/>
      <c r="BH15" s="191"/>
      <c r="BI15" s="191"/>
      <c r="BJ15" s="337"/>
      <c r="BK15" s="192"/>
      <c r="BL15" s="192"/>
      <c r="BM15" s="191"/>
      <c r="BN15" s="191"/>
      <c r="BO15" s="360"/>
      <c r="BP15" s="221"/>
      <c r="BQ15" s="191"/>
      <c r="BR15" s="191"/>
      <c r="BS15" s="337"/>
      <c r="BT15" s="195"/>
      <c r="BU15" s="195"/>
      <c r="BV15" s="195"/>
      <c r="BW15" s="195"/>
      <c r="BX15" s="195"/>
      <c r="BY15" s="195"/>
      <c r="BZ15" s="195"/>
      <c r="CA15" s="195"/>
      <c r="CB15" s="195"/>
      <c r="CC15" s="195"/>
      <c r="CD15" s="337"/>
      <c r="CE15" s="337"/>
      <c r="CF15" s="357"/>
      <c r="CG15" s="357"/>
      <c r="CH15" s="347"/>
      <c r="CI15" s="357"/>
      <c r="CJ15" s="357"/>
      <c r="CK15" s="349"/>
      <c r="CU15" s="387"/>
      <c r="CV15" s="387"/>
      <c r="CZ15" s="387"/>
      <c r="DA15" s="389"/>
      <c r="DB15" s="387"/>
      <c r="DC15" s="389"/>
    </row>
    <row r="16" spans="1:125" s="196" customFormat="1" ht="55.2" customHeight="1" thickBot="1" x14ac:dyDescent="0.3">
      <c r="A16" s="477"/>
      <c r="B16" s="385"/>
      <c r="C16" s="386"/>
      <c r="D16" s="640"/>
      <c r="E16" s="385"/>
      <c r="F16" s="386"/>
      <c r="G16" s="386"/>
      <c r="H16" s="386"/>
      <c r="I16" s="386"/>
      <c r="J16" s="386"/>
      <c r="K16" s="386"/>
      <c r="L16" s="457"/>
      <c r="M16" s="457"/>
      <c r="N16" s="386"/>
      <c r="O16" s="386"/>
      <c r="P16" s="449"/>
      <c r="Q16" s="263" t="s">
        <v>754</v>
      </c>
      <c r="R16" s="264" t="s">
        <v>223</v>
      </c>
      <c r="S16" s="264" t="s">
        <v>58</v>
      </c>
      <c r="T16" s="264" t="s">
        <v>59</v>
      </c>
      <c r="U16" s="264" t="s">
        <v>60</v>
      </c>
      <c r="V16" s="264" t="s">
        <v>72</v>
      </c>
      <c r="W16" s="264" t="s">
        <v>62</v>
      </c>
      <c r="X16" s="264" t="s">
        <v>75</v>
      </c>
      <c r="Y16" s="264" t="s">
        <v>63</v>
      </c>
      <c r="Z16" s="359">
        <f t="shared" si="0"/>
        <v>95</v>
      </c>
      <c r="AA16" s="367" t="str">
        <f t="shared" si="1"/>
        <v>Moderado</v>
      </c>
      <c r="AB16" s="365" t="s">
        <v>141</v>
      </c>
      <c r="AC16" s="268">
        <f t="shared" si="2"/>
        <v>150</v>
      </c>
      <c r="AD16" s="269" t="str">
        <f t="shared" si="3"/>
        <v>Moderado</v>
      </c>
      <c r="AE16" s="453"/>
      <c r="AF16" s="455"/>
      <c r="AG16" s="447"/>
      <c r="AH16" s="447"/>
      <c r="AI16" s="449"/>
      <c r="AJ16" s="449"/>
      <c r="AK16" s="449"/>
      <c r="AL16" s="642"/>
      <c r="AM16" s="263"/>
      <c r="AN16" s="263" t="s">
        <v>795</v>
      </c>
      <c r="AO16" s="358" t="s">
        <v>796</v>
      </c>
      <c r="AP16" s="295">
        <v>43831</v>
      </c>
      <c r="AQ16" s="295">
        <v>44196</v>
      </c>
      <c r="AR16" s="358" t="s">
        <v>797</v>
      </c>
      <c r="AS16" s="296"/>
      <c r="AT16" s="296"/>
      <c r="AU16" s="358"/>
      <c r="AV16" s="358"/>
      <c r="AW16" s="358"/>
      <c r="AX16" s="208"/>
      <c r="AY16" s="358"/>
      <c r="AZ16" s="358"/>
      <c r="BA16" s="358"/>
      <c r="BB16" s="296"/>
      <c r="BC16" s="296"/>
      <c r="BD16" s="263"/>
      <c r="BE16" s="263"/>
      <c r="BF16" s="359"/>
      <c r="BG16" s="194"/>
      <c r="BH16" s="263"/>
      <c r="BI16" s="263"/>
      <c r="BJ16" s="293"/>
      <c r="BK16" s="296"/>
      <c r="BL16" s="296"/>
      <c r="BM16" s="263"/>
      <c r="BN16" s="263"/>
      <c r="BO16" s="359"/>
      <c r="BP16" s="194"/>
      <c r="BQ16" s="263"/>
      <c r="BR16" s="263"/>
      <c r="BS16" s="293"/>
      <c r="BT16" s="297"/>
      <c r="BU16" s="297"/>
      <c r="BV16" s="297"/>
      <c r="BW16" s="297"/>
      <c r="BX16" s="297"/>
      <c r="BY16" s="297"/>
      <c r="BZ16" s="297"/>
      <c r="CA16" s="297"/>
      <c r="CB16" s="297"/>
      <c r="CC16" s="297"/>
      <c r="CD16" s="293"/>
      <c r="CE16" s="293"/>
      <c r="CF16" s="358"/>
      <c r="CG16" s="358"/>
      <c r="CH16" s="353"/>
      <c r="CI16" s="358"/>
      <c r="CJ16" s="358"/>
      <c r="CK16" s="372"/>
      <c r="CU16" s="387"/>
      <c r="CV16" s="387"/>
      <c r="CZ16" s="387"/>
      <c r="DA16" s="389"/>
      <c r="DB16" s="387"/>
      <c r="DC16" s="389"/>
    </row>
    <row r="17" spans="1:107" s="196" customFormat="1" ht="150.80000000000001" customHeight="1" x14ac:dyDescent="0.25">
      <c r="A17" s="475" t="s">
        <v>24</v>
      </c>
      <c r="B17" s="383" t="s">
        <v>27</v>
      </c>
      <c r="C17" s="396" t="s">
        <v>240</v>
      </c>
      <c r="D17" s="639" t="s">
        <v>204</v>
      </c>
      <c r="E17" s="383" t="s">
        <v>609</v>
      </c>
      <c r="F17" s="396" t="s">
        <v>913</v>
      </c>
      <c r="G17" s="396"/>
      <c r="H17" s="396"/>
      <c r="I17" s="396"/>
      <c r="J17" s="396"/>
      <c r="K17" s="396" t="s">
        <v>610</v>
      </c>
      <c r="L17" s="383" t="s">
        <v>745</v>
      </c>
      <c r="M17" s="383" t="s">
        <v>693</v>
      </c>
      <c r="N17" s="396" t="s">
        <v>9</v>
      </c>
      <c r="O17" s="396" t="s">
        <v>14</v>
      </c>
      <c r="P17" s="448" t="str">
        <f>INDEX(Validacion!$C$15:$G$19,Contabilidad!CU17:CU18,Contabilidad!CV17:CV18)</f>
        <v>Extrema</v>
      </c>
      <c r="Q17" s="226" t="s">
        <v>911</v>
      </c>
      <c r="R17" s="260" t="s">
        <v>158</v>
      </c>
      <c r="S17" s="260" t="s">
        <v>58</v>
      </c>
      <c r="T17" s="260" t="s">
        <v>59</v>
      </c>
      <c r="U17" s="260" t="s">
        <v>60</v>
      </c>
      <c r="V17" s="260" t="s">
        <v>61</v>
      </c>
      <c r="W17" s="260" t="s">
        <v>62</v>
      </c>
      <c r="X17" s="260" t="s">
        <v>75</v>
      </c>
      <c r="Y17" s="260" t="s">
        <v>63</v>
      </c>
      <c r="Z17" s="363">
        <f t="shared" si="0"/>
        <v>100</v>
      </c>
      <c r="AA17" s="366" t="str">
        <f>IF(Z17&gt;=96,"Fuerte",IF(OR(Z17=95,Z17&gt;=86),"Moderado","Débil"))</f>
        <v>Fuerte</v>
      </c>
      <c r="AB17" s="364" t="s">
        <v>141</v>
      </c>
      <c r="AC17" s="275">
        <f t="shared" si="2"/>
        <v>200</v>
      </c>
      <c r="AD17" s="276" t="str">
        <f>IF(AND(AA17="Moderado",AB17="Moderado",AC17=100),"Moderado",IF(AC17=200,"Fuerte",IF(OR(AC17=150,),"Moderado","Débil")))</f>
        <v>Fuerte</v>
      </c>
      <c r="AE17" s="452">
        <f>(IF(AD17="Fuerte",100,IF(AD17="Moderado",50,0))+IF(AD18="Fuerte",100,IF(AD18="Moderado",50,0))/2)</f>
        <v>100</v>
      </c>
      <c r="AF17" s="454" t="str">
        <f>IF(AE17&gt;=100,"moderado",IF(OR(AE17=99,AE17&gt;=50),"Moderado","Débil"))</f>
        <v>moderado</v>
      </c>
      <c r="AG17" s="446" t="s">
        <v>150</v>
      </c>
      <c r="AH17" s="446" t="s">
        <v>151</v>
      </c>
      <c r="AI17" s="448" t="s">
        <v>140</v>
      </c>
      <c r="AJ17" s="448" t="s">
        <v>14</v>
      </c>
      <c r="AK17" s="448" t="str">
        <f>INDEX(Validacion!$C$15:$G$19,Contabilidad!CZ17:CZ18,Contabilidad!DB17:DB18)</f>
        <v>Alta</v>
      </c>
      <c r="AL17" s="450" t="s">
        <v>229</v>
      </c>
      <c r="AM17" s="226" t="s">
        <v>752</v>
      </c>
      <c r="AN17" s="226" t="s">
        <v>798</v>
      </c>
      <c r="AO17" s="356" t="s">
        <v>799</v>
      </c>
      <c r="AP17" s="229">
        <v>43831</v>
      </c>
      <c r="AQ17" s="229">
        <v>44196</v>
      </c>
      <c r="AR17" s="356" t="s">
        <v>800</v>
      </c>
      <c r="AS17" s="230"/>
      <c r="AT17" s="230"/>
      <c r="AU17" s="231"/>
      <c r="AV17" s="356"/>
      <c r="AW17" s="356"/>
      <c r="AX17" s="252"/>
      <c r="AY17" s="383"/>
      <c r="AZ17" s="356"/>
      <c r="BA17" s="383"/>
      <c r="BB17" s="230"/>
      <c r="BC17" s="356"/>
      <c r="BD17" s="226"/>
      <c r="BE17" s="226"/>
      <c r="BF17" s="234"/>
      <c r="BG17" s="253"/>
      <c r="BH17" s="645"/>
      <c r="BI17" s="645"/>
      <c r="BJ17" s="643"/>
      <c r="BK17" s="230"/>
      <c r="BL17" s="356"/>
      <c r="BM17" s="226"/>
      <c r="BN17" s="226"/>
      <c r="BO17" s="236"/>
      <c r="BP17" s="253"/>
      <c r="BQ17" s="645"/>
      <c r="BR17" s="645"/>
      <c r="BS17" s="643"/>
      <c r="BT17" s="237"/>
      <c r="BU17" s="237"/>
      <c r="BV17" s="237"/>
      <c r="BW17" s="237"/>
      <c r="BX17" s="237"/>
      <c r="BY17" s="237"/>
      <c r="BZ17" s="237"/>
      <c r="CA17" s="237"/>
      <c r="CB17" s="237"/>
      <c r="CC17" s="237"/>
      <c r="CD17" s="254"/>
      <c r="CE17" s="254"/>
      <c r="CF17" s="237"/>
      <c r="CG17" s="254"/>
      <c r="CH17" s="254"/>
      <c r="CI17" s="356"/>
      <c r="CJ17" s="356"/>
      <c r="CK17" s="348"/>
      <c r="CU17" s="386">
        <f>VLOOKUP(N17,Validacion!$I$15:$M$19,2,FALSE)</f>
        <v>3</v>
      </c>
      <c r="CV17" s="386">
        <f>VLOOKUP(O17,Validacion!$I$23:$J$27,2,FALSE)</f>
        <v>4</v>
      </c>
      <c r="CZ17" s="386">
        <f>VLOOKUP($AI17,Validacion!$I$15:$M$19,2,FALSE)</f>
        <v>1</v>
      </c>
      <c r="DA17" s="386"/>
      <c r="DB17" s="386">
        <f>VLOOKUP($AJ17,Validacion!$I$23:$J$27,2,FALSE)</f>
        <v>4</v>
      </c>
      <c r="DC17" s="436"/>
    </row>
    <row r="18" spans="1:107" s="196" customFormat="1" ht="119.9" customHeight="1" thickBot="1" x14ac:dyDescent="0.3">
      <c r="A18" s="477"/>
      <c r="B18" s="385"/>
      <c r="C18" s="386"/>
      <c r="D18" s="640"/>
      <c r="E18" s="385"/>
      <c r="F18" s="386"/>
      <c r="G18" s="386"/>
      <c r="H18" s="386"/>
      <c r="I18" s="386"/>
      <c r="J18" s="386"/>
      <c r="K18" s="386"/>
      <c r="L18" s="385"/>
      <c r="M18" s="385"/>
      <c r="N18" s="386"/>
      <c r="O18" s="386"/>
      <c r="P18" s="449"/>
      <c r="Q18" s="263" t="s">
        <v>912</v>
      </c>
      <c r="R18" s="264" t="s">
        <v>223</v>
      </c>
      <c r="S18" s="264" t="s">
        <v>58</v>
      </c>
      <c r="T18" s="264" t="s">
        <v>59</v>
      </c>
      <c r="U18" s="264" t="s">
        <v>60</v>
      </c>
      <c r="V18" s="264" t="s">
        <v>61</v>
      </c>
      <c r="W18" s="264" t="s">
        <v>62</v>
      </c>
      <c r="X18" s="264" t="s">
        <v>76</v>
      </c>
      <c r="Y18" s="264" t="s">
        <v>63</v>
      </c>
      <c r="Z18" s="359">
        <f t="shared" si="0"/>
        <v>85</v>
      </c>
      <c r="AA18" s="367" t="str">
        <f t="shared" ref="AA18:AA46" si="4">IF(Z18&gt;=96,"Fuerte",IF(OR(Z18=95,Z18&gt;=86),"Moderado","Débil"))</f>
        <v>Débil</v>
      </c>
      <c r="AB18" s="365" t="s">
        <v>141</v>
      </c>
      <c r="AC18" s="268">
        <f t="shared" si="2"/>
        <v>100</v>
      </c>
      <c r="AD18" s="269" t="str">
        <f t="shared" ref="AD18:AD46" si="5">IF(AND(AA18="Moderado",AB18="Moderado",AC18=100),"Moderado",IF(AC18=200,"Fuerte",IF(OR(AC18=150,),"Moderado","Débil")))</f>
        <v>Débil</v>
      </c>
      <c r="AE18" s="453"/>
      <c r="AF18" s="455"/>
      <c r="AG18" s="447"/>
      <c r="AH18" s="447"/>
      <c r="AI18" s="449"/>
      <c r="AJ18" s="449"/>
      <c r="AK18" s="449"/>
      <c r="AL18" s="642"/>
      <c r="AM18" s="263" t="s">
        <v>753</v>
      </c>
      <c r="AN18" s="263" t="s">
        <v>801</v>
      </c>
      <c r="AO18" s="358" t="s">
        <v>802</v>
      </c>
      <c r="AP18" s="295">
        <v>43831</v>
      </c>
      <c r="AQ18" s="295">
        <v>44196</v>
      </c>
      <c r="AR18" s="358" t="s">
        <v>803</v>
      </c>
      <c r="AS18" s="296"/>
      <c r="AT18" s="296"/>
      <c r="AU18" s="358"/>
      <c r="AV18" s="358"/>
      <c r="AW18" s="358"/>
      <c r="AX18" s="208"/>
      <c r="AY18" s="385"/>
      <c r="AZ18" s="358"/>
      <c r="BA18" s="385"/>
      <c r="BB18" s="296"/>
      <c r="BC18" s="296"/>
      <c r="BD18" s="263"/>
      <c r="BE18" s="263"/>
      <c r="BF18" s="374"/>
      <c r="BG18" s="194"/>
      <c r="BH18" s="646"/>
      <c r="BI18" s="646"/>
      <c r="BJ18" s="644"/>
      <c r="BK18" s="296"/>
      <c r="BL18" s="296"/>
      <c r="BM18" s="263"/>
      <c r="BN18" s="263"/>
      <c r="BO18" s="375"/>
      <c r="BP18" s="194"/>
      <c r="BQ18" s="646"/>
      <c r="BR18" s="646"/>
      <c r="BS18" s="644"/>
      <c r="BT18" s="297"/>
      <c r="BU18" s="297"/>
      <c r="BV18" s="297"/>
      <c r="BW18" s="297"/>
      <c r="BX18" s="297"/>
      <c r="BY18" s="297"/>
      <c r="BZ18" s="297"/>
      <c r="CA18" s="297"/>
      <c r="CB18" s="297"/>
      <c r="CC18" s="297"/>
      <c r="CD18" s="293"/>
      <c r="CE18" s="293"/>
      <c r="CF18" s="358"/>
      <c r="CG18" s="358"/>
      <c r="CH18" s="353"/>
      <c r="CI18" s="358"/>
      <c r="CJ18" s="358"/>
      <c r="CK18" s="372"/>
      <c r="CU18" s="387"/>
      <c r="CV18" s="387"/>
      <c r="CZ18" s="387"/>
      <c r="DA18" s="387"/>
      <c r="DB18" s="387"/>
      <c r="DC18" s="436"/>
    </row>
    <row r="19" spans="1:107" s="196" customFormat="1" ht="74.25" customHeight="1" x14ac:dyDescent="0.25">
      <c r="A19" s="475" t="s">
        <v>24</v>
      </c>
      <c r="B19" s="383" t="s">
        <v>27</v>
      </c>
      <c r="C19" s="396" t="s">
        <v>240</v>
      </c>
      <c r="D19" s="639" t="s">
        <v>204</v>
      </c>
      <c r="E19" s="383" t="s">
        <v>609</v>
      </c>
      <c r="F19" s="396" t="s">
        <v>890</v>
      </c>
      <c r="G19" s="396"/>
      <c r="H19" s="396"/>
      <c r="I19" s="396"/>
      <c r="J19" s="396"/>
      <c r="K19" s="396" t="s">
        <v>616</v>
      </c>
      <c r="L19" s="456" t="s">
        <v>891</v>
      </c>
      <c r="M19" s="456" t="s">
        <v>892</v>
      </c>
      <c r="N19" s="396" t="s">
        <v>9</v>
      </c>
      <c r="O19" s="396" t="s">
        <v>14</v>
      </c>
      <c r="P19" s="448" t="str">
        <f>INDEX(Validacion!$C$15:$G$19,Contabilidad!CU19:CU21,Contabilidad!CV19:CV21)</f>
        <v>Extrema</v>
      </c>
      <c r="Q19" s="226" t="s">
        <v>709</v>
      </c>
      <c r="R19" s="260" t="s">
        <v>158</v>
      </c>
      <c r="S19" s="260" t="s">
        <v>58</v>
      </c>
      <c r="T19" s="260" t="s">
        <v>59</v>
      </c>
      <c r="U19" s="260" t="s">
        <v>60</v>
      </c>
      <c r="V19" s="260" t="s">
        <v>61</v>
      </c>
      <c r="W19" s="260" t="s">
        <v>62</v>
      </c>
      <c r="X19" s="260" t="s">
        <v>75</v>
      </c>
      <c r="Y19" s="260" t="s">
        <v>63</v>
      </c>
      <c r="Z19" s="363">
        <f t="shared" si="0"/>
        <v>100</v>
      </c>
      <c r="AA19" s="366" t="str">
        <f t="shared" si="4"/>
        <v>Fuerte</v>
      </c>
      <c r="AB19" s="364" t="s">
        <v>141</v>
      </c>
      <c r="AC19" s="275">
        <f t="shared" si="2"/>
        <v>200</v>
      </c>
      <c r="AD19" s="276" t="str">
        <f t="shared" si="5"/>
        <v>Fuerte</v>
      </c>
      <c r="AE19" s="452">
        <f>(IF(AD19="Fuerte",100,IF(AD19="Moderado",50,0))+IF(AD20="Fuerte",100,IF(AD20="Moderado",50,0))+(IF(AD21="Fuerte",100,IF(AD21="Moderado",50,0)))/3)</f>
        <v>233.33333333333334</v>
      </c>
      <c r="AF19" s="454" t="str">
        <f>IF(AE19&gt;=100,"fuerte",IF(OR(AE19=99,AE19&gt;=50),"Moderado","Débil"))</f>
        <v>fuerte</v>
      </c>
      <c r="AG19" s="446" t="s">
        <v>150</v>
      </c>
      <c r="AH19" s="446" t="s">
        <v>152</v>
      </c>
      <c r="AI19" s="448" t="s">
        <v>140</v>
      </c>
      <c r="AJ19" s="448" t="s">
        <v>14</v>
      </c>
      <c r="AK19" s="448" t="str">
        <f>INDEX(Validacion!$C$15:$G$19,Contabilidad!CZ19:CZ21,Contabilidad!DB19:DB21)</f>
        <v>Alta</v>
      </c>
      <c r="AL19" s="450"/>
      <c r="AM19" s="226" t="s">
        <v>755</v>
      </c>
      <c r="AN19" s="226" t="s">
        <v>804</v>
      </c>
      <c r="AO19" s="356" t="s">
        <v>805</v>
      </c>
      <c r="AP19" s="229">
        <v>43831</v>
      </c>
      <c r="AQ19" s="229">
        <v>44196</v>
      </c>
      <c r="AR19" s="356" t="s">
        <v>808</v>
      </c>
      <c r="AS19" s="230"/>
      <c r="AT19" s="230"/>
      <c r="AU19" s="356"/>
      <c r="AV19" s="356"/>
      <c r="AW19" s="356"/>
      <c r="AX19" s="252"/>
      <c r="AY19" s="356"/>
      <c r="AZ19" s="356"/>
      <c r="BA19" s="356"/>
      <c r="BB19" s="230"/>
      <c r="BC19" s="230"/>
      <c r="BD19" s="226"/>
      <c r="BE19" s="226"/>
      <c r="BF19" s="363"/>
      <c r="BG19" s="253"/>
      <c r="BH19" s="226"/>
      <c r="BI19" s="226"/>
      <c r="BJ19" s="254"/>
      <c r="BK19" s="230"/>
      <c r="BL19" s="230"/>
      <c r="BM19" s="226"/>
      <c r="BN19" s="226"/>
      <c r="BO19" s="363"/>
      <c r="BP19" s="253"/>
      <c r="BQ19" s="226"/>
      <c r="BR19" s="226"/>
      <c r="BS19" s="254"/>
      <c r="BT19" s="237"/>
      <c r="BU19" s="237"/>
      <c r="BV19" s="237"/>
      <c r="BW19" s="237"/>
      <c r="BX19" s="237"/>
      <c r="BY19" s="237"/>
      <c r="BZ19" s="237"/>
      <c r="CA19" s="237"/>
      <c r="CB19" s="237"/>
      <c r="CC19" s="237"/>
      <c r="CD19" s="254"/>
      <c r="CE19" s="254"/>
      <c r="CF19" s="356"/>
      <c r="CG19" s="356"/>
      <c r="CH19" s="350"/>
      <c r="CI19" s="356"/>
      <c r="CJ19" s="356"/>
      <c r="CK19" s="348"/>
      <c r="CU19" s="386">
        <f>VLOOKUP(N19,Validacion!$I$15:$M$19,2,FALSE)</f>
        <v>3</v>
      </c>
      <c r="CV19" s="386">
        <f>VLOOKUP(O19,Validacion!$I$23:$J$27,2,FALSE)</f>
        <v>4</v>
      </c>
      <c r="CZ19" s="386">
        <f>VLOOKUP($AI19,Validacion!$I$15:$M$19,2,FALSE)</f>
        <v>1</v>
      </c>
      <c r="DA19" s="389"/>
      <c r="DB19" s="386">
        <f>VLOOKUP($AJ19,Validacion!$I$23:$J$27,2,FALSE)</f>
        <v>4</v>
      </c>
      <c r="DC19" s="389"/>
    </row>
    <row r="20" spans="1:107" s="196" customFormat="1" ht="74.25" customHeight="1" x14ac:dyDescent="0.25">
      <c r="A20" s="476"/>
      <c r="B20" s="384"/>
      <c r="C20" s="389"/>
      <c r="D20" s="641"/>
      <c r="E20" s="384"/>
      <c r="F20" s="389"/>
      <c r="G20" s="389"/>
      <c r="H20" s="389"/>
      <c r="I20" s="389"/>
      <c r="J20" s="389"/>
      <c r="K20" s="389"/>
      <c r="L20" s="390"/>
      <c r="M20" s="390"/>
      <c r="N20" s="389"/>
      <c r="O20" s="389"/>
      <c r="P20" s="391"/>
      <c r="Q20" s="191" t="s">
        <v>708</v>
      </c>
      <c r="R20" s="261" t="s">
        <v>158</v>
      </c>
      <c r="S20" s="261" t="s">
        <v>58</v>
      </c>
      <c r="T20" s="261" t="s">
        <v>59</v>
      </c>
      <c r="U20" s="261" t="s">
        <v>60</v>
      </c>
      <c r="V20" s="261" t="s">
        <v>61</v>
      </c>
      <c r="W20" s="261" t="s">
        <v>62</v>
      </c>
      <c r="X20" s="261" t="s">
        <v>75</v>
      </c>
      <c r="Y20" s="261" t="s">
        <v>63</v>
      </c>
      <c r="Z20" s="360">
        <f t="shared" si="0"/>
        <v>100</v>
      </c>
      <c r="AA20" s="361" t="str">
        <f t="shared" si="4"/>
        <v>Fuerte</v>
      </c>
      <c r="AB20" s="362" t="s">
        <v>141</v>
      </c>
      <c r="AC20" s="272">
        <f t="shared" si="2"/>
        <v>200</v>
      </c>
      <c r="AD20" s="273" t="str">
        <f t="shared" si="5"/>
        <v>Fuerte</v>
      </c>
      <c r="AE20" s="392"/>
      <c r="AF20" s="393"/>
      <c r="AG20" s="394"/>
      <c r="AH20" s="394"/>
      <c r="AI20" s="391"/>
      <c r="AJ20" s="391"/>
      <c r="AK20" s="391"/>
      <c r="AL20" s="395"/>
      <c r="AM20" s="191" t="s">
        <v>756</v>
      </c>
      <c r="AN20" s="191" t="s">
        <v>804</v>
      </c>
      <c r="AO20" s="357" t="s">
        <v>805</v>
      </c>
      <c r="AP20" s="84">
        <v>43831</v>
      </c>
      <c r="AQ20" s="84">
        <v>44196</v>
      </c>
      <c r="AR20" s="357" t="s">
        <v>808</v>
      </c>
      <c r="AS20" s="192"/>
      <c r="AT20" s="192"/>
      <c r="AU20" s="357"/>
      <c r="AV20" s="357"/>
      <c r="AW20" s="357"/>
      <c r="AX20" s="220"/>
      <c r="AY20" s="357"/>
      <c r="AZ20" s="357"/>
      <c r="BA20" s="357"/>
      <c r="BB20" s="192"/>
      <c r="BC20" s="192"/>
      <c r="BD20" s="191"/>
      <c r="BE20" s="191"/>
      <c r="BF20" s="360"/>
      <c r="BG20" s="221"/>
      <c r="BH20" s="191"/>
      <c r="BI20" s="191"/>
      <c r="BJ20" s="337"/>
      <c r="BK20" s="192"/>
      <c r="BL20" s="192"/>
      <c r="BM20" s="191"/>
      <c r="BN20" s="191"/>
      <c r="BO20" s="360"/>
      <c r="BP20" s="221"/>
      <c r="BQ20" s="191"/>
      <c r="BR20" s="191"/>
      <c r="BS20" s="337"/>
      <c r="BT20" s="195"/>
      <c r="BU20" s="195"/>
      <c r="BV20" s="195"/>
      <c r="BW20" s="195"/>
      <c r="BX20" s="195"/>
      <c r="BY20" s="195"/>
      <c r="BZ20" s="195"/>
      <c r="CA20" s="195"/>
      <c r="CB20" s="195"/>
      <c r="CC20" s="195"/>
      <c r="CD20" s="337"/>
      <c r="CE20" s="337"/>
      <c r="CF20" s="357"/>
      <c r="CG20" s="357"/>
      <c r="CH20" s="347"/>
      <c r="CI20" s="357"/>
      <c r="CJ20" s="357"/>
      <c r="CK20" s="349"/>
      <c r="CU20" s="387"/>
      <c r="CV20" s="387"/>
      <c r="CZ20" s="387"/>
      <c r="DA20" s="389"/>
      <c r="DB20" s="387"/>
      <c r="DC20" s="389"/>
    </row>
    <row r="21" spans="1:107" s="196" customFormat="1" ht="252.7" customHeight="1" thickBot="1" x14ac:dyDescent="0.3">
      <c r="A21" s="477"/>
      <c r="B21" s="385"/>
      <c r="C21" s="386"/>
      <c r="D21" s="640"/>
      <c r="E21" s="385"/>
      <c r="F21" s="386"/>
      <c r="G21" s="386"/>
      <c r="H21" s="386"/>
      <c r="I21" s="386"/>
      <c r="J21" s="386"/>
      <c r="K21" s="386"/>
      <c r="L21" s="457"/>
      <c r="M21" s="457"/>
      <c r="N21" s="386"/>
      <c r="O21" s="386"/>
      <c r="P21" s="449"/>
      <c r="Q21" s="263" t="s">
        <v>914</v>
      </c>
      <c r="R21" s="264" t="s">
        <v>158</v>
      </c>
      <c r="S21" s="264" t="s">
        <v>58</v>
      </c>
      <c r="T21" s="264" t="s">
        <v>59</v>
      </c>
      <c r="U21" s="264" t="s">
        <v>60</v>
      </c>
      <c r="V21" s="264" t="s">
        <v>61</v>
      </c>
      <c r="W21" s="264" t="s">
        <v>62</v>
      </c>
      <c r="X21" s="264" t="s">
        <v>75</v>
      </c>
      <c r="Y21" s="264" t="s">
        <v>63</v>
      </c>
      <c r="Z21" s="359">
        <f t="shared" si="0"/>
        <v>100</v>
      </c>
      <c r="AA21" s="367" t="str">
        <f t="shared" si="4"/>
        <v>Fuerte</v>
      </c>
      <c r="AB21" s="365" t="s">
        <v>141</v>
      </c>
      <c r="AC21" s="268">
        <f t="shared" si="2"/>
        <v>200</v>
      </c>
      <c r="AD21" s="269" t="str">
        <f t="shared" si="5"/>
        <v>Fuerte</v>
      </c>
      <c r="AE21" s="453"/>
      <c r="AF21" s="455"/>
      <c r="AG21" s="447"/>
      <c r="AH21" s="447"/>
      <c r="AI21" s="449"/>
      <c r="AJ21" s="449"/>
      <c r="AK21" s="449"/>
      <c r="AL21" s="642"/>
      <c r="AM21" s="263" t="s">
        <v>806</v>
      </c>
      <c r="AN21" s="263" t="s">
        <v>807</v>
      </c>
      <c r="AO21" s="358" t="s">
        <v>802</v>
      </c>
      <c r="AP21" s="295">
        <v>43831</v>
      </c>
      <c r="AQ21" s="295">
        <v>44196</v>
      </c>
      <c r="AR21" s="358" t="s">
        <v>809</v>
      </c>
      <c r="AS21" s="296"/>
      <c r="AT21" s="296"/>
      <c r="AU21" s="358"/>
      <c r="AV21" s="358"/>
      <c r="AW21" s="358"/>
      <c r="AX21" s="208"/>
      <c r="AY21" s="358"/>
      <c r="AZ21" s="358"/>
      <c r="BA21" s="358"/>
      <c r="BB21" s="296"/>
      <c r="BC21" s="296"/>
      <c r="BD21" s="263"/>
      <c r="BE21" s="263"/>
      <c r="BF21" s="359"/>
      <c r="BG21" s="194"/>
      <c r="BH21" s="263"/>
      <c r="BI21" s="263"/>
      <c r="BJ21" s="293"/>
      <c r="BK21" s="296"/>
      <c r="BL21" s="296"/>
      <c r="BM21" s="263"/>
      <c r="BN21" s="263"/>
      <c r="BO21" s="359"/>
      <c r="BP21" s="194"/>
      <c r="BQ21" s="263"/>
      <c r="BR21" s="263"/>
      <c r="BS21" s="293"/>
      <c r="BT21" s="297"/>
      <c r="BU21" s="297"/>
      <c r="BV21" s="297"/>
      <c r="BW21" s="297"/>
      <c r="BX21" s="297"/>
      <c r="BY21" s="297"/>
      <c r="BZ21" s="297"/>
      <c r="CA21" s="297"/>
      <c r="CB21" s="297"/>
      <c r="CC21" s="297"/>
      <c r="CD21" s="293"/>
      <c r="CE21" s="293"/>
      <c r="CF21" s="358"/>
      <c r="CG21" s="358"/>
      <c r="CH21" s="353"/>
      <c r="CI21" s="358"/>
      <c r="CJ21" s="358"/>
      <c r="CK21" s="372"/>
      <c r="CU21" s="387"/>
      <c r="CV21" s="387"/>
      <c r="CZ21" s="387"/>
      <c r="DA21" s="389"/>
      <c r="DB21" s="387"/>
      <c r="DC21" s="389"/>
    </row>
    <row r="22" spans="1:107" s="196" customFormat="1" ht="74.25" customHeight="1" x14ac:dyDescent="0.25">
      <c r="A22" s="475" t="s">
        <v>24</v>
      </c>
      <c r="B22" s="383" t="s">
        <v>27</v>
      </c>
      <c r="C22" s="396" t="s">
        <v>240</v>
      </c>
      <c r="D22" s="639" t="s">
        <v>204</v>
      </c>
      <c r="E22" s="383" t="s">
        <v>609</v>
      </c>
      <c r="F22" s="396" t="s">
        <v>625</v>
      </c>
      <c r="G22" s="396"/>
      <c r="H22" s="396"/>
      <c r="I22" s="396"/>
      <c r="J22" s="396"/>
      <c r="K22" s="396" t="s">
        <v>894</v>
      </c>
      <c r="L22" s="456" t="s">
        <v>893</v>
      </c>
      <c r="M22" s="456" t="s">
        <v>734</v>
      </c>
      <c r="N22" s="396" t="s">
        <v>9</v>
      </c>
      <c r="O22" s="396" t="s">
        <v>14</v>
      </c>
      <c r="P22" s="448" t="str">
        <f>INDEX(Validacion!$C$15:$G$19,Contabilidad!CU22:CU24,Contabilidad!CV22:CV24)</f>
        <v>Extrema</v>
      </c>
      <c r="Q22" s="226" t="s">
        <v>710</v>
      </c>
      <c r="R22" s="260" t="s">
        <v>223</v>
      </c>
      <c r="S22" s="260" t="s">
        <v>58</v>
      </c>
      <c r="T22" s="260" t="s">
        <v>59</v>
      </c>
      <c r="U22" s="260" t="s">
        <v>60</v>
      </c>
      <c r="V22" s="260" t="s">
        <v>72</v>
      </c>
      <c r="W22" s="260" t="s">
        <v>62</v>
      </c>
      <c r="X22" s="260" t="s">
        <v>75</v>
      </c>
      <c r="Y22" s="260" t="s">
        <v>63</v>
      </c>
      <c r="Z22" s="363">
        <f t="shared" si="0"/>
        <v>95</v>
      </c>
      <c r="AA22" s="366" t="str">
        <f t="shared" si="4"/>
        <v>Moderado</v>
      </c>
      <c r="AB22" s="364" t="s">
        <v>141</v>
      </c>
      <c r="AC22" s="275">
        <f t="shared" si="2"/>
        <v>150</v>
      </c>
      <c r="AD22" s="276" t="str">
        <f t="shared" si="5"/>
        <v>Moderado</v>
      </c>
      <c r="AE22" s="452">
        <f>(IF(AD22="Fuerte",100,IF(AD22="Moderado",50,0))+IF(AD23="Fuerte",100,IF(AD23="Moderado",50,0))+(IF(AD24="Fuerte",100,IF(AD24="Moderado",50,0)))/3)</f>
        <v>183.33333333333334</v>
      </c>
      <c r="AF22" s="454" t="str">
        <f>IF(AE22&gt;=100,"fuerte",IF(OR(AE22=99,AE22&gt;=50),"Moderado","Débil"))</f>
        <v>fuerte</v>
      </c>
      <c r="AG22" s="446" t="s">
        <v>150</v>
      </c>
      <c r="AH22" s="446" t="s">
        <v>152</v>
      </c>
      <c r="AI22" s="448" t="s">
        <v>140</v>
      </c>
      <c r="AJ22" s="448" t="s">
        <v>14</v>
      </c>
      <c r="AK22" s="448" t="str">
        <f>INDEX(Validacion!$C$15:$G$19,Contabilidad!CZ22:CZ24,Contabilidad!DB22:DB24)</f>
        <v>Alta</v>
      </c>
      <c r="AL22" s="450"/>
      <c r="AM22" s="226" t="s">
        <v>810</v>
      </c>
      <c r="AN22" s="226" t="s">
        <v>811</v>
      </c>
      <c r="AO22" s="356" t="s">
        <v>812</v>
      </c>
      <c r="AP22" s="229">
        <v>43831</v>
      </c>
      <c r="AQ22" s="229">
        <v>44196</v>
      </c>
      <c r="AR22" s="356" t="s">
        <v>813</v>
      </c>
      <c r="AS22" s="230"/>
      <c r="AT22" s="230"/>
      <c r="AU22" s="356"/>
      <c r="AV22" s="356"/>
      <c r="AW22" s="356"/>
      <c r="AX22" s="252"/>
      <c r="AY22" s="356"/>
      <c r="AZ22" s="356"/>
      <c r="BA22" s="356"/>
      <c r="BB22" s="230"/>
      <c r="BC22" s="230"/>
      <c r="BD22" s="226"/>
      <c r="BE22" s="226"/>
      <c r="BF22" s="363"/>
      <c r="BG22" s="253"/>
      <c r="BH22" s="226"/>
      <c r="BI22" s="226"/>
      <c r="BJ22" s="254"/>
      <c r="BK22" s="230"/>
      <c r="BL22" s="230"/>
      <c r="BM22" s="226"/>
      <c r="BN22" s="226"/>
      <c r="BO22" s="363"/>
      <c r="BP22" s="253"/>
      <c r="BQ22" s="226"/>
      <c r="BR22" s="226"/>
      <c r="BS22" s="254"/>
      <c r="BT22" s="237"/>
      <c r="BU22" s="237"/>
      <c r="BV22" s="237"/>
      <c r="BW22" s="237"/>
      <c r="BX22" s="237"/>
      <c r="BY22" s="237"/>
      <c r="BZ22" s="237"/>
      <c r="CA22" s="237"/>
      <c r="CB22" s="237"/>
      <c r="CC22" s="237"/>
      <c r="CD22" s="254"/>
      <c r="CE22" s="254"/>
      <c r="CF22" s="356"/>
      <c r="CG22" s="254"/>
      <c r="CH22" s="254"/>
      <c r="CI22" s="356"/>
      <c r="CJ22" s="356"/>
      <c r="CK22" s="348"/>
      <c r="CU22" s="386">
        <f>VLOOKUP(N22,Validacion!$I$15:$M$19,2,FALSE)</f>
        <v>3</v>
      </c>
      <c r="CV22" s="386">
        <f>VLOOKUP(O22,Validacion!$I$23:$J$27,2,FALSE)</f>
        <v>4</v>
      </c>
      <c r="CZ22" s="386">
        <f>VLOOKUP($AI22,Validacion!$I$15:$M$19,2,FALSE)</f>
        <v>1</v>
      </c>
      <c r="DA22" s="389"/>
      <c r="DB22" s="386">
        <f>VLOOKUP($AJ22,Validacion!$I$23:$J$27,2,FALSE)</f>
        <v>4</v>
      </c>
      <c r="DC22" s="389"/>
    </row>
    <row r="23" spans="1:107" s="196" customFormat="1" ht="74.25" customHeight="1" x14ac:dyDescent="0.25">
      <c r="A23" s="476"/>
      <c r="B23" s="384"/>
      <c r="C23" s="389"/>
      <c r="D23" s="641"/>
      <c r="E23" s="384"/>
      <c r="F23" s="389"/>
      <c r="G23" s="389"/>
      <c r="H23" s="389"/>
      <c r="I23" s="389"/>
      <c r="J23" s="389"/>
      <c r="K23" s="389"/>
      <c r="L23" s="390"/>
      <c r="M23" s="390"/>
      <c r="N23" s="389"/>
      <c r="O23" s="389"/>
      <c r="P23" s="391"/>
      <c r="Q23" s="191" t="s">
        <v>921</v>
      </c>
      <c r="R23" s="261" t="s">
        <v>158</v>
      </c>
      <c r="S23" s="261" t="s">
        <v>58</v>
      </c>
      <c r="T23" s="261" t="s">
        <v>59</v>
      </c>
      <c r="U23" s="261" t="s">
        <v>60</v>
      </c>
      <c r="V23" s="261" t="s">
        <v>61</v>
      </c>
      <c r="W23" s="261" t="s">
        <v>62</v>
      </c>
      <c r="X23" s="261" t="s">
        <v>75</v>
      </c>
      <c r="Y23" s="261" t="s">
        <v>63</v>
      </c>
      <c r="Z23" s="360">
        <f t="shared" si="0"/>
        <v>100</v>
      </c>
      <c r="AA23" s="361" t="str">
        <f t="shared" si="4"/>
        <v>Fuerte</v>
      </c>
      <c r="AB23" s="362" t="s">
        <v>141</v>
      </c>
      <c r="AC23" s="272">
        <f t="shared" si="2"/>
        <v>200</v>
      </c>
      <c r="AD23" s="273" t="str">
        <f t="shared" si="5"/>
        <v>Fuerte</v>
      </c>
      <c r="AE23" s="392"/>
      <c r="AF23" s="393"/>
      <c r="AG23" s="394"/>
      <c r="AH23" s="394"/>
      <c r="AI23" s="391"/>
      <c r="AJ23" s="391"/>
      <c r="AK23" s="391"/>
      <c r="AL23" s="395"/>
      <c r="AM23" s="191" t="s">
        <v>814</v>
      </c>
      <c r="AN23" s="191" t="s">
        <v>815</v>
      </c>
      <c r="AO23" s="357" t="s">
        <v>812</v>
      </c>
      <c r="AP23" s="84">
        <v>43831</v>
      </c>
      <c r="AQ23" s="84">
        <v>44196</v>
      </c>
      <c r="AR23" s="357" t="s">
        <v>816</v>
      </c>
      <c r="AS23" s="192"/>
      <c r="AT23" s="192"/>
      <c r="AU23" s="357"/>
      <c r="AV23" s="357"/>
      <c r="AW23" s="357"/>
      <c r="AX23" s="220"/>
      <c r="AY23" s="357"/>
      <c r="AZ23" s="357"/>
      <c r="BA23" s="357"/>
      <c r="BB23" s="192"/>
      <c r="BC23" s="192"/>
      <c r="BD23" s="191"/>
      <c r="BE23" s="191"/>
      <c r="BF23" s="360"/>
      <c r="BG23" s="221"/>
      <c r="BH23" s="191"/>
      <c r="BI23" s="191"/>
      <c r="BJ23" s="337"/>
      <c r="BK23" s="192"/>
      <c r="BL23" s="192"/>
      <c r="BM23" s="191"/>
      <c r="BN23" s="191"/>
      <c r="BO23" s="360"/>
      <c r="BP23" s="221"/>
      <c r="BQ23" s="191"/>
      <c r="BR23" s="191"/>
      <c r="BS23" s="337"/>
      <c r="BT23" s="195"/>
      <c r="BU23" s="195"/>
      <c r="BV23" s="195"/>
      <c r="BW23" s="195"/>
      <c r="BX23" s="195"/>
      <c r="BY23" s="195"/>
      <c r="BZ23" s="195"/>
      <c r="CA23" s="195"/>
      <c r="CB23" s="195"/>
      <c r="CC23" s="195"/>
      <c r="CD23" s="337"/>
      <c r="CE23" s="337"/>
      <c r="CF23" s="357"/>
      <c r="CG23" s="337"/>
      <c r="CH23" s="351"/>
      <c r="CI23" s="357"/>
      <c r="CJ23" s="337"/>
      <c r="CK23" s="376"/>
      <c r="CU23" s="387"/>
      <c r="CV23" s="387"/>
      <c r="CZ23" s="387"/>
      <c r="DA23" s="389"/>
      <c r="DB23" s="387"/>
      <c r="DC23" s="389"/>
    </row>
    <row r="24" spans="1:107" s="196" customFormat="1" ht="160.30000000000001" customHeight="1" thickBot="1" x14ac:dyDescent="0.3">
      <c r="A24" s="477"/>
      <c r="B24" s="385"/>
      <c r="C24" s="386"/>
      <c r="D24" s="640"/>
      <c r="E24" s="385"/>
      <c r="F24" s="386"/>
      <c r="G24" s="386"/>
      <c r="H24" s="386"/>
      <c r="I24" s="386"/>
      <c r="J24" s="386"/>
      <c r="K24" s="386"/>
      <c r="L24" s="457"/>
      <c r="M24" s="457"/>
      <c r="N24" s="386"/>
      <c r="O24" s="386"/>
      <c r="P24" s="449"/>
      <c r="Q24" s="263" t="s">
        <v>711</v>
      </c>
      <c r="R24" s="264" t="s">
        <v>158</v>
      </c>
      <c r="S24" s="264" t="s">
        <v>58</v>
      </c>
      <c r="T24" s="264" t="s">
        <v>59</v>
      </c>
      <c r="U24" s="264" t="s">
        <v>60</v>
      </c>
      <c r="V24" s="264" t="s">
        <v>61</v>
      </c>
      <c r="W24" s="264" t="s">
        <v>62</v>
      </c>
      <c r="X24" s="264" t="s">
        <v>75</v>
      </c>
      <c r="Y24" s="264" t="s">
        <v>63</v>
      </c>
      <c r="Z24" s="359">
        <f t="shared" si="0"/>
        <v>100</v>
      </c>
      <c r="AA24" s="367" t="str">
        <f t="shared" si="4"/>
        <v>Fuerte</v>
      </c>
      <c r="AB24" s="365" t="s">
        <v>141</v>
      </c>
      <c r="AC24" s="268">
        <f t="shared" si="2"/>
        <v>200</v>
      </c>
      <c r="AD24" s="269" t="str">
        <f t="shared" si="5"/>
        <v>Fuerte</v>
      </c>
      <c r="AE24" s="453"/>
      <c r="AF24" s="455"/>
      <c r="AG24" s="447"/>
      <c r="AH24" s="447"/>
      <c r="AI24" s="449"/>
      <c r="AJ24" s="449"/>
      <c r="AK24" s="449"/>
      <c r="AL24" s="642"/>
      <c r="AM24" s="263" t="s">
        <v>817</v>
      </c>
      <c r="AN24" s="263" t="s">
        <v>818</v>
      </c>
      <c r="AO24" s="358" t="s">
        <v>787</v>
      </c>
      <c r="AP24" s="295">
        <v>43831</v>
      </c>
      <c r="AQ24" s="295">
        <v>44196</v>
      </c>
      <c r="AR24" s="358" t="s">
        <v>819</v>
      </c>
      <c r="AS24" s="296"/>
      <c r="AT24" s="296"/>
      <c r="AU24" s="358"/>
      <c r="AV24" s="358"/>
      <c r="AW24" s="358"/>
      <c r="AX24" s="208"/>
      <c r="AY24" s="358"/>
      <c r="AZ24" s="358"/>
      <c r="BA24" s="358"/>
      <c r="BB24" s="296"/>
      <c r="BC24" s="296"/>
      <c r="BD24" s="263"/>
      <c r="BE24" s="263"/>
      <c r="BF24" s="359"/>
      <c r="BG24" s="194"/>
      <c r="BH24" s="263"/>
      <c r="BI24" s="263"/>
      <c r="BJ24" s="293"/>
      <c r="BK24" s="296"/>
      <c r="BL24" s="296"/>
      <c r="BM24" s="263"/>
      <c r="BN24" s="263"/>
      <c r="BO24" s="359"/>
      <c r="BP24" s="194"/>
      <c r="BQ24" s="263"/>
      <c r="BR24" s="263"/>
      <c r="BS24" s="293"/>
      <c r="BT24" s="297"/>
      <c r="BU24" s="297"/>
      <c r="BV24" s="297"/>
      <c r="BW24" s="297"/>
      <c r="BX24" s="297"/>
      <c r="BY24" s="297"/>
      <c r="BZ24" s="297"/>
      <c r="CA24" s="297"/>
      <c r="CB24" s="297"/>
      <c r="CC24" s="297"/>
      <c r="CD24" s="293"/>
      <c r="CE24" s="293"/>
      <c r="CF24" s="358"/>
      <c r="CG24" s="358"/>
      <c r="CH24" s="353"/>
      <c r="CI24" s="358"/>
      <c r="CJ24" s="358"/>
      <c r="CK24" s="372"/>
      <c r="CU24" s="387"/>
      <c r="CV24" s="387"/>
      <c r="CZ24" s="387"/>
      <c r="DA24" s="389"/>
      <c r="DB24" s="387"/>
      <c r="DC24" s="389"/>
    </row>
    <row r="25" spans="1:107" s="196" customFormat="1" ht="74.25" customHeight="1" x14ac:dyDescent="0.25">
      <c r="A25" s="475" t="s">
        <v>24</v>
      </c>
      <c r="B25" s="383" t="s">
        <v>27</v>
      </c>
      <c r="C25" s="396" t="s">
        <v>240</v>
      </c>
      <c r="D25" s="639" t="s">
        <v>204</v>
      </c>
      <c r="E25" s="383" t="s">
        <v>609</v>
      </c>
      <c r="F25" s="396" t="s">
        <v>735</v>
      </c>
      <c r="G25" s="396"/>
      <c r="H25" s="396"/>
      <c r="I25" s="396"/>
      <c r="J25" s="396"/>
      <c r="K25" s="396" t="s">
        <v>896</v>
      </c>
      <c r="L25" s="456" t="s">
        <v>895</v>
      </c>
      <c r="M25" s="456" t="s">
        <v>738</v>
      </c>
      <c r="N25" s="396" t="s">
        <v>9</v>
      </c>
      <c r="O25" s="396" t="s">
        <v>14</v>
      </c>
      <c r="P25" s="448" t="str">
        <f>INDEX(Validacion!$C$15:$G$19,Contabilidad!CU25:CU27,Contabilidad!CV25:CV27)</f>
        <v>Extrema</v>
      </c>
      <c r="Q25" s="226" t="s">
        <v>737</v>
      </c>
      <c r="R25" s="260" t="s">
        <v>158</v>
      </c>
      <c r="S25" s="260" t="s">
        <v>58</v>
      </c>
      <c r="T25" s="260" t="s">
        <v>59</v>
      </c>
      <c r="U25" s="260" t="s">
        <v>60</v>
      </c>
      <c r="V25" s="260" t="s">
        <v>61</v>
      </c>
      <c r="W25" s="260" t="s">
        <v>62</v>
      </c>
      <c r="X25" s="260" t="s">
        <v>75</v>
      </c>
      <c r="Y25" s="260" t="s">
        <v>63</v>
      </c>
      <c r="Z25" s="363">
        <f t="shared" si="0"/>
        <v>100</v>
      </c>
      <c r="AA25" s="366" t="str">
        <f t="shared" si="4"/>
        <v>Fuerte</v>
      </c>
      <c r="AB25" s="364" t="s">
        <v>141</v>
      </c>
      <c r="AC25" s="275">
        <f t="shared" si="2"/>
        <v>200</v>
      </c>
      <c r="AD25" s="276" t="str">
        <f t="shared" si="5"/>
        <v>Fuerte</v>
      </c>
      <c r="AE25" s="452">
        <f>(IF(AD25="Fuerte",100,IF(AD25="Moderado",50,0))+IF(AD26="Fuerte",100,IF(AD26="Moderado",50,0))+(IF(AD27="Fuerte",100,IF(AD27="Moderado",50,0)))/3)</f>
        <v>216.66666666666666</v>
      </c>
      <c r="AF25" s="454" t="str">
        <f>IF(AE25&gt;=100,"fuerte",IF(OR(AE25=99,AE25&gt;=50),"Moderado","Débil"))</f>
        <v>fuerte</v>
      </c>
      <c r="AG25" s="446" t="s">
        <v>150</v>
      </c>
      <c r="AH25" s="446" t="s">
        <v>152</v>
      </c>
      <c r="AI25" s="448" t="s">
        <v>140</v>
      </c>
      <c r="AJ25" s="448" t="s">
        <v>14</v>
      </c>
      <c r="AK25" s="448" t="str">
        <f>INDEX(Validacion!$C$15:$G$19,Contabilidad!CZ25:CZ27,Contabilidad!DB25:DB27)</f>
        <v>Alta</v>
      </c>
      <c r="AL25" s="450"/>
      <c r="AM25" s="226"/>
      <c r="AN25" s="226"/>
      <c r="AO25" s="226" t="s">
        <v>821</v>
      </c>
      <c r="AP25" s="229">
        <v>43831</v>
      </c>
      <c r="AQ25" s="229">
        <v>44196</v>
      </c>
      <c r="AR25" s="356"/>
      <c r="AS25" s="230"/>
      <c r="AT25" s="230"/>
      <c r="AU25" s="356"/>
      <c r="AV25" s="356"/>
      <c r="AW25" s="356"/>
      <c r="AX25" s="252"/>
      <c r="AY25" s="356"/>
      <c r="AZ25" s="356"/>
      <c r="BA25" s="356"/>
      <c r="BB25" s="230"/>
      <c r="BC25" s="230"/>
      <c r="BD25" s="226"/>
      <c r="BE25" s="226"/>
      <c r="BF25" s="363"/>
      <c r="BG25" s="253"/>
      <c r="BH25" s="226"/>
      <c r="BI25" s="226"/>
      <c r="BJ25" s="254"/>
      <c r="BK25" s="230"/>
      <c r="BL25" s="230"/>
      <c r="BM25" s="226"/>
      <c r="BN25" s="226"/>
      <c r="BO25" s="363"/>
      <c r="BP25" s="253"/>
      <c r="BQ25" s="226"/>
      <c r="BR25" s="226"/>
      <c r="BS25" s="254"/>
      <c r="BT25" s="237"/>
      <c r="BU25" s="237"/>
      <c r="BV25" s="237"/>
      <c r="BW25" s="237"/>
      <c r="BX25" s="237"/>
      <c r="BY25" s="237"/>
      <c r="BZ25" s="237"/>
      <c r="CA25" s="237"/>
      <c r="CB25" s="237"/>
      <c r="CC25" s="237"/>
      <c r="CD25" s="254"/>
      <c r="CE25" s="254"/>
      <c r="CF25" s="356"/>
      <c r="CG25" s="356"/>
      <c r="CH25" s="350"/>
      <c r="CI25" s="356"/>
      <c r="CJ25" s="356"/>
      <c r="CK25" s="348"/>
      <c r="CU25" s="386">
        <f>VLOOKUP(N25,Validacion!$I$15:$M$19,2,FALSE)</f>
        <v>3</v>
      </c>
      <c r="CV25" s="386">
        <f>VLOOKUP(O25,Validacion!$I$23:$J$27,2,FALSE)</f>
        <v>4</v>
      </c>
      <c r="CZ25" s="386">
        <f>VLOOKUP($AI25,Validacion!$I$15:$M$19,2,FALSE)</f>
        <v>1</v>
      </c>
      <c r="DA25" s="389"/>
      <c r="DB25" s="386">
        <f>VLOOKUP($AJ25,Validacion!$I$23:$J$27,2,FALSE)</f>
        <v>4</v>
      </c>
      <c r="DC25" s="389"/>
    </row>
    <row r="26" spans="1:107" s="196" customFormat="1" ht="74.25" customHeight="1" x14ac:dyDescent="0.25">
      <c r="A26" s="476"/>
      <c r="B26" s="384"/>
      <c r="C26" s="389"/>
      <c r="D26" s="641"/>
      <c r="E26" s="384"/>
      <c r="F26" s="389"/>
      <c r="G26" s="389"/>
      <c r="H26" s="389"/>
      <c r="I26" s="389"/>
      <c r="J26" s="389"/>
      <c r="K26" s="647"/>
      <c r="L26" s="390"/>
      <c r="M26" s="390"/>
      <c r="N26" s="389"/>
      <c r="O26" s="389"/>
      <c r="P26" s="391"/>
      <c r="Q26" s="191" t="s">
        <v>736</v>
      </c>
      <c r="R26" s="261" t="s">
        <v>158</v>
      </c>
      <c r="S26" s="261" t="s">
        <v>58</v>
      </c>
      <c r="T26" s="261" t="s">
        <v>59</v>
      </c>
      <c r="U26" s="261" t="s">
        <v>60</v>
      </c>
      <c r="V26" s="261" t="s">
        <v>61</v>
      </c>
      <c r="W26" s="261" t="s">
        <v>62</v>
      </c>
      <c r="X26" s="261" t="s">
        <v>75</v>
      </c>
      <c r="Y26" s="261" t="s">
        <v>63</v>
      </c>
      <c r="Z26" s="360">
        <f t="shared" si="0"/>
        <v>100</v>
      </c>
      <c r="AA26" s="361" t="str">
        <f t="shared" si="4"/>
        <v>Fuerte</v>
      </c>
      <c r="AB26" s="362" t="s">
        <v>141</v>
      </c>
      <c r="AC26" s="272">
        <f t="shared" si="2"/>
        <v>200</v>
      </c>
      <c r="AD26" s="273" t="str">
        <f t="shared" si="5"/>
        <v>Fuerte</v>
      </c>
      <c r="AE26" s="392"/>
      <c r="AF26" s="393"/>
      <c r="AG26" s="394"/>
      <c r="AH26" s="394"/>
      <c r="AI26" s="391"/>
      <c r="AJ26" s="391"/>
      <c r="AK26" s="391"/>
      <c r="AL26" s="395"/>
      <c r="AM26" s="191" t="s">
        <v>820</v>
      </c>
      <c r="AN26" s="191" t="s">
        <v>821</v>
      </c>
      <c r="AO26" s="357"/>
      <c r="AP26" s="84">
        <v>43831</v>
      </c>
      <c r="AQ26" s="84">
        <v>44196</v>
      </c>
      <c r="AR26" s="357"/>
      <c r="AS26" s="192"/>
      <c r="AT26" s="192"/>
      <c r="AU26" s="357"/>
      <c r="AV26" s="357"/>
      <c r="AW26" s="357"/>
      <c r="AX26" s="220"/>
      <c r="AY26" s="357"/>
      <c r="AZ26" s="357"/>
      <c r="BA26" s="357"/>
      <c r="BB26" s="192"/>
      <c r="BC26" s="192"/>
      <c r="BD26" s="191"/>
      <c r="BE26" s="191"/>
      <c r="BF26" s="360"/>
      <c r="BG26" s="221"/>
      <c r="BH26" s="191"/>
      <c r="BI26" s="191"/>
      <c r="BJ26" s="337"/>
      <c r="BK26" s="192"/>
      <c r="BL26" s="192"/>
      <c r="BM26" s="191"/>
      <c r="BN26" s="191"/>
      <c r="BO26" s="360"/>
      <c r="BP26" s="221"/>
      <c r="BQ26" s="191"/>
      <c r="BR26" s="191"/>
      <c r="BS26" s="337"/>
      <c r="BT26" s="195"/>
      <c r="BU26" s="195"/>
      <c r="BV26" s="195"/>
      <c r="BW26" s="195"/>
      <c r="BX26" s="195"/>
      <c r="BY26" s="195"/>
      <c r="BZ26" s="195"/>
      <c r="CA26" s="195"/>
      <c r="CB26" s="195"/>
      <c r="CC26" s="195"/>
      <c r="CD26" s="337"/>
      <c r="CE26" s="337"/>
      <c r="CF26" s="357"/>
      <c r="CG26" s="357"/>
      <c r="CH26" s="347"/>
      <c r="CI26" s="357"/>
      <c r="CJ26" s="357"/>
      <c r="CK26" s="349"/>
      <c r="CU26" s="387"/>
      <c r="CV26" s="387"/>
      <c r="CZ26" s="387"/>
      <c r="DA26" s="389"/>
      <c r="DB26" s="387"/>
      <c r="DC26" s="389"/>
    </row>
    <row r="27" spans="1:107" s="196" customFormat="1" ht="160.30000000000001" customHeight="1" thickBot="1" x14ac:dyDescent="0.3">
      <c r="A27" s="477"/>
      <c r="B27" s="385"/>
      <c r="C27" s="386"/>
      <c r="D27" s="640"/>
      <c r="E27" s="385"/>
      <c r="F27" s="386"/>
      <c r="G27" s="386"/>
      <c r="H27" s="386"/>
      <c r="I27" s="386"/>
      <c r="J27" s="386"/>
      <c r="K27" s="648"/>
      <c r="L27" s="457"/>
      <c r="M27" s="457"/>
      <c r="N27" s="386"/>
      <c r="O27" s="386"/>
      <c r="P27" s="449"/>
      <c r="Q27" s="263" t="s">
        <v>922</v>
      </c>
      <c r="R27" s="264" t="s">
        <v>158</v>
      </c>
      <c r="S27" s="264" t="s">
        <v>58</v>
      </c>
      <c r="T27" s="264" t="s">
        <v>59</v>
      </c>
      <c r="U27" s="264" t="s">
        <v>60</v>
      </c>
      <c r="V27" s="264" t="s">
        <v>72</v>
      </c>
      <c r="W27" s="264" t="s">
        <v>62</v>
      </c>
      <c r="X27" s="264" t="s">
        <v>75</v>
      </c>
      <c r="Y27" s="264" t="s">
        <v>63</v>
      </c>
      <c r="Z27" s="359">
        <f t="shared" si="0"/>
        <v>95</v>
      </c>
      <c r="AA27" s="367" t="str">
        <f t="shared" si="4"/>
        <v>Moderado</v>
      </c>
      <c r="AB27" s="365" t="s">
        <v>141</v>
      </c>
      <c r="AC27" s="268">
        <f t="shared" si="2"/>
        <v>150</v>
      </c>
      <c r="AD27" s="269" t="str">
        <f t="shared" si="5"/>
        <v>Moderado</v>
      </c>
      <c r="AE27" s="453"/>
      <c r="AF27" s="455"/>
      <c r="AG27" s="447"/>
      <c r="AH27" s="447"/>
      <c r="AI27" s="449"/>
      <c r="AJ27" s="449"/>
      <c r="AK27" s="449"/>
      <c r="AL27" s="642"/>
      <c r="AM27" s="263" t="s">
        <v>757</v>
      </c>
      <c r="AN27" s="263" t="s">
        <v>821</v>
      </c>
      <c r="AO27" s="358" t="s">
        <v>822</v>
      </c>
      <c r="AP27" s="295">
        <v>43831</v>
      </c>
      <c r="AQ27" s="295">
        <v>44196</v>
      </c>
      <c r="AR27" s="358" t="s">
        <v>823</v>
      </c>
      <c r="AS27" s="296"/>
      <c r="AT27" s="296"/>
      <c r="AU27" s="358"/>
      <c r="AV27" s="358"/>
      <c r="AW27" s="358"/>
      <c r="AX27" s="208"/>
      <c r="AY27" s="358"/>
      <c r="AZ27" s="358"/>
      <c r="BA27" s="358"/>
      <c r="BB27" s="296"/>
      <c r="BC27" s="296"/>
      <c r="BD27" s="263"/>
      <c r="BE27" s="263"/>
      <c r="BF27" s="359"/>
      <c r="BG27" s="194"/>
      <c r="BH27" s="263"/>
      <c r="BI27" s="263"/>
      <c r="BJ27" s="293"/>
      <c r="BK27" s="296"/>
      <c r="BL27" s="296"/>
      <c r="BM27" s="263"/>
      <c r="BN27" s="263"/>
      <c r="BO27" s="359"/>
      <c r="BP27" s="194"/>
      <c r="BQ27" s="263"/>
      <c r="BR27" s="263"/>
      <c r="BS27" s="293"/>
      <c r="BT27" s="297"/>
      <c r="BU27" s="297"/>
      <c r="BV27" s="297"/>
      <c r="BW27" s="297"/>
      <c r="BX27" s="297"/>
      <c r="BY27" s="297"/>
      <c r="BZ27" s="297"/>
      <c r="CA27" s="297"/>
      <c r="CB27" s="297"/>
      <c r="CC27" s="297"/>
      <c r="CD27" s="293"/>
      <c r="CE27" s="293"/>
      <c r="CF27" s="358"/>
      <c r="CG27" s="358"/>
      <c r="CH27" s="353"/>
      <c r="CI27" s="358"/>
      <c r="CJ27" s="358"/>
      <c r="CK27" s="372"/>
      <c r="CU27" s="387"/>
      <c r="CV27" s="387"/>
      <c r="CZ27" s="387"/>
      <c r="DA27" s="389"/>
      <c r="DB27" s="387"/>
      <c r="DC27" s="389"/>
    </row>
    <row r="28" spans="1:107" s="196" customFormat="1" ht="74.25" customHeight="1" x14ac:dyDescent="0.25">
      <c r="A28" s="475" t="s">
        <v>24</v>
      </c>
      <c r="B28" s="383" t="s">
        <v>27</v>
      </c>
      <c r="C28" s="396" t="s">
        <v>240</v>
      </c>
      <c r="D28" s="639" t="s">
        <v>204</v>
      </c>
      <c r="E28" s="383" t="s">
        <v>609</v>
      </c>
      <c r="F28" s="396" t="s">
        <v>633</v>
      </c>
      <c r="G28" s="396"/>
      <c r="H28" s="396"/>
      <c r="I28" s="396"/>
      <c r="J28" s="396"/>
      <c r="K28" s="396" t="s">
        <v>634</v>
      </c>
      <c r="L28" s="456" t="s">
        <v>741</v>
      </c>
      <c r="M28" s="456" t="s">
        <v>743</v>
      </c>
      <c r="N28" s="396" t="s">
        <v>9</v>
      </c>
      <c r="O28" s="396" t="s">
        <v>14</v>
      </c>
      <c r="P28" s="448" t="str">
        <f>INDEX(Validacion!$C$15:$G$19,Contabilidad!CU28:CU30,Contabilidad!CV28:CV30)</f>
        <v>Extrema</v>
      </c>
      <c r="Q28" s="226" t="s">
        <v>739</v>
      </c>
      <c r="R28" s="260" t="s">
        <v>158</v>
      </c>
      <c r="S28" s="260" t="s">
        <v>58</v>
      </c>
      <c r="T28" s="260" t="s">
        <v>59</v>
      </c>
      <c r="U28" s="260" t="s">
        <v>60</v>
      </c>
      <c r="V28" s="260" t="s">
        <v>61</v>
      </c>
      <c r="W28" s="260" t="s">
        <v>62</v>
      </c>
      <c r="X28" s="260" t="s">
        <v>75</v>
      </c>
      <c r="Y28" s="260" t="s">
        <v>63</v>
      </c>
      <c r="Z28" s="363">
        <f t="shared" si="0"/>
        <v>100</v>
      </c>
      <c r="AA28" s="366" t="str">
        <f t="shared" si="4"/>
        <v>Fuerte</v>
      </c>
      <c r="AB28" s="364" t="s">
        <v>141</v>
      </c>
      <c r="AC28" s="275">
        <f t="shared" si="2"/>
        <v>200</v>
      </c>
      <c r="AD28" s="276" t="str">
        <f t="shared" si="5"/>
        <v>Fuerte</v>
      </c>
      <c r="AE28" s="452">
        <f>(IF(AD28="Fuerte",100,IF(AD28="Moderado",50,0))+IF(AD29="Fuerte",100,IF(AD29="Moderado",50,0))+(IF(AD30="Fuerte",100,IF(AD30="Moderado",50,0)))/3)</f>
        <v>216.66666666666666</v>
      </c>
      <c r="AF28" s="454" t="str">
        <f>IF(AE28&gt;=100,"fuerte",IF(OR(AE28=99,AE28&gt;=50),"Moderado","Débil"))</f>
        <v>fuerte</v>
      </c>
      <c r="AG28" s="446" t="s">
        <v>150</v>
      </c>
      <c r="AH28" s="446" t="s">
        <v>152</v>
      </c>
      <c r="AI28" s="448" t="s">
        <v>140</v>
      </c>
      <c r="AJ28" s="448" t="s">
        <v>14</v>
      </c>
      <c r="AK28" s="448" t="str">
        <f>INDEX(Validacion!$C$15:$G$19,Contabilidad!CZ28:CZ30,Contabilidad!DB28:DB30)</f>
        <v>Alta</v>
      </c>
      <c r="AL28" s="450"/>
      <c r="AM28" s="226"/>
      <c r="AN28" s="226"/>
      <c r="AO28" s="356"/>
      <c r="AP28" s="229">
        <v>43831</v>
      </c>
      <c r="AQ28" s="229">
        <v>44196</v>
      </c>
      <c r="AR28" s="356"/>
      <c r="AS28" s="230"/>
      <c r="AT28" s="230"/>
      <c r="AU28" s="356"/>
      <c r="AV28" s="356"/>
      <c r="AW28" s="356"/>
      <c r="AX28" s="252"/>
      <c r="AY28" s="356"/>
      <c r="AZ28" s="356"/>
      <c r="BA28" s="356"/>
      <c r="BB28" s="230"/>
      <c r="BC28" s="230"/>
      <c r="BD28" s="226"/>
      <c r="BE28" s="226"/>
      <c r="BF28" s="363"/>
      <c r="BG28" s="253"/>
      <c r="BH28" s="226"/>
      <c r="BI28" s="226"/>
      <c r="BJ28" s="254"/>
      <c r="BK28" s="230"/>
      <c r="BL28" s="230"/>
      <c r="BM28" s="226"/>
      <c r="BN28" s="226"/>
      <c r="BO28" s="363"/>
      <c r="BP28" s="253"/>
      <c r="BQ28" s="226"/>
      <c r="BR28" s="226"/>
      <c r="BS28" s="254"/>
      <c r="BT28" s="237"/>
      <c r="BU28" s="237"/>
      <c r="BV28" s="237"/>
      <c r="BW28" s="237"/>
      <c r="BX28" s="237"/>
      <c r="BY28" s="237"/>
      <c r="BZ28" s="237"/>
      <c r="CA28" s="237"/>
      <c r="CB28" s="237"/>
      <c r="CC28" s="237"/>
      <c r="CD28" s="254"/>
      <c r="CE28" s="254"/>
      <c r="CF28" s="356"/>
      <c r="CG28" s="356"/>
      <c r="CH28" s="356"/>
      <c r="CI28" s="356"/>
      <c r="CJ28" s="356"/>
      <c r="CK28" s="238"/>
      <c r="CU28" s="386">
        <f>VLOOKUP(N28,Validacion!$I$15:$M$19,2,FALSE)</f>
        <v>3</v>
      </c>
      <c r="CV28" s="386">
        <f>VLOOKUP(O28,Validacion!$I$23:$J$27,2,FALSE)</f>
        <v>4</v>
      </c>
      <c r="CZ28" s="386">
        <f>VLOOKUP($AI28,Validacion!$I$15:$M$19,2,FALSE)</f>
        <v>1</v>
      </c>
      <c r="DA28" s="389"/>
      <c r="DB28" s="386">
        <f>VLOOKUP($AJ28,Validacion!$I$23:$J$27,2,FALSE)</f>
        <v>4</v>
      </c>
      <c r="DC28" s="389"/>
    </row>
    <row r="29" spans="1:107" s="196" customFormat="1" ht="74.25" customHeight="1" x14ac:dyDescent="0.25">
      <c r="A29" s="476"/>
      <c r="B29" s="384"/>
      <c r="C29" s="389"/>
      <c r="D29" s="641"/>
      <c r="E29" s="384"/>
      <c r="F29" s="389"/>
      <c r="G29" s="389"/>
      <c r="H29" s="389"/>
      <c r="I29" s="389"/>
      <c r="J29" s="389"/>
      <c r="K29" s="389"/>
      <c r="L29" s="390"/>
      <c r="M29" s="390"/>
      <c r="N29" s="389"/>
      <c r="O29" s="389"/>
      <c r="P29" s="391"/>
      <c r="Q29" s="195" t="s">
        <v>740</v>
      </c>
      <c r="R29" s="261" t="s">
        <v>158</v>
      </c>
      <c r="S29" s="261" t="s">
        <v>58</v>
      </c>
      <c r="T29" s="261" t="s">
        <v>59</v>
      </c>
      <c r="U29" s="261" t="s">
        <v>60</v>
      </c>
      <c r="V29" s="261" t="s">
        <v>61</v>
      </c>
      <c r="W29" s="261" t="s">
        <v>62</v>
      </c>
      <c r="X29" s="261" t="s">
        <v>75</v>
      </c>
      <c r="Y29" s="261" t="s">
        <v>63</v>
      </c>
      <c r="Z29" s="360">
        <f t="shared" si="0"/>
        <v>100</v>
      </c>
      <c r="AA29" s="361" t="str">
        <f t="shared" si="4"/>
        <v>Fuerte</v>
      </c>
      <c r="AB29" s="362" t="s">
        <v>141</v>
      </c>
      <c r="AC29" s="272">
        <f t="shared" si="2"/>
        <v>200</v>
      </c>
      <c r="AD29" s="273" t="str">
        <f t="shared" si="5"/>
        <v>Fuerte</v>
      </c>
      <c r="AE29" s="392"/>
      <c r="AF29" s="393"/>
      <c r="AG29" s="394"/>
      <c r="AH29" s="394"/>
      <c r="AI29" s="391"/>
      <c r="AJ29" s="391"/>
      <c r="AK29" s="391"/>
      <c r="AL29" s="395"/>
      <c r="AM29" s="191" t="s">
        <v>758</v>
      </c>
      <c r="AN29" s="191"/>
      <c r="AO29" s="357" t="s">
        <v>824</v>
      </c>
      <c r="AP29" s="84">
        <v>43831</v>
      </c>
      <c r="AQ29" s="84">
        <v>44196</v>
      </c>
      <c r="AR29" s="357" t="s">
        <v>825</v>
      </c>
      <c r="AS29" s="192"/>
      <c r="AT29" s="192"/>
      <c r="AU29" s="357"/>
      <c r="AV29" s="357"/>
      <c r="AW29" s="357"/>
      <c r="AX29" s="220"/>
      <c r="AY29" s="357"/>
      <c r="AZ29" s="357"/>
      <c r="BA29" s="357"/>
      <c r="BB29" s="192"/>
      <c r="BC29" s="192"/>
      <c r="BD29" s="191"/>
      <c r="BE29" s="191"/>
      <c r="BF29" s="360"/>
      <c r="BG29" s="221"/>
      <c r="BH29" s="191"/>
      <c r="BI29" s="191"/>
      <c r="BJ29" s="337"/>
      <c r="BK29" s="192"/>
      <c r="BL29" s="192"/>
      <c r="BM29" s="191"/>
      <c r="BN29" s="191"/>
      <c r="BO29" s="360"/>
      <c r="BP29" s="221"/>
      <c r="BQ29" s="191"/>
      <c r="BR29" s="191"/>
      <c r="BS29" s="337"/>
      <c r="BT29" s="195"/>
      <c r="BU29" s="195"/>
      <c r="BV29" s="195"/>
      <c r="BW29" s="195"/>
      <c r="BX29" s="195"/>
      <c r="BY29" s="195"/>
      <c r="BZ29" s="195"/>
      <c r="CA29" s="195"/>
      <c r="CB29" s="195"/>
      <c r="CC29" s="195"/>
      <c r="CD29" s="337"/>
      <c r="CE29" s="337"/>
      <c r="CF29" s="357"/>
      <c r="CG29" s="357"/>
      <c r="CH29" s="347"/>
      <c r="CI29" s="357"/>
      <c r="CJ29" s="357"/>
      <c r="CK29" s="349"/>
      <c r="CU29" s="387"/>
      <c r="CV29" s="387"/>
      <c r="CZ29" s="387"/>
      <c r="DA29" s="389"/>
      <c r="DB29" s="387"/>
      <c r="DC29" s="389"/>
    </row>
    <row r="30" spans="1:107" s="196" customFormat="1" ht="59.3" customHeight="1" thickBot="1" x14ac:dyDescent="0.3">
      <c r="A30" s="477"/>
      <c r="B30" s="385"/>
      <c r="C30" s="386"/>
      <c r="D30" s="640"/>
      <c r="E30" s="385"/>
      <c r="F30" s="386"/>
      <c r="G30" s="386"/>
      <c r="H30" s="386"/>
      <c r="I30" s="386"/>
      <c r="J30" s="386"/>
      <c r="K30" s="386"/>
      <c r="L30" s="457"/>
      <c r="M30" s="457"/>
      <c r="N30" s="386"/>
      <c r="O30" s="386"/>
      <c r="P30" s="449"/>
      <c r="Q30" s="263" t="s">
        <v>742</v>
      </c>
      <c r="R30" s="264" t="s">
        <v>158</v>
      </c>
      <c r="S30" s="264" t="s">
        <v>58</v>
      </c>
      <c r="T30" s="264" t="s">
        <v>59</v>
      </c>
      <c r="U30" s="264" t="s">
        <v>60</v>
      </c>
      <c r="V30" s="264" t="s">
        <v>72</v>
      </c>
      <c r="W30" s="264" t="s">
        <v>62</v>
      </c>
      <c r="X30" s="264" t="s">
        <v>75</v>
      </c>
      <c r="Y30" s="264" t="s">
        <v>63</v>
      </c>
      <c r="Z30" s="359">
        <f t="shared" si="0"/>
        <v>95</v>
      </c>
      <c r="AA30" s="367" t="str">
        <f t="shared" si="4"/>
        <v>Moderado</v>
      </c>
      <c r="AB30" s="365" t="s">
        <v>15</v>
      </c>
      <c r="AC30" s="268">
        <f t="shared" si="2"/>
        <v>100</v>
      </c>
      <c r="AD30" s="269" t="str">
        <f t="shared" si="5"/>
        <v>Moderado</v>
      </c>
      <c r="AE30" s="453"/>
      <c r="AF30" s="455"/>
      <c r="AG30" s="447"/>
      <c r="AH30" s="447"/>
      <c r="AI30" s="449"/>
      <c r="AJ30" s="449"/>
      <c r="AK30" s="449"/>
      <c r="AL30" s="642"/>
      <c r="AM30" s="263"/>
      <c r="AN30" s="263"/>
      <c r="AO30" s="358"/>
      <c r="AP30" s="295">
        <v>43831</v>
      </c>
      <c r="AQ30" s="295">
        <v>44196</v>
      </c>
      <c r="AR30" s="358"/>
      <c r="AS30" s="296"/>
      <c r="AT30" s="296"/>
      <c r="AU30" s="358"/>
      <c r="AV30" s="358"/>
      <c r="AW30" s="358"/>
      <c r="AX30" s="208"/>
      <c r="AY30" s="358"/>
      <c r="AZ30" s="358"/>
      <c r="BA30" s="358"/>
      <c r="BB30" s="296"/>
      <c r="BC30" s="296"/>
      <c r="BD30" s="263"/>
      <c r="BE30" s="263"/>
      <c r="BF30" s="359"/>
      <c r="BG30" s="194"/>
      <c r="BH30" s="263"/>
      <c r="BI30" s="263"/>
      <c r="BJ30" s="293"/>
      <c r="BK30" s="296"/>
      <c r="BL30" s="296"/>
      <c r="BM30" s="263"/>
      <c r="BN30" s="263"/>
      <c r="BO30" s="359"/>
      <c r="BP30" s="194"/>
      <c r="BQ30" s="263"/>
      <c r="BR30" s="263"/>
      <c r="BS30" s="293"/>
      <c r="BT30" s="297"/>
      <c r="BU30" s="297"/>
      <c r="BV30" s="297"/>
      <c r="BW30" s="297"/>
      <c r="BX30" s="297"/>
      <c r="BY30" s="297"/>
      <c r="BZ30" s="297"/>
      <c r="CA30" s="297"/>
      <c r="CB30" s="297"/>
      <c r="CC30" s="297"/>
      <c r="CD30" s="293"/>
      <c r="CE30" s="293"/>
      <c r="CF30" s="358"/>
      <c r="CG30" s="358"/>
      <c r="CH30" s="353"/>
      <c r="CI30" s="358"/>
      <c r="CJ30" s="358"/>
      <c r="CK30" s="372"/>
      <c r="CU30" s="387"/>
      <c r="CV30" s="387"/>
      <c r="CZ30" s="387"/>
      <c r="DA30" s="389"/>
      <c r="DB30" s="387"/>
      <c r="DC30" s="389"/>
    </row>
    <row r="31" spans="1:107" s="196" customFormat="1" ht="190.9" customHeight="1" x14ac:dyDescent="0.25">
      <c r="A31" s="475" t="s">
        <v>24</v>
      </c>
      <c r="B31" s="383" t="s">
        <v>27</v>
      </c>
      <c r="C31" s="396" t="s">
        <v>240</v>
      </c>
      <c r="D31" s="639" t="s">
        <v>204</v>
      </c>
      <c r="E31" s="383" t="s">
        <v>609</v>
      </c>
      <c r="F31" s="396" t="s">
        <v>641</v>
      </c>
      <c r="G31" s="396"/>
      <c r="H31" s="396"/>
      <c r="I31" s="396"/>
      <c r="J31" s="396"/>
      <c r="K31" s="396" t="s">
        <v>897</v>
      </c>
      <c r="L31" s="456" t="s">
        <v>898</v>
      </c>
      <c r="M31" s="456" t="s">
        <v>743</v>
      </c>
      <c r="N31" s="396" t="s">
        <v>9</v>
      </c>
      <c r="O31" s="396" t="s">
        <v>14</v>
      </c>
      <c r="P31" s="448" t="str">
        <f>INDEX(Validacion!$C$15:$G$19,Contabilidad!CU31:CU32,Contabilidad!CV31:CV32)</f>
        <v>Extrema</v>
      </c>
      <c r="Q31" s="226" t="s">
        <v>744</v>
      </c>
      <c r="R31" s="260" t="s">
        <v>158</v>
      </c>
      <c r="S31" s="260" t="s">
        <v>58</v>
      </c>
      <c r="T31" s="260" t="s">
        <v>59</v>
      </c>
      <c r="U31" s="260" t="s">
        <v>60</v>
      </c>
      <c r="V31" s="260" t="s">
        <v>61</v>
      </c>
      <c r="W31" s="260" t="s">
        <v>62</v>
      </c>
      <c r="X31" s="260" t="s">
        <v>75</v>
      </c>
      <c r="Y31" s="260" t="s">
        <v>63</v>
      </c>
      <c r="Z31" s="363">
        <f t="shared" si="0"/>
        <v>100</v>
      </c>
      <c r="AA31" s="366" t="str">
        <f t="shared" si="4"/>
        <v>Fuerte</v>
      </c>
      <c r="AB31" s="364" t="s">
        <v>141</v>
      </c>
      <c r="AC31" s="275">
        <f t="shared" si="2"/>
        <v>200</v>
      </c>
      <c r="AD31" s="276" t="str">
        <f t="shared" si="5"/>
        <v>Fuerte</v>
      </c>
      <c r="AE31" s="452">
        <f>(IF(AD31="Fuerte",100,IF(AD31="Moderado",50,0))+(IF(AD32="Fuerte",100,IF(AD32="Moderado",50,0)))/3)</f>
        <v>133.33333333333334</v>
      </c>
      <c r="AF31" s="454" t="str">
        <f>IF(AE31&gt;=100,"Fuerte",IF(OR(AE31=99,AE31&gt;=50),"Moderado","Débil"))</f>
        <v>Fuerte</v>
      </c>
      <c r="AG31" s="446" t="s">
        <v>150</v>
      </c>
      <c r="AH31" s="446" t="s">
        <v>152</v>
      </c>
      <c r="AI31" s="448" t="s">
        <v>140</v>
      </c>
      <c r="AJ31" s="448" t="s">
        <v>14</v>
      </c>
      <c r="AK31" s="448" t="str">
        <f>INDEX(Validacion!$C$15:$G$19,Contabilidad!CZ31:CZ32,Contabilidad!DB31:DB32)</f>
        <v>Alta</v>
      </c>
      <c r="AL31" s="450"/>
      <c r="AM31" s="226" t="s">
        <v>759</v>
      </c>
      <c r="AN31" s="226" t="s">
        <v>826</v>
      </c>
      <c r="AO31" s="356" t="s">
        <v>827</v>
      </c>
      <c r="AP31" s="229">
        <v>43831</v>
      </c>
      <c r="AQ31" s="229">
        <v>44196</v>
      </c>
      <c r="AR31" s="356"/>
      <c r="AS31" s="230"/>
      <c r="AT31" s="230"/>
      <c r="AU31" s="356"/>
      <c r="AV31" s="356"/>
      <c r="AW31" s="356"/>
      <c r="AX31" s="252"/>
      <c r="AY31" s="356"/>
      <c r="AZ31" s="356"/>
      <c r="BA31" s="356"/>
      <c r="BB31" s="230"/>
      <c r="BC31" s="230"/>
      <c r="BD31" s="226"/>
      <c r="BE31" s="226"/>
      <c r="BF31" s="363"/>
      <c r="BG31" s="253"/>
      <c r="BH31" s="226"/>
      <c r="BI31" s="226"/>
      <c r="BJ31" s="254"/>
      <c r="BK31" s="230"/>
      <c r="BL31" s="230"/>
      <c r="BM31" s="226"/>
      <c r="BN31" s="226"/>
      <c r="BO31" s="363"/>
      <c r="BP31" s="253"/>
      <c r="BQ31" s="226"/>
      <c r="BR31" s="226"/>
      <c r="BS31" s="254"/>
      <c r="BT31" s="237"/>
      <c r="BU31" s="237"/>
      <c r="BV31" s="237"/>
      <c r="BW31" s="237"/>
      <c r="BX31" s="237"/>
      <c r="BY31" s="237"/>
      <c r="BZ31" s="237"/>
      <c r="CA31" s="237"/>
      <c r="CB31" s="237"/>
      <c r="CC31" s="237"/>
      <c r="CD31" s="254"/>
      <c r="CE31" s="254"/>
      <c r="CF31" s="356"/>
      <c r="CG31" s="356"/>
      <c r="CH31" s="356"/>
      <c r="CI31" s="356"/>
      <c r="CJ31" s="356"/>
      <c r="CK31" s="238"/>
      <c r="CU31" s="386">
        <f>VLOOKUP(N31,Validacion!$I$15:$M$19,2,FALSE)</f>
        <v>3</v>
      </c>
      <c r="CV31" s="386">
        <f>VLOOKUP(O31,Validacion!$I$23:$J$27,2,FALSE)</f>
        <v>4</v>
      </c>
      <c r="CZ31" s="386">
        <f>VLOOKUP($AI31,Validacion!$I$15:$M$19,2,FALSE)</f>
        <v>1</v>
      </c>
      <c r="DA31" s="389"/>
      <c r="DB31" s="386">
        <f>VLOOKUP($AJ31,Validacion!$I$23:$J$27,2,FALSE)</f>
        <v>4</v>
      </c>
      <c r="DC31" s="389"/>
    </row>
    <row r="32" spans="1:107" s="196" customFormat="1" ht="41.45" thickBot="1" x14ac:dyDescent="0.3">
      <c r="A32" s="477"/>
      <c r="B32" s="385"/>
      <c r="C32" s="386"/>
      <c r="D32" s="640"/>
      <c r="E32" s="385"/>
      <c r="F32" s="386"/>
      <c r="G32" s="386"/>
      <c r="H32" s="386"/>
      <c r="I32" s="386"/>
      <c r="J32" s="386"/>
      <c r="K32" s="386"/>
      <c r="L32" s="457"/>
      <c r="M32" s="457"/>
      <c r="N32" s="386"/>
      <c r="O32" s="386"/>
      <c r="P32" s="449"/>
      <c r="Q32" s="263" t="s">
        <v>708</v>
      </c>
      <c r="R32" s="264" t="s">
        <v>158</v>
      </c>
      <c r="S32" s="264" t="s">
        <v>58</v>
      </c>
      <c r="T32" s="264" t="s">
        <v>59</v>
      </c>
      <c r="U32" s="264" t="s">
        <v>60</v>
      </c>
      <c r="V32" s="264" t="s">
        <v>61</v>
      </c>
      <c r="W32" s="264" t="s">
        <v>62</v>
      </c>
      <c r="X32" s="264" t="s">
        <v>75</v>
      </c>
      <c r="Y32" s="264" t="s">
        <v>63</v>
      </c>
      <c r="Z32" s="359">
        <f t="shared" si="0"/>
        <v>100</v>
      </c>
      <c r="AA32" s="367" t="str">
        <f t="shared" si="4"/>
        <v>Fuerte</v>
      </c>
      <c r="AB32" s="365" t="s">
        <v>141</v>
      </c>
      <c r="AC32" s="268">
        <f t="shared" si="2"/>
        <v>200</v>
      </c>
      <c r="AD32" s="269" t="str">
        <f t="shared" si="5"/>
        <v>Fuerte</v>
      </c>
      <c r="AE32" s="453"/>
      <c r="AF32" s="455"/>
      <c r="AG32" s="447"/>
      <c r="AH32" s="447"/>
      <c r="AI32" s="449"/>
      <c r="AJ32" s="449"/>
      <c r="AK32" s="449"/>
      <c r="AL32" s="642"/>
      <c r="AM32" s="263" t="s">
        <v>760</v>
      </c>
      <c r="AN32" s="263" t="s">
        <v>832</v>
      </c>
      <c r="AO32" s="358" t="s">
        <v>802</v>
      </c>
      <c r="AP32" s="295">
        <v>43831</v>
      </c>
      <c r="AQ32" s="295">
        <v>44196</v>
      </c>
      <c r="AR32" s="358" t="s">
        <v>829</v>
      </c>
      <c r="AS32" s="296"/>
      <c r="AT32" s="296"/>
      <c r="AU32" s="358"/>
      <c r="AV32" s="358"/>
      <c r="AW32" s="358"/>
      <c r="AX32" s="208"/>
      <c r="AY32" s="358"/>
      <c r="AZ32" s="358"/>
      <c r="BA32" s="358"/>
      <c r="BB32" s="296"/>
      <c r="BC32" s="296"/>
      <c r="BD32" s="263"/>
      <c r="BE32" s="263"/>
      <c r="BF32" s="359"/>
      <c r="BG32" s="194"/>
      <c r="BH32" s="263"/>
      <c r="BI32" s="263"/>
      <c r="BJ32" s="293"/>
      <c r="BK32" s="296"/>
      <c r="BL32" s="296"/>
      <c r="BM32" s="263"/>
      <c r="BN32" s="263"/>
      <c r="BO32" s="359"/>
      <c r="BP32" s="194"/>
      <c r="BQ32" s="263"/>
      <c r="BR32" s="263"/>
      <c r="BS32" s="293"/>
      <c r="BT32" s="297"/>
      <c r="BU32" s="297"/>
      <c r="BV32" s="297"/>
      <c r="BW32" s="297"/>
      <c r="BX32" s="297"/>
      <c r="BY32" s="297"/>
      <c r="BZ32" s="297"/>
      <c r="CA32" s="297"/>
      <c r="CB32" s="297"/>
      <c r="CC32" s="297"/>
      <c r="CD32" s="293"/>
      <c r="CE32" s="293"/>
      <c r="CF32" s="358"/>
      <c r="CG32" s="358"/>
      <c r="CH32" s="353"/>
      <c r="CI32" s="358"/>
      <c r="CJ32" s="358"/>
      <c r="CK32" s="372"/>
      <c r="CU32" s="387"/>
      <c r="CV32" s="387"/>
      <c r="CZ32" s="387"/>
      <c r="DA32" s="389"/>
      <c r="DB32" s="387"/>
      <c r="DC32" s="389"/>
    </row>
    <row r="33" spans="1:107" s="196" customFormat="1" ht="74.25" customHeight="1" x14ac:dyDescent="0.25">
      <c r="A33" s="475" t="s">
        <v>24</v>
      </c>
      <c r="B33" s="383" t="s">
        <v>27</v>
      </c>
      <c r="C33" s="396" t="s">
        <v>240</v>
      </c>
      <c r="D33" s="639" t="s">
        <v>204</v>
      </c>
      <c r="E33" s="383" t="s">
        <v>609</v>
      </c>
      <c r="F33" s="396" t="s">
        <v>643</v>
      </c>
      <c r="G33" s="396"/>
      <c r="H33" s="396"/>
      <c r="I33" s="396"/>
      <c r="J33" s="396"/>
      <c r="K33" s="396" t="s">
        <v>916</v>
      </c>
      <c r="L33" s="456" t="s">
        <v>915</v>
      </c>
      <c r="M33" s="456" t="s">
        <v>693</v>
      </c>
      <c r="N33" s="396" t="s">
        <v>9</v>
      </c>
      <c r="O33" s="396" t="s">
        <v>14</v>
      </c>
      <c r="P33" s="448" t="str">
        <f>INDEX(Validacion!$C$15:$G$19,Contabilidad!CU33:CU35,Contabilidad!CV33:CV35)</f>
        <v>Extrema</v>
      </c>
      <c r="Q33" s="226" t="s">
        <v>761</v>
      </c>
      <c r="R33" s="260" t="s">
        <v>158</v>
      </c>
      <c r="S33" s="260" t="s">
        <v>58</v>
      </c>
      <c r="T33" s="260" t="s">
        <v>59</v>
      </c>
      <c r="U33" s="260" t="s">
        <v>60</v>
      </c>
      <c r="V33" s="260" t="s">
        <v>61</v>
      </c>
      <c r="W33" s="260" t="s">
        <v>62</v>
      </c>
      <c r="X33" s="260" t="s">
        <v>75</v>
      </c>
      <c r="Y33" s="260" t="s">
        <v>63</v>
      </c>
      <c r="Z33" s="363">
        <f t="shared" si="0"/>
        <v>100</v>
      </c>
      <c r="AA33" s="366" t="str">
        <f t="shared" si="4"/>
        <v>Fuerte</v>
      </c>
      <c r="AB33" s="364" t="s">
        <v>141</v>
      </c>
      <c r="AC33" s="275">
        <f t="shared" si="2"/>
        <v>200</v>
      </c>
      <c r="AD33" s="276" t="str">
        <f t="shared" si="5"/>
        <v>Fuerte</v>
      </c>
      <c r="AE33" s="452">
        <f>(IF(AD33="Fuerte",100,IF(AD33="Moderado",50,0))+IF(AD34="Fuerte",100,IF(AD34="Moderado",50,0))+(IF(AD35="Fuerte",100,IF(AD35="Moderado",50,0)))/3)</f>
        <v>233.33333333333334</v>
      </c>
      <c r="AF33" s="454" t="str">
        <f>IF(AE33&gt;=100,"fuerte",IF(OR(AE33=99,AE33&gt;=50),"Moderado","Débil"))</f>
        <v>fuerte</v>
      </c>
      <c r="AG33" s="446" t="s">
        <v>150</v>
      </c>
      <c r="AH33" s="446" t="s">
        <v>152</v>
      </c>
      <c r="AI33" s="448" t="s">
        <v>140</v>
      </c>
      <c r="AJ33" s="448" t="s">
        <v>14</v>
      </c>
      <c r="AK33" s="448" t="str">
        <f>INDEX(Validacion!$C$15:$G$19,Contabilidad!CZ33:CZ35,Contabilidad!DB33:DB35)</f>
        <v>Alta</v>
      </c>
      <c r="AL33" s="450"/>
      <c r="AM33" s="226" t="s">
        <v>899</v>
      </c>
      <c r="AN33" s="226" t="s">
        <v>830</v>
      </c>
      <c r="AO33" s="356" t="s">
        <v>831</v>
      </c>
      <c r="AP33" s="229">
        <v>43831</v>
      </c>
      <c r="AQ33" s="229">
        <v>44196</v>
      </c>
      <c r="AR33" s="356" t="s">
        <v>828</v>
      </c>
      <c r="AS33" s="230"/>
      <c r="AT33" s="230"/>
      <c r="AU33" s="356"/>
      <c r="AV33" s="356"/>
      <c r="AW33" s="356"/>
      <c r="AX33" s="252"/>
      <c r="AY33" s="356"/>
      <c r="AZ33" s="356"/>
      <c r="BA33" s="356"/>
      <c r="BB33" s="230"/>
      <c r="BC33" s="230"/>
      <c r="BD33" s="226"/>
      <c r="BE33" s="226"/>
      <c r="BF33" s="363"/>
      <c r="BG33" s="253"/>
      <c r="BH33" s="226"/>
      <c r="BI33" s="226"/>
      <c r="BJ33" s="254"/>
      <c r="BK33" s="230"/>
      <c r="BL33" s="230"/>
      <c r="BM33" s="226"/>
      <c r="BN33" s="226"/>
      <c r="BO33" s="363"/>
      <c r="BP33" s="253"/>
      <c r="BQ33" s="226"/>
      <c r="BR33" s="226"/>
      <c r="BS33" s="254"/>
      <c r="BT33" s="237"/>
      <c r="BU33" s="237"/>
      <c r="BV33" s="237"/>
      <c r="BW33" s="237"/>
      <c r="BX33" s="237"/>
      <c r="BY33" s="237"/>
      <c r="BZ33" s="237"/>
      <c r="CA33" s="237"/>
      <c r="CB33" s="237"/>
      <c r="CC33" s="237"/>
      <c r="CD33" s="254"/>
      <c r="CE33" s="254"/>
      <c r="CF33" s="356"/>
      <c r="CG33" s="356"/>
      <c r="CH33" s="350"/>
      <c r="CI33" s="356"/>
      <c r="CJ33" s="356"/>
      <c r="CK33" s="348"/>
      <c r="CU33" s="386">
        <f>VLOOKUP(N33,Validacion!$I$15:$M$19,2,FALSE)</f>
        <v>3</v>
      </c>
      <c r="CV33" s="386">
        <f>VLOOKUP(O33,Validacion!$I$23:$J$27,2,FALSE)</f>
        <v>4</v>
      </c>
      <c r="CZ33" s="386">
        <f>VLOOKUP($AI33,Validacion!$I$15:$M$19,2,FALSE)</f>
        <v>1</v>
      </c>
      <c r="DA33" s="389"/>
      <c r="DB33" s="386">
        <f>VLOOKUP($AJ33,Validacion!$I$23:$J$27,2,FALSE)</f>
        <v>4</v>
      </c>
      <c r="DC33" s="389"/>
    </row>
    <row r="34" spans="1:107" s="196" customFormat="1" ht="74.25" customHeight="1" x14ac:dyDescent="0.25">
      <c r="A34" s="476"/>
      <c r="B34" s="384"/>
      <c r="C34" s="389"/>
      <c r="D34" s="641"/>
      <c r="E34" s="384"/>
      <c r="F34" s="389"/>
      <c r="G34" s="389"/>
      <c r="H34" s="389"/>
      <c r="I34" s="389"/>
      <c r="J34" s="389"/>
      <c r="K34" s="389"/>
      <c r="L34" s="390"/>
      <c r="M34" s="390"/>
      <c r="N34" s="389"/>
      <c r="O34" s="389"/>
      <c r="P34" s="391"/>
      <c r="Q34" s="191" t="s">
        <v>712</v>
      </c>
      <c r="R34" s="261" t="s">
        <v>158</v>
      </c>
      <c r="S34" s="261" t="s">
        <v>58</v>
      </c>
      <c r="T34" s="261" t="s">
        <v>59</v>
      </c>
      <c r="U34" s="261" t="s">
        <v>60</v>
      </c>
      <c r="V34" s="261" t="s">
        <v>61</v>
      </c>
      <c r="W34" s="261" t="s">
        <v>62</v>
      </c>
      <c r="X34" s="261" t="s">
        <v>75</v>
      </c>
      <c r="Y34" s="261" t="s">
        <v>63</v>
      </c>
      <c r="Z34" s="360">
        <f t="shared" si="0"/>
        <v>100</v>
      </c>
      <c r="AA34" s="361" t="str">
        <f t="shared" si="4"/>
        <v>Fuerte</v>
      </c>
      <c r="AB34" s="362" t="s">
        <v>141</v>
      </c>
      <c r="AC34" s="272">
        <f t="shared" si="2"/>
        <v>200</v>
      </c>
      <c r="AD34" s="273" t="str">
        <f t="shared" si="5"/>
        <v>Fuerte</v>
      </c>
      <c r="AE34" s="392"/>
      <c r="AF34" s="393"/>
      <c r="AG34" s="394"/>
      <c r="AH34" s="394"/>
      <c r="AI34" s="391"/>
      <c r="AJ34" s="391"/>
      <c r="AK34" s="391"/>
      <c r="AL34" s="395"/>
      <c r="AM34" s="191" t="s">
        <v>833</v>
      </c>
      <c r="AN34" s="191" t="s">
        <v>834</v>
      </c>
      <c r="AO34" s="357" t="s">
        <v>835</v>
      </c>
      <c r="AP34" s="84">
        <v>43831</v>
      </c>
      <c r="AQ34" s="84">
        <v>44196</v>
      </c>
      <c r="AR34" s="357" t="s">
        <v>836</v>
      </c>
      <c r="AS34" s="192"/>
      <c r="AT34" s="192"/>
      <c r="AU34" s="357"/>
      <c r="AV34" s="357"/>
      <c r="AW34" s="357"/>
      <c r="AX34" s="220"/>
      <c r="AY34" s="357"/>
      <c r="AZ34" s="357"/>
      <c r="BA34" s="357"/>
      <c r="BB34" s="192"/>
      <c r="BC34" s="192"/>
      <c r="BD34" s="191"/>
      <c r="BE34" s="191"/>
      <c r="BF34" s="360"/>
      <c r="BG34" s="221"/>
      <c r="BH34" s="191"/>
      <c r="BI34" s="191"/>
      <c r="BJ34" s="337"/>
      <c r="BK34" s="192"/>
      <c r="BL34" s="192"/>
      <c r="BM34" s="191"/>
      <c r="BN34" s="191"/>
      <c r="BO34" s="360"/>
      <c r="BP34" s="221"/>
      <c r="BQ34" s="191"/>
      <c r="BR34" s="191"/>
      <c r="BS34" s="337"/>
      <c r="BT34" s="195"/>
      <c r="BU34" s="195"/>
      <c r="BV34" s="195"/>
      <c r="BW34" s="195"/>
      <c r="BX34" s="195"/>
      <c r="BY34" s="195"/>
      <c r="BZ34" s="195"/>
      <c r="CA34" s="195"/>
      <c r="CB34" s="195"/>
      <c r="CC34" s="195"/>
      <c r="CD34" s="337"/>
      <c r="CE34" s="337"/>
      <c r="CF34" s="357"/>
      <c r="CG34" s="357"/>
      <c r="CH34" s="347"/>
      <c r="CI34" s="357"/>
      <c r="CJ34" s="357"/>
      <c r="CK34" s="349"/>
      <c r="CU34" s="387"/>
      <c r="CV34" s="387"/>
      <c r="CZ34" s="387"/>
      <c r="DA34" s="389"/>
      <c r="DB34" s="387"/>
      <c r="DC34" s="389"/>
    </row>
    <row r="35" spans="1:107" s="196" customFormat="1" ht="160.30000000000001" customHeight="1" thickBot="1" x14ac:dyDescent="0.3">
      <c r="A35" s="477"/>
      <c r="B35" s="385"/>
      <c r="C35" s="386"/>
      <c r="D35" s="640"/>
      <c r="E35" s="385"/>
      <c r="F35" s="386"/>
      <c r="G35" s="386"/>
      <c r="H35" s="386"/>
      <c r="I35" s="386"/>
      <c r="J35" s="386"/>
      <c r="K35" s="386"/>
      <c r="L35" s="457"/>
      <c r="M35" s="457"/>
      <c r="N35" s="386"/>
      <c r="O35" s="386"/>
      <c r="P35" s="449"/>
      <c r="Q35" s="263" t="s">
        <v>713</v>
      </c>
      <c r="R35" s="264" t="s">
        <v>158</v>
      </c>
      <c r="S35" s="264" t="s">
        <v>58</v>
      </c>
      <c r="T35" s="264" t="s">
        <v>59</v>
      </c>
      <c r="U35" s="264" t="s">
        <v>60</v>
      </c>
      <c r="V35" s="264" t="s">
        <v>61</v>
      </c>
      <c r="W35" s="264" t="s">
        <v>62</v>
      </c>
      <c r="X35" s="264" t="s">
        <v>75</v>
      </c>
      <c r="Y35" s="264" t="s">
        <v>63</v>
      </c>
      <c r="Z35" s="359">
        <f t="shared" si="0"/>
        <v>100</v>
      </c>
      <c r="AA35" s="367" t="str">
        <f t="shared" si="4"/>
        <v>Fuerte</v>
      </c>
      <c r="AB35" s="365" t="s">
        <v>141</v>
      </c>
      <c r="AC35" s="268">
        <f t="shared" si="2"/>
        <v>200</v>
      </c>
      <c r="AD35" s="269" t="str">
        <f t="shared" si="5"/>
        <v>Fuerte</v>
      </c>
      <c r="AE35" s="453"/>
      <c r="AF35" s="455"/>
      <c r="AG35" s="447"/>
      <c r="AH35" s="447"/>
      <c r="AI35" s="449"/>
      <c r="AJ35" s="449"/>
      <c r="AK35" s="449"/>
      <c r="AL35" s="642"/>
      <c r="AM35" s="263" t="s">
        <v>762</v>
      </c>
      <c r="AN35" s="263" t="s">
        <v>837</v>
      </c>
      <c r="AO35" s="358" t="s">
        <v>802</v>
      </c>
      <c r="AP35" s="295">
        <v>43831</v>
      </c>
      <c r="AQ35" s="295">
        <v>44196</v>
      </c>
      <c r="AR35" s="358" t="s">
        <v>838</v>
      </c>
      <c r="AS35" s="296"/>
      <c r="AT35" s="296"/>
      <c r="AU35" s="358"/>
      <c r="AV35" s="358"/>
      <c r="AW35" s="358"/>
      <c r="AX35" s="208"/>
      <c r="AY35" s="358"/>
      <c r="AZ35" s="358"/>
      <c r="BA35" s="358"/>
      <c r="BB35" s="296"/>
      <c r="BC35" s="296"/>
      <c r="BD35" s="263"/>
      <c r="BE35" s="263"/>
      <c r="BF35" s="359"/>
      <c r="BG35" s="194"/>
      <c r="BH35" s="263"/>
      <c r="BI35" s="263"/>
      <c r="BJ35" s="293"/>
      <c r="BK35" s="296"/>
      <c r="BL35" s="296"/>
      <c r="BM35" s="263"/>
      <c r="BN35" s="263"/>
      <c r="BO35" s="359"/>
      <c r="BP35" s="194"/>
      <c r="BQ35" s="263"/>
      <c r="BR35" s="263"/>
      <c r="BS35" s="293"/>
      <c r="BT35" s="297"/>
      <c r="BU35" s="297"/>
      <c r="BV35" s="297"/>
      <c r="BW35" s="297"/>
      <c r="BX35" s="297"/>
      <c r="BY35" s="297"/>
      <c r="BZ35" s="297"/>
      <c r="CA35" s="297"/>
      <c r="CB35" s="297"/>
      <c r="CC35" s="297"/>
      <c r="CD35" s="293"/>
      <c r="CE35" s="293"/>
      <c r="CF35" s="358"/>
      <c r="CG35" s="358"/>
      <c r="CH35" s="353"/>
      <c r="CI35" s="358"/>
      <c r="CJ35" s="358"/>
      <c r="CK35" s="372"/>
      <c r="CU35" s="387"/>
      <c r="CV35" s="387"/>
      <c r="CZ35" s="387"/>
      <c r="DA35" s="389"/>
      <c r="DB35" s="387"/>
      <c r="DC35" s="389"/>
    </row>
    <row r="36" spans="1:107" s="196" customFormat="1" ht="74.25" customHeight="1" x14ac:dyDescent="0.25">
      <c r="A36" s="475" t="s">
        <v>24</v>
      </c>
      <c r="B36" s="383" t="s">
        <v>27</v>
      </c>
      <c r="C36" s="396" t="s">
        <v>240</v>
      </c>
      <c r="D36" s="639" t="s">
        <v>204</v>
      </c>
      <c r="E36" s="383" t="s">
        <v>609</v>
      </c>
      <c r="F36" s="396" t="s">
        <v>645</v>
      </c>
      <c r="G36" s="396"/>
      <c r="H36" s="396"/>
      <c r="I36" s="396"/>
      <c r="J36" s="396"/>
      <c r="K36" s="396" t="s">
        <v>646</v>
      </c>
      <c r="L36" s="456" t="s">
        <v>900</v>
      </c>
      <c r="M36" s="456" t="s">
        <v>693</v>
      </c>
      <c r="N36" s="396" t="s">
        <v>9</v>
      </c>
      <c r="O36" s="396" t="s">
        <v>14</v>
      </c>
      <c r="P36" s="448" t="str">
        <f>INDEX(Validacion!$C$15:$G$19,Contabilidad!CU36:CU38,Contabilidad!CV36:CV38)</f>
        <v>Extrema</v>
      </c>
      <c r="Q36" s="226" t="s">
        <v>714</v>
      </c>
      <c r="R36" s="260" t="s">
        <v>158</v>
      </c>
      <c r="S36" s="260" t="s">
        <v>58</v>
      </c>
      <c r="T36" s="260" t="s">
        <v>59</v>
      </c>
      <c r="U36" s="260" t="s">
        <v>60</v>
      </c>
      <c r="V36" s="260" t="s">
        <v>61</v>
      </c>
      <c r="W36" s="260" t="s">
        <v>62</v>
      </c>
      <c r="X36" s="260" t="s">
        <v>75</v>
      </c>
      <c r="Y36" s="260" t="s">
        <v>63</v>
      </c>
      <c r="Z36" s="363">
        <f t="shared" si="0"/>
        <v>100</v>
      </c>
      <c r="AA36" s="366" t="str">
        <f t="shared" si="4"/>
        <v>Fuerte</v>
      </c>
      <c r="AB36" s="364" t="s">
        <v>141</v>
      </c>
      <c r="AC36" s="275">
        <f t="shared" si="2"/>
        <v>200</v>
      </c>
      <c r="AD36" s="276" t="str">
        <f t="shared" si="5"/>
        <v>Fuerte</v>
      </c>
      <c r="AE36" s="452">
        <f>(IF(AD36="Fuerte",100,IF(AD36="Moderado",50,0))+IF(AD37="Fuerte",100,IF(AD37="Moderado",50,0))+(IF(AD38="Fuerte",100,IF(AD38="Moderado",50,0)))/3)</f>
        <v>216.66666666666666</v>
      </c>
      <c r="AF36" s="454" t="str">
        <f>IF(AE36&gt;=100,"fuerte",IF(OR(AE36=99,AE36&gt;=50),"Moderado","Débil"))</f>
        <v>fuerte</v>
      </c>
      <c r="AG36" s="446" t="s">
        <v>150</v>
      </c>
      <c r="AH36" s="446" t="s">
        <v>152</v>
      </c>
      <c r="AI36" s="448" t="s">
        <v>140</v>
      </c>
      <c r="AJ36" s="448" t="s">
        <v>14</v>
      </c>
      <c r="AK36" s="448" t="str">
        <f>INDEX(Validacion!$C$15:$G$19,Contabilidad!CZ36:CZ38,Contabilidad!DB36:DB38)</f>
        <v>Alta</v>
      </c>
      <c r="AL36" s="450"/>
      <c r="AM36" s="226" t="s">
        <v>839</v>
      </c>
      <c r="AN36" s="226" t="s">
        <v>840</v>
      </c>
      <c r="AO36" s="356" t="s">
        <v>802</v>
      </c>
      <c r="AP36" s="229">
        <v>43831</v>
      </c>
      <c r="AQ36" s="229">
        <v>44196</v>
      </c>
      <c r="AR36" s="356" t="s">
        <v>841</v>
      </c>
      <c r="AS36" s="230"/>
      <c r="AT36" s="230"/>
      <c r="AU36" s="356"/>
      <c r="AV36" s="356"/>
      <c r="AW36" s="356"/>
      <c r="AX36" s="252"/>
      <c r="AY36" s="356"/>
      <c r="AZ36" s="356"/>
      <c r="BA36" s="356"/>
      <c r="BB36" s="230"/>
      <c r="BC36" s="230"/>
      <c r="BD36" s="226"/>
      <c r="BE36" s="226"/>
      <c r="BF36" s="363"/>
      <c r="BG36" s="253"/>
      <c r="BH36" s="226"/>
      <c r="BI36" s="226"/>
      <c r="BJ36" s="254"/>
      <c r="BK36" s="230"/>
      <c r="BL36" s="230"/>
      <c r="BM36" s="226"/>
      <c r="BN36" s="226"/>
      <c r="BO36" s="363"/>
      <c r="BP36" s="253"/>
      <c r="BQ36" s="226"/>
      <c r="BR36" s="226"/>
      <c r="BS36" s="254"/>
      <c r="BT36" s="237"/>
      <c r="BU36" s="237"/>
      <c r="BV36" s="237"/>
      <c r="BW36" s="237"/>
      <c r="BX36" s="237"/>
      <c r="BY36" s="237"/>
      <c r="BZ36" s="237"/>
      <c r="CA36" s="237"/>
      <c r="CB36" s="237"/>
      <c r="CC36" s="237"/>
      <c r="CD36" s="254"/>
      <c r="CE36" s="254"/>
      <c r="CF36" s="356"/>
      <c r="CG36" s="356"/>
      <c r="CH36" s="350"/>
      <c r="CI36" s="356"/>
      <c r="CJ36" s="356"/>
      <c r="CK36" s="348"/>
      <c r="CU36" s="386">
        <f>VLOOKUP(N36,Validacion!$I$15:$M$19,2,FALSE)</f>
        <v>3</v>
      </c>
      <c r="CV36" s="386">
        <f>VLOOKUP(O36,Validacion!$I$23:$J$27,2,FALSE)</f>
        <v>4</v>
      </c>
      <c r="CZ36" s="386">
        <f>VLOOKUP($AI36,Validacion!$I$15:$M$19,2,FALSE)</f>
        <v>1</v>
      </c>
      <c r="DA36" s="389"/>
      <c r="DB36" s="386">
        <f>VLOOKUP($AJ36,Validacion!$I$23:$J$27,2,FALSE)</f>
        <v>4</v>
      </c>
      <c r="DC36" s="389"/>
    </row>
    <row r="37" spans="1:107" s="196" customFormat="1" ht="74.25" customHeight="1" x14ac:dyDescent="0.25">
      <c r="A37" s="476"/>
      <c r="B37" s="384"/>
      <c r="C37" s="389"/>
      <c r="D37" s="641"/>
      <c r="E37" s="384"/>
      <c r="F37" s="389"/>
      <c r="G37" s="389"/>
      <c r="H37" s="389"/>
      <c r="I37" s="389"/>
      <c r="J37" s="389"/>
      <c r="K37" s="389"/>
      <c r="L37" s="390"/>
      <c r="M37" s="390"/>
      <c r="N37" s="389"/>
      <c r="O37" s="389"/>
      <c r="P37" s="391"/>
      <c r="Q37" s="191" t="s">
        <v>715</v>
      </c>
      <c r="R37" s="261" t="s">
        <v>158</v>
      </c>
      <c r="S37" s="261" t="s">
        <v>58</v>
      </c>
      <c r="T37" s="261" t="s">
        <v>59</v>
      </c>
      <c r="U37" s="261" t="s">
        <v>60</v>
      </c>
      <c r="V37" s="261" t="s">
        <v>61</v>
      </c>
      <c r="W37" s="261" t="s">
        <v>62</v>
      </c>
      <c r="X37" s="261" t="s">
        <v>75</v>
      </c>
      <c r="Y37" s="261" t="s">
        <v>63</v>
      </c>
      <c r="Z37" s="360">
        <f t="shared" si="0"/>
        <v>100</v>
      </c>
      <c r="AA37" s="361" t="str">
        <f t="shared" si="4"/>
        <v>Fuerte</v>
      </c>
      <c r="AB37" s="362" t="s">
        <v>141</v>
      </c>
      <c r="AC37" s="272">
        <f t="shared" si="2"/>
        <v>200</v>
      </c>
      <c r="AD37" s="273" t="str">
        <f t="shared" si="5"/>
        <v>Fuerte</v>
      </c>
      <c r="AE37" s="392"/>
      <c r="AF37" s="393"/>
      <c r="AG37" s="394"/>
      <c r="AH37" s="394"/>
      <c r="AI37" s="391"/>
      <c r="AJ37" s="391"/>
      <c r="AK37" s="391"/>
      <c r="AL37" s="395"/>
      <c r="AM37" s="191" t="s">
        <v>842</v>
      </c>
      <c r="AN37" s="191" t="s">
        <v>843</v>
      </c>
      <c r="AO37" s="357" t="s">
        <v>802</v>
      </c>
      <c r="AP37" s="84">
        <v>43831</v>
      </c>
      <c r="AQ37" s="84">
        <v>44196</v>
      </c>
      <c r="AR37" s="357" t="s">
        <v>844</v>
      </c>
      <c r="AS37" s="192"/>
      <c r="AT37" s="192"/>
      <c r="AU37" s="357"/>
      <c r="AV37" s="357"/>
      <c r="AW37" s="357"/>
      <c r="AX37" s="220"/>
      <c r="AY37" s="357"/>
      <c r="AZ37" s="357"/>
      <c r="BA37" s="357"/>
      <c r="BB37" s="192"/>
      <c r="BC37" s="192"/>
      <c r="BD37" s="191"/>
      <c r="BE37" s="191"/>
      <c r="BF37" s="360"/>
      <c r="BG37" s="221"/>
      <c r="BH37" s="191"/>
      <c r="BI37" s="191"/>
      <c r="BJ37" s="337"/>
      <c r="BK37" s="192"/>
      <c r="BL37" s="192"/>
      <c r="BM37" s="191"/>
      <c r="BN37" s="191"/>
      <c r="BO37" s="360"/>
      <c r="BP37" s="221"/>
      <c r="BQ37" s="191"/>
      <c r="BR37" s="191"/>
      <c r="BS37" s="337"/>
      <c r="BT37" s="195"/>
      <c r="BU37" s="195"/>
      <c r="BV37" s="195"/>
      <c r="BW37" s="195"/>
      <c r="BX37" s="195"/>
      <c r="BY37" s="195"/>
      <c r="BZ37" s="195"/>
      <c r="CA37" s="195"/>
      <c r="CB37" s="195"/>
      <c r="CC37" s="195"/>
      <c r="CD37" s="337"/>
      <c r="CE37" s="337"/>
      <c r="CF37" s="357"/>
      <c r="CG37" s="357"/>
      <c r="CH37" s="347"/>
      <c r="CI37" s="357"/>
      <c r="CJ37" s="357"/>
      <c r="CK37" s="349"/>
      <c r="CU37" s="387"/>
      <c r="CV37" s="387"/>
      <c r="CZ37" s="387"/>
      <c r="DA37" s="389"/>
      <c r="DB37" s="387"/>
      <c r="DC37" s="389"/>
    </row>
    <row r="38" spans="1:107" s="196" customFormat="1" ht="160.30000000000001" customHeight="1" thickBot="1" x14ac:dyDescent="0.3">
      <c r="A38" s="477"/>
      <c r="B38" s="385"/>
      <c r="C38" s="386"/>
      <c r="D38" s="640"/>
      <c r="E38" s="385"/>
      <c r="F38" s="386"/>
      <c r="G38" s="386"/>
      <c r="H38" s="386"/>
      <c r="I38" s="386"/>
      <c r="J38" s="386"/>
      <c r="K38" s="386"/>
      <c r="L38" s="457"/>
      <c r="M38" s="457"/>
      <c r="N38" s="386"/>
      <c r="O38" s="386"/>
      <c r="P38" s="449"/>
      <c r="Q38" s="263" t="s">
        <v>716</v>
      </c>
      <c r="R38" s="264" t="s">
        <v>223</v>
      </c>
      <c r="S38" s="264" t="s">
        <v>58</v>
      </c>
      <c r="T38" s="264" t="s">
        <v>59</v>
      </c>
      <c r="U38" s="264" t="s">
        <v>60</v>
      </c>
      <c r="V38" s="264" t="s">
        <v>72</v>
      </c>
      <c r="W38" s="264" t="s">
        <v>62</v>
      </c>
      <c r="X38" s="264" t="s">
        <v>75</v>
      </c>
      <c r="Y38" s="264" t="s">
        <v>63</v>
      </c>
      <c r="Z38" s="359">
        <f t="shared" si="0"/>
        <v>95</v>
      </c>
      <c r="AA38" s="367" t="str">
        <f t="shared" si="4"/>
        <v>Moderado</v>
      </c>
      <c r="AB38" s="365" t="s">
        <v>141</v>
      </c>
      <c r="AC38" s="268">
        <f t="shared" si="2"/>
        <v>150</v>
      </c>
      <c r="AD38" s="269" t="str">
        <f t="shared" si="5"/>
        <v>Moderado</v>
      </c>
      <c r="AE38" s="453"/>
      <c r="AF38" s="455"/>
      <c r="AG38" s="447"/>
      <c r="AH38" s="447"/>
      <c r="AI38" s="449"/>
      <c r="AJ38" s="449"/>
      <c r="AK38" s="449"/>
      <c r="AL38" s="642"/>
      <c r="AM38" s="263" t="s">
        <v>763</v>
      </c>
      <c r="AN38" s="263" t="s">
        <v>845</v>
      </c>
      <c r="AO38" s="358" t="s">
        <v>802</v>
      </c>
      <c r="AP38" s="295">
        <v>43831</v>
      </c>
      <c r="AQ38" s="295">
        <v>44196</v>
      </c>
      <c r="AR38" s="358" t="s">
        <v>846</v>
      </c>
      <c r="AS38" s="296"/>
      <c r="AT38" s="296"/>
      <c r="AU38" s="358"/>
      <c r="AV38" s="358"/>
      <c r="AW38" s="358"/>
      <c r="AX38" s="208"/>
      <c r="AY38" s="358"/>
      <c r="AZ38" s="358"/>
      <c r="BA38" s="358"/>
      <c r="BB38" s="296"/>
      <c r="BC38" s="296"/>
      <c r="BD38" s="263"/>
      <c r="BE38" s="263"/>
      <c r="BF38" s="359"/>
      <c r="BG38" s="194"/>
      <c r="BH38" s="263"/>
      <c r="BI38" s="263"/>
      <c r="BJ38" s="293"/>
      <c r="BK38" s="296"/>
      <c r="BL38" s="296"/>
      <c r="BM38" s="263"/>
      <c r="BN38" s="263"/>
      <c r="BO38" s="359"/>
      <c r="BP38" s="194"/>
      <c r="BQ38" s="263"/>
      <c r="BR38" s="263"/>
      <c r="BS38" s="293"/>
      <c r="BT38" s="297"/>
      <c r="BU38" s="297"/>
      <c r="BV38" s="297"/>
      <c r="BW38" s="297"/>
      <c r="BX38" s="297"/>
      <c r="BY38" s="297"/>
      <c r="BZ38" s="297"/>
      <c r="CA38" s="297"/>
      <c r="CB38" s="297"/>
      <c r="CC38" s="297"/>
      <c r="CD38" s="293"/>
      <c r="CE38" s="293"/>
      <c r="CF38" s="358"/>
      <c r="CG38" s="358"/>
      <c r="CH38" s="353"/>
      <c r="CI38" s="358"/>
      <c r="CJ38" s="358"/>
      <c r="CK38" s="372"/>
      <c r="CU38" s="387"/>
      <c r="CV38" s="387"/>
      <c r="CZ38" s="387"/>
      <c r="DA38" s="389"/>
      <c r="DB38" s="387"/>
      <c r="DC38" s="389"/>
    </row>
    <row r="39" spans="1:107" s="196" customFormat="1" ht="74.25" customHeight="1" x14ac:dyDescent="0.25">
      <c r="A39" s="475" t="s">
        <v>24</v>
      </c>
      <c r="B39" s="383" t="s">
        <v>27</v>
      </c>
      <c r="C39" s="396" t="s">
        <v>240</v>
      </c>
      <c r="D39" s="639" t="s">
        <v>204</v>
      </c>
      <c r="E39" s="383" t="s">
        <v>609</v>
      </c>
      <c r="F39" s="396" t="s">
        <v>686</v>
      </c>
      <c r="G39" s="396"/>
      <c r="H39" s="396"/>
      <c r="I39" s="396"/>
      <c r="J39" s="396"/>
      <c r="K39" s="396" t="s">
        <v>648</v>
      </c>
      <c r="L39" s="456" t="s">
        <v>647</v>
      </c>
      <c r="M39" s="456" t="s">
        <v>693</v>
      </c>
      <c r="N39" s="396" t="s">
        <v>9</v>
      </c>
      <c r="O39" s="396" t="s">
        <v>14</v>
      </c>
      <c r="P39" s="448" t="str">
        <f>INDEX(Validacion!$C$15:$G$19,Contabilidad!CU39:CU41,Contabilidad!CV39:CV41)</f>
        <v>Extrema</v>
      </c>
      <c r="Q39" s="226" t="s">
        <v>717</v>
      </c>
      <c r="R39" s="260" t="s">
        <v>158</v>
      </c>
      <c r="S39" s="260" t="s">
        <v>58</v>
      </c>
      <c r="T39" s="260" t="s">
        <v>59</v>
      </c>
      <c r="U39" s="260" t="s">
        <v>60</v>
      </c>
      <c r="V39" s="260" t="s">
        <v>61</v>
      </c>
      <c r="W39" s="260" t="s">
        <v>62</v>
      </c>
      <c r="X39" s="260" t="s">
        <v>75</v>
      </c>
      <c r="Y39" s="260" t="s">
        <v>63</v>
      </c>
      <c r="Z39" s="363">
        <f t="shared" si="0"/>
        <v>100</v>
      </c>
      <c r="AA39" s="366" t="str">
        <f t="shared" si="4"/>
        <v>Fuerte</v>
      </c>
      <c r="AB39" s="364" t="s">
        <v>141</v>
      </c>
      <c r="AC39" s="275">
        <f t="shared" si="2"/>
        <v>200</v>
      </c>
      <c r="AD39" s="276" t="str">
        <f t="shared" si="5"/>
        <v>Fuerte</v>
      </c>
      <c r="AE39" s="452">
        <f>(IF(AD39="Fuerte",100,IF(AD39="Moderado",50,0))+IF(AD40="Fuerte",100,IF(AD40="Moderado",50,0))+(IF(AD41="Fuerte",100,IF(AD41="Moderado",50,0)))/3)</f>
        <v>233.33333333333334</v>
      </c>
      <c r="AF39" s="454" t="str">
        <f>IF(AE39&gt;=100,"fuerte",IF(OR(AE39=99,AE39&gt;=50),"Moderado","Débil"))</f>
        <v>fuerte</v>
      </c>
      <c r="AG39" s="446" t="s">
        <v>150</v>
      </c>
      <c r="AH39" s="446" t="s">
        <v>152</v>
      </c>
      <c r="AI39" s="448" t="s">
        <v>140</v>
      </c>
      <c r="AJ39" s="448" t="s">
        <v>14</v>
      </c>
      <c r="AK39" s="448" t="str">
        <f>INDEX(Validacion!$C$15:$G$19,Contabilidad!CZ39:CZ41,Contabilidad!DB39:DB41)</f>
        <v>Alta</v>
      </c>
      <c r="AL39" s="450"/>
      <c r="AM39" s="226"/>
      <c r="AN39" s="226" t="s">
        <v>847</v>
      </c>
      <c r="AO39" s="356" t="s">
        <v>802</v>
      </c>
      <c r="AP39" s="229">
        <v>43831</v>
      </c>
      <c r="AQ39" s="229">
        <v>44196</v>
      </c>
      <c r="AR39" s="356" t="s">
        <v>848</v>
      </c>
      <c r="AS39" s="230"/>
      <c r="AT39" s="230"/>
      <c r="AU39" s="356"/>
      <c r="AV39" s="356"/>
      <c r="AW39" s="356"/>
      <c r="AX39" s="252"/>
      <c r="AY39" s="356"/>
      <c r="AZ39" s="356"/>
      <c r="BA39" s="356"/>
      <c r="BB39" s="230"/>
      <c r="BC39" s="230"/>
      <c r="BD39" s="226"/>
      <c r="BE39" s="226"/>
      <c r="BF39" s="363"/>
      <c r="BG39" s="253"/>
      <c r="BH39" s="226"/>
      <c r="BI39" s="226"/>
      <c r="BJ39" s="254"/>
      <c r="BK39" s="230"/>
      <c r="BL39" s="230"/>
      <c r="BM39" s="226"/>
      <c r="BN39" s="226"/>
      <c r="BO39" s="363"/>
      <c r="BP39" s="253"/>
      <c r="BQ39" s="226"/>
      <c r="BR39" s="226"/>
      <c r="BS39" s="254"/>
      <c r="BT39" s="237"/>
      <c r="BU39" s="237"/>
      <c r="BV39" s="237"/>
      <c r="BW39" s="237"/>
      <c r="BX39" s="237"/>
      <c r="BY39" s="237"/>
      <c r="BZ39" s="237"/>
      <c r="CA39" s="237"/>
      <c r="CB39" s="237"/>
      <c r="CC39" s="237"/>
      <c r="CD39" s="254"/>
      <c r="CE39" s="254"/>
      <c r="CF39" s="356"/>
      <c r="CG39" s="356"/>
      <c r="CH39" s="350"/>
      <c r="CI39" s="356"/>
      <c r="CJ39" s="356"/>
      <c r="CK39" s="348"/>
      <c r="CU39" s="386">
        <f>VLOOKUP(N39,Validacion!$I$15:$M$19,2,FALSE)</f>
        <v>3</v>
      </c>
      <c r="CV39" s="386">
        <f>VLOOKUP(O39,Validacion!$I$23:$J$27,2,FALSE)</f>
        <v>4</v>
      </c>
      <c r="CZ39" s="386">
        <f>VLOOKUP($AI39,Validacion!$I$15:$M$19,2,FALSE)</f>
        <v>1</v>
      </c>
      <c r="DA39" s="389"/>
      <c r="DB39" s="386">
        <f>VLOOKUP($AJ39,Validacion!$I$23:$J$27,2,FALSE)</f>
        <v>4</v>
      </c>
      <c r="DC39" s="389"/>
    </row>
    <row r="40" spans="1:107" s="196" customFormat="1" ht="74.25" customHeight="1" x14ac:dyDescent="0.25">
      <c r="A40" s="476"/>
      <c r="B40" s="384"/>
      <c r="C40" s="389"/>
      <c r="D40" s="641"/>
      <c r="E40" s="384"/>
      <c r="F40" s="389"/>
      <c r="G40" s="389"/>
      <c r="H40" s="389"/>
      <c r="I40" s="389"/>
      <c r="J40" s="389"/>
      <c r="K40" s="389"/>
      <c r="L40" s="390"/>
      <c r="M40" s="390"/>
      <c r="N40" s="389"/>
      <c r="O40" s="389"/>
      <c r="P40" s="391"/>
      <c r="Q40" s="191" t="s">
        <v>718</v>
      </c>
      <c r="R40" s="261" t="s">
        <v>158</v>
      </c>
      <c r="S40" s="261" t="s">
        <v>58</v>
      </c>
      <c r="T40" s="261" t="s">
        <v>59</v>
      </c>
      <c r="U40" s="261" t="s">
        <v>60</v>
      </c>
      <c r="V40" s="261" t="s">
        <v>61</v>
      </c>
      <c r="W40" s="261" t="s">
        <v>62</v>
      </c>
      <c r="X40" s="261" t="s">
        <v>75</v>
      </c>
      <c r="Y40" s="261" t="s">
        <v>63</v>
      </c>
      <c r="Z40" s="360">
        <f t="shared" si="0"/>
        <v>100</v>
      </c>
      <c r="AA40" s="361" t="str">
        <f t="shared" si="4"/>
        <v>Fuerte</v>
      </c>
      <c r="AB40" s="362" t="s">
        <v>141</v>
      </c>
      <c r="AC40" s="272">
        <f t="shared" ref="AC40:AC67" si="6">IF(AA40="Fuerte",100,IF(AA40="Moderado",50,0))+IF(AB40="Fuerte",100,IF(AB40="Moderado",50,0))</f>
        <v>200</v>
      </c>
      <c r="AD40" s="273" t="str">
        <f t="shared" si="5"/>
        <v>Fuerte</v>
      </c>
      <c r="AE40" s="392"/>
      <c r="AF40" s="393"/>
      <c r="AG40" s="394"/>
      <c r="AH40" s="394"/>
      <c r="AI40" s="391"/>
      <c r="AJ40" s="391"/>
      <c r="AK40" s="391"/>
      <c r="AL40" s="395"/>
      <c r="AM40" s="191" t="s">
        <v>849</v>
      </c>
      <c r="AN40" s="191" t="s">
        <v>850</v>
      </c>
      <c r="AO40" s="357" t="s">
        <v>802</v>
      </c>
      <c r="AP40" s="84">
        <v>43831</v>
      </c>
      <c r="AQ40" s="84">
        <v>44196</v>
      </c>
      <c r="AR40" s="357" t="s">
        <v>851</v>
      </c>
      <c r="AS40" s="192"/>
      <c r="AT40" s="192"/>
      <c r="AU40" s="357"/>
      <c r="AV40" s="357"/>
      <c r="AW40" s="357"/>
      <c r="AX40" s="220"/>
      <c r="AY40" s="357"/>
      <c r="AZ40" s="357"/>
      <c r="BA40" s="357"/>
      <c r="BB40" s="192"/>
      <c r="BC40" s="192"/>
      <c r="BD40" s="191"/>
      <c r="BE40" s="191"/>
      <c r="BF40" s="360"/>
      <c r="BG40" s="221"/>
      <c r="BH40" s="191"/>
      <c r="BI40" s="191"/>
      <c r="BJ40" s="337"/>
      <c r="BK40" s="192"/>
      <c r="BL40" s="192"/>
      <c r="BM40" s="191"/>
      <c r="BN40" s="191"/>
      <c r="BO40" s="360"/>
      <c r="BP40" s="221"/>
      <c r="BQ40" s="191"/>
      <c r="BR40" s="191"/>
      <c r="BS40" s="337"/>
      <c r="BT40" s="195"/>
      <c r="BU40" s="195"/>
      <c r="BV40" s="195"/>
      <c r="BW40" s="195"/>
      <c r="BX40" s="195"/>
      <c r="BY40" s="195"/>
      <c r="BZ40" s="195"/>
      <c r="CA40" s="195"/>
      <c r="CB40" s="195"/>
      <c r="CC40" s="195"/>
      <c r="CD40" s="337"/>
      <c r="CE40" s="337"/>
      <c r="CF40" s="357"/>
      <c r="CG40" s="357"/>
      <c r="CH40" s="347"/>
      <c r="CI40" s="357"/>
      <c r="CJ40" s="357"/>
      <c r="CK40" s="349"/>
      <c r="CU40" s="387"/>
      <c r="CV40" s="387"/>
      <c r="CZ40" s="387"/>
      <c r="DA40" s="389"/>
      <c r="DB40" s="387"/>
      <c r="DC40" s="389"/>
    </row>
    <row r="41" spans="1:107" s="196" customFormat="1" ht="160.30000000000001" customHeight="1" thickBot="1" x14ac:dyDescent="0.3">
      <c r="A41" s="477"/>
      <c r="B41" s="385"/>
      <c r="C41" s="386"/>
      <c r="D41" s="640"/>
      <c r="E41" s="385"/>
      <c r="F41" s="386"/>
      <c r="G41" s="386"/>
      <c r="H41" s="386"/>
      <c r="I41" s="386"/>
      <c r="J41" s="386"/>
      <c r="K41" s="386"/>
      <c r="L41" s="457"/>
      <c r="M41" s="457"/>
      <c r="N41" s="386"/>
      <c r="O41" s="386"/>
      <c r="P41" s="449"/>
      <c r="Q41" s="263" t="s">
        <v>719</v>
      </c>
      <c r="R41" s="264" t="s">
        <v>158</v>
      </c>
      <c r="S41" s="264" t="s">
        <v>58</v>
      </c>
      <c r="T41" s="264" t="s">
        <v>59</v>
      </c>
      <c r="U41" s="264" t="s">
        <v>60</v>
      </c>
      <c r="V41" s="264" t="s">
        <v>61</v>
      </c>
      <c r="W41" s="264" t="s">
        <v>62</v>
      </c>
      <c r="X41" s="264" t="s">
        <v>75</v>
      </c>
      <c r="Y41" s="264" t="s">
        <v>63</v>
      </c>
      <c r="Z41" s="359">
        <f t="shared" si="0"/>
        <v>100</v>
      </c>
      <c r="AA41" s="367" t="str">
        <f t="shared" si="4"/>
        <v>Fuerte</v>
      </c>
      <c r="AB41" s="365" t="s">
        <v>141</v>
      </c>
      <c r="AC41" s="268">
        <f t="shared" si="6"/>
        <v>200</v>
      </c>
      <c r="AD41" s="269" t="str">
        <f t="shared" si="5"/>
        <v>Fuerte</v>
      </c>
      <c r="AE41" s="453"/>
      <c r="AF41" s="455"/>
      <c r="AG41" s="447"/>
      <c r="AH41" s="447"/>
      <c r="AI41" s="449"/>
      <c r="AJ41" s="449"/>
      <c r="AK41" s="449"/>
      <c r="AL41" s="642"/>
      <c r="AM41" s="263" t="s">
        <v>852</v>
      </c>
      <c r="AN41" s="263" t="s">
        <v>853</v>
      </c>
      <c r="AO41" s="358" t="s">
        <v>854</v>
      </c>
      <c r="AP41" s="295">
        <v>43831</v>
      </c>
      <c r="AQ41" s="295">
        <v>44196</v>
      </c>
      <c r="AR41" s="358" t="s">
        <v>855</v>
      </c>
      <c r="AS41" s="296"/>
      <c r="AT41" s="296"/>
      <c r="AU41" s="358"/>
      <c r="AV41" s="358"/>
      <c r="AW41" s="358"/>
      <c r="AX41" s="208"/>
      <c r="AY41" s="358"/>
      <c r="AZ41" s="358"/>
      <c r="BA41" s="358"/>
      <c r="BB41" s="296"/>
      <c r="BC41" s="296"/>
      <c r="BD41" s="263"/>
      <c r="BE41" s="263"/>
      <c r="BF41" s="359"/>
      <c r="BG41" s="194"/>
      <c r="BH41" s="263"/>
      <c r="BI41" s="263"/>
      <c r="BJ41" s="293"/>
      <c r="BK41" s="296"/>
      <c r="BL41" s="296"/>
      <c r="BM41" s="263"/>
      <c r="BN41" s="263"/>
      <c r="BO41" s="359"/>
      <c r="BP41" s="194"/>
      <c r="BQ41" s="263"/>
      <c r="BR41" s="263"/>
      <c r="BS41" s="293"/>
      <c r="BT41" s="297"/>
      <c r="BU41" s="297"/>
      <c r="BV41" s="297"/>
      <c r="BW41" s="297"/>
      <c r="BX41" s="297"/>
      <c r="BY41" s="297"/>
      <c r="BZ41" s="297"/>
      <c r="CA41" s="297"/>
      <c r="CB41" s="297"/>
      <c r="CC41" s="297"/>
      <c r="CD41" s="293"/>
      <c r="CE41" s="293"/>
      <c r="CF41" s="358"/>
      <c r="CG41" s="358"/>
      <c r="CH41" s="353"/>
      <c r="CI41" s="358"/>
      <c r="CJ41" s="358"/>
      <c r="CK41" s="372"/>
      <c r="CU41" s="387"/>
      <c r="CV41" s="387"/>
      <c r="CZ41" s="387"/>
      <c r="DA41" s="389"/>
      <c r="DB41" s="387"/>
      <c r="DC41" s="389"/>
    </row>
    <row r="42" spans="1:107" s="196" customFormat="1" ht="74.25" customHeight="1" x14ac:dyDescent="0.25">
      <c r="A42" s="475" t="s">
        <v>24</v>
      </c>
      <c r="B42" s="383" t="s">
        <v>27</v>
      </c>
      <c r="C42" s="396" t="s">
        <v>240</v>
      </c>
      <c r="D42" s="639" t="s">
        <v>204</v>
      </c>
      <c r="E42" s="383" t="s">
        <v>609</v>
      </c>
      <c r="F42" s="396" t="s">
        <v>649</v>
      </c>
      <c r="G42" s="396"/>
      <c r="H42" s="396"/>
      <c r="I42" s="396"/>
      <c r="J42" s="396"/>
      <c r="K42" s="396" t="s">
        <v>650</v>
      </c>
      <c r="L42" s="456" t="s">
        <v>901</v>
      </c>
      <c r="M42" s="456" t="s">
        <v>693</v>
      </c>
      <c r="N42" s="396" t="s">
        <v>9</v>
      </c>
      <c r="O42" s="396" t="s">
        <v>14</v>
      </c>
      <c r="P42" s="448" t="str">
        <f>INDEX(Validacion!$C$15:$G$19,Contabilidad!CU42:CU44,Contabilidad!CV42:CV44)</f>
        <v>Extrema</v>
      </c>
      <c r="Q42" s="226" t="s">
        <v>720</v>
      </c>
      <c r="R42" s="260" t="s">
        <v>223</v>
      </c>
      <c r="S42" s="260" t="s">
        <v>58</v>
      </c>
      <c r="T42" s="260" t="s">
        <v>59</v>
      </c>
      <c r="U42" s="260" t="s">
        <v>60</v>
      </c>
      <c r="V42" s="260" t="s">
        <v>72</v>
      </c>
      <c r="W42" s="260" t="s">
        <v>62</v>
      </c>
      <c r="X42" s="260" t="s">
        <v>75</v>
      </c>
      <c r="Y42" s="260" t="s">
        <v>63</v>
      </c>
      <c r="Z42" s="363">
        <f t="shared" si="0"/>
        <v>95</v>
      </c>
      <c r="AA42" s="366" t="str">
        <f t="shared" si="4"/>
        <v>Moderado</v>
      </c>
      <c r="AB42" s="364" t="s">
        <v>141</v>
      </c>
      <c r="AC42" s="275">
        <f t="shared" si="6"/>
        <v>150</v>
      </c>
      <c r="AD42" s="276" t="str">
        <f t="shared" si="5"/>
        <v>Moderado</v>
      </c>
      <c r="AE42" s="452">
        <f>(IF(AD42="Fuerte",100,IF(AD42="Moderado",50,0))+IF(AD43="Fuerte",100,IF(AD43="Moderado",50,0))+(IF(AD44="Fuerte",100,IF(AD44="Moderado",50,0)))/3)</f>
        <v>183.33333333333334</v>
      </c>
      <c r="AF42" s="454" t="str">
        <f>IF(AE42&gt;=100,"fuerte",IF(OR(AE42=99,AE42&gt;=50),"Moderado","Débil"))</f>
        <v>fuerte</v>
      </c>
      <c r="AG42" s="446" t="s">
        <v>150</v>
      </c>
      <c r="AH42" s="446" t="s">
        <v>152</v>
      </c>
      <c r="AI42" s="448" t="s">
        <v>140</v>
      </c>
      <c r="AJ42" s="448" t="s">
        <v>14</v>
      </c>
      <c r="AK42" s="448" t="str">
        <f>INDEX(Validacion!$C$15:$G$19,Contabilidad!CZ42:CZ44,Contabilidad!DB42:DB44)</f>
        <v>Alta</v>
      </c>
      <c r="AL42" s="450"/>
      <c r="AM42" s="226" t="s">
        <v>852</v>
      </c>
      <c r="AN42" s="226" t="s">
        <v>853</v>
      </c>
      <c r="AO42" s="356" t="s">
        <v>854</v>
      </c>
      <c r="AP42" s="229">
        <v>43831</v>
      </c>
      <c r="AQ42" s="229">
        <v>44196</v>
      </c>
      <c r="AR42" s="356" t="s">
        <v>855</v>
      </c>
      <c r="AS42" s="230"/>
      <c r="AT42" s="230"/>
      <c r="AU42" s="356"/>
      <c r="AV42" s="356"/>
      <c r="AW42" s="356"/>
      <c r="AX42" s="252"/>
      <c r="AY42" s="356"/>
      <c r="AZ42" s="356"/>
      <c r="BA42" s="356"/>
      <c r="BB42" s="230"/>
      <c r="BC42" s="230"/>
      <c r="BD42" s="226"/>
      <c r="BE42" s="226"/>
      <c r="BF42" s="363"/>
      <c r="BG42" s="253"/>
      <c r="BH42" s="226"/>
      <c r="BI42" s="226"/>
      <c r="BJ42" s="254"/>
      <c r="BK42" s="230"/>
      <c r="BL42" s="230"/>
      <c r="BM42" s="226"/>
      <c r="BN42" s="226"/>
      <c r="BO42" s="363"/>
      <c r="BP42" s="253"/>
      <c r="BQ42" s="226"/>
      <c r="BR42" s="226"/>
      <c r="BS42" s="254"/>
      <c r="BT42" s="237"/>
      <c r="BU42" s="237"/>
      <c r="BV42" s="237"/>
      <c r="BW42" s="237"/>
      <c r="BX42" s="237"/>
      <c r="BY42" s="237"/>
      <c r="BZ42" s="237"/>
      <c r="CA42" s="237"/>
      <c r="CB42" s="237"/>
      <c r="CC42" s="237"/>
      <c r="CD42" s="254"/>
      <c r="CE42" s="254"/>
      <c r="CF42" s="356"/>
      <c r="CG42" s="356"/>
      <c r="CH42" s="350"/>
      <c r="CI42" s="356"/>
      <c r="CJ42" s="356"/>
      <c r="CK42" s="348"/>
      <c r="CU42" s="386">
        <f>VLOOKUP(N42,Validacion!$I$15:$M$19,2,FALSE)</f>
        <v>3</v>
      </c>
      <c r="CV42" s="386">
        <f>VLOOKUP(O42,Validacion!$I$23:$J$27,2,FALSE)</f>
        <v>4</v>
      </c>
      <c r="CZ42" s="386">
        <f>VLOOKUP($AI42,Validacion!$I$15:$M$19,2,FALSE)</f>
        <v>1</v>
      </c>
      <c r="DA42" s="389"/>
      <c r="DB42" s="386">
        <f>VLOOKUP($AJ42,Validacion!$I$23:$J$27,2,FALSE)</f>
        <v>4</v>
      </c>
      <c r="DC42" s="389"/>
    </row>
    <row r="43" spans="1:107" s="196" customFormat="1" ht="74.25" customHeight="1" x14ac:dyDescent="0.25">
      <c r="A43" s="476"/>
      <c r="B43" s="384"/>
      <c r="C43" s="389"/>
      <c r="D43" s="641"/>
      <c r="E43" s="384"/>
      <c r="F43" s="389"/>
      <c r="G43" s="389"/>
      <c r="H43" s="389"/>
      <c r="I43" s="389"/>
      <c r="J43" s="389"/>
      <c r="K43" s="389"/>
      <c r="L43" s="390"/>
      <c r="M43" s="390"/>
      <c r="N43" s="389"/>
      <c r="O43" s="389"/>
      <c r="P43" s="391"/>
      <c r="Q43" s="191" t="s">
        <v>721</v>
      </c>
      <c r="R43" s="261" t="s">
        <v>158</v>
      </c>
      <c r="S43" s="261" t="s">
        <v>58</v>
      </c>
      <c r="T43" s="261" t="s">
        <v>59</v>
      </c>
      <c r="U43" s="261" t="s">
        <v>60</v>
      </c>
      <c r="V43" s="261" t="s">
        <v>61</v>
      </c>
      <c r="W43" s="261" t="s">
        <v>62</v>
      </c>
      <c r="X43" s="261" t="s">
        <v>75</v>
      </c>
      <c r="Y43" s="261" t="s">
        <v>63</v>
      </c>
      <c r="Z43" s="360">
        <f t="shared" si="0"/>
        <v>100</v>
      </c>
      <c r="AA43" s="361" t="str">
        <f t="shared" si="4"/>
        <v>Fuerte</v>
      </c>
      <c r="AB43" s="362" t="s">
        <v>141</v>
      </c>
      <c r="AC43" s="272">
        <f t="shared" si="6"/>
        <v>200</v>
      </c>
      <c r="AD43" s="273" t="str">
        <f t="shared" si="5"/>
        <v>Fuerte</v>
      </c>
      <c r="AE43" s="392"/>
      <c r="AF43" s="393"/>
      <c r="AG43" s="394"/>
      <c r="AH43" s="394"/>
      <c r="AI43" s="391"/>
      <c r="AJ43" s="391"/>
      <c r="AK43" s="391"/>
      <c r="AL43" s="395"/>
      <c r="AM43" s="191" t="s">
        <v>856</v>
      </c>
      <c r="AN43" s="191" t="s">
        <v>857</v>
      </c>
      <c r="AO43" s="357" t="s">
        <v>860</v>
      </c>
      <c r="AP43" s="84">
        <v>43831</v>
      </c>
      <c r="AQ43" s="84">
        <v>44196</v>
      </c>
      <c r="AR43" s="357" t="s">
        <v>861</v>
      </c>
      <c r="AS43" s="192"/>
      <c r="AT43" s="192"/>
      <c r="AU43" s="357"/>
      <c r="AV43" s="357"/>
      <c r="AW43" s="357"/>
      <c r="AX43" s="220"/>
      <c r="AY43" s="357"/>
      <c r="AZ43" s="357"/>
      <c r="BA43" s="357"/>
      <c r="BB43" s="192"/>
      <c r="BC43" s="192"/>
      <c r="BD43" s="191"/>
      <c r="BE43" s="191"/>
      <c r="BF43" s="360"/>
      <c r="BG43" s="221"/>
      <c r="BH43" s="191"/>
      <c r="BI43" s="191"/>
      <c r="BJ43" s="337"/>
      <c r="BK43" s="192"/>
      <c r="BL43" s="192"/>
      <c r="BM43" s="191"/>
      <c r="BN43" s="191"/>
      <c r="BO43" s="360"/>
      <c r="BP43" s="221"/>
      <c r="BQ43" s="191"/>
      <c r="BR43" s="191"/>
      <c r="BS43" s="337"/>
      <c r="BT43" s="195"/>
      <c r="BU43" s="195"/>
      <c r="BV43" s="195"/>
      <c r="BW43" s="195"/>
      <c r="BX43" s="195"/>
      <c r="BY43" s="195"/>
      <c r="BZ43" s="195"/>
      <c r="CA43" s="195"/>
      <c r="CB43" s="195"/>
      <c r="CC43" s="195"/>
      <c r="CD43" s="337"/>
      <c r="CE43" s="337"/>
      <c r="CF43" s="357"/>
      <c r="CG43" s="357"/>
      <c r="CH43" s="347"/>
      <c r="CI43" s="357"/>
      <c r="CJ43" s="357"/>
      <c r="CK43" s="349"/>
      <c r="CU43" s="387"/>
      <c r="CV43" s="387"/>
      <c r="CZ43" s="387"/>
      <c r="DA43" s="389"/>
      <c r="DB43" s="387"/>
      <c r="DC43" s="389"/>
    </row>
    <row r="44" spans="1:107" s="196" customFormat="1" ht="160.30000000000001" customHeight="1" thickBot="1" x14ac:dyDescent="0.3">
      <c r="A44" s="477"/>
      <c r="B44" s="385"/>
      <c r="C44" s="386"/>
      <c r="D44" s="640"/>
      <c r="E44" s="385"/>
      <c r="F44" s="386"/>
      <c r="G44" s="386"/>
      <c r="H44" s="386"/>
      <c r="I44" s="386"/>
      <c r="J44" s="386"/>
      <c r="K44" s="386"/>
      <c r="L44" s="457"/>
      <c r="M44" s="457"/>
      <c r="N44" s="386"/>
      <c r="O44" s="386"/>
      <c r="P44" s="449"/>
      <c r="Q44" s="263" t="s">
        <v>764</v>
      </c>
      <c r="R44" s="264" t="s">
        <v>158</v>
      </c>
      <c r="S44" s="264" t="s">
        <v>58</v>
      </c>
      <c r="T44" s="264" t="s">
        <v>59</v>
      </c>
      <c r="U44" s="264" t="s">
        <v>60</v>
      </c>
      <c r="V44" s="264" t="s">
        <v>61</v>
      </c>
      <c r="W44" s="264" t="s">
        <v>62</v>
      </c>
      <c r="X44" s="264" t="s">
        <v>75</v>
      </c>
      <c r="Y44" s="264" t="s">
        <v>63</v>
      </c>
      <c r="Z44" s="359">
        <f t="shared" si="0"/>
        <v>100</v>
      </c>
      <c r="AA44" s="367" t="str">
        <f t="shared" si="4"/>
        <v>Fuerte</v>
      </c>
      <c r="AB44" s="365" t="s">
        <v>141</v>
      </c>
      <c r="AC44" s="268">
        <f t="shared" si="6"/>
        <v>200</v>
      </c>
      <c r="AD44" s="269" t="str">
        <f t="shared" si="5"/>
        <v>Fuerte</v>
      </c>
      <c r="AE44" s="453"/>
      <c r="AF44" s="455"/>
      <c r="AG44" s="447"/>
      <c r="AH44" s="447"/>
      <c r="AI44" s="449"/>
      <c r="AJ44" s="449"/>
      <c r="AK44" s="449"/>
      <c r="AL44" s="642"/>
      <c r="AM44" s="263" t="s">
        <v>765</v>
      </c>
      <c r="AN44" s="263" t="s">
        <v>857</v>
      </c>
      <c r="AO44" s="358" t="s">
        <v>860</v>
      </c>
      <c r="AP44" s="295">
        <v>43831</v>
      </c>
      <c r="AQ44" s="295">
        <v>44196</v>
      </c>
      <c r="AR44" s="358" t="s">
        <v>861</v>
      </c>
      <c r="AS44" s="296"/>
      <c r="AT44" s="296"/>
      <c r="AU44" s="358"/>
      <c r="AV44" s="358"/>
      <c r="AW44" s="358"/>
      <c r="AX44" s="208"/>
      <c r="AY44" s="358"/>
      <c r="AZ44" s="358"/>
      <c r="BA44" s="358"/>
      <c r="BB44" s="296"/>
      <c r="BC44" s="296"/>
      <c r="BD44" s="263"/>
      <c r="BE44" s="263"/>
      <c r="BF44" s="359"/>
      <c r="BG44" s="194"/>
      <c r="BH44" s="263"/>
      <c r="BI44" s="263"/>
      <c r="BJ44" s="293"/>
      <c r="BK44" s="296"/>
      <c r="BL44" s="296"/>
      <c r="BM44" s="263"/>
      <c r="BN44" s="263"/>
      <c r="BO44" s="359"/>
      <c r="BP44" s="194"/>
      <c r="BQ44" s="263"/>
      <c r="BR44" s="263"/>
      <c r="BS44" s="293"/>
      <c r="BT44" s="297"/>
      <c r="BU44" s="297"/>
      <c r="BV44" s="297"/>
      <c r="BW44" s="297"/>
      <c r="BX44" s="297"/>
      <c r="BY44" s="297"/>
      <c r="BZ44" s="297"/>
      <c r="CA44" s="297"/>
      <c r="CB44" s="297"/>
      <c r="CC44" s="297"/>
      <c r="CD44" s="293"/>
      <c r="CE44" s="293"/>
      <c r="CF44" s="358"/>
      <c r="CG44" s="358"/>
      <c r="CH44" s="353"/>
      <c r="CI44" s="358"/>
      <c r="CJ44" s="358"/>
      <c r="CK44" s="372"/>
      <c r="CU44" s="387"/>
      <c r="CV44" s="387"/>
      <c r="CZ44" s="387"/>
      <c r="DA44" s="389"/>
      <c r="DB44" s="387"/>
      <c r="DC44" s="389"/>
    </row>
    <row r="45" spans="1:107" s="196" customFormat="1" ht="74.25" customHeight="1" x14ac:dyDescent="0.25">
      <c r="A45" s="475" t="s">
        <v>24</v>
      </c>
      <c r="B45" s="383" t="s">
        <v>27</v>
      </c>
      <c r="C45" s="396" t="s">
        <v>240</v>
      </c>
      <c r="D45" s="639" t="s">
        <v>204</v>
      </c>
      <c r="E45" s="383" t="s">
        <v>609</v>
      </c>
      <c r="F45" s="396" t="s">
        <v>651</v>
      </c>
      <c r="G45" s="396"/>
      <c r="H45" s="396"/>
      <c r="I45" s="396"/>
      <c r="J45" s="396"/>
      <c r="K45" s="396" t="s">
        <v>652</v>
      </c>
      <c r="L45" s="456" t="s">
        <v>902</v>
      </c>
      <c r="M45" s="456" t="s">
        <v>693</v>
      </c>
      <c r="N45" s="396" t="s">
        <v>9</v>
      </c>
      <c r="O45" s="396" t="s">
        <v>14</v>
      </c>
      <c r="P45" s="448" t="str">
        <f>INDEX(Validacion!$C$15:$G$19,Contabilidad!CU45:CU47,Contabilidad!CV45:CV47)</f>
        <v>Extrema</v>
      </c>
      <c r="Q45" s="226" t="s">
        <v>722</v>
      </c>
      <c r="R45" s="260" t="s">
        <v>158</v>
      </c>
      <c r="S45" s="260" t="s">
        <v>58</v>
      </c>
      <c r="T45" s="260" t="s">
        <v>59</v>
      </c>
      <c r="U45" s="260" t="s">
        <v>60</v>
      </c>
      <c r="V45" s="260" t="s">
        <v>61</v>
      </c>
      <c r="W45" s="260" t="s">
        <v>62</v>
      </c>
      <c r="X45" s="260" t="s">
        <v>75</v>
      </c>
      <c r="Y45" s="260" t="s">
        <v>63</v>
      </c>
      <c r="Z45" s="363">
        <f t="shared" si="0"/>
        <v>100</v>
      </c>
      <c r="AA45" s="366" t="str">
        <f t="shared" si="4"/>
        <v>Fuerte</v>
      </c>
      <c r="AB45" s="364" t="s">
        <v>141</v>
      </c>
      <c r="AC45" s="275">
        <f t="shared" si="6"/>
        <v>200</v>
      </c>
      <c r="AD45" s="276" t="str">
        <f t="shared" si="5"/>
        <v>Fuerte</v>
      </c>
      <c r="AE45" s="452">
        <f>(IF(AD45="Fuerte",100,IF(AD45="Moderado",50,0))+IF(AD46="Fuerte",100,IF(AD46="Moderado",50,0))+(IF(AD47="Fuerte",100,IF(AD47="Moderado",50,0)))/3)</f>
        <v>233.33333333333334</v>
      </c>
      <c r="AF45" s="454" t="str">
        <f>IF(AE45&gt;=100,"fuerte",IF(OR(AE45=99,AE45&gt;=50),"Moderado","Débil"))</f>
        <v>fuerte</v>
      </c>
      <c r="AG45" s="446" t="s">
        <v>150</v>
      </c>
      <c r="AH45" s="446" t="s">
        <v>152</v>
      </c>
      <c r="AI45" s="448" t="s">
        <v>140</v>
      </c>
      <c r="AJ45" s="448" t="s">
        <v>14</v>
      </c>
      <c r="AK45" s="448" t="str">
        <f>INDEX(Validacion!$C$15:$G$19,Contabilidad!CZ45:CZ47,Contabilidad!DB45:DB47)</f>
        <v>Alta</v>
      </c>
      <c r="AL45" s="450"/>
      <c r="AM45" s="226" t="s">
        <v>856</v>
      </c>
      <c r="AN45" s="226" t="s">
        <v>857</v>
      </c>
      <c r="AO45" s="356" t="s">
        <v>860</v>
      </c>
      <c r="AP45" s="229">
        <v>43831</v>
      </c>
      <c r="AQ45" s="229">
        <v>44196</v>
      </c>
      <c r="AR45" s="356" t="s">
        <v>861</v>
      </c>
      <c r="AS45" s="230"/>
      <c r="AT45" s="230"/>
      <c r="AU45" s="356"/>
      <c r="AV45" s="356"/>
      <c r="AW45" s="356"/>
      <c r="AX45" s="252"/>
      <c r="AY45" s="356"/>
      <c r="AZ45" s="356"/>
      <c r="BA45" s="356"/>
      <c r="BB45" s="230"/>
      <c r="BC45" s="230"/>
      <c r="BD45" s="226"/>
      <c r="BE45" s="226"/>
      <c r="BF45" s="363"/>
      <c r="BG45" s="253"/>
      <c r="BH45" s="226"/>
      <c r="BI45" s="226"/>
      <c r="BJ45" s="254"/>
      <c r="BK45" s="230"/>
      <c r="BL45" s="230"/>
      <c r="BM45" s="226"/>
      <c r="BN45" s="226"/>
      <c r="BO45" s="363"/>
      <c r="BP45" s="253"/>
      <c r="BQ45" s="226"/>
      <c r="BR45" s="226"/>
      <c r="BS45" s="254"/>
      <c r="BT45" s="237"/>
      <c r="BU45" s="237"/>
      <c r="BV45" s="237"/>
      <c r="BW45" s="237"/>
      <c r="BX45" s="237"/>
      <c r="BY45" s="237"/>
      <c r="BZ45" s="237"/>
      <c r="CA45" s="237"/>
      <c r="CB45" s="237"/>
      <c r="CC45" s="237"/>
      <c r="CD45" s="254"/>
      <c r="CE45" s="254"/>
      <c r="CF45" s="356"/>
      <c r="CG45" s="356"/>
      <c r="CH45" s="356"/>
      <c r="CI45" s="356"/>
      <c r="CJ45" s="356"/>
      <c r="CK45" s="238"/>
      <c r="CU45" s="386">
        <f>VLOOKUP(N45,Validacion!$I$15:$M$19,2,FALSE)</f>
        <v>3</v>
      </c>
      <c r="CV45" s="386">
        <f>VLOOKUP(O45,Validacion!$I$23:$J$27,2,FALSE)</f>
        <v>4</v>
      </c>
      <c r="CZ45" s="386">
        <f>VLOOKUP($AI45,Validacion!$I$15:$M$19,2,FALSE)</f>
        <v>1</v>
      </c>
      <c r="DA45" s="389"/>
      <c r="DB45" s="386">
        <f>VLOOKUP($AJ45,Validacion!$I$23:$J$27,2,FALSE)</f>
        <v>4</v>
      </c>
      <c r="DC45" s="389"/>
    </row>
    <row r="46" spans="1:107" s="196" customFormat="1" ht="74.25" customHeight="1" x14ac:dyDescent="0.25">
      <c r="A46" s="476"/>
      <c r="B46" s="384"/>
      <c r="C46" s="389"/>
      <c r="D46" s="641"/>
      <c r="E46" s="384"/>
      <c r="F46" s="389"/>
      <c r="G46" s="389"/>
      <c r="H46" s="389"/>
      <c r="I46" s="389"/>
      <c r="J46" s="389"/>
      <c r="K46" s="389"/>
      <c r="L46" s="390"/>
      <c r="M46" s="390"/>
      <c r="N46" s="389"/>
      <c r="O46" s="389"/>
      <c r="P46" s="391"/>
      <c r="Q46" s="191" t="s">
        <v>723</v>
      </c>
      <c r="R46" s="261" t="s">
        <v>158</v>
      </c>
      <c r="S46" s="261" t="s">
        <v>58</v>
      </c>
      <c r="T46" s="261" t="s">
        <v>59</v>
      </c>
      <c r="U46" s="261" t="s">
        <v>60</v>
      </c>
      <c r="V46" s="261" t="s">
        <v>61</v>
      </c>
      <c r="W46" s="261" t="s">
        <v>62</v>
      </c>
      <c r="X46" s="261" t="s">
        <v>75</v>
      </c>
      <c r="Y46" s="261" t="s">
        <v>63</v>
      </c>
      <c r="Z46" s="360">
        <f t="shared" si="0"/>
        <v>100</v>
      </c>
      <c r="AA46" s="361" t="str">
        <f t="shared" si="4"/>
        <v>Fuerte</v>
      </c>
      <c r="AB46" s="362" t="s">
        <v>141</v>
      </c>
      <c r="AC46" s="272">
        <f t="shared" si="6"/>
        <v>200</v>
      </c>
      <c r="AD46" s="273" t="str">
        <f t="shared" si="5"/>
        <v>Fuerte</v>
      </c>
      <c r="AE46" s="392"/>
      <c r="AF46" s="393"/>
      <c r="AG46" s="394"/>
      <c r="AH46" s="394"/>
      <c r="AI46" s="391"/>
      <c r="AJ46" s="391"/>
      <c r="AK46" s="391"/>
      <c r="AL46" s="395"/>
      <c r="AM46" s="191" t="s">
        <v>858</v>
      </c>
      <c r="AN46" s="191" t="s">
        <v>857</v>
      </c>
      <c r="AO46" s="357" t="s">
        <v>860</v>
      </c>
      <c r="AP46" s="84">
        <v>43831</v>
      </c>
      <c r="AQ46" s="84">
        <v>44196</v>
      </c>
      <c r="AR46" s="357" t="s">
        <v>861</v>
      </c>
      <c r="AS46" s="192"/>
      <c r="AT46" s="192"/>
      <c r="AU46" s="357"/>
      <c r="AV46" s="357"/>
      <c r="AW46" s="357"/>
      <c r="AX46" s="220"/>
      <c r="AY46" s="357"/>
      <c r="AZ46" s="357"/>
      <c r="BA46" s="357"/>
      <c r="BB46" s="192"/>
      <c r="BC46" s="192"/>
      <c r="BD46" s="191"/>
      <c r="BE46" s="191"/>
      <c r="BF46" s="360"/>
      <c r="BG46" s="221"/>
      <c r="BH46" s="191"/>
      <c r="BI46" s="191"/>
      <c r="BJ46" s="337"/>
      <c r="BK46" s="192"/>
      <c r="BL46" s="192"/>
      <c r="BM46" s="191"/>
      <c r="BN46" s="191"/>
      <c r="BO46" s="360"/>
      <c r="BP46" s="221"/>
      <c r="BQ46" s="191"/>
      <c r="BR46" s="191"/>
      <c r="BS46" s="337"/>
      <c r="BT46" s="195"/>
      <c r="BU46" s="195"/>
      <c r="BV46" s="195"/>
      <c r="BW46" s="195"/>
      <c r="BX46" s="195"/>
      <c r="BY46" s="195"/>
      <c r="BZ46" s="195"/>
      <c r="CA46" s="195"/>
      <c r="CB46" s="195"/>
      <c r="CC46" s="195"/>
      <c r="CD46" s="337"/>
      <c r="CE46" s="337"/>
      <c r="CF46" s="357"/>
      <c r="CG46" s="357"/>
      <c r="CH46" s="357"/>
      <c r="CI46" s="357"/>
      <c r="CJ46" s="357"/>
      <c r="CK46" s="239"/>
      <c r="CU46" s="387"/>
      <c r="CV46" s="387"/>
      <c r="CZ46" s="387"/>
      <c r="DA46" s="389"/>
      <c r="DB46" s="387"/>
      <c r="DC46" s="389"/>
    </row>
    <row r="47" spans="1:107" s="196" customFormat="1" ht="160.30000000000001" customHeight="1" thickBot="1" x14ac:dyDescent="0.3">
      <c r="A47" s="477"/>
      <c r="B47" s="385"/>
      <c r="C47" s="386"/>
      <c r="D47" s="640"/>
      <c r="E47" s="385"/>
      <c r="F47" s="386"/>
      <c r="G47" s="386"/>
      <c r="H47" s="386"/>
      <c r="I47" s="386"/>
      <c r="J47" s="386"/>
      <c r="K47" s="386"/>
      <c r="L47" s="457"/>
      <c r="M47" s="457"/>
      <c r="N47" s="386"/>
      <c r="O47" s="386"/>
      <c r="P47" s="449"/>
      <c r="Q47" s="263" t="s">
        <v>724</v>
      </c>
      <c r="R47" s="264" t="s">
        <v>158</v>
      </c>
      <c r="S47" s="264" t="s">
        <v>58</v>
      </c>
      <c r="T47" s="264" t="s">
        <v>59</v>
      </c>
      <c r="U47" s="264" t="s">
        <v>60</v>
      </c>
      <c r="V47" s="264" t="s">
        <v>61</v>
      </c>
      <c r="W47" s="264" t="s">
        <v>62</v>
      </c>
      <c r="X47" s="264" t="s">
        <v>75</v>
      </c>
      <c r="Y47" s="264" t="s">
        <v>63</v>
      </c>
      <c r="Z47" s="359">
        <f t="shared" si="0"/>
        <v>100</v>
      </c>
      <c r="AA47" s="367" t="str">
        <f t="shared" ref="AA47:AA67" si="7">IF(Z47&gt;=96,"Fuerte",IF(OR(Z47=95,Z47&gt;=86),"Moderado","Débil"))</f>
        <v>Fuerte</v>
      </c>
      <c r="AB47" s="365" t="s">
        <v>141</v>
      </c>
      <c r="AC47" s="268">
        <f t="shared" si="6"/>
        <v>200</v>
      </c>
      <c r="AD47" s="269" t="str">
        <f t="shared" ref="AD47:AD67" si="8">IF(AND(AA47="Moderado",AB47="Moderado",AC47=100),"Moderado",IF(AC47=200,"Fuerte",IF(OR(AC47=150,),"Moderado","Débil")))</f>
        <v>Fuerte</v>
      </c>
      <c r="AE47" s="453"/>
      <c r="AF47" s="455"/>
      <c r="AG47" s="447"/>
      <c r="AH47" s="447"/>
      <c r="AI47" s="449"/>
      <c r="AJ47" s="449"/>
      <c r="AK47" s="449"/>
      <c r="AL47" s="642"/>
      <c r="AM47" s="263" t="s">
        <v>766</v>
      </c>
      <c r="AN47" s="263" t="s">
        <v>859</v>
      </c>
      <c r="AO47" s="358" t="s">
        <v>860</v>
      </c>
      <c r="AP47" s="295">
        <v>43831</v>
      </c>
      <c r="AQ47" s="295">
        <v>44196</v>
      </c>
      <c r="AR47" s="358" t="s">
        <v>859</v>
      </c>
      <c r="AS47" s="296"/>
      <c r="AT47" s="296"/>
      <c r="AU47" s="358"/>
      <c r="AV47" s="358"/>
      <c r="AW47" s="358"/>
      <c r="AX47" s="208"/>
      <c r="AY47" s="358"/>
      <c r="AZ47" s="358"/>
      <c r="BA47" s="358"/>
      <c r="BB47" s="296"/>
      <c r="BC47" s="296"/>
      <c r="BD47" s="263"/>
      <c r="BE47" s="263"/>
      <c r="BF47" s="359"/>
      <c r="BG47" s="194"/>
      <c r="BH47" s="263"/>
      <c r="BI47" s="263"/>
      <c r="BJ47" s="293"/>
      <c r="BK47" s="296"/>
      <c r="BL47" s="296"/>
      <c r="BM47" s="263"/>
      <c r="BN47" s="263"/>
      <c r="BO47" s="359"/>
      <c r="BP47" s="194"/>
      <c r="BQ47" s="263"/>
      <c r="BR47" s="263"/>
      <c r="BS47" s="293"/>
      <c r="BT47" s="297"/>
      <c r="BU47" s="297"/>
      <c r="BV47" s="297"/>
      <c r="BW47" s="297"/>
      <c r="BX47" s="297"/>
      <c r="BY47" s="297"/>
      <c r="BZ47" s="297"/>
      <c r="CA47" s="297"/>
      <c r="CB47" s="297"/>
      <c r="CC47" s="297"/>
      <c r="CD47" s="293"/>
      <c r="CE47" s="293"/>
      <c r="CF47" s="358"/>
      <c r="CG47" s="358"/>
      <c r="CH47" s="358"/>
      <c r="CI47" s="358"/>
      <c r="CJ47" s="358"/>
      <c r="CK47" s="298"/>
      <c r="CU47" s="387"/>
      <c r="CV47" s="387"/>
      <c r="CZ47" s="387"/>
      <c r="DA47" s="389"/>
      <c r="DB47" s="387"/>
      <c r="DC47" s="389"/>
    </row>
    <row r="48" spans="1:107" s="196" customFormat="1" ht="74.25" customHeight="1" x14ac:dyDescent="0.25">
      <c r="A48" s="475" t="s">
        <v>24</v>
      </c>
      <c r="B48" s="383" t="s">
        <v>27</v>
      </c>
      <c r="C48" s="396" t="s">
        <v>240</v>
      </c>
      <c r="D48" s="639" t="s">
        <v>204</v>
      </c>
      <c r="E48" s="383" t="s">
        <v>609</v>
      </c>
      <c r="F48" s="396" t="s">
        <v>653</v>
      </c>
      <c r="G48" s="396"/>
      <c r="H48" s="396"/>
      <c r="I48" s="396"/>
      <c r="J48" s="396"/>
      <c r="K48" s="396" t="s">
        <v>654</v>
      </c>
      <c r="L48" s="456" t="s">
        <v>903</v>
      </c>
      <c r="M48" s="456" t="s">
        <v>693</v>
      </c>
      <c r="N48" s="396" t="s">
        <v>9</v>
      </c>
      <c r="O48" s="396" t="s">
        <v>14</v>
      </c>
      <c r="P48" s="448" t="str">
        <f>INDEX(Validacion!$C$15:$G$19,Contabilidad!CU48:CU50,Contabilidad!CV48:CV50)</f>
        <v>Extrema</v>
      </c>
      <c r="Q48" s="226" t="s">
        <v>725</v>
      </c>
      <c r="R48" s="260" t="s">
        <v>158</v>
      </c>
      <c r="S48" s="260" t="s">
        <v>58</v>
      </c>
      <c r="T48" s="260" t="s">
        <v>59</v>
      </c>
      <c r="U48" s="260" t="s">
        <v>60</v>
      </c>
      <c r="V48" s="260" t="s">
        <v>61</v>
      </c>
      <c r="W48" s="260" t="s">
        <v>62</v>
      </c>
      <c r="X48" s="260" t="s">
        <v>75</v>
      </c>
      <c r="Y48" s="260" t="s">
        <v>63</v>
      </c>
      <c r="Z48" s="363">
        <f t="shared" si="0"/>
        <v>100</v>
      </c>
      <c r="AA48" s="366" t="str">
        <f t="shared" si="7"/>
        <v>Fuerte</v>
      </c>
      <c r="AB48" s="364" t="s">
        <v>15</v>
      </c>
      <c r="AC48" s="275">
        <f t="shared" si="6"/>
        <v>150</v>
      </c>
      <c r="AD48" s="276" t="str">
        <f t="shared" si="8"/>
        <v>Moderado</v>
      </c>
      <c r="AE48" s="452">
        <f>(IF(AD48="Fuerte",100,IF(AD48="Moderado",50,0))+IF(AD49="Fuerte",100,IF(AD49="Moderado",50,0))+(IF(AD50="Fuerte",100,IF(AD50="Moderado",50,0)))/3)</f>
        <v>133.33333333333334</v>
      </c>
      <c r="AF48" s="454" t="str">
        <f>IF(AE48&gt;=100,"moderado",IF(OR(AE48=99,AE48&gt;=50),"Moderado","Débil"))</f>
        <v>moderado</v>
      </c>
      <c r="AG48" s="446" t="s">
        <v>150</v>
      </c>
      <c r="AH48" s="446" t="s">
        <v>152</v>
      </c>
      <c r="AI48" s="448" t="s">
        <v>140</v>
      </c>
      <c r="AJ48" s="448" t="s">
        <v>14</v>
      </c>
      <c r="AK48" s="448" t="str">
        <f>INDEX(Validacion!$C$15:$G$19,Contabilidad!CZ48:CZ50,Contabilidad!DB48:DB50)</f>
        <v>Alta</v>
      </c>
      <c r="AL48" s="450"/>
      <c r="AM48" s="226"/>
      <c r="AN48" s="226" t="s">
        <v>859</v>
      </c>
      <c r="AO48" s="356" t="s">
        <v>860</v>
      </c>
      <c r="AP48" s="229">
        <v>43831</v>
      </c>
      <c r="AQ48" s="229">
        <v>44196</v>
      </c>
      <c r="AR48" s="356" t="s">
        <v>859</v>
      </c>
      <c r="AS48" s="230"/>
      <c r="AT48" s="230"/>
      <c r="AU48" s="356"/>
      <c r="AV48" s="356"/>
      <c r="AW48" s="356"/>
      <c r="AX48" s="252"/>
      <c r="AY48" s="356"/>
      <c r="AZ48" s="356"/>
      <c r="BA48" s="356"/>
      <c r="BB48" s="230"/>
      <c r="BC48" s="230"/>
      <c r="BD48" s="226"/>
      <c r="BE48" s="226"/>
      <c r="BF48" s="363"/>
      <c r="BG48" s="253"/>
      <c r="BH48" s="226"/>
      <c r="BI48" s="226"/>
      <c r="BJ48" s="254"/>
      <c r="BK48" s="230"/>
      <c r="BL48" s="230"/>
      <c r="BM48" s="226"/>
      <c r="BN48" s="226"/>
      <c r="BO48" s="363"/>
      <c r="BP48" s="253"/>
      <c r="BQ48" s="226"/>
      <c r="BR48" s="226"/>
      <c r="BS48" s="254"/>
      <c r="BT48" s="237"/>
      <c r="BU48" s="237"/>
      <c r="BV48" s="237"/>
      <c r="BW48" s="237"/>
      <c r="BX48" s="237"/>
      <c r="BY48" s="237"/>
      <c r="BZ48" s="237"/>
      <c r="CA48" s="237"/>
      <c r="CB48" s="237"/>
      <c r="CC48" s="237"/>
      <c r="CD48" s="254"/>
      <c r="CE48" s="254"/>
      <c r="CF48" s="356"/>
      <c r="CG48" s="237"/>
      <c r="CH48" s="356"/>
      <c r="CI48" s="356"/>
      <c r="CJ48" s="356"/>
      <c r="CK48" s="238"/>
      <c r="CU48" s="386">
        <f>VLOOKUP(N48,Validacion!$I$15:$M$19,2,FALSE)</f>
        <v>3</v>
      </c>
      <c r="CV48" s="386">
        <f>VLOOKUP(O48,Validacion!$I$23:$J$27,2,FALSE)</f>
        <v>4</v>
      </c>
      <c r="CZ48" s="386">
        <f>VLOOKUP($AI48,Validacion!$I$15:$M$19,2,FALSE)</f>
        <v>1</v>
      </c>
      <c r="DA48" s="389"/>
      <c r="DB48" s="386">
        <f>VLOOKUP($AJ48,Validacion!$I$23:$J$27,2,FALSE)</f>
        <v>4</v>
      </c>
      <c r="DC48" s="389"/>
    </row>
    <row r="49" spans="1:107" s="196" customFormat="1" ht="74.25" customHeight="1" x14ac:dyDescent="0.25">
      <c r="A49" s="476"/>
      <c r="B49" s="384"/>
      <c r="C49" s="389"/>
      <c r="D49" s="641"/>
      <c r="E49" s="384"/>
      <c r="F49" s="389"/>
      <c r="G49" s="389"/>
      <c r="H49" s="389"/>
      <c r="I49" s="389"/>
      <c r="J49" s="389"/>
      <c r="K49" s="389"/>
      <c r="L49" s="390"/>
      <c r="M49" s="390"/>
      <c r="N49" s="389"/>
      <c r="O49" s="389"/>
      <c r="P49" s="391"/>
      <c r="Q49" s="191" t="s">
        <v>923</v>
      </c>
      <c r="R49" s="261" t="s">
        <v>158</v>
      </c>
      <c r="S49" s="261" t="s">
        <v>58</v>
      </c>
      <c r="T49" s="261" t="s">
        <v>59</v>
      </c>
      <c r="U49" s="261" t="s">
        <v>60</v>
      </c>
      <c r="V49" s="261" t="s">
        <v>72</v>
      </c>
      <c r="W49" s="261" t="s">
        <v>62</v>
      </c>
      <c r="X49" s="261" t="s">
        <v>75</v>
      </c>
      <c r="Y49" s="261" t="s">
        <v>63</v>
      </c>
      <c r="Z49" s="360">
        <f t="shared" si="0"/>
        <v>95</v>
      </c>
      <c r="AA49" s="361" t="str">
        <f t="shared" si="7"/>
        <v>Moderado</v>
      </c>
      <c r="AB49" s="362" t="s">
        <v>141</v>
      </c>
      <c r="AC49" s="272">
        <f t="shared" si="6"/>
        <v>150</v>
      </c>
      <c r="AD49" s="273" t="str">
        <f t="shared" si="8"/>
        <v>Moderado</v>
      </c>
      <c r="AE49" s="392"/>
      <c r="AF49" s="393"/>
      <c r="AG49" s="394"/>
      <c r="AH49" s="394"/>
      <c r="AI49" s="391"/>
      <c r="AJ49" s="391"/>
      <c r="AK49" s="391"/>
      <c r="AL49" s="395"/>
      <c r="AM49" s="191" t="s">
        <v>862</v>
      </c>
      <c r="AN49" s="191" t="s">
        <v>863</v>
      </c>
      <c r="AO49" s="357" t="s">
        <v>860</v>
      </c>
      <c r="AP49" s="84">
        <v>43831</v>
      </c>
      <c r="AQ49" s="84">
        <v>44196</v>
      </c>
      <c r="AR49" s="357" t="s">
        <v>864</v>
      </c>
      <c r="AS49" s="192"/>
      <c r="AT49" s="192"/>
      <c r="AU49" s="357"/>
      <c r="AV49" s="357"/>
      <c r="AW49" s="357"/>
      <c r="AX49" s="220"/>
      <c r="AY49" s="357"/>
      <c r="AZ49" s="357"/>
      <c r="BA49" s="357"/>
      <c r="BB49" s="192"/>
      <c r="BC49" s="192"/>
      <c r="BD49" s="191"/>
      <c r="BE49" s="191"/>
      <c r="BF49" s="360"/>
      <c r="BG49" s="221"/>
      <c r="BH49" s="191"/>
      <c r="BI49" s="191"/>
      <c r="BJ49" s="337"/>
      <c r="BK49" s="192"/>
      <c r="BL49" s="192"/>
      <c r="BM49" s="191"/>
      <c r="BN49" s="191"/>
      <c r="BO49" s="360"/>
      <c r="BP49" s="221"/>
      <c r="BQ49" s="191"/>
      <c r="BR49" s="191"/>
      <c r="BS49" s="337"/>
      <c r="BT49" s="195"/>
      <c r="BU49" s="195"/>
      <c r="BV49" s="195"/>
      <c r="BW49" s="195"/>
      <c r="BX49" s="195"/>
      <c r="BY49" s="195"/>
      <c r="BZ49" s="195"/>
      <c r="CA49" s="195"/>
      <c r="CB49" s="195"/>
      <c r="CC49" s="195"/>
      <c r="CD49" s="337"/>
      <c r="CE49" s="337"/>
      <c r="CF49" s="357"/>
      <c r="CG49" s="195"/>
      <c r="CH49" s="357"/>
      <c r="CI49" s="357"/>
      <c r="CJ49" s="357"/>
      <c r="CK49" s="239"/>
      <c r="CU49" s="387"/>
      <c r="CV49" s="387"/>
      <c r="CZ49" s="387"/>
      <c r="DA49" s="389"/>
      <c r="DB49" s="387"/>
      <c r="DC49" s="389"/>
    </row>
    <row r="50" spans="1:107" s="196" customFormat="1" ht="160.30000000000001" customHeight="1" x14ac:dyDescent="0.25">
      <c r="A50" s="477"/>
      <c r="B50" s="385"/>
      <c r="C50" s="386"/>
      <c r="D50" s="640"/>
      <c r="E50" s="385"/>
      <c r="F50" s="386"/>
      <c r="G50" s="386"/>
      <c r="H50" s="386"/>
      <c r="I50" s="386"/>
      <c r="J50" s="386"/>
      <c r="K50" s="386"/>
      <c r="L50" s="457"/>
      <c r="M50" s="457"/>
      <c r="N50" s="386"/>
      <c r="O50" s="386"/>
      <c r="P50" s="449"/>
      <c r="Q50" s="263" t="s">
        <v>722</v>
      </c>
      <c r="R50" s="264" t="s">
        <v>158</v>
      </c>
      <c r="S50" s="264" t="s">
        <v>58</v>
      </c>
      <c r="T50" s="264" t="s">
        <v>59</v>
      </c>
      <c r="U50" s="264" t="s">
        <v>60</v>
      </c>
      <c r="V50" s="264" t="s">
        <v>61</v>
      </c>
      <c r="W50" s="264" t="s">
        <v>62</v>
      </c>
      <c r="X50" s="264" t="s">
        <v>75</v>
      </c>
      <c r="Y50" s="264" t="s">
        <v>63</v>
      </c>
      <c r="Z50" s="359">
        <f t="shared" si="0"/>
        <v>100</v>
      </c>
      <c r="AA50" s="367" t="str">
        <f t="shared" si="7"/>
        <v>Fuerte</v>
      </c>
      <c r="AB50" s="365" t="s">
        <v>141</v>
      </c>
      <c r="AC50" s="268">
        <f t="shared" si="6"/>
        <v>200</v>
      </c>
      <c r="AD50" s="269" t="str">
        <f t="shared" si="8"/>
        <v>Fuerte</v>
      </c>
      <c r="AE50" s="453"/>
      <c r="AF50" s="455"/>
      <c r="AG50" s="447"/>
      <c r="AH50" s="447"/>
      <c r="AI50" s="449"/>
      <c r="AJ50" s="449"/>
      <c r="AK50" s="449"/>
      <c r="AL50" s="642"/>
      <c r="AM50" s="263" t="s">
        <v>856</v>
      </c>
      <c r="AN50" s="263" t="s">
        <v>857</v>
      </c>
      <c r="AO50" s="358" t="s">
        <v>860</v>
      </c>
      <c r="AP50" s="295">
        <v>43831</v>
      </c>
      <c r="AQ50" s="295">
        <v>44196</v>
      </c>
      <c r="AR50" s="358" t="s">
        <v>861</v>
      </c>
      <c r="AS50" s="296"/>
      <c r="AT50" s="296"/>
      <c r="AU50" s="358"/>
      <c r="AV50" s="358"/>
      <c r="AW50" s="358"/>
      <c r="AX50" s="208"/>
      <c r="AY50" s="358"/>
      <c r="AZ50" s="358"/>
      <c r="BA50" s="358"/>
      <c r="BB50" s="296"/>
      <c r="BC50" s="296"/>
      <c r="BD50" s="263"/>
      <c r="BE50" s="263"/>
      <c r="BF50" s="359"/>
      <c r="BG50" s="194"/>
      <c r="BH50" s="263"/>
      <c r="BI50" s="263"/>
      <c r="BJ50" s="293"/>
      <c r="BK50" s="296"/>
      <c r="BL50" s="296"/>
      <c r="BM50" s="263"/>
      <c r="BN50" s="263"/>
      <c r="BO50" s="359"/>
      <c r="BP50" s="194"/>
      <c r="BQ50" s="263"/>
      <c r="BR50" s="263"/>
      <c r="BS50" s="293"/>
      <c r="BT50" s="297"/>
      <c r="BU50" s="297"/>
      <c r="BV50" s="297"/>
      <c r="BW50" s="297"/>
      <c r="BX50" s="297"/>
      <c r="BY50" s="297"/>
      <c r="BZ50" s="297"/>
      <c r="CA50" s="297"/>
      <c r="CB50" s="297"/>
      <c r="CC50" s="297"/>
      <c r="CD50" s="293"/>
      <c r="CE50" s="293"/>
      <c r="CF50" s="263"/>
      <c r="CG50" s="358"/>
      <c r="CH50" s="353"/>
      <c r="CI50" s="263"/>
      <c r="CJ50" s="358"/>
      <c r="CK50" s="372"/>
      <c r="CU50" s="387"/>
      <c r="CV50" s="387"/>
      <c r="CZ50" s="387"/>
      <c r="DA50" s="389"/>
      <c r="DB50" s="387"/>
      <c r="DC50" s="389"/>
    </row>
    <row r="51" spans="1:107" s="196" customFormat="1" ht="74.25" hidden="1" customHeight="1" thickBot="1" x14ac:dyDescent="0.3">
      <c r="A51" s="475" t="s">
        <v>24</v>
      </c>
      <c r="B51" s="383" t="s">
        <v>27</v>
      </c>
      <c r="C51" s="396" t="s">
        <v>240</v>
      </c>
      <c r="D51" s="639" t="s">
        <v>204</v>
      </c>
      <c r="E51" s="383" t="s">
        <v>609</v>
      </c>
      <c r="F51" s="396" t="s">
        <v>655</v>
      </c>
      <c r="G51" s="396"/>
      <c r="H51" s="396"/>
      <c r="I51" s="396"/>
      <c r="J51" s="396"/>
      <c r="K51" s="396" t="s">
        <v>656</v>
      </c>
      <c r="L51" s="456" t="s">
        <v>903</v>
      </c>
      <c r="M51" s="456" t="s">
        <v>693</v>
      </c>
      <c r="N51" s="396" t="s">
        <v>9</v>
      </c>
      <c r="O51" s="396" t="s">
        <v>14</v>
      </c>
      <c r="P51" s="448" t="str">
        <f>INDEX(Validacion!$C$15:$G$19,Contabilidad!CU51:CU53,Contabilidad!CV51:CV53)</f>
        <v>Extrema</v>
      </c>
      <c r="Q51" s="316"/>
      <c r="R51" s="260" t="s">
        <v>158</v>
      </c>
      <c r="S51" s="260" t="s">
        <v>58</v>
      </c>
      <c r="T51" s="260" t="s">
        <v>59</v>
      </c>
      <c r="U51" s="260" t="s">
        <v>60</v>
      </c>
      <c r="V51" s="260" t="s">
        <v>61</v>
      </c>
      <c r="W51" s="260" t="s">
        <v>62</v>
      </c>
      <c r="X51" s="260" t="s">
        <v>75</v>
      </c>
      <c r="Y51" s="260" t="s">
        <v>63</v>
      </c>
      <c r="Z51" s="363">
        <f t="shared" si="0"/>
        <v>100</v>
      </c>
      <c r="AA51" s="366" t="str">
        <f t="shared" si="7"/>
        <v>Fuerte</v>
      </c>
      <c r="AB51" s="364" t="s">
        <v>141</v>
      </c>
      <c r="AC51" s="275">
        <f t="shared" si="6"/>
        <v>200</v>
      </c>
      <c r="AD51" s="276" t="str">
        <f t="shared" si="8"/>
        <v>Fuerte</v>
      </c>
      <c r="AE51" s="452">
        <f>(IF(AD51="Fuerte",100,IF(AD51="Moderado",50,0))+IF(AD52="Fuerte",100,IF(AD52="Moderado",50,0))+(IF(AD53="Fuerte",100,IF(AD53="Moderado",50,0)))/3)</f>
        <v>233.33333333333334</v>
      </c>
      <c r="AF51" s="454" t="str">
        <f>IF(AE51&gt;=100,"fuerte",IF(OR(AE51=99,AE51&gt;=50),"Moderado","Débil"))</f>
        <v>fuerte</v>
      </c>
      <c r="AG51" s="446" t="s">
        <v>150</v>
      </c>
      <c r="AH51" s="446" t="s">
        <v>152</v>
      </c>
      <c r="AI51" s="448" t="s">
        <v>140</v>
      </c>
      <c r="AJ51" s="448" t="s">
        <v>14</v>
      </c>
      <c r="AK51" s="448" t="str">
        <f>INDEX(Validacion!$C$15:$G$19,Contabilidad!CZ51:CZ53,Contabilidad!DB51:DB53)</f>
        <v>Alta</v>
      </c>
      <c r="AL51" s="450"/>
      <c r="AM51" s="226"/>
      <c r="AN51" s="226"/>
      <c r="AO51" s="356"/>
      <c r="AP51" s="229">
        <v>43831</v>
      </c>
      <c r="AQ51" s="229">
        <v>44196</v>
      </c>
      <c r="AR51" s="356"/>
      <c r="AS51" s="230"/>
      <c r="AT51" s="230"/>
      <c r="AU51" s="356"/>
      <c r="AV51" s="356"/>
      <c r="AW51" s="356"/>
      <c r="AX51" s="252"/>
      <c r="AY51" s="356"/>
      <c r="AZ51" s="356"/>
      <c r="BA51" s="356"/>
      <c r="BB51" s="230"/>
      <c r="BC51" s="230"/>
      <c r="BD51" s="226"/>
      <c r="BE51" s="226"/>
      <c r="BF51" s="363"/>
      <c r="BG51" s="253"/>
      <c r="BH51" s="226"/>
      <c r="BI51" s="226"/>
      <c r="BJ51" s="254"/>
      <c r="BK51" s="230"/>
      <c r="BL51" s="230"/>
      <c r="BM51" s="226"/>
      <c r="BN51" s="226"/>
      <c r="BO51" s="363"/>
      <c r="BP51" s="253"/>
      <c r="BQ51" s="226"/>
      <c r="BR51" s="226"/>
      <c r="BS51" s="254"/>
      <c r="BT51" s="237"/>
      <c r="BU51" s="237"/>
      <c r="BV51" s="237"/>
      <c r="BW51" s="237"/>
      <c r="BX51" s="237"/>
      <c r="BY51" s="237"/>
      <c r="BZ51" s="237"/>
      <c r="CA51" s="237"/>
      <c r="CB51" s="237"/>
      <c r="CC51" s="237"/>
      <c r="CD51" s="254"/>
      <c r="CE51" s="254"/>
      <c r="CF51" s="356"/>
      <c r="CG51" s="356"/>
      <c r="CH51" s="356"/>
      <c r="CI51" s="356"/>
      <c r="CJ51" s="356"/>
      <c r="CK51" s="238"/>
      <c r="CU51" s="386">
        <f>VLOOKUP(N51,Validacion!$I$15:$M$19,2,FALSE)</f>
        <v>3</v>
      </c>
      <c r="CV51" s="386">
        <f>VLOOKUP(O51,Validacion!$I$23:$J$27,2,FALSE)</f>
        <v>4</v>
      </c>
      <c r="CZ51" s="386">
        <f>VLOOKUP($AI51,Validacion!$I$15:$M$19,2,FALSE)</f>
        <v>1</v>
      </c>
      <c r="DA51" s="389"/>
      <c r="DB51" s="386">
        <f>VLOOKUP($AJ51,Validacion!$I$23:$J$27,2,FALSE)</f>
        <v>4</v>
      </c>
      <c r="DC51" s="389"/>
    </row>
    <row r="52" spans="1:107" s="196" customFormat="1" ht="74.25" customHeight="1" x14ac:dyDescent="0.25">
      <c r="A52" s="476"/>
      <c r="B52" s="384"/>
      <c r="C52" s="389"/>
      <c r="D52" s="641"/>
      <c r="E52" s="384"/>
      <c r="F52" s="389"/>
      <c r="G52" s="389"/>
      <c r="H52" s="389"/>
      <c r="I52" s="389"/>
      <c r="J52" s="389"/>
      <c r="K52" s="389"/>
      <c r="L52" s="390"/>
      <c r="M52" s="390"/>
      <c r="N52" s="389"/>
      <c r="O52" s="389"/>
      <c r="P52" s="391"/>
      <c r="Q52" s="373" t="s">
        <v>909</v>
      </c>
      <c r="R52" s="261" t="s">
        <v>158</v>
      </c>
      <c r="S52" s="261" t="s">
        <v>58</v>
      </c>
      <c r="T52" s="261" t="s">
        <v>59</v>
      </c>
      <c r="U52" s="261" t="s">
        <v>60</v>
      </c>
      <c r="V52" s="261" t="s">
        <v>61</v>
      </c>
      <c r="W52" s="261" t="s">
        <v>62</v>
      </c>
      <c r="X52" s="261" t="s">
        <v>75</v>
      </c>
      <c r="Y52" s="261" t="s">
        <v>63</v>
      </c>
      <c r="Z52" s="360">
        <f t="shared" si="0"/>
        <v>100</v>
      </c>
      <c r="AA52" s="361" t="str">
        <f t="shared" si="7"/>
        <v>Fuerte</v>
      </c>
      <c r="AB52" s="362" t="s">
        <v>141</v>
      </c>
      <c r="AC52" s="272">
        <f t="shared" si="6"/>
        <v>200</v>
      </c>
      <c r="AD52" s="273" t="str">
        <f t="shared" si="8"/>
        <v>Fuerte</v>
      </c>
      <c r="AE52" s="392"/>
      <c r="AF52" s="393"/>
      <c r="AG52" s="394"/>
      <c r="AH52" s="394"/>
      <c r="AI52" s="391"/>
      <c r="AJ52" s="391"/>
      <c r="AK52" s="391"/>
      <c r="AL52" s="395"/>
      <c r="AM52" s="191" t="s">
        <v>767</v>
      </c>
      <c r="AN52" s="191" t="s">
        <v>863</v>
      </c>
      <c r="AO52" s="357" t="s">
        <v>860</v>
      </c>
      <c r="AP52" s="84">
        <v>43831</v>
      </c>
      <c r="AQ52" s="84">
        <v>44196</v>
      </c>
      <c r="AR52" s="357" t="s">
        <v>864</v>
      </c>
      <c r="AS52" s="192"/>
      <c r="AT52" s="192"/>
      <c r="AU52" s="357"/>
      <c r="AV52" s="357"/>
      <c r="AW52" s="357"/>
      <c r="AX52" s="220"/>
      <c r="AY52" s="357"/>
      <c r="AZ52" s="357"/>
      <c r="BA52" s="357"/>
      <c r="BB52" s="192"/>
      <c r="BC52" s="192"/>
      <c r="BD52" s="191"/>
      <c r="BE52" s="191"/>
      <c r="BF52" s="360"/>
      <c r="BG52" s="221"/>
      <c r="BH52" s="191"/>
      <c r="BI52" s="191"/>
      <c r="BJ52" s="337"/>
      <c r="BK52" s="192"/>
      <c r="BL52" s="192"/>
      <c r="BM52" s="191"/>
      <c r="BN52" s="191"/>
      <c r="BO52" s="360"/>
      <c r="BP52" s="221"/>
      <c r="BQ52" s="191"/>
      <c r="BR52" s="191"/>
      <c r="BS52" s="337"/>
      <c r="BT52" s="195"/>
      <c r="BU52" s="195"/>
      <c r="BV52" s="195"/>
      <c r="BW52" s="195"/>
      <c r="BX52" s="195"/>
      <c r="BY52" s="195"/>
      <c r="BZ52" s="195"/>
      <c r="CA52" s="195"/>
      <c r="CB52" s="195"/>
      <c r="CC52" s="195"/>
      <c r="CD52" s="337"/>
      <c r="CE52" s="337"/>
      <c r="CF52" s="357"/>
      <c r="CG52" s="357"/>
      <c r="CH52" s="357"/>
      <c r="CI52" s="357"/>
      <c r="CJ52" s="357"/>
      <c r="CK52" s="239"/>
      <c r="CU52" s="387"/>
      <c r="CV52" s="387"/>
      <c r="CZ52" s="387"/>
      <c r="DA52" s="389"/>
      <c r="DB52" s="387"/>
      <c r="DC52" s="389"/>
    </row>
    <row r="53" spans="1:107" s="196" customFormat="1" ht="160.30000000000001" customHeight="1" thickBot="1" x14ac:dyDescent="0.3">
      <c r="A53" s="477"/>
      <c r="B53" s="385"/>
      <c r="C53" s="386"/>
      <c r="D53" s="640"/>
      <c r="E53" s="385"/>
      <c r="F53" s="386"/>
      <c r="G53" s="386"/>
      <c r="H53" s="386"/>
      <c r="I53" s="386"/>
      <c r="J53" s="386"/>
      <c r="K53" s="386"/>
      <c r="L53" s="457"/>
      <c r="M53" s="457"/>
      <c r="N53" s="386"/>
      <c r="O53" s="386"/>
      <c r="P53" s="449"/>
      <c r="Q53" s="377" t="s">
        <v>910</v>
      </c>
      <c r="R53" s="264" t="s">
        <v>158</v>
      </c>
      <c r="S53" s="264" t="s">
        <v>58</v>
      </c>
      <c r="T53" s="264" t="s">
        <v>59</v>
      </c>
      <c r="U53" s="264" t="s">
        <v>60</v>
      </c>
      <c r="V53" s="264" t="s">
        <v>61</v>
      </c>
      <c r="W53" s="264" t="s">
        <v>62</v>
      </c>
      <c r="X53" s="264" t="s">
        <v>75</v>
      </c>
      <c r="Y53" s="264" t="s">
        <v>63</v>
      </c>
      <c r="Z53" s="359">
        <f t="shared" si="0"/>
        <v>100</v>
      </c>
      <c r="AA53" s="367" t="str">
        <f t="shared" si="7"/>
        <v>Fuerte</v>
      </c>
      <c r="AB53" s="365" t="s">
        <v>141</v>
      </c>
      <c r="AC53" s="268">
        <f t="shared" si="6"/>
        <v>200</v>
      </c>
      <c r="AD53" s="269" t="str">
        <f t="shared" si="8"/>
        <v>Fuerte</v>
      </c>
      <c r="AE53" s="453"/>
      <c r="AF53" s="455"/>
      <c r="AG53" s="447"/>
      <c r="AH53" s="447"/>
      <c r="AI53" s="449"/>
      <c r="AJ53" s="449"/>
      <c r="AK53" s="449"/>
      <c r="AL53" s="642"/>
      <c r="AM53" s="263" t="s">
        <v>768</v>
      </c>
      <c r="AN53" s="263" t="s">
        <v>865</v>
      </c>
      <c r="AO53" s="358" t="s">
        <v>860</v>
      </c>
      <c r="AP53" s="295">
        <v>43831</v>
      </c>
      <c r="AQ53" s="295">
        <v>44196</v>
      </c>
      <c r="AR53" s="358" t="s">
        <v>864</v>
      </c>
      <c r="AS53" s="296"/>
      <c r="AT53" s="296"/>
      <c r="AU53" s="358"/>
      <c r="AV53" s="358"/>
      <c r="AW53" s="358"/>
      <c r="AX53" s="208"/>
      <c r="AY53" s="358"/>
      <c r="AZ53" s="358"/>
      <c r="BA53" s="358"/>
      <c r="BB53" s="296"/>
      <c r="BC53" s="296"/>
      <c r="BD53" s="263"/>
      <c r="BE53" s="263"/>
      <c r="BF53" s="359"/>
      <c r="BG53" s="194"/>
      <c r="BH53" s="263"/>
      <c r="BI53" s="263"/>
      <c r="BJ53" s="293"/>
      <c r="BK53" s="296"/>
      <c r="BL53" s="296"/>
      <c r="BM53" s="263"/>
      <c r="BN53" s="263"/>
      <c r="BO53" s="359"/>
      <c r="BP53" s="194"/>
      <c r="BQ53" s="263"/>
      <c r="BR53" s="263"/>
      <c r="BS53" s="293"/>
      <c r="BT53" s="297"/>
      <c r="BU53" s="297"/>
      <c r="BV53" s="297"/>
      <c r="BW53" s="297"/>
      <c r="BX53" s="297"/>
      <c r="BY53" s="297"/>
      <c r="BZ53" s="297"/>
      <c r="CA53" s="297"/>
      <c r="CB53" s="297"/>
      <c r="CC53" s="297"/>
      <c r="CD53" s="293"/>
      <c r="CE53" s="293"/>
      <c r="CF53" s="358"/>
      <c r="CG53" s="358"/>
      <c r="CH53" s="353"/>
      <c r="CI53" s="358"/>
      <c r="CJ53" s="358"/>
      <c r="CK53" s="372"/>
      <c r="CU53" s="387"/>
      <c r="CV53" s="387"/>
      <c r="CZ53" s="387"/>
      <c r="DA53" s="389"/>
      <c r="DB53" s="387"/>
      <c r="DC53" s="389"/>
    </row>
    <row r="54" spans="1:107" s="196" customFormat="1" ht="74.25" customHeight="1" x14ac:dyDescent="0.25">
      <c r="A54" s="475" t="s">
        <v>24</v>
      </c>
      <c r="B54" s="383" t="s">
        <v>27</v>
      </c>
      <c r="C54" s="396" t="s">
        <v>240</v>
      </c>
      <c r="D54" s="639" t="s">
        <v>204</v>
      </c>
      <c r="E54" s="383" t="s">
        <v>609</v>
      </c>
      <c r="F54" s="396" t="s">
        <v>657</v>
      </c>
      <c r="G54" s="396"/>
      <c r="H54" s="396"/>
      <c r="I54" s="396"/>
      <c r="J54" s="396"/>
      <c r="K54" s="396" t="s">
        <v>658</v>
      </c>
      <c r="L54" s="456" t="s">
        <v>904</v>
      </c>
      <c r="M54" s="456" t="s">
        <v>693</v>
      </c>
      <c r="N54" s="396" t="s">
        <v>9</v>
      </c>
      <c r="O54" s="396" t="s">
        <v>14</v>
      </c>
      <c r="P54" s="448" t="str">
        <f>INDEX(Validacion!$C$15:$G$19,Contabilidad!CU54:CU56,Contabilidad!CV54:CV56)</f>
        <v>Extrema</v>
      </c>
      <c r="Q54" s="226" t="s">
        <v>725</v>
      </c>
      <c r="R54" s="260" t="s">
        <v>158</v>
      </c>
      <c r="S54" s="260" t="s">
        <v>58</v>
      </c>
      <c r="T54" s="260" t="s">
        <v>59</v>
      </c>
      <c r="U54" s="260" t="s">
        <v>60</v>
      </c>
      <c r="V54" s="260" t="s">
        <v>61</v>
      </c>
      <c r="W54" s="260" t="s">
        <v>62</v>
      </c>
      <c r="X54" s="260" t="s">
        <v>75</v>
      </c>
      <c r="Y54" s="260" t="s">
        <v>63</v>
      </c>
      <c r="Z54" s="363">
        <f t="shared" si="0"/>
        <v>100</v>
      </c>
      <c r="AA54" s="366" t="str">
        <f t="shared" si="7"/>
        <v>Fuerte</v>
      </c>
      <c r="AB54" s="364" t="s">
        <v>141</v>
      </c>
      <c r="AC54" s="275">
        <f t="shared" si="6"/>
        <v>200</v>
      </c>
      <c r="AD54" s="276" t="str">
        <f t="shared" si="8"/>
        <v>Fuerte</v>
      </c>
      <c r="AE54" s="452">
        <f>(IF(AD54="Fuerte",100,IF(AD54="Moderado",50,0))+IF(AD55="Fuerte",100,IF(AD55="Moderado",50,0))+(IF(AD56="Fuerte",100,IF(AD56="Moderado",50,0)))/3)</f>
        <v>216.66666666666666</v>
      </c>
      <c r="AF54" s="454" t="str">
        <f>IF(AE54&gt;=100,"fuerte",IF(OR(AE54=99,AE54&gt;=50),"Moderado","Débil"))</f>
        <v>fuerte</v>
      </c>
      <c r="AG54" s="446" t="s">
        <v>150</v>
      </c>
      <c r="AH54" s="446" t="s">
        <v>152</v>
      </c>
      <c r="AI54" s="448" t="s">
        <v>140</v>
      </c>
      <c r="AJ54" s="448" t="s">
        <v>14</v>
      </c>
      <c r="AK54" s="448" t="str">
        <f>INDEX(Validacion!$C$15:$G$19,Contabilidad!CZ54:CZ56,Contabilidad!DB54:DB56)</f>
        <v>Alta</v>
      </c>
      <c r="AL54" s="450"/>
      <c r="AM54" s="226" t="s">
        <v>862</v>
      </c>
      <c r="AN54" s="226" t="s">
        <v>863</v>
      </c>
      <c r="AO54" s="356" t="s">
        <v>860</v>
      </c>
      <c r="AP54" s="229">
        <v>43831</v>
      </c>
      <c r="AQ54" s="229">
        <v>44196</v>
      </c>
      <c r="AR54" s="356" t="s">
        <v>864</v>
      </c>
      <c r="AS54" s="230"/>
      <c r="AT54" s="230"/>
      <c r="AU54" s="356"/>
      <c r="AV54" s="356"/>
      <c r="AW54" s="356"/>
      <c r="AX54" s="252"/>
      <c r="AY54" s="356"/>
      <c r="AZ54" s="356"/>
      <c r="BA54" s="356"/>
      <c r="BB54" s="230"/>
      <c r="BC54" s="230"/>
      <c r="BD54" s="226"/>
      <c r="BE54" s="226"/>
      <c r="BF54" s="363"/>
      <c r="BG54" s="253"/>
      <c r="BH54" s="226"/>
      <c r="BI54" s="226"/>
      <c r="BJ54" s="254"/>
      <c r="BK54" s="230"/>
      <c r="BL54" s="230"/>
      <c r="BM54" s="226"/>
      <c r="BN54" s="226"/>
      <c r="BO54" s="363"/>
      <c r="BP54" s="253"/>
      <c r="BQ54" s="226"/>
      <c r="BR54" s="226"/>
      <c r="BS54" s="254"/>
      <c r="BT54" s="237"/>
      <c r="BU54" s="237"/>
      <c r="BV54" s="237"/>
      <c r="BW54" s="237"/>
      <c r="BX54" s="237"/>
      <c r="BY54" s="237"/>
      <c r="BZ54" s="237"/>
      <c r="CA54" s="237"/>
      <c r="CB54" s="237"/>
      <c r="CC54" s="237"/>
      <c r="CD54" s="254"/>
      <c r="CE54" s="254"/>
      <c r="CF54" s="356"/>
      <c r="CG54" s="356"/>
      <c r="CH54" s="350"/>
      <c r="CI54" s="356"/>
      <c r="CJ54" s="356"/>
      <c r="CK54" s="348"/>
      <c r="CU54" s="386">
        <f>VLOOKUP(N54,Validacion!$I$15:$M$19,2,FALSE)</f>
        <v>3</v>
      </c>
      <c r="CV54" s="386">
        <f>VLOOKUP(O54,Validacion!$I$23:$J$27,2,FALSE)</f>
        <v>4</v>
      </c>
      <c r="CZ54" s="386">
        <f>VLOOKUP($AI54,Validacion!$I$15:$M$19,2,FALSE)</f>
        <v>1</v>
      </c>
      <c r="DA54" s="389"/>
      <c r="DB54" s="386">
        <f>VLOOKUP($AJ54,Validacion!$I$23:$J$27,2,FALSE)</f>
        <v>4</v>
      </c>
      <c r="DC54" s="389"/>
    </row>
    <row r="55" spans="1:107" s="196" customFormat="1" ht="74.25" customHeight="1" x14ac:dyDescent="0.25">
      <c r="A55" s="476"/>
      <c r="B55" s="384"/>
      <c r="C55" s="389"/>
      <c r="D55" s="641"/>
      <c r="E55" s="384"/>
      <c r="F55" s="389"/>
      <c r="G55" s="389"/>
      <c r="H55" s="389"/>
      <c r="I55" s="389"/>
      <c r="J55" s="389"/>
      <c r="K55" s="389"/>
      <c r="L55" s="390"/>
      <c r="M55" s="390"/>
      <c r="N55" s="389"/>
      <c r="O55" s="389"/>
      <c r="P55" s="391"/>
      <c r="Q55" s="191" t="s">
        <v>722</v>
      </c>
      <c r="R55" s="261" t="s">
        <v>158</v>
      </c>
      <c r="S55" s="261" t="s">
        <v>58</v>
      </c>
      <c r="T55" s="261" t="s">
        <v>59</v>
      </c>
      <c r="U55" s="261" t="s">
        <v>60</v>
      </c>
      <c r="V55" s="261" t="s">
        <v>61</v>
      </c>
      <c r="W55" s="261" t="s">
        <v>62</v>
      </c>
      <c r="X55" s="261" t="s">
        <v>75</v>
      </c>
      <c r="Y55" s="261" t="s">
        <v>63</v>
      </c>
      <c r="Z55" s="360">
        <f t="shared" si="0"/>
        <v>100</v>
      </c>
      <c r="AA55" s="361" t="str">
        <f t="shared" si="7"/>
        <v>Fuerte</v>
      </c>
      <c r="AB55" s="362" t="s">
        <v>141</v>
      </c>
      <c r="AC55" s="272">
        <f t="shared" si="6"/>
        <v>200</v>
      </c>
      <c r="AD55" s="273" t="str">
        <f t="shared" si="8"/>
        <v>Fuerte</v>
      </c>
      <c r="AE55" s="392"/>
      <c r="AF55" s="393"/>
      <c r="AG55" s="394"/>
      <c r="AH55" s="394"/>
      <c r="AI55" s="391"/>
      <c r="AJ55" s="391"/>
      <c r="AK55" s="391"/>
      <c r="AL55" s="395"/>
      <c r="AM55" s="191" t="s">
        <v>856</v>
      </c>
      <c r="AN55" s="191" t="s">
        <v>857</v>
      </c>
      <c r="AO55" s="357" t="s">
        <v>860</v>
      </c>
      <c r="AP55" s="84">
        <v>43831</v>
      </c>
      <c r="AQ55" s="84">
        <v>44196</v>
      </c>
      <c r="AR55" s="357" t="s">
        <v>861</v>
      </c>
      <c r="AS55" s="192"/>
      <c r="AT55" s="192"/>
      <c r="AU55" s="357"/>
      <c r="AV55" s="357"/>
      <c r="AW55" s="357"/>
      <c r="AX55" s="220"/>
      <c r="AY55" s="357"/>
      <c r="AZ55" s="357"/>
      <c r="BA55" s="357"/>
      <c r="BB55" s="192"/>
      <c r="BC55" s="192"/>
      <c r="BD55" s="191"/>
      <c r="BE55" s="191"/>
      <c r="BF55" s="360"/>
      <c r="BG55" s="221"/>
      <c r="BH55" s="191"/>
      <c r="BI55" s="191"/>
      <c r="BJ55" s="337"/>
      <c r="BK55" s="192"/>
      <c r="BL55" s="192"/>
      <c r="BM55" s="191"/>
      <c r="BN55" s="191"/>
      <c r="BO55" s="360"/>
      <c r="BP55" s="221"/>
      <c r="BQ55" s="191"/>
      <c r="BR55" s="191"/>
      <c r="BS55" s="337"/>
      <c r="BT55" s="195"/>
      <c r="BU55" s="195"/>
      <c r="BV55" s="195"/>
      <c r="BW55" s="195"/>
      <c r="BX55" s="195"/>
      <c r="BY55" s="195"/>
      <c r="BZ55" s="195"/>
      <c r="CA55" s="195"/>
      <c r="CB55" s="195"/>
      <c r="CC55" s="195"/>
      <c r="CD55" s="337"/>
      <c r="CE55" s="337"/>
      <c r="CF55" s="357"/>
      <c r="CG55" s="357"/>
      <c r="CH55" s="347"/>
      <c r="CI55" s="357"/>
      <c r="CJ55" s="357"/>
      <c r="CK55" s="349"/>
      <c r="CU55" s="387"/>
      <c r="CV55" s="387"/>
      <c r="CZ55" s="387"/>
      <c r="DA55" s="389"/>
      <c r="DB55" s="387"/>
      <c r="DC55" s="389"/>
    </row>
    <row r="56" spans="1:107" s="196" customFormat="1" ht="160.30000000000001" customHeight="1" thickBot="1" x14ac:dyDescent="0.3">
      <c r="A56" s="477"/>
      <c r="B56" s="385"/>
      <c r="C56" s="386"/>
      <c r="D56" s="640"/>
      <c r="E56" s="385"/>
      <c r="F56" s="386"/>
      <c r="G56" s="386"/>
      <c r="H56" s="386"/>
      <c r="I56" s="386"/>
      <c r="J56" s="386"/>
      <c r="K56" s="386"/>
      <c r="L56" s="457"/>
      <c r="M56" s="457"/>
      <c r="N56" s="386"/>
      <c r="O56" s="386"/>
      <c r="P56" s="449"/>
      <c r="Q56" s="263" t="s">
        <v>722</v>
      </c>
      <c r="R56" s="264" t="s">
        <v>223</v>
      </c>
      <c r="S56" s="264" t="s">
        <v>58</v>
      </c>
      <c r="T56" s="264" t="s">
        <v>59</v>
      </c>
      <c r="U56" s="264" t="s">
        <v>60</v>
      </c>
      <c r="V56" s="264" t="s">
        <v>72</v>
      </c>
      <c r="W56" s="264" t="s">
        <v>62</v>
      </c>
      <c r="X56" s="264" t="s">
        <v>75</v>
      </c>
      <c r="Y56" s="264" t="s">
        <v>63</v>
      </c>
      <c r="Z56" s="359">
        <f t="shared" si="0"/>
        <v>95</v>
      </c>
      <c r="AA56" s="367" t="str">
        <f t="shared" si="7"/>
        <v>Moderado</v>
      </c>
      <c r="AB56" s="365" t="s">
        <v>141</v>
      </c>
      <c r="AC56" s="268">
        <f t="shared" si="6"/>
        <v>150</v>
      </c>
      <c r="AD56" s="269" t="str">
        <f t="shared" si="8"/>
        <v>Moderado</v>
      </c>
      <c r="AE56" s="453"/>
      <c r="AF56" s="455"/>
      <c r="AG56" s="447"/>
      <c r="AH56" s="447"/>
      <c r="AI56" s="449"/>
      <c r="AJ56" s="449"/>
      <c r="AK56" s="449"/>
      <c r="AL56" s="642"/>
      <c r="AM56" s="263" t="s">
        <v>769</v>
      </c>
      <c r="AN56" s="263" t="s">
        <v>857</v>
      </c>
      <c r="AO56" s="358" t="s">
        <v>860</v>
      </c>
      <c r="AP56" s="295">
        <v>43831</v>
      </c>
      <c r="AQ56" s="295">
        <v>44196</v>
      </c>
      <c r="AR56" s="358" t="s">
        <v>861</v>
      </c>
      <c r="AS56" s="296"/>
      <c r="AT56" s="296"/>
      <c r="AU56" s="358"/>
      <c r="AV56" s="358"/>
      <c r="AW56" s="358"/>
      <c r="AX56" s="208"/>
      <c r="AY56" s="358"/>
      <c r="AZ56" s="358"/>
      <c r="BA56" s="358"/>
      <c r="BB56" s="296"/>
      <c r="BC56" s="296"/>
      <c r="BD56" s="263"/>
      <c r="BE56" s="263"/>
      <c r="BF56" s="359"/>
      <c r="BG56" s="194"/>
      <c r="BH56" s="263"/>
      <c r="BI56" s="263"/>
      <c r="BJ56" s="293"/>
      <c r="BK56" s="296"/>
      <c r="BL56" s="296"/>
      <c r="BM56" s="263"/>
      <c r="BN56" s="263"/>
      <c r="BO56" s="359"/>
      <c r="BP56" s="194"/>
      <c r="BQ56" s="263"/>
      <c r="BR56" s="263"/>
      <c r="BS56" s="293"/>
      <c r="BT56" s="297"/>
      <c r="BU56" s="297"/>
      <c r="BV56" s="297"/>
      <c r="BW56" s="297"/>
      <c r="BX56" s="297"/>
      <c r="BY56" s="297"/>
      <c r="BZ56" s="297"/>
      <c r="CA56" s="297"/>
      <c r="CB56" s="297"/>
      <c r="CC56" s="297"/>
      <c r="CD56" s="293"/>
      <c r="CE56" s="293"/>
      <c r="CF56" s="358"/>
      <c r="CG56" s="358"/>
      <c r="CH56" s="353"/>
      <c r="CI56" s="358"/>
      <c r="CJ56" s="358"/>
      <c r="CK56" s="372"/>
      <c r="CU56" s="387"/>
      <c r="CV56" s="387"/>
      <c r="CZ56" s="387"/>
      <c r="DA56" s="389"/>
      <c r="DB56" s="387"/>
      <c r="DC56" s="389"/>
    </row>
    <row r="57" spans="1:107" s="196" customFormat="1" ht="74.25" customHeight="1" x14ac:dyDescent="0.25">
      <c r="A57" s="475" t="s">
        <v>24</v>
      </c>
      <c r="B57" s="383" t="s">
        <v>27</v>
      </c>
      <c r="C57" s="396" t="s">
        <v>240</v>
      </c>
      <c r="D57" s="639" t="s">
        <v>204</v>
      </c>
      <c r="E57" s="383" t="s">
        <v>609</v>
      </c>
      <c r="F57" s="396" t="s">
        <v>659</v>
      </c>
      <c r="G57" s="396"/>
      <c r="H57" s="396"/>
      <c r="I57" s="396"/>
      <c r="J57" s="396"/>
      <c r="K57" s="396" t="s">
        <v>660</v>
      </c>
      <c r="L57" s="456" t="s">
        <v>905</v>
      </c>
      <c r="M57" s="456" t="s">
        <v>693</v>
      </c>
      <c r="N57" s="396" t="s">
        <v>9</v>
      </c>
      <c r="O57" s="396" t="s">
        <v>14</v>
      </c>
      <c r="P57" s="448" t="str">
        <f>INDEX(Validacion!$C$15:$G$19,Contabilidad!CU57:CU59,Contabilidad!CV57:CV59)</f>
        <v>Extrema</v>
      </c>
      <c r="Q57" s="226" t="s">
        <v>726</v>
      </c>
      <c r="R57" s="260" t="s">
        <v>158</v>
      </c>
      <c r="S57" s="260" t="s">
        <v>58</v>
      </c>
      <c r="T57" s="260" t="s">
        <v>59</v>
      </c>
      <c r="U57" s="260" t="s">
        <v>60</v>
      </c>
      <c r="V57" s="260" t="s">
        <v>61</v>
      </c>
      <c r="W57" s="260" t="s">
        <v>62</v>
      </c>
      <c r="X57" s="260" t="s">
        <v>75</v>
      </c>
      <c r="Y57" s="260" t="s">
        <v>63</v>
      </c>
      <c r="Z57" s="363">
        <f t="shared" si="0"/>
        <v>100</v>
      </c>
      <c r="AA57" s="366" t="str">
        <f t="shared" si="7"/>
        <v>Fuerte</v>
      </c>
      <c r="AB57" s="364" t="s">
        <v>15</v>
      </c>
      <c r="AC57" s="275">
        <f t="shared" si="6"/>
        <v>150</v>
      </c>
      <c r="AD57" s="276" t="str">
        <f t="shared" si="8"/>
        <v>Moderado</v>
      </c>
      <c r="AE57" s="452">
        <f>(IF(AD57="Fuerte",100,IF(AD57="Moderado",50,0))+IF(AD58="Fuerte",100,IF(AD58="Moderado",50,0))+(IF(AD59="Fuerte",100,IF(AD59="Moderado",50,0)))/3)</f>
        <v>166.66666666666666</v>
      </c>
      <c r="AF57" s="454" t="str">
        <f>IF(AE57&gt;=100,"moderado",IF(OR(AE57=99,AE57&gt;=50),"Moderado","Débil"))</f>
        <v>moderado</v>
      </c>
      <c r="AG57" s="446" t="s">
        <v>150</v>
      </c>
      <c r="AH57" s="446" t="s">
        <v>152</v>
      </c>
      <c r="AI57" s="448" t="s">
        <v>140</v>
      </c>
      <c r="AJ57" s="448" t="s">
        <v>14</v>
      </c>
      <c r="AK57" s="448" t="str">
        <f>INDEX(Validacion!$C$15:$G$19,Contabilidad!CZ57:CZ59,Contabilidad!DB57:DB59)</f>
        <v>Alta</v>
      </c>
      <c r="AL57" s="450"/>
      <c r="AM57" s="226" t="s">
        <v>770</v>
      </c>
      <c r="AN57" s="226" t="s">
        <v>866</v>
      </c>
      <c r="AO57" s="356" t="s">
        <v>802</v>
      </c>
      <c r="AP57" s="229">
        <v>43831</v>
      </c>
      <c r="AQ57" s="229">
        <v>44196</v>
      </c>
      <c r="AR57" s="356" t="s">
        <v>867</v>
      </c>
      <c r="AS57" s="230"/>
      <c r="AT57" s="230"/>
      <c r="AU57" s="356"/>
      <c r="AV57" s="356"/>
      <c r="AW57" s="356"/>
      <c r="AX57" s="252"/>
      <c r="AY57" s="356"/>
      <c r="AZ57" s="356"/>
      <c r="BA57" s="356"/>
      <c r="BB57" s="230"/>
      <c r="BC57" s="230"/>
      <c r="BD57" s="226"/>
      <c r="BE57" s="226"/>
      <c r="BF57" s="363"/>
      <c r="BG57" s="253"/>
      <c r="BH57" s="226"/>
      <c r="BI57" s="226"/>
      <c r="BJ57" s="254"/>
      <c r="BK57" s="230"/>
      <c r="BL57" s="230"/>
      <c r="BM57" s="226"/>
      <c r="BN57" s="226"/>
      <c r="BO57" s="363"/>
      <c r="BP57" s="253"/>
      <c r="BQ57" s="226"/>
      <c r="BR57" s="226"/>
      <c r="BS57" s="254"/>
      <c r="BT57" s="237"/>
      <c r="BU57" s="237"/>
      <c r="BV57" s="237"/>
      <c r="BW57" s="237"/>
      <c r="BX57" s="237"/>
      <c r="BY57" s="237"/>
      <c r="BZ57" s="237"/>
      <c r="CA57" s="237"/>
      <c r="CB57" s="237"/>
      <c r="CC57" s="237"/>
      <c r="CD57" s="254"/>
      <c r="CE57" s="254"/>
      <c r="CF57" s="356"/>
      <c r="CG57" s="356"/>
      <c r="CH57" s="350"/>
      <c r="CI57" s="356"/>
      <c r="CJ57" s="356"/>
      <c r="CK57" s="348"/>
      <c r="CU57" s="386">
        <f>VLOOKUP(N57,Validacion!$I$15:$M$19,2,FALSE)</f>
        <v>3</v>
      </c>
      <c r="CV57" s="386">
        <f>VLOOKUP(O57,Validacion!$I$23:$J$27,2,FALSE)</f>
        <v>4</v>
      </c>
      <c r="CZ57" s="386">
        <f>VLOOKUP($AI57,Validacion!$I$15:$M$19,2,FALSE)</f>
        <v>1</v>
      </c>
      <c r="DA57" s="389"/>
      <c r="DB57" s="386">
        <f>VLOOKUP($AJ57,Validacion!$I$23:$J$27,2,FALSE)</f>
        <v>4</v>
      </c>
      <c r="DC57" s="389"/>
    </row>
    <row r="58" spans="1:107" s="196" customFormat="1" ht="74.25" customHeight="1" x14ac:dyDescent="0.25">
      <c r="A58" s="476"/>
      <c r="B58" s="384"/>
      <c r="C58" s="389"/>
      <c r="D58" s="641"/>
      <c r="E58" s="384"/>
      <c r="F58" s="389"/>
      <c r="G58" s="389"/>
      <c r="H58" s="389"/>
      <c r="I58" s="389"/>
      <c r="J58" s="389"/>
      <c r="K58" s="389"/>
      <c r="L58" s="390"/>
      <c r="M58" s="390"/>
      <c r="N58" s="389"/>
      <c r="O58" s="389"/>
      <c r="P58" s="391"/>
      <c r="Q58" s="191" t="s">
        <v>727</v>
      </c>
      <c r="R58" s="261" t="s">
        <v>158</v>
      </c>
      <c r="S58" s="261" t="s">
        <v>58</v>
      </c>
      <c r="T58" s="261" t="s">
        <v>59</v>
      </c>
      <c r="U58" s="261" t="s">
        <v>60</v>
      </c>
      <c r="V58" s="261" t="s">
        <v>61</v>
      </c>
      <c r="W58" s="261" t="s">
        <v>62</v>
      </c>
      <c r="X58" s="261" t="s">
        <v>75</v>
      </c>
      <c r="Y58" s="261" t="s">
        <v>63</v>
      </c>
      <c r="Z58" s="360">
        <f t="shared" si="0"/>
        <v>100</v>
      </c>
      <c r="AA58" s="361" t="str">
        <f t="shared" si="7"/>
        <v>Fuerte</v>
      </c>
      <c r="AB58" s="362" t="s">
        <v>141</v>
      </c>
      <c r="AC58" s="272">
        <f t="shared" si="6"/>
        <v>200</v>
      </c>
      <c r="AD58" s="273" t="str">
        <f t="shared" si="8"/>
        <v>Fuerte</v>
      </c>
      <c r="AE58" s="392"/>
      <c r="AF58" s="393"/>
      <c r="AG58" s="394"/>
      <c r="AH58" s="394"/>
      <c r="AI58" s="391"/>
      <c r="AJ58" s="391"/>
      <c r="AK58" s="391"/>
      <c r="AL58" s="395"/>
      <c r="AM58" s="191" t="s">
        <v>771</v>
      </c>
      <c r="AN58" s="191" t="s">
        <v>868</v>
      </c>
      <c r="AO58" s="357" t="s">
        <v>802</v>
      </c>
      <c r="AP58" s="84">
        <v>43831</v>
      </c>
      <c r="AQ58" s="84">
        <v>44196</v>
      </c>
      <c r="AR58" s="357" t="s">
        <v>851</v>
      </c>
      <c r="AS58" s="192"/>
      <c r="AT58" s="192"/>
      <c r="AU58" s="357"/>
      <c r="AV58" s="357"/>
      <c r="AW58" s="357"/>
      <c r="AX58" s="220"/>
      <c r="AY58" s="357"/>
      <c r="AZ58" s="357"/>
      <c r="BA58" s="357"/>
      <c r="BB58" s="192"/>
      <c r="BC58" s="192"/>
      <c r="BD58" s="191"/>
      <c r="BE58" s="191"/>
      <c r="BF58" s="360"/>
      <c r="BG58" s="221"/>
      <c r="BH58" s="191"/>
      <c r="BI58" s="191"/>
      <c r="BJ58" s="337"/>
      <c r="BK58" s="192"/>
      <c r="BL58" s="192"/>
      <c r="BM58" s="191"/>
      <c r="BN58" s="191"/>
      <c r="BO58" s="360"/>
      <c r="BP58" s="221"/>
      <c r="BQ58" s="191"/>
      <c r="BR58" s="191"/>
      <c r="BS58" s="337"/>
      <c r="BT58" s="195"/>
      <c r="BU58" s="195"/>
      <c r="BV58" s="195"/>
      <c r="BW58" s="195"/>
      <c r="BX58" s="195"/>
      <c r="BY58" s="195"/>
      <c r="BZ58" s="195"/>
      <c r="CA58" s="195"/>
      <c r="CB58" s="195"/>
      <c r="CC58" s="195"/>
      <c r="CD58" s="337"/>
      <c r="CE58" s="337"/>
      <c r="CF58" s="357"/>
      <c r="CG58" s="357"/>
      <c r="CH58" s="347"/>
      <c r="CI58" s="357"/>
      <c r="CJ58" s="357"/>
      <c r="CK58" s="349"/>
      <c r="CU58" s="387"/>
      <c r="CV58" s="387"/>
      <c r="CZ58" s="387"/>
      <c r="DA58" s="389"/>
      <c r="DB58" s="387"/>
      <c r="DC58" s="389"/>
    </row>
    <row r="59" spans="1:107" s="196" customFormat="1" ht="160.30000000000001" customHeight="1" thickBot="1" x14ac:dyDescent="0.3">
      <c r="A59" s="477"/>
      <c r="B59" s="385"/>
      <c r="C59" s="386"/>
      <c r="D59" s="640"/>
      <c r="E59" s="385"/>
      <c r="F59" s="386"/>
      <c r="G59" s="386"/>
      <c r="H59" s="386"/>
      <c r="I59" s="386"/>
      <c r="J59" s="386"/>
      <c r="K59" s="386"/>
      <c r="L59" s="457"/>
      <c r="M59" s="457"/>
      <c r="N59" s="386"/>
      <c r="O59" s="386"/>
      <c r="P59" s="449"/>
      <c r="Q59" s="263" t="s">
        <v>924</v>
      </c>
      <c r="R59" s="264" t="s">
        <v>158</v>
      </c>
      <c r="S59" s="264" t="s">
        <v>58</v>
      </c>
      <c r="T59" s="264" t="s">
        <v>59</v>
      </c>
      <c r="U59" s="264" t="s">
        <v>60</v>
      </c>
      <c r="V59" s="264" t="s">
        <v>61</v>
      </c>
      <c r="W59" s="264" t="s">
        <v>62</v>
      </c>
      <c r="X59" s="264" t="s">
        <v>75</v>
      </c>
      <c r="Y59" s="264" t="s">
        <v>63</v>
      </c>
      <c r="Z59" s="359">
        <f t="shared" si="0"/>
        <v>100</v>
      </c>
      <c r="AA59" s="367" t="str">
        <f t="shared" si="7"/>
        <v>Fuerte</v>
      </c>
      <c r="AB59" s="365" t="s">
        <v>15</v>
      </c>
      <c r="AC59" s="268">
        <f t="shared" si="6"/>
        <v>150</v>
      </c>
      <c r="AD59" s="269" t="str">
        <f t="shared" si="8"/>
        <v>Moderado</v>
      </c>
      <c r="AE59" s="453"/>
      <c r="AF59" s="455"/>
      <c r="AG59" s="447"/>
      <c r="AH59" s="447"/>
      <c r="AI59" s="449"/>
      <c r="AJ59" s="449"/>
      <c r="AK59" s="449"/>
      <c r="AL59" s="642"/>
      <c r="AM59" s="263" t="s">
        <v>869</v>
      </c>
      <c r="AN59" s="263" t="s">
        <v>870</v>
      </c>
      <c r="AO59" s="358" t="s">
        <v>802</v>
      </c>
      <c r="AP59" s="295">
        <v>43831</v>
      </c>
      <c r="AQ59" s="295">
        <v>44196</v>
      </c>
      <c r="AR59" s="358" t="s">
        <v>871</v>
      </c>
      <c r="AS59" s="296"/>
      <c r="AT59" s="296"/>
      <c r="AU59" s="358"/>
      <c r="AV59" s="358"/>
      <c r="AW59" s="358"/>
      <c r="AX59" s="208"/>
      <c r="AY59" s="358"/>
      <c r="AZ59" s="358"/>
      <c r="BA59" s="358"/>
      <c r="BB59" s="296"/>
      <c r="BC59" s="296"/>
      <c r="BD59" s="263"/>
      <c r="BE59" s="263"/>
      <c r="BF59" s="359"/>
      <c r="BG59" s="194"/>
      <c r="BH59" s="263"/>
      <c r="BI59" s="263"/>
      <c r="BJ59" s="293"/>
      <c r="BK59" s="296"/>
      <c r="BL59" s="296"/>
      <c r="BM59" s="263"/>
      <c r="BN59" s="263"/>
      <c r="BO59" s="359"/>
      <c r="BP59" s="194"/>
      <c r="BQ59" s="263"/>
      <c r="BR59" s="263"/>
      <c r="BS59" s="293"/>
      <c r="BT59" s="297"/>
      <c r="BU59" s="297"/>
      <c r="BV59" s="297"/>
      <c r="BW59" s="297"/>
      <c r="BX59" s="297"/>
      <c r="BY59" s="297"/>
      <c r="BZ59" s="297"/>
      <c r="CA59" s="297"/>
      <c r="CB59" s="297"/>
      <c r="CC59" s="297"/>
      <c r="CD59" s="293"/>
      <c r="CE59" s="293"/>
      <c r="CF59" s="358"/>
      <c r="CG59" s="358"/>
      <c r="CH59" s="353"/>
      <c r="CI59" s="358"/>
      <c r="CJ59" s="358"/>
      <c r="CK59" s="372"/>
      <c r="CU59" s="387"/>
      <c r="CV59" s="387"/>
      <c r="CZ59" s="387"/>
      <c r="DA59" s="389"/>
      <c r="DB59" s="387"/>
      <c r="DC59" s="389"/>
    </row>
    <row r="60" spans="1:107" s="196" customFormat="1" ht="74.25" customHeight="1" x14ac:dyDescent="0.25">
      <c r="A60" s="475" t="s">
        <v>24</v>
      </c>
      <c r="B60" s="383" t="s">
        <v>27</v>
      </c>
      <c r="C60" s="396" t="s">
        <v>240</v>
      </c>
      <c r="D60" s="639" t="s">
        <v>204</v>
      </c>
      <c r="E60" s="383" t="s">
        <v>609</v>
      </c>
      <c r="F60" s="396" t="s">
        <v>661</v>
      </c>
      <c r="G60" s="396"/>
      <c r="H60" s="396"/>
      <c r="I60" s="396"/>
      <c r="J60" s="396"/>
      <c r="K60" s="396" t="s">
        <v>662</v>
      </c>
      <c r="L60" s="456" t="s">
        <v>906</v>
      </c>
      <c r="M60" s="456" t="s">
        <v>693</v>
      </c>
      <c r="N60" s="396" t="s">
        <v>9</v>
      </c>
      <c r="O60" s="396" t="s">
        <v>14</v>
      </c>
      <c r="P60" s="448" t="str">
        <f>INDEX(Validacion!$C$15:$G$19,Contabilidad!CU60:CU62,Contabilidad!CV60:CV62)</f>
        <v>Extrema</v>
      </c>
      <c r="Q60" s="226" t="s">
        <v>726</v>
      </c>
      <c r="R60" s="260" t="s">
        <v>158</v>
      </c>
      <c r="S60" s="260" t="s">
        <v>58</v>
      </c>
      <c r="T60" s="260" t="s">
        <v>59</v>
      </c>
      <c r="U60" s="260" t="s">
        <v>60</v>
      </c>
      <c r="V60" s="260" t="s">
        <v>61</v>
      </c>
      <c r="W60" s="260" t="s">
        <v>62</v>
      </c>
      <c r="X60" s="260" t="s">
        <v>75</v>
      </c>
      <c r="Y60" s="260" t="s">
        <v>63</v>
      </c>
      <c r="Z60" s="363">
        <f t="shared" si="0"/>
        <v>100</v>
      </c>
      <c r="AA60" s="366" t="str">
        <f t="shared" si="7"/>
        <v>Fuerte</v>
      </c>
      <c r="AB60" s="364" t="s">
        <v>141</v>
      </c>
      <c r="AC60" s="275">
        <f t="shared" si="6"/>
        <v>200</v>
      </c>
      <c r="AD60" s="276" t="str">
        <f t="shared" si="8"/>
        <v>Fuerte</v>
      </c>
      <c r="AE60" s="452">
        <f>(IF(AD60="Fuerte",100,IF(AD60="Moderado",50,0))+IF(AD61="Fuerte",100,IF(AD61="Moderado",50,0))+(IF(AD62="Fuerte",100,IF(AD62="Moderado",50,0)))/3)</f>
        <v>216.66666666666666</v>
      </c>
      <c r="AF60" s="454" t="str">
        <f>IF(AE60&gt;=100,"fuerte",IF(OR(AE60=99,AE60&gt;=50),"Moderado","Débil"))</f>
        <v>fuerte</v>
      </c>
      <c r="AG60" s="446" t="s">
        <v>150</v>
      </c>
      <c r="AH60" s="446" t="s">
        <v>152</v>
      </c>
      <c r="AI60" s="448" t="s">
        <v>140</v>
      </c>
      <c r="AJ60" s="448" t="s">
        <v>14</v>
      </c>
      <c r="AK60" s="448" t="str">
        <f>INDEX(Validacion!$C$15:$G$19,Contabilidad!CZ60:CZ62,Contabilidad!DB60:DB62)</f>
        <v>Alta</v>
      </c>
      <c r="AL60" s="450"/>
      <c r="AM60" s="226" t="s">
        <v>770</v>
      </c>
      <c r="AN60" s="226" t="s">
        <v>866</v>
      </c>
      <c r="AO60" s="356" t="s">
        <v>802</v>
      </c>
      <c r="AP60" s="229">
        <v>43831</v>
      </c>
      <c r="AQ60" s="229">
        <v>44196</v>
      </c>
      <c r="AR60" s="356" t="s">
        <v>867</v>
      </c>
      <c r="AS60" s="230"/>
      <c r="AT60" s="230"/>
      <c r="AU60" s="356"/>
      <c r="AV60" s="356"/>
      <c r="AW60" s="356"/>
      <c r="AX60" s="252"/>
      <c r="AY60" s="356"/>
      <c r="AZ60" s="356"/>
      <c r="BA60" s="356"/>
      <c r="BB60" s="230"/>
      <c r="BC60" s="230"/>
      <c r="BD60" s="226"/>
      <c r="BE60" s="226"/>
      <c r="BF60" s="363"/>
      <c r="BG60" s="253"/>
      <c r="BH60" s="226"/>
      <c r="BI60" s="226"/>
      <c r="BJ60" s="254"/>
      <c r="BK60" s="230"/>
      <c r="BL60" s="230"/>
      <c r="BM60" s="226"/>
      <c r="BN60" s="226"/>
      <c r="BO60" s="363"/>
      <c r="BP60" s="253"/>
      <c r="BQ60" s="226"/>
      <c r="BR60" s="226"/>
      <c r="BS60" s="254"/>
      <c r="BT60" s="237"/>
      <c r="BU60" s="237"/>
      <c r="BV60" s="237"/>
      <c r="BW60" s="237"/>
      <c r="BX60" s="237"/>
      <c r="BY60" s="237"/>
      <c r="BZ60" s="237"/>
      <c r="CA60" s="237"/>
      <c r="CB60" s="237"/>
      <c r="CC60" s="237"/>
      <c r="CD60" s="254"/>
      <c r="CE60" s="254"/>
      <c r="CF60" s="226"/>
      <c r="CG60" s="356"/>
      <c r="CH60" s="350"/>
      <c r="CI60" s="226"/>
      <c r="CJ60" s="356"/>
      <c r="CK60" s="348"/>
      <c r="CU60" s="386">
        <f>VLOOKUP(N60,Validacion!$I$15:$M$19,2,FALSE)</f>
        <v>3</v>
      </c>
      <c r="CV60" s="386">
        <f>VLOOKUP(O60,Validacion!$I$23:$J$27,2,FALSE)</f>
        <v>4</v>
      </c>
      <c r="CZ60" s="386">
        <f>VLOOKUP($AI60,Validacion!$I$15:$M$19,2,FALSE)</f>
        <v>1</v>
      </c>
      <c r="DA60" s="389"/>
      <c r="DB60" s="386">
        <f>VLOOKUP($AJ60,Validacion!$I$23:$J$27,2,FALSE)</f>
        <v>4</v>
      </c>
      <c r="DC60" s="389"/>
    </row>
    <row r="61" spans="1:107" s="196" customFormat="1" ht="74.25" customHeight="1" x14ac:dyDescent="0.25">
      <c r="A61" s="476"/>
      <c r="B61" s="384"/>
      <c r="C61" s="389"/>
      <c r="D61" s="641"/>
      <c r="E61" s="384"/>
      <c r="F61" s="389"/>
      <c r="G61" s="389"/>
      <c r="H61" s="389"/>
      <c r="I61" s="389"/>
      <c r="J61" s="389"/>
      <c r="K61" s="389"/>
      <c r="L61" s="390"/>
      <c r="M61" s="390"/>
      <c r="N61" s="389"/>
      <c r="O61" s="389"/>
      <c r="P61" s="391"/>
      <c r="Q61" s="191" t="s">
        <v>727</v>
      </c>
      <c r="R61" s="261" t="s">
        <v>158</v>
      </c>
      <c r="S61" s="261" t="s">
        <v>58</v>
      </c>
      <c r="T61" s="261" t="s">
        <v>59</v>
      </c>
      <c r="U61" s="261" t="s">
        <v>60</v>
      </c>
      <c r="V61" s="261" t="s">
        <v>61</v>
      </c>
      <c r="W61" s="261" t="s">
        <v>62</v>
      </c>
      <c r="X61" s="261" t="s">
        <v>75</v>
      </c>
      <c r="Y61" s="261" t="s">
        <v>63</v>
      </c>
      <c r="Z61" s="360">
        <f t="shared" si="0"/>
        <v>100</v>
      </c>
      <c r="AA61" s="361" t="str">
        <f t="shared" si="7"/>
        <v>Fuerte</v>
      </c>
      <c r="AB61" s="362" t="s">
        <v>141</v>
      </c>
      <c r="AC61" s="272">
        <f t="shared" si="6"/>
        <v>200</v>
      </c>
      <c r="AD61" s="273" t="str">
        <f t="shared" si="8"/>
        <v>Fuerte</v>
      </c>
      <c r="AE61" s="392"/>
      <c r="AF61" s="393"/>
      <c r="AG61" s="394"/>
      <c r="AH61" s="394"/>
      <c r="AI61" s="391"/>
      <c r="AJ61" s="391"/>
      <c r="AK61" s="391"/>
      <c r="AL61" s="395"/>
      <c r="AM61" s="191" t="s">
        <v>771</v>
      </c>
      <c r="AN61" s="191" t="s">
        <v>868</v>
      </c>
      <c r="AO61" s="357" t="s">
        <v>802</v>
      </c>
      <c r="AP61" s="84">
        <v>43831</v>
      </c>
      <c r="AQ61" s="84">
        <v>44196</v>
      </c>
      <c r="AR61" s="357" t="s">
        <v>872</v>
      </c>
      <c r="AS61" s="192"/>
      <c r="AT61" s="192"/>
      <c r="AU61" s="357"/>
      <c r="AV61" s="357"/>
      <c r="AW61" s="357"/>
      <c r="AX61" s="220"/>
      <c r="AY61" s="357"/>
      <c r="AZ61" s="357"/>
      <c r="BA61" s="357"/>
      <c r="BB61" s="192"/>
      <c r="BC61" s="192"/>
      <c r="BD61" s="191"/>
      <c r="BE61" s="191"/>
      <c r="BF61" s="360"/>
      <c r="BG61" s="221"/>
      <c r="BH61" s="191"/>
      <c r="BI61" s="191"/>
      <c r="BJ61" s="337"/>
      <c r="BK61" s="192"/>
      <c r="BL61" s="192"/>
      <c r="BM61" s="191"/>
      <c r="BN61" s="191"/>
      <c r="BO61" s="360"/>
      <c r="BP61" s="221"/>
      <c r="BQ61" s="191"/>
      <c r="BR61" s="191"/>
      <c r="BS61" s="337"/>
      <c r="BT61" s="195"/>
      <c r="BU61" s="195"/>
      <c r="BV61" s="195"/>
      <c r="BW61" s="195"/>
      <c r="BX61" s="195"/>
      <c r="BY61" s="195"/>
      <c r="BZ61" s="195"/>
      <c r="CA61" s="195"/>
      <c r="CB61" s="195"/>
      <c r="CC61" s="195"/>
      <c r="CD61" s="337"/>
      <c r="CE61" s="337"/>
      <c r="CF61" s="357"/>
      <c r="CG61" s="357"/>
      <c r="CH61" s="347"/>
      <c r="CI61" s="357"/>
      <c r="CJ61" s="357"/>
      <c r="CK61" s="349"/>
      <c r="CU61" s="387"/>
      <c r="CV61" s="387"/>
      <c r="CZ61" s="387"/>
      <c r="DA61" s="389"/>
      <c r="DB61" s="387"/>
      <c r="DC61" s="389"/>
    </row>
    <row r="62" spans="1:107" s="196" customFormat="1" ht="160.30000000000001" customHeight="1" thickBot="1" x14ac:dyDescent="0.3">
      <c r="A62" s="477"/>
      <c r="B62" s="385"/>
      <c r="C62" s="386"/>
      <c r="D62" s="640"/>
      <c r="E62" s="385"/>
      <c r="F62" s="386"/>
      <c r="G62" s="386"/>
      <c r="H62" s="386"/>
      <c r="I62" s="386"/>
      <c r="J62" s="386"/>
      <c r="K62" s="386"/>
      <c r="L62" s="457"/>
      <c r="M62" s="457"/>
      <c r="N62" s="386"/>
      <c r="O62" s="386"/>
      <c r="P62" s="449"/>
      <c r="Q62" s="263" t="s">
        <v>924</v>
      </c>
      <c r="R62" s="264" t="s">
        <v>158</v>
      </c>
      <c r="S62" s="264" t="s">
        <v>58</v>
      </c>
      <c r="T62" s="264" t="s">
        <v>59</v>
      </c>
      <c r="U62" s="264" t="s">
        <v>60</v>
      </c>
      <c r="V62" s="264" t="s">
        <v>61</v>
      </c>
      <c r="W62" s="264" t="s">
        <v>62</v>
      </c>
      <c r="X62" s="264" t="s">
        <v>75</v>
      </c>
      <c r="Y62" s="264" t="s">
        <v>63</v>
      </c>
      <c r="Z62" s="359">
        <f t="shared" si="0"/>
        <v>100</v>
      </c>
      <c r="AA62" s="367" t="str">
        <f t="shared" si="7"/>
        <v>Fuerte</v>
      </c>
      <c r="AB62" s="365" t="s">
        <v>15</v>
      </c>
      <c r="AC62" s="268">
        <f t="shared" si="6"/>
        <v>150</v>
      </c>
      <c r="AD62" s="269" t="str">
        <f t="shared" si="8"/>
        <v>Moderado</v>
      </c>
      <c r="AE62" s="453"/>
      <c r="AF62" s="455"/>
      <c r="AG62" s="447"/>
      <c r="AH62" s="447"/>
      <c r="AI62" s="449"/>
      <c r="AJ62" s="449"/>
      <c r="AK62" s="449"/>
      <c r="AL62" s="642"/>
      <c r="AM62" s="263"/>
      <c r="AN62" s="263"/>
      <c r="AO62" s="358"/>
      <c r="AP62" s="295">
        <v>43831</v>
      </c>
      <c r="AQ62" s="295">
        <v>44196</v>
      </c>
      <c r="AR62" s="358"/>
      <c r="AS62" s="296"/>
      <c r="AT62" s="296"/>
      <c r="AU62" s="358"/>
      <c r="AV62" s="358"/>
      <c r="AW62" s="358"/>
      <c r="AX62" s="208"/>
      <c r="AY62" s="358"/>
      <c r="AZ62" s="358"/>
      <c r="BA62" s="358"/>
      <c r="BB62" s="296"/>
      <c r="BC62" s="296"/>
      <c r="BD62" s="263"/>
      <c r="BE62" s="263"/>
      <c r="BF62" s="359"/>
      <c r="BG62" s="194"/>
      <c r="BH62" s="263"/>
      <c r="BI62" s="263"/>
      <c r="BJ62" s="293"/>
      <c r="BK62" s="296"/>
      <c r="BL62" s="296"/>
      <c r="BM62" s="263"/>
      <c r="BN62" s="263"/>
      <c r="BO62" s="359"/>
      <c r="BP62" s="194"/>
      <c r="BQ62" s="263"/>
      <c r="BR62" s="263"/>
      <c r="BS62" s="293"/>
      <c r="BT62" s="297"/>
      <c r="BU62" s="297"/>
      <c r="BV62" s="297"/>
      <c r="BW62" s="297"/>
      <c r="BX62" s="297"/>
      <c r="BY62" s="297"/>
      <c r="BZ62" s="297"/>
      <c r="CA62" s="297"/>
      <c r="CB62" s="297"/>
      <c r="CC62" s="297"/>
      <c r="CD62" s="293"/>
      <c r="CE62" s="293"/>
      <c r="CF62" s="358"/>
      <c r="CG62" s="358"/>
      <c r="CH62" s="358"/>
      <c r="CI62" s="358"/>
      <c r="CJ62" s="358"/>
      <c r="CK62" s="298"/>
      <c r="CU62" s="387"/>
      <c r="CV62" s="387"/>
      <c r="CZ62" s="387"/>
      <c r="DA62" s="389"/>
      <c r="DB62" s="387"/>
      <c r="DC62" s="389"/>
    </row>
    <row r="63" spans="1:107" s="196" customFormat="1" ht="74.25" customHeight="1" x14ac:dyDescent="0.25">
      <c r="A63" s="475" t="s">
        <v>24</v>
      </c>
      <c r="B63" s="383" t="s">
        <v>27</v>
      </c>
      <c r="C63" s="396" t="s">
        <v>240</v>
      </c>
      <c r="D63" s="639" t="s">
        <v>204</v>
      </c>
      <c r="E63" s="383" t="s">
        <v>609</v>
      </c>
      <c r="F63" s="396" t="s">
        <v>663</v>
      </c>
      <c r="G63" s="396"/>
      <c r="H63" s="396"/>
      <c r="I63" s="396"/>
      <c r="J63" s="396"/>
      <c r="K63" s="396" t="s">
        <v>664</v>
      </c>
      <c r="L63" s="456" t="s">
        <v>907</v>
      </c>
      <c r="M63" s="456" t="s">
        <v>693</v>
      </c>
      <c r="N63" s="396" t="s">
        <v>9</v>
      </c>
      <c r="O63" s="396" t="s">
        <v>14</v>
      </c>
      <c r="P63" s="448" t="str">
        <f>INDEX(Validacion!$C$15:$G$19,Contabilidad!CU63:CU64,Contabilidad!CV63:CV64)</f>
        <v>Extrema</v>
      </c>
      <c r="Q63" s="231" t="s">
        <v>772</v>
      </c>
      <c r="R63" s="260" t="s">
        <v>158</v>
      </c>
      <c r="S63" s="260" t="s">
        <v>58</v>
      </c>
      <c r="T63" s="260" t="s">
        <v>59</v>
      </c>
      <c r="U63" s="260" t="s">
        <v>60</v>
      </c>
      <c r="V63" s="260" t="s">
        <v>61</v>
      </c>
      <c r="W63" s="260" t="s">
        <v>62</v>
      </c>
      <c r="X63" s="260" t="s">
        <v>75</v>
      </c>
      <c r="Y63" s="260" t="s">
        <v>63</v>
      </c>
      <c r="Z63" s="363">
        <f t="shared" si="0"/>
        <v>100</v>
      </c>
      <c r="AA63" s="366" t="str">
        <f t="shared" si="7"/>
        <v>Fuerte</v>
      </c>
      <c r="AB63" s="364" t="s">
        <v>141</v>
      </c>
      <c r="AC63" s="275">
        <f t="shared" si="6"/>
        <v>200</v>
      </c>
      <c r="AD63" s="276" t="str">
        <f t="shared" si="8"/>
        <v>Fuerte</v>
      </c>
      <c r="AE63" s="452">
        <f>(IF(AD63="Fuerte",100,IF(AD63="Moderado",50,0))+IF(AD64="Fuerte",100,IF(AD64="Moderado",50,0)))/2</f>
        <v>100</v>
      </c>
      <c r="AF63" s="454" t="str">
        <f>IF(AE63&gt;=100,"fuerte",IF(OR(AE63=99,AE63&gt;=100),"Moderado","Débil"))</f>
        <v>fuerte</v>
      </c>
      <c r="AG63" s="446" t="s">
        <v>150</v>
      </c>
      <c r="AH63" s="446" t="s">
        <v>152</v>
      </c>
      <c r="AI63" s="448" t="s">
        <v>140</v>
      </c>
      <c r="AJ63" s="448" t="s">
        <v>14</v>
      </c>
      <c r="AK63" s="448" t="str">
        <f>INDEX(Validacion!$C$15:$G$19,Contabilidad!CZ63:CZ64,Contabilidad!DB63:DB64)</f>
        <v>Alta</v>
      </c>
      <c r="AL63" s="450"/>
      <c r="AM63" s="226" t="s">
        <v>773</v>
      </c>
      <c r="AN63" s="226" t="s">
        <v>874</v>
      </c>
      <c r="AO63" s="356" t="s">
        <v>802</v>
      </c>
      <c r="AP63" s="229">
        <v>43831</v>
      </c>
      <c r="AQ63" s="229">
        <v>44196</v>
      </c>
      <c r="AR63" s="356" t="s">
        <v>873</v>
      </c>
      <c r="AS63" s="230"/>
      <c r="AT63" s="230"/>
      <c r="AU63" s="356"/>
      <c r="AV63" s="356"/>
      <c r="AW63" s="356"/>
      <c r="AX63" s="252"/>
      <c r="AY63" s="356"/>
      <c r="AZ63" s="356"/>
      <c r="BA63" s="356"/>
      <c r="BB63" s="230"/>
      <c r="BC63" s="230"/>
      <c r="BD63" s="226"/>
      <c r="BE63" s="226"/>
      <c r="BF63" s="363"/>
      <c r="BG63" s="253"/>
      <c r="BH63" s="226"/>
      <c r="BI63" s="226"/>
      <c r="BJ63" s="254"/>
      <c r="BK63" s="230"/>
      <c r="BL63" s="230"/>
      <c r="BM63" s="226"/>
      <c r="BN63" s="226"/>
      <c r="BO63" s="363"/>
      <c r="BP63" s="253"/>
      <c r="BQ63" s="226"/>
      <c r="BR63" s="226"/>
      <c r="BS63" s="254"/>
      <c r="BT63" s="237"/>
      <c r="BU63" s="237"/>
      <c r="BV63" s="237"/>
      <c r="BW63" s="237"/>
      <c r="BX63" s="237"/>
      <c r="BY63" s="237"/>
      <c r="BZ63" s="237"/>
      <c r="CA63" s="237"/>
      <c r="CB63" s="237"/>
      <c r="CC63" s="237"/>
      <c r="CD63" s="254"/>
      <c r="CE63" s="254"/>
      <c r="CF63" s="356"/>
      <c r="CG63" s="356"/>
      <c r="CH63" s="356"/>
      <c r="CI63" s="356"/>
      <c r="CJ63" s="356"/>
      <c r="CK63" s="238"/>
      <c r="CU63" s="386">
        <f>VLOOKUP(N63,Validacion!$I$15:$M$19,2,FALSE)</f>
        <v>3</v>
      </c>
      <c r="CV63" s="386">
        <f>VLOOKUP(O63,Validacion!$I$23:$J$27,2,FALSE)</f>
        <v>4</v>
      </c>
      <c r="CZ63" s="386">
        <f>VLOOKUP($AI63,Validacion!$I$15:$M$19,2,FALSE)</f>
        <v>1</v>
      </c>
      <c r="DA63" s="389"/>
      <c r="DB63" s="386">
        <f>VLOOKUP($AJ63,Validacion!$I$23:$J$27,2,FALSE)</f>
        <v>4</v>
      </c>
      <c r="DC63" s="389"/>
    </row>
    <row r="64" spans="1:107" s="196" customFormat="1" ht="143.5" customHeight="1" thickBot="1" x14ac:dyDescent="0.3">
      <c r="A64" s="477"/>
      <c r="B64" s="385"/>
      <c r="C64" s="386"/>
      <c r="D64" s="640"/>
      <c r="E64" s="385"/>
      <c r="F64" s="386"/>
      <c r="G64" s="386"/>
      <c r="H64" s="386"/>
      <c r="I64" s="386"/>
      <c r="J64" s="386"/>
      <c r="K64" s="386"/>
      <c r="L64" s="457"/>
      <c r="M64" s="457"/>
      <c r="N64" s="386"/>
      <c r="O64" s="386"/>
      <c r="P64" s="449"/>
      <c r="Q64" s="377" t="s">
        <v>774</v>
      </c>
      <c r="R64" s="264" t="s">
        <v>158</v>
      </c>
      <c r="S64" s="264" t="s">
        <v>58</v>
      </c>
      <c r="T64" s="264" t="s">
        <v>59</v>
      </c>
      <c r="U64" s="264" t="s">
        <v>60</v>
      </c>
      <c r="V64" s="264" t="s">
        <v>61</v>
      </c>
      <c r="W64" s="264" t="s">
        <v>62</v>
      </c>
      <c r="X64" s="264" t="s">
        <v>75</v>
      </c>
      <c r="Y64" s="264" t="s">
        <v>63</v>
      </c>
      <c r="Z64" s="359">
        <f t="shared" si="0"/>
        <v>100</v>
      </c>
      <c r="AA64" s="367" t="str">
        <f t="shared" si="7"/>
        <v>Fuerte</v>
      </c>
      <c r="AB64" s="365" t="s">
        <v>141</v>
      </c>
      <c r="AC64" s="268">
        <f t="shared" si="6"/>
        <v>200</v>
      </c>
      <c r="AD64" s="269" t="str">
        <f t="shared" si="8"/>
        <v>Fuerte</v>
      </c>
      <c r="AE64" s="453"/>
      <c r="AF64" s="455"/>
      <c r="AG64" s="447"/>
      <c r="AH64" s="447"/>
      <c r="AI64" s="449"/>
      <c r="AJ64" s="449"/>
      <c r="AK64" s="449"/>
      <c r="AL64" s="642"/>
      <c r="AM64" s="263" t="s">
        <v>875</v>
      </c>
      <c r="AN64" s="263" t="s">
        <v>876</v>
      </c>
      <c r="AO64" s="358" t="s">
        <v>877</v>
      </c>
      <c r="AP64" s="295">
        <v>43831</v>
      </c>
      <c r="AQ64" s="295">
        <v>44196</v>
      </c>
      <c r="AR64" s="358" t="s">
        <v>861</v>
      </c>
      <c r="AS64" s="296"/>
      <c r="AT64" s="296"/>
      <c r="AU64" s="358"/>
      <c r="AV64" s="358"/>
      <c r="AW64" s="358"/>
      <c r="AX64" s="208"/>
      <c r="AY64" s="358"/>
      <c r="AZ64" s="358"/>
      <c r="BA64" s="358"/>
      <c r="BB64" s="296"/>
      <c r="BC64" s="296"/>
      <c r="BD64" s="263"/>
      <c r="BE64" s="263"/>
      <c r="BF64" s="359"/>
      <c r="BG64" s="194"/>
      <c r="BH64" s="263"/>
      <c r="BI64" s="263"/>
      <c r="BJ64" s="293"/>
      <c r="BK64" s="296"/>
      <c r="BL64" s="296"/>
      <c r="BM64" s="263"/>
      <c r="BN64" s="263"/>
      <c r="BO64" s="359"/>
      <c r="BP64" s="194"/>
      <c r="BQ64" s="263"/>
      <c r="BR64" s="263"/>
      <c r="BS64" s="293"/>
      <c r="BT64" s="297"/>
      <c r="BU64" s="297"/>
      <c r="BV64" s="297"/>
      <c r="BW64" s="297"/>
      <c r="BX64" s="297"/>
      <c r="BY64" s="297"/>
      <c r="BZ64" s="297"/>
      <c r="CA64" s="297"/>
      <c r="CB64" s="297"/>
      <c r="CC64" s="297"/>
      <c r="CD64" s="293"/>
      <c r="CE64" s="293"/>
      <c r="CF64" s="263"/>
      <c r="CG64" s="358"/>
      <c r="CH64" s="353"/>
      <c r="CI64" s="263"/>
      <c r="CJ64" s="358"/>
      <c r="CK64" s="372"/>
      <c r="CU64" s="387"/>
      <c r="CV64" s="387"/>
      <c r="CZ64" s="387"/>
      <c r="DA64" s="389"/>
      <c r="DB64" s="387"/>
      <c r="DC64" s="389"/>
    </row>
    <row r="65" spans="1:125" s="196" customFormat="1" ht="74.25" customHeight="1" x14ac:dyDescent="0.25">
      <c r="A65" s="475" t="s">
        <v>24</v>
      </c>
      <c r="B65" s="383" t="s">
        <v>27</v>
      </c>
      <c r="C65" s="396" t="s">
        <v>240</v>
      </c>
      <c r="D65" s="639" t="s">
        <v>204</v>
      </c>
      <c r="E65" s="383" t="s">
        <v>609</v>
      </c>
      <c r="F65" s="396" t="s">
        <v>665</v>
      </c>
      <c r="G65" s="396"/>
      <c r="H65" s="396"/>
      <c r="I65" s="396"/>
      <c r="J65" s="396"/>
      <c r="K65" s="396" t="s">
        <v>666</v>
      </c>
      <c r="L65" s="456" t="s">
        <v>908</v>
      </c>
      <c r="M65" s="456" t="s">
        <v>693</v>
      </c>
      <c r="N65" s="396" t="s">
        <v>9</v>
      </c>
      <c r="O65" s="396" t="s">
        <v>14</v>
      </c>
      <c r="P65" s="448" t="str">
        <f>INDEX(Validacion!$C$15:$G$19,Contabilidad!CU65:CU67,Contabilidad!CV65:CV67)</f>
        <v>Extrema</v>
      </c>
      <c r="Q65" s="226" t="s">
        <v>728</v>
      </c>
      <c r="R65" s="260" t="s">
        <v>158</v>
      </c>
      <c r="S65" s="260" t="s">
        <v>58</v>
      </c>
      <c r="T65" s="260" t="s">
        <v>59</v>
      </c>
      <c r="U65" s="260" t="s">
        <v>60</v>
      </c>
      <c r="V65" s="260" t="s">
        <v>61</v>
      </c>
      <c r="W65" s="260" t="s">
        <v>62</v>
      </c>
      <c r="X65" s="260" t="s">
        <v>75</v>
      </c>
      <c r="Y65" s="260" t="s">
        <v>63</v>
      </c>
      <c r="Z65" s="363">
        <f t="shared" si="0"/>
        <v>100</v>
      </c>
      <c r="AA65" s="366" t="str">
        <f t="shared" si="7"/>
        <v>Fuerte</v>
      </c>
      <c r="AB65" s="364" t="s">
        <v>141</v>
      </c>
      <c r="AC65" s="275">
        <f t="shared" si="6"/>
        <v>200</v>
      </c>
      <c r="AD65" s="276" t="str">
        <f t="shared" si="8"/>
        <v>Fuerte</v>
      </c>
      <c r="AE65" s="452">
        <f>(IF(AD65="Fuerte",100,IF(AD65="Moderado",50,0))+IF(AD66="Fuerte",100,IF(AD66="Moderado",50,0))+(IF(AD67="Fuerte",100,IF(AD67="Moderado",50,0)))/3)</f>
        <v>233.33333333333334</v>
      </c>
      <c r="AF65" s="454" t="str">
        <f>IF(AE65&gt;=100,"fuerte",IF(OR(AE65=99,AE65&gt;=50),"Moderado","Débil"))</f>
        <v>fuerte</v>
      </c>
      <c r="AG65" s="446" t="s">
        <v>150</v>
      </c>
      <c r="AH65" s="446" t="s">
        <v>152</v>
      </c>
      <c r="AI65" s="448" t="s">
        <v>140</v>
      </c>
      <c r="AJ65" s="448" t="s">
        <v>14</v>
      </c>
      <c r="AK65" s="448" t="str">
        <f>INDEX(Validacion!$C$15:$G$19,Contabilidad!CZ65:CZ67,Contabilidad!DB65:DB67)</f>
        <v>Alta</v>
      </c>
      <c r="AL65" s="450"/>
      <c r="AM65" s="226" t="s">
        <v>775</v>
      </c>
      <c r="AN65" s="226" t="s">
        <v>878</v>
      </c>
      <c r="AO65" s="356" t="s">
        <v>879</v>
      </c>
      <c r="AP65" s="229">
        <v>43831</v>
      </c>
      <c r="AQ65" s="229">
        <v>44196</v>
      </c>
      <c r="AR65" s="356" t="s">
        <v>880</v>
      </c>
      <c r="AS65" s="230"/>
      <c r="AT65" s="230"/>
      <c r="AU65" s="356"/>
      <c r="AV65" s="356"/>
      <c r="AW65" s="356"/>
      <c r="AX65" s="252"/>
      <c r="AY65" s="356"/>
      <c r="AZ65" s="356"/>
      <c r="BA65" s="356"/>
      <c r="BB65" s="230"/>
      <c r="BC65" s="230"/>
      <c r="BD65" s="226"/>
      <c r="BE65" s="226"/>
      <c r="BF65" s="363"/>
      <c r="BG65" s="253"/>
      <c r="BH65" s="226"/>
      <c r="BI65" s="226"/>
      <c r="BJ65" s="254"/>
      <c r="BK65" s="230"/>
      <c r="BL65" s="230"/>
      <c r="BM65" s="226"/>
      <c r="BN65" s="226"/>
      <c r="BO65" s="363"/>
      <c r="BP65" s="253"/>
      <c r="BQ65" s="226"/>
      <c r="BR65" s="226"/>
      <c r="BS65" s="254"/>
      <c r="BT65" s="237"/>
      <c r="BU65" s="237"/>
      <c r="BV65" s="237"/>
      <c r="BW65" s="237"/>
      <c r="BX65" s="237"/>
      <c r="BY65" s="237"/>
      <c r="BZ65" s="237"/>
      <c r="CA65" s="237"/>
      <c r="CB65" s="237"/>
      <c r="CC65" s="237"/>
      <c r="CD65" s="254"/>
      <c r="CE65" s="254"/>
      <c r="CF65" s="356"/>
      <c r="CG65" s="356"/>
      <c r="CH65" s="350"/>
      <c r="CI65" s="356"/>
      <c r="CJ65" s="356"/>
      <c r="CK65" s="348"/>
      <c r="CU65" s="386">
        <f>VLOOKUP(N65,Validacion!$I$15:$M$19,2,FALSE)</f>
        <v>3</v>
      </c>
      <c r="CV65" s="386">
        <f>VLOOKUP(O65,Validacion!$I$23:$J$27,2,FALSE)</f>
        <v>4</v>
      </c>
      <c r="CZ65" s="386">
        <f>VLOOKUP($AI65,Validacion!$I$15:$M$19,2,FALSE)</f>
        <v>1</v>
      </c>
      <c r="DA65" s="389"/>
      <c r="DB65" s="386">
        <f>VLOOKUP($AJ65,Validacion!$I$23:$J$27,2,FALSE)</f>
        <v>4</v>
      </c>
      <c r="DC65" s="389"/>
    </row>
    <row r="66" spans="1:125" s="196" customFormat="1" ht="74.25" customHeight="1" x14ac:dyDescent="0.25">
      <c r="A66" s="476"/>
      <c r="B66" s="384"/>
      <c r="C66" s="389"/>
      <c r="D66" s="641"/>
      <c r="E66" s="384"/>
      <c r="F66" s="389"/>
      <c r="G66" s="389"/>
      <c r="H66" s="389"/>
      <c r="I66" s="389"/>
      <c r="J66" s="389"/>
      <c r="K66" s="389"/>
      <c r="L66" s="390"/>
      <c r="M66" s="390"/>
      <c r="N66" s="389"/>
      <c r="O66" s="389"/>
      <c r="P66" s="391"/>
      <c r="Q66" s="191" t="s">
        <v>729</v>
      </c>
      <c r="R66" s="261" t="s">
        <v>158</v>
      </c>
      <c r="S66" s="261" t="s">
        <v>58</v>
      </c>
      <c r="T66" s="261" t="s">
        <v>59</v>
      </c>
      <c r="U66" s="261" t="s">
        <v>60</v>
      </c>
      <c r="V66" s="261" t="s">
        <v>61</v>
      </c>
      <c r="W66" s="261" t="s">
        <v>62</v>
      </c>
      <c r="X66" s="261" t="s">
        <v>75</v>
      </c>
      <c r="Y66" s="261" t="s">
        <v>63</v>
      </c>
      <c r="Z66" s="360">
        <f t="shared" si="0"/>
        <v>100</v>
      </c>
      <c r="AA66" s="361" t="str">
        <f t="shared" si="7"/>
        <v>Fuerte</v>
      </c>
      <c r="AB66" s="362" t="s">
        <v>141</v>
      </c>
      <c r="AC66" s="272">
        <f t="shared" si="6"/>
        <v>200</v>
      </c>
      <c r="AD66" s="273" t="str">
        <f t="shared" si="8"/>
        <v>Fuerte</v>
      </c>
      <c r="AE66" s="392"/>
      <c r="AF66" s="393"/>
      <c r="AG66" s="394"/>
      <c r="AH66" s="394"/>
      <c r="AI66" s="391"/>
      <c r="AJ66" s="391"/>
      <c r="AK66" s="391"/>
      <c r="AL66" s="395"/>
      <c r="AM66" s="191" t="s">
        <v>776</v>
      </c>
      <c r="AN66" s="191" t="s">
        <v>881</v>
      </c>
      <c r="AO66" s="357" t="s">
        <v>879</v>
      </c>
      <c r="AP66" s="84">
        <v>43831</v>
      </c>
      <c r="AQ66" s="84">
        <v>44196</v>
      </c>
      <c r="AR66" s="357" t="s">
        <v>882</v>
      </c>
      <c r="AS66" s="192"/>
      <c r="AT66" s="192"/>
      <c r="AU66" s="357"/>
      <c r="AV66" s="357"/>
      <c r="AW66" s="357"/>
      <c r="AX66" s="220"/>
      <c r="AY66" s="357"/>
      <c r="AZ66" s="357"/>
      <c r="BA66" s="357"/>
      <c r="BB66" s="192"/>
      <c r="BC66" s="192"/>
      <c r="BD66" s="191"/>
      <c r="BE66" s="191"/>
      <c r="BF66" s="360"/>
      <c r="BG66" s="221"/>
      <c r="BH66" s="191"/>
      <c r="BI66" s="191"/>
      <c r="BJ66" s="337"/>
      <c r="BK66" s="192"/>
      <c r="BL66" s="192"/>
      <c r="BM66" s="191"/>
      <c r="BN66" s="191"/>
      <c r="BO66" s="360"/>
      <c r="BP66" s="221"/>
      <c r="BQ66" s="191"/>
      <c r="BR66" s="191"/>
      <c r="BS66" s="337"/>
      <c r="BT66" s="195"/>
      <c r="BU66" s="195"/>
      <c r="BV66" s="195"/>
      <c r="BW66" s="195"/>
      <c r="BX66" s="195"/>
      <c r="BY66" s="195"/>
      <c r="BZ66" s="195"/>
      <c r="CA66" s="195"/>
      <c r="CB66" s="195"/>
      <c r="CC66" s="195"/>
      <c r="CD66" s="337"/>
      <c r="CE66" s="337"/>
      <c r="CF66" s="357"/>
      <c r="CG66" s="357"/>
      <c r="CH66" s="347"/>
      <c r="CI66" s="357"/>
      <c r="CJ66" s="357"/>
      <c r="CK66" s="349"/>
      <c r="CU66" s="387"/>
      <c r="CV66" s="387"/>
      <c r="CZ66" s="387"/>
      <c r="DA66" s="389"/>
      <c r="DB66" s="387"/>
      <c r="DC66" s="389"/>
    </row>
    <row r="67" spans="1:125" s="196" customFormat="1" ht="160.30000000000001" customHeight="1" thickBot="1" x14ac:dyDescent="0.3">
      <c r="A67" s="649"/>
      <c r="B67" s="650"/>
      <c r="C67" s="461"/>
      <c r="D67" s="651"/>
      <c r="E67" s="650"/>
      <c r="F67" s="461"/>
      <c r="G67" s="461"/>
      <c r="H67" s="461"/>
      <c r="I67" s="461"/>
      <c r="J67" s="461"/>
      <c r="K67" s="461"/>
      <c r="L67" s="462"/>
      <c r="M67" s="462"/>
      <c r="N67" s="461"/>
      <c r="O67" s="461"/>
      <c r="P67" s="463"/>
      <c r="Q67" s="242" t="s">
        <v>730</v>
      </c>
      <c r="R67" s="262" t="s">
        <v>158</v>
      </c>
      <c r="S67" s="262" t="s">
        <v>58</v>
      </c>
      <c r="T67" s="262" t="s">
        <v>59</v>
      </c>
      <c r="U67" s="262" t="s">
        <v>60</v>
      </c>
      <c r="V67" s="262" t="s">
        <v>61</v>
      </c>
      <c r="W67" s="262" t="s">
        <v>62</v>
      </c>
      <c r="X67" s="262" t="s">
        <v>75</v>
      </c>
      <c r="Y67" s="262" t="s">
        <v>63</v>
      </c>
      <c r="Z67" s="370">
        <f t="shared" si="0"/>
        <v>100</v>
      </c>
      <c r="AA67" s="368" t="str">
        <f t="shared" si="7"/>
        <v>Fuerte</v>
      </c>
      <c r="AB67" s="369" t="s">
        <v>141</v>
      </c>
      <c r="AC67" s="279">
        <f t="shared" si="6"/>
        <v>200</v>
      </c>
      <c r="AD67" s="280" t="str">
        <f t="shared" si="8"/>
        <v>Fuerte</v>
      </c>
      <c r="AE67" s="458"/>
      <c r="AF67" s="459"/>
      <c r="AG67" s="460"/>
      <c r="AH67" s="460"/>
      <c r="AI67" s="463"/>
      <c r="AJ67" s="463"/>
      <c r="AK67" s="463"/>
      <c r="AL67" s="451"/>
      <c r="AM67" s="242" t="s">
        <v>777</v>
      </c>
      <c r="AN67" s="242" t="s">
        <v>883</v>
      </c>
      <c r="AO67" s="371" t="s">
        <v>802</v>
      </c>
      <c r="AP67" s="243">
        <v>43831</v>
      </c>
      <c r="AQ67" s="243">
        <v>44196</v>
      </c>
      <c r="AR67" s="371" t="s">
        <v>884</v>
      </c>
      <c r="AS67" s="244"/>
      <c r="AT67" s="244"/>
      <c r="AU67" s="371"/>
      <c r="AV67" s="371"/>
      <c r="AW67" s="371"/>
      <c r="AX67" s="245"/>
      <c r="AY67" s="371"/>
      <c r="AZ67" s="371"/>
      <c r="BA67" s="371"/>
      <c r="BB67" s="244"/>
      <c r="BC67" s="244"/>
      <c r="BD67" s="242"/>
      <c r="BE67" s="242"/>
      <c r="BF67" s="370"/>
      <c r="BG67" s="248"/>
      <c r="BH67" s="242"/>
      <c r="BI67" s="242"/>
      <c r="BJ67" s="255"/>
      <c r="BK67" s="244"/>
      <c r="BL67" s="244"/>
      <c r="BM67" s="242"/>
      <c r="BN67" s="242"/>
      <c r="BO67" s="370"/>
      <c r="BP67" s="248"/>
      <c r="BQ67" s="242"/>
      <c r="BR67" s="242"/>
      <c r="BS67" s="255"/>
      <c r="BT67" s="250"/>
      <c r="BU67" s="250"/>
      <c r="BV67" s="250"/>
      <c r="BW67" s="250"/>
      <c r="BX67" s="250"/>
      <c r="BY67" s="250"/>
      <c r="BZ67" s="250"/>
      <c r="CA67" s="250"/>
      <c r="CB67" s="250"/>
      <c r="CC67" s="250"/>
      <c r="CD67" s="255"/>
      <c r="CE67" s="255"/>
      <c r="CF67" s="371"/>
      <c r="CG67" s="371"/>
      <c r="CH67" s="354"/>
      <c r="CI67" s="371"/>
      <c r="CJ67" s="371"/>
      <c r="CK67" s="355"/>
      <c r="CU67" s="387"/>
      <c r="CV67" s="387"/>
      <c r="CZ67" s="387"/>
      <c r="DA67" s="389"/>
      <c r="DB67" s="387"/>
      <c r="DC67" s="389"/>
    </row>
    <row r="69" spans="1:125" ht="32.950000000000003" customHeight="1" x14ac:dyDescent="0.25">
      <c r="A69" s="318"/>
      <c r="B69" s="318"/>
      <c r="C69" s="318"/>
      <c r="D69" s="652" t="s">
        <v>42</v>
      </c>
      <c r="E69" s="652"/>
      <c r="F69" s="652"/>
      <c r="G69" s="319"/>
      <c r="H69" s="319"/>
      <c r="I69" s="319"/>
      <c r="J69" s="320"/>
      <c r="K69" s="321"/>
      <c r="L69" s="322"/>
      <c r="M69" s="323"/>
      <c r="N69" s="218"/>
      <c r="O69" s="218"/>
      <c r="P69" s="218"/>
      <c r="Q69" s="318"/>
      <c r="R69" s="318"/>
      <c r="S69" s="318"/>
      <c r="T69" s="318"/>
      <c r="U69" s="318"/>
      <c r="V69" s="318"/>
      <c r="W69" s="318"/>
      <c r="X69" s="318"/>
      <c r="Y69" s="318"/>
      <c r="Z69" s="318"/>
      <c r="AA69" s="318"/>
      <c r="AB69" s="318"/>
      <c r="AC69" s="218"/>
      <c r="AD69" s="218"/>
      <c r="AE69" s="218"/>
      <c r="AF69" s="318"/>
      <c r="AG69" s="318"/>
      <c r="AH69" s="318"/>
      <c r="AI69" s="218"/>
      <c r="AJ69" s="218"/>
      <c r="AK69" s="218"/>
      <c r="AL69" s="318"/>
      <c r="AM69" s="318"/>
      <c r="AN69" s="318"/>
      <c r="AO69" s="322"/>
      <c r="AP69" s="218"/>
      <c r="AQ69" s="218"/>
      <c r="AR69" s="318"/>
      <c r="AS69" s="324"/>
      <c r="AT69" s="195"/>
      <c r="AU69" s="325"/>
      <c r="AV69" s="325"/>
      <c r="AW69" s="325"/>
      <c r="AX69" s="325"/>
      <c r="AY69" s="325"/>
      <c r="AZ69" s="325"/>
      <c r="BA69" s="325"/>
      <c r="BB69" s="195"/>
      <c r="BC69" s="195"/>
      <c r="BD69" s="325"/>
      <c r="BE69" s="325"/>
      <c r="BF69" s="325"/>
      <c r="BG69" s="325"/>
      <c r="BH69" s="325"/>
      <c r="BI69" s="325"/>
      <c r="BJ69" s="325"/>
      <c r="BK69" s="325"/>
      <c r="BL69" s="325"/>
      <c r="BM69" s="325"/>
      <c r="BN69" s="325"/>
      <c r="BO69" s="325"/>
      <c r="BP69" s="325"/>
      <c r="BQ69" s="325"/>
      <c r="BR69" s="325"/>
      <c r="BS69" s="325"/>
      <c r="BT69" s="325"/>
      <c r="BU69" s="325"/>
      <c r="BV69" s="325"/>
      <c r="BW69" s="325"/>
      <c r="BX69" s="325"/>
      <c r="BY69" s="325"/>
      <c r="BZ69" s="325"/>
      <c r="CA69" s="325"/>
      <c r="CB69" s="325"/>
      <c r="CC69" s="325"/>
      <c r="CD69" s="325"/>
      <c r="CE69" s="325"/>
      <c r="CF69" s="325"/>
      <c r="CG69" s="325"/>
      <c r="CH69" s="325"/>
      <c r="CI69" s="325"/>
      <c r="CJ69" s="325"/>
      <c r="CK69" s="325"/>
    </row>
    <row r="70" spans="1:125" s="317" customFormat="1" ht="32.950000000000003" customHeight="1" x14ac:dyDescent="0.25">
      <c r="A70" s="318"/>
      <c r="B70" s="318"/>
      <c r="C70" s="318"/>
      <c r="D70" s="345" t="s">
        <v>43</v>
      </c>
      <c r="E70" s="345" t="s">
        <v>44</v>
      </c>
      <c r="F70" s="345" t="s">
        <v>45</v>
      </c>
      <c r="G70" s="326"/>
      <c r="H70" s="326"/>
      <c r="I70" s="326"/>
      <c r="J70" s="327"/>
      <c r="K70" s="321"/>
      <c r="L70" s="218"/>
      <c r="M70" s="323"/>
      <c r="N70" s="218"/>
      <c r="O70" s="218"/>
      <c r="P70" s="218"/>
      <c r="Q70" s="318"/>
      <c r="R70" s="318"/>
      <c r="S70" s="318"/>
      <c r="T70" s="318"/>
      <c r="U70" s="318"/>
      <c r="V70" s="318"/>
      <c r="W70" s="318"/>
      <c r="X70" s="318"/>
      <c r="Y70" s="318"/>
      <c r="Z70" s="318"/>
      <c r="AA70" s="318"/>
      <c r="AB70" s="318"/>
      <c r="AC70" s="218"/>
      <c r="AD70" s="218"/>
      <c r="AE70" s="218"/>
      <c r="AF70" s="318"/>
      <c r="AG70" s="318"/>
      <c r="AH70" s="318"/>
      <c r="AI70" s="218"/>
      <c r="AJ70" s="218"/>
      <c r="AK70" s="218"/>
      <c r="AL70" s="318"/>
      <c r="AM70" s="318"/>
      <c r="AN70" s="318"/>
      <c r="AO70" s="322"/>
      <c r="AP70" s="218"/>
      <c r="AQ70" s="218"/>
      <c r="AR70" s="318"/>
      <c r="AS70" s="324"/>
      <c r="AT70" s="195"/>
      <c r="AU70" s="325"/>
      <c r="AV70" s="325"/>
      <c r="AW70" s="325"/>
      <c r="AX70" s="325"/>
      <c r="AY70" s="325"/>
      <c r="AZ70" s="325"/>
      <c r="BA70" s="325"/>
      <c r="BB70" s="195"/>
      <c r="BC70" s="195"/>
      <c r="BD70" s="325"/>
      <c r="BE70" s="325"/>
      <c r="BF70" s="325"/>
      <c r="BG70" s="325"/>
      <c r="BH70" s="325"/>
      <c r="BI70" s="325"/>
      <c r="BJ70" s="325"/>
      <c r="BK70" s="325"/>
      <c r="BL70" s="325"/>
      <c r="BM70" s="325"/>
      <c r="BN70" s="325"/>
      <c r="BO70" s="325"/>
      <c r="BP70" s="325"/>
      <c r="BQ70" s="325"/>
      <c r="BR70" s="325"/>
      <c r="BS70" s="325"/>
      <c r="BT70" s="325"/>
      <c r="BU70" s="325"/>
      <c r="BV70" s="325"/>
      <c r="BW70" s="325"/>
      <c r="BX70" s="325"/>
      <c r="BY70" s="325"/>
      <c r="BZ70" s="325"/>
      <c r="CA70" s="325"/>
      <c r="CB70" s="325"/>
      <c r="CC70" s="325"/>
      <c r="CD70" s="325"/>
      <c r="CE70" s="325"/>
      <c r="CF70" s="325"/>
      <c r="CG70" s="325"/>
      <c r="CH70" s="325"/>
      <c r="CI70" s="325"/>
      <c r="CJ70" s="325"/>
      <c r="CK70" s="325"/>
      <c r="CL70" s="168"/>
      <c r="CM70" s="168"/>
      <c r="CN70" s="168"/>
      <c r="CO70" s="168"/>
      <c r="CP70" s="168"/>
      <c r="CQ70" s="168"/>
      <c r="CR70" s="168"/>
      <c r="CS70" s="168"/>
      <c r="CT70" s="168"/>
      <c r="CU70" s="168"/>
      <c r="CV70" s="168"/>
      <c r="CW70" s="168"/>
      <c r="CX70" s="168"/>
      <c r="CY70" s="168"/>
      <c r="CZ70" s="168"/>
      <c r="DA70" s="168"/>
      <c r="DB70" s="168"/>
      <c r="DC70" s="168"/>
      <c r="DD70" s="168"/>
      <c r="DE70" s="168"/>
      <c r="DF70" s="168"/>
      <c r="DG70" s="168"/>
      <c r="DH70" s="168"/>
      <c r="DI70" s="168"/>
      <c r="DJ70" s="168"/>
      <c r="DK70" s="168"/>
      <c r="DL70" s="168"/>
      <c r="DM70" s="168"/>
      <c r="DN70" s="168"/>
      <c r="DO70" s="168"/>
      <c r="DP70" s="168"/>
      <c r="DQ70" s="168"/>
      <c r="DR70" s="168"/>
      <c r="DS70" s="168"/>
      <c r="DT70" s="168"/>
      <c r="DU70" s="168"/>
    </row>
    <row r="71" spans="1:125" s="317" customFormat="1" ht="59.3" customHeight="1" x14ac:dyDescent="0.25">
      <c r="A71" s="318"/>
      <c r="B71" s="318"/>
      <c r="C71" s="318"/>
      <c r="D71" s="346">
        <v>1</v>
      </c>
      <c r="E71" s="342" t="s">
        <v>952</v>
      </c>
      <c r="F71" s="346" t="s">
        <v>953</v>
      </c>
      <c r="G71" s="199"/>
      <c r="H71" s="199"/>
      <c r="I71" s="199"/>
      <c r="J71" s="328"/>
      <c r="K71" s="218"/>
      <c r="L71" s="218"/>
      <c r="M71" s="322"/>
      <c r="N71" s="218"/>
      <c r="O71" s="218"/>
      <c r="P71" s="218"/>
      <c r="Q71" s="318"/>
      <c r="R71" s="318"/>
      <c r="S71" s="318"/>
      <c r="T71" s="318"/>
      <c r="U71" s="318"/>
      <c r="V71" s="318"/>
      <c r="W71" s="318"/>
      <c r="X71" s="318"/>
      <c r="Y71" s="318"/>
      <c r="Z71" s="318"/>
      <c r="AA71" s="318"/>
      <c r="AB71" s="318"/>
      <c r="AC71" s="218"/>
      <c r="AD71" s="218"/>
      <c r="AE71" s="218"/>
      <c r="AF71" s="318"/>
      <c r="AG71" s="318"/>
      <c r="AH71" s="318"/>
      <c r="AI71" s="218"/>
      <c r="AJ71" s="218"/>
      <c r="AK71" s="218"/>
      <c r="AL71" s="318"/>
      <c r="AM71" s="318"/>
      <c r="AN71" s="318"/>
      <c r="AO71" s="322"/>
      <c r="AP71" s="218"/>
      <c r="AQ71" s="218"/>
      <c r="AR71" s="318"/>
      <c r="AS71" s="324"/>
      <c r="AT71" s="195"/>
      <c r="AU71" s="325"/>
      <c r="AV71" s="325"/>
      <c r="AW71" s="325"/>
      <c r="AX71" s="325"/>
      <c r="AY71" s="325"/>
      <c r="AZ71" s="325"/>
      <c r="BA71" s="325"/>
      <c r="BB71" s="195"/>
      <c r="BC71" s="195"/>
      <c r="BD71" s="325"/>
      <c r="BE71" s="325"/>
      <c r="BF71" s="325"/>
      <c r="BG71" s="325"/>
      <c r="BH71" s="325"/>
      <c r="BI71" s="325"/>
      <c r="BJ71" s="325"/>
      <c r="BK71" s="325"/>
      <c r="BL71" s="325"/>
      <c r="BM71" s="325"/>
      <c r="BN71" s="325"/>
      <c r="BO71" s="325"/>
      <c r="BP71" s="325"/>
      <c r="BQ71" s="325"/>
      <c r="BR71" s="325"/>
      <c r="BS71" s="325"/>
      <c r="BT71" s="325"/>
      <c r="BU71" s="325"/>
      <c r="BV71" s="325"/>
      <c r="BW71" s="325"/>
      <c r="BX71" s="325"/>
      <c r="BY71" s="325"/>
      <c r="BZ71" s="325"/>
      <c r="CA71" s="325"/>
      <c r="CB71" s="325"/>
      <c r="CC71" s="325"/>
      <c r="CD71" s="325"/>
      <c r="CE71" s="325"/>
      <c r="CF71" s="325"/>
      <c r="CG71" s="325"/>
      <c r="CH71" s="325"/>
      <c r="CI71" s="325"/>
      <c r="CJ71" s="325"/>
      <c r="CK71" s="325"/>
      <c r="CL71" s="168"/>
      <c r="CM71" s="168"/>
      <c r="CN71" s="168"/>
      <c r="CO71" s="168"/>
      <c r="CP71" s="168"/>
      <c r="CQ71" s="168"/>
      <c r="CR71" s="168"/>
      <c r="CS71" s="168"/>
      <c r="CT71" s="168"/>
      <c r="CU71" s="168"/>
      <c r="CV71" s="168"/>
      <c r="CW71" s="168"/>
      <c r="CX71" s="168"/>
      <c r="CY71" s="168"/>
      <c r="CZ71" s="168"/>
      <c r="DA71" s="168"/>
      <c r="DB71" s="168"/>
      <c r="DC71" s="168"/>
      <c r="DD71" s="168"/>
      <c r="DE71" s="168"/>
      <c r="DF71" s="168"/>
      <c r="DG71" s="168"/>
      <c r="DH71" s="168"/>
      <c r="DI71" s="168"/>
      <c r="DJ71" s="168"/>
      <c r="DK71" s="168"/>
      <c r="DL71" s="168"/>
      <c r="DM71" s="168"/>
      <c r="DN71" s="168"/>
      <c r="DO71" s="168"/>
      <c r="DP71" s="168"/>
      <c r="DQ71" s="168"/>
      <c r="DR71" s="168"/>
      <c r="DS71" s="168"/>
      <c r="DT71" s="168"/>
      <c r="DU71" s="168"/>
    </row>
    <row r="72" spans="1:125" s="317" customFormat="1" ht="59.3" customHeight="1" x14ac:dyDescent="0.25">
      <c r="A72" s="318"/>
      <c r="B72" s="318"/>
      <c r="C72" s="318"/>
      <c r="D72" s="346">
        <v>2</v>
      </c>
      <c r="E72" s="342" t="s">
        <v>956</v>
      </c>
      <c r="F72" s="346" t="s">
        <v>954</v>
      </c>
      <c r="G72" s="199"/>
      <c r="H72" s="199"/>
      <c r="I72" s="199"/>
      <c r="J72" s="328"/>
      <c r="K72" s="218"/>
      <c r="L72" s="218"/>
      <c r="M72" s="322"/>
      <c r="N72" s="218"/>
      <c r="O72" s="218"/>
      <c r="P72" s="218"/>
      <c r="Q72" s="318"/>
      <c r="R72" s="318"/>
      <c r="S72" s="318"/>
      <c r="T72" s="318"/>
      <c r="U72" s="318"/>
      <c r="V72" s="318"/>
      <c r="W72" s="318"/>
      <c r="X72" s="318"/>
      <c r="Y72" s="318"/>
      <c r="Z72" s="318"/>
      <c r="AA72" s="318"/>
      <c r="AB72" s="318"/>
      <c r="AC72" s="218"/>
      <c r="AD72" s="218"/>
      <c r="AE72" s="218"/>
      <c r="AF72" s="318"/>
      <c r="AG72" s="318"/>
      <c r="AH72" s="318"/>
      <c r="AI72" s="218"/>
      <c r="AJ72" s="218"/>
      <c r="AK72" s="218"/>
      <c r="AL72" s="318"/>
      <c r="AM72" s="318"/>
      <c r="AN72" s="318"/>
      <c r="AO72" s="322"/>
      <c r="AP72" s="218"/>
      <c r="AQ72" s="218"/>
      <c r="AR72" s="318"/>
      <c r="AS72" s="324"/>
      <c r="AT72" s="195"/>
      <c r="AU72" s="325"/>
      <c r="AV72" s="325"/>
      <c r="AW72" s="325"/>
      <c r="AX72" s="325"/>
      <c r="AY72" s="325"/>
      <c r="AZ72" s="325"/>
      <c r="BA72" s="325"/>
      <c r="BB72" s="195"/>
      <c r="BC72" s="195"/>
      <c r="BD72" s="325"/>
      <c r="BE72" s="325"/>
      <c r="BF72" s="325"/>
      <c r="BG72" s="325"/>
      <c r="BH72" s="325"/>
      <c r="BI72" s="325"/>
      <c r="BJ72" s="325"/>
      <c r="BK72" s="325"/>
      <c r="BL72" s="325"/>
      <c r="BM72" s="325"/>
      <c r="BN72" s="325"/>
      <c r="BO72" s="325"/>
      <c r="BP72" s="325"/>
      <c r="BQ72" s="325"/>
      <c r="BR72" s="325"/>
      <c r="BS72" s="325"/>
      <c r="BT72" s="325"/>
      <c r="BU72" s="325"/>
      <c r="BV72" s="325"/>
      <c r="BW72" s="325"/>
      <c r="BX72" s="325"/>
      <c r="BY72" s="325"/>
      <c r="BZ72" s="325"/>
      <c r="CA72" s="325"/>
      <c r="CB72" s="325"/>
      <c r="CC72" s="325"/>
      <c r="CD72" s="325"/>
      <c r="CE72" s="325"/>
      <c r="CF72" s="325"/>
      <c r="CG72" s="325"/>
      <c r="CH72" s="325"/>
      <c r="CI72" s="325"/>
      <c r="CJ72" s="325"/>
      <c r="CK72" s="325"/>
      <c r="CL72" s="168"/>
      <c r="CM72" s="168"/>
      <c r="CN72" s="168"/>
      <c r="CO72" s="168"/>
      <c r="CP72" s="168"/>
      <c r="CQ72" s="168"/>
      <c r="CR72" s="168"/>
      <c r="CS72" s="168"/>
      <c r="CT72" s="168"/>
      <c r="CU72" s="168"/>
      <c r="CV72" s="168"/>
      <c r="CW72" s="168"/>
      <c r="CX72" s="168"/>
      <c r="CY72" s="168"/>
      <c r="CZ72" s="168"/>
      <c r="DA72" s="168"/>
      <c r="DB72" s="168"/>
      <c r="DC72" s="168"/>
      <c r="DD72" s="168"/>
      <c r="DE72" s="168"/>
      <c r="DF72" s="168"/>
      <c r="DG72" s="168"/>
      <c r="DH72" s="168"/>
      <c r="DI72" s="168"/>
      <c r="DJ72" s="168"/>
      <c r="DK72" s="168"/>
      <c r="DL72" s="168"/>
      <c r="DM72" s="168"/>
      <c r="DN72" s="168"/>
      <c r="DO72" s="168"/>
      <c r="DP72" s="168"/>
      <c r="DQ72" s="168"/>
      <c r="DR72" s="168"/>
      <c r="DS72" s="168"/>
      <c r="DT72" s="168"/>
      <c r="DU72" s="168"/>
    </row>
    <row r="73" spans="1:125" s="317" customFormat="1" ht="126.7" customHeight="1" x14ac:dyDescent="0.25">
      <c r="A73" s="318"/>
      <c r="B73" s="318"/>
      <c r="C73" s="318"/>
      <c r="D73" s="344">
        <v>3</v>
      </c>
      <c r="E73" s="343" t="s">
        <v>955</v>
      </c>
      <c r="F73" s="344" t="s">
        <v>957</v>
      </c>
      <c r="G73" s="195"/>
      <c r="H73" s="195"/>
      <c r="I73" s="195"/>
      <c r="J73" s="329"/>
      <c r="K73" s="322"/>
      <c r="L73" s="218"/>
      <c r="M73" s="322"/>
      <c r="N73" s="218"/>
      <c r="O73" s="218"/>
      <c r="P73" s="218"/>
      <c r="Q73" s="318"/>
      <c r="R73" s="318"/>
      <c r="S73" s="318"/>
      <c r="T73" s="318"/>
      <c r="U73" s="318"/>
      <c r="V73" s="318"/>
      <c r="W73" s="318"/>
      <c r="X73" s="318"/>
      <c r="Y73" s="318"/>
      <c r="Z73" s="318"/>
      <c r="AA73" s="318"/>
      <c r="AB73" s="318"/>
      <c r="AC73" s="218"/>
      <c r="AD73" s="218"/>
      <c r="AE73" s="218"/>
      <c r="AF73" s="318"/>
      <c r="AG73" s="318"/>
      <c r="AH73" s="318"/>
      <c r="AI73" s="218"/>
      <c r="AJ73" s="218"/>
      <c r="AK73" s="218"/>
      <c r="AL73" s="318"/>
      <c r="AM73" s="318"/>
      <c r="AN73" s="318"/>
      <c r="AO73" s="322"/>
      <c r="AP73" s="218"/>
      <c r="AQ73" s="218"/>
      <c r="AR73" s="318"/>
      <c r="AS73" s="324"/>
      <c r="AT73" s="195"/>
      <c r="AU73" s="325"/>
      <c r="AV73" s="325"/>
      <c r="AW73" s="325"/>
      <c r="AX73" s="325"/>
      <c r="AY73" s="325"/>
      <c r="AZ73" s="325"/>
      <c r="BA73" s="325"/>
      <c r="BB73" s="195"/>
      <c r="BC73" s="195"/>
      <c r="BD73" s="325"/>
      <c r="BE73" s="325"/>
      <c r="BF73" s="325"/>
      <c r="BG73" s="325"/>
      <c r="BH73" s="325"/>
      <c r="BI73" s="325"/>
      <c r="BJ73" s="325"/>
      <c r="BK73" s="325"/>
      <c r="BL73" s="325"/>
      <c r="BM73" s="325"/>
      <c r="BN73" s="325"/>
      <c r="BO73" s="325"/>
      <c r="BP73" s="325"/>
      <c r="BQ73" s="325"/>
      <c r="BR73" s="325"/>
      <c r="BS73" s="325"/>
      <c r="BT73" s="325"/>
      <c r="BU73" s="325"/>
      <c r="BV73" s="325"/>
      <c r="BW73" s="325"/>
      <c r="BX73" s="325"/>
      <c r="BY73" s="325"/>
      <c r="BZ73" s="325"/>
      <c r="CA73" s="325"/>
      <c r="CB73" s="325"/>
      <c r="CC73" s="325"/>
      <c r="CD73" s="325"/>
      <c r="CE73" s="325"/>
      <c r="CF73" s="325"/>
      <c r="CG73" s="325"/>
      <c r="CH73" s="325"/>
      <c r="CI73" s="325"/>
      <c r="CJ73" s="325"/>
      <c r="CK73" s="325"/>
      <c r="CL73" s="168"/>
      <c r="CM73" s="168"/>
      <c r="CN73" s="168"/>
      <c r="CO73" s="168"/>
      <c r="CP73" s="168"/>
      <c r="CQ73" s="168"/>
      <c r="CR73" s="168"/>
      <c r="CS73" s="168"/>
      <c r="CT73" s="168"/>
      <c r="CU73" s="168"/>
      <c r="CV73" s="168"/>
      <c r="CW73" s="168"/>
      <c r="CX73" s="168"/>
      <c r="CY73" s="168"/>
      <c r="CZ73" s="168"/>
      <c r="DA73" s="168"/>
      <c r="DB73" s="168"/>
      <c r="DC73" s="168"/>
      <c r="DD73" s="168"/>
      <c r="DE73" s="168"/>
      <c r="DF73" s="168"/>
      <c r="DG73" s="168"/>
      <c r="DH73" s="168"/>
      <c r="DI73" s="168"/>
      <c r="DJ73" s="168"/>
      <c r="DK73" s="168"/>
      <c r="DL73" s="168"/>
      <c r="DM73" s="168"/>
      <c r="DN73" s="168"/>
      <c r="DO73" s="168"/>
      <c r="DP73" s="168"/>
      <c r="DQ73" s="168"/>
      <c r="DR73" s="168"/>
      <c r="DS73" s="168"/>
      <c r="DT73" s="168"/>
      <c r="DU73" s="168"/>
    </row>
    <row r="74" spans="1:125" ht="144" customHeight="1" x14ac:dyDescent="0.25">
      <c r="A74" s="318"/>
      <c r="B74" s="318"/>
      <c r="C74" s="318"/>
      <c r="D74" s="344">
        <v>4</v>
      </c>
      <c r="E74" s="352" t="s">
        <v>958</v>
      </c>
      <c r="F74" s="344" t="s">
        <v>959</v>
      </c>
      <c r="G74" s="195"/>
      <c r="H74" s="195"/>
      <c r="I74" s="195"/>
      <c r="J74" s="329"/>
      <c r="K74" s="322"/>
      <c r="L74" s="322"/>
      <c r="M74" s="322"/>
      <c r="N74" s="218"/>
      <c r="O74" s="218"/>
      <c r="P74" s="218"/>
      <c r="Q74" s="318"/>
      <c r="R74" s="318"/>
      <c r="S74" s="318"/>
      <c r="T74" s="318"/>
      <c r="U74" s="318"/>
      <c r="V74" s="318"/>
      <c r="W74" s="318"/>
      <c r="X74" s="318"/>
      <c r="Y74" s="318"/>
      <c r="Z74" s="318"/>
      <c r="AA74" s="318"/>
      <c r="AB74" s="318"/>
      <c r="AC74" s="218"/>
      <c r="AD74" s="218"/>
      <c r="AE74" s="218"/>
      <c r="AF74" s="318"/>
      <c r="AG74" s="318"/>
      <c r="AH74" s="318"/>
      <c r="AI74" s="218"/>
      <c r="AJ74" s="218"/>
      <c r="AK74" s="218"/>
      <c r="AL74" s="318"/>
      <c r="AM74" s="318"/>
      <c r="AN74" s="318"/>
      <c r="AO74" s="322"/>
      <c r="AP74" s="218"/>
      <c r="AQ74" s="218"/>
      <c r="AR74" s="318"/>
      <c r="AS74" s="324"/>
      <c r="AT74" s="195"/>
      <c r="AU74" s="325"/>
      <c r="AV74" s="325"/>
      <c r="AW74" s="325"/>
      <c r="AX74" s="325"/>
      <c r="AY74" s="325"/>
      <c r="AZ74" s="325"/>
      <c r="BA74" s="325"/>
      <c r="BB74" s="195"/>
      <c r="BC74" s="195"/>
      <c r="BD74" s="325"/>
      <c r="BE74" s="325"/>
      <c r="BF74" s="325"/>
      <c r="BG74" s="325"/>
      <c r="BH74" s="325"/>
      <c r="BI74" s="325"/>
      <c r="BJ74" s="325"/>
      <c r="BK74" s="325"/>
      <c r="BL74" s="325"/>
      <c r="BM74" s="325"/>
      <c r="BN74" s="325"/>
      <c r="BO74" s="325"/>
      <c r="BP74" s="325"/>
      <c r="BQ74" s="325"/>
      <c r="BR74" s="325"/>
      <c r="BS74" s="325"/>
      <c r="BT74" s="325"/>
      <c r="BU74" s="325"/>
      <c r="BV74" s="325"/>
      <c r="BW74" s="325"/>
      <c r="BX74" s="325"/>
      <c r="BY74" s="325"/>
      <c r="BZ74" s="325"/>
      <c r="CA74" s="325"/>
      <c r="CB74" s="325"/>
      <c r="CC74" s="325"/>
      <c r="CD74" s="325"/>
      <c r="CE74" s="325"/>
      <c r="CF74" s="325"/>
      <c r="CG74" s="325"/>
      <c r="CH74" s="325"/>
      <c r="CI74" s="325"/>
      <c r="CJ74" s="325"/>
      <c r="CK74" s="325"/>
    </row>
    <row r="75" spans="1:125" ht="25.85" x14ac:dyDescent="0.25">
      <c r="D75" s="344">
        <v>5</v>
      </c>
      <c r="E75" s="352" t="s">
        <v>964</v>
      </c>
      <c r="F75" s="344" t="s">
        <v>965</v>
      </c>
    </row>
  </sheetData>
  <mergeCells count="689">
    <mergeCell ref="CC1:CK3"/>
    <mergeCell ref="D69:F69"/>
    <mergeCell ref="DA63:DA64"/>
    <mergeCell ref="F19:F21"/>
    <mergeCell ref="G65:G67"/>
    <mergeCell ref="H65:H67"/>
    <mergeCell ref="I65:I67"/>
    <mergeCell ref="J65:J67"/>
    <mergeCell ref="K65:K67"/>
    <mergeCell ref="L65:L67"/>
    <mergeCell ref="CU60:CU62"/>
    <mergeCell ref="CV60:CV62"/>
    <mergeCell ref="CZ60:CZ62"/>
    <mergeCell ref="M60:M62"/>
    <mergeCell ref="N60:N62"/>
    <mergeCell ref="O60:O62"/>
    <mergeCell ref="P60:P62"/>
    <mergeCell ref="AE60:AE62"/>
    <mergeCell ref="AF60:AF62"/>
    <mergeCell ref="G57:G59"/>
    <mergeCell ref="H57:H59"/>
    <mergeCell ref="I57:I59"/>
    <mergeCell ref="J57:J59"/>
    <mergeCell ref="K57:K59"/>
    <mergeCell ref="L57:L59"/>
    <mergeCell ref="DC63:DC64"/>
    <mergeCell ref="AE63:AE64"/>
    <mergeCell ref="AF63:AF64"/>
    <mergeCell ref="G63:G64"/>
    <mergeCell ref="H63:H64"/>
    <mergeCell ref="I63:I64"/>
    <mergeCell ref="J63:J64"/>
    <mergeCell ref="K63:K64"/>
    <mergeCell ref="L63:L64"/>
    <mergeCell ref="O63:O64"/>
    <mergeCell ref="P63:P64"/>
    <mergeCell ref="DC65:DC67"/>
    <mergeCell ref="AG65:AG67"/>
    <mergeCell ref="AH65:AH67"/>
    <mergeCell ref="AI65:AI67"/>
    <mergeCell ref="DB63:DB64"/>
    <mergeCell ref="A63:A64"/>
    <mergeCell ref="B63:B64"/>
    <mergeCell ref="C63:C64"/>
    <mergeCell ref="D63:D64"/>
    <mergeCell ref="E63:E64"/>
    <mergeCell ref="F63:F64"/>
    <mergeCell ref="CU65:CU67"/>
    <mergeCell ref="CV65:CV67"/>
    <mergeCell ref="CZ65:CZ67"/>
    <mergeCell ref="DA65:DA67"/>
    <mergeCell ref="DB65:DB67"/>
    <mergeCell ref="AG63:AG64"/>
    <mergeCell ref="AH63:AH64"/>
    <mergeCell ref="AI63:AI64"/>
    <mergeCell ref="AJ63:AJ64"/>
    <mergeCell ref="AK63:AK64"/>
    <mergeCell ref="AL63:AL64"/>
    <mergeCell ref="M63:M64"/>
    <mergeCell ref="N63:N64"/>
    <mergeCell ref="A65:A67"/>
    <mergeCell ref="B65:B67"/>
    <mergeCell ref="C65:C67"/>
    <mergeCell ref="D65:D67"/>
    <mergeCell ref="E65:E67"/>
    <mergeCell ref="F65:F67"/>
    <mergeCell ref="CU63:CU64"/>
    <mergeCell ref="CV63:CV64"/>
    <mergeCell ref="CZ63:CZ64"/>
    <mergeCell ref="AK65:AK67"/>
    <mergeCell ref="AL65:AL67"/>
    <mergeCell ref="M65:M67"/>
    <mergeCell ref="N65:N67"/>
    <mergeCell ref="O65:O67"/>
    <mergeCell ref="P65:P67"/>
    <mergeCell ref="AE65:AE67"/>
    <mergeCell ref="AF65:AF67"/>
    <mergeCell ref="AJ65:AJ67"/>
    <mergeCell ref="G60:G62"/>
    <mergeCell ref="H60:H62"/>
    <mergeCell ref="I60:I62"/>
    <mergeCell ref="J60:J62"/>
    <mergeCell ref="K60:K62"/>
    <mergeCell ref="L60:L62"/>
    <mergeCell ref="M57:M59"/>
    <mergeCell ref="N57:N59"/>
    <mergeCell ref="O57:O59"/>
    <mergeCell ref="P57:P59"/>
    <mergeCell ref="AE57:AE59"/>
    <mergeCell ref="DC57:DC59"/>
    <mergeCell ref="AG57:AG59"/>
    <mergeCell ref="AH57:AH59"/>
    <mergeCell ref="AI57:AI59"/>
    <mergeCell ref="AJ57:AJ59"/>
    <mergeCell ref="AK57:AK59"/>
    <mergeCell ref="AL57:AL59"/>
    <mergeCell ref="AF57:AF59"/>
    <mergeCell ref="CU57:CU59"/>
    <mergeCell ref="CV57:CV59"/>
    <mergeCell ref="CZ57:CZ59"/>
    <mergeCell ref="DA57:DA59"/>
    <mergeCell ref="DB57:DB59"/>
    <mergeCell ref="DA60:DA62"/>
    <mergeCell ref="DB60:DB62"/>
    <mergeCell ref="DC60:DC62"/>
    <mergeCell ref="AG60:AG62"/>
    <mergeCell ref="AH60:AH62"/>
    <mergeCell ref="AI60:AI62"/>
    <mergeCell ref="AJ60:AJ62"/>
    <mergeCell ref="AK60:AK62"/>
    <mergeCell ref="AL60:AL62"/>
    <mergeCell ref="AJ54:AJ56"/>
    <mergeCell ref="AK54:AK56"/>
    <mergeCell ref="AL54:AL56"/>
    <mergeCell ref="M54:M56"/>
    <mergeCell ref="N54:N56"/>
    <mergeCell ref="O54:O56"/>
    <mergeCell ref="P54:P56"/>
    <mergeCell ref="AE54:AE56"/>
    <mergeCell ref="AF54:AF56"/>
    <mergeCell ref="A60:A62"/>
    <mergeCell ref="B60:B62"/>
    <mergeCell ref="C60:C62"/>
    <mergeCell ref="D60:D62"/>
    <mergeCell ref="E60:E62"/>
    <mergeCell ref="F60:F62"/>
    <mergeCell ref="A57:A59"/>
    <mergeCell ref="B57:B59"/>
    <mergeCell ref="C57:C59"/>
    <mergeCell ref="D57:D59"/>
    <mergeCell ref="E57:E59"/>
    <mergeCell ref="F57:F59"/>
    <mergeCell ref="J54:J56"/>
    <mergeCell ref="K54:K56"/>
    <mergeCell ref="L54:L56"/>
    <mergeCell ref="DC51:DC53"/>
    <mergeCell ref="AG51:AG53"/>
    <mergeCell ref="AH51:AH53"/>
    <mergeCell ref="AI51:AI53"/>
    <mergeCell ref="AJ51:AJ53"/>
    <mergeCell ref="AK51:AK53"/>
    <mergeCell ref="AL51:AL53"/>
    <mergeCell ref="M51:M53"/>
    <mergeCell ref="N51:N53"/>
    <mergeCell ref="O51:O53"/>
    <mergeCell ref="P51:P53"/>
    <mergeCell ref="AE51:AE53"/>
    <mergeCell ref="AF51:AF53"/>
    <mergeCell ref="DA51:DA53"/>
    <mergeCell ref="DB51:DB53"/>
    <mergeCell ref="DA54:DA56"/>
    <mergeCell ref="DB54:DB56"/>
    <mergeCell ref="DC54:DC56"/>
    <mergeCell ref="AG54:AG56"/>
    <mergeCell ref="AH54:AH56"/>
    <mergeCell ref="AI54:AI56"/>
    <mergeCell ref="A51:A53"/>
    <mergeCell ref="B51:B53"/>
    <mergeCell ref="C51:C53"/>
    <mergeCell ref="D51:D53"/>
    <mergeCell ref="E51:E53"/>
    <mergeCell ref="F51:F53"/>
    <mergeCell ref="CU54:CU56"/>
    <mergeCell ref="CV54:CV56"/>
    <mergeCell ref="CZ54:CZ56"/>
    <mergeCell ref="G51:G53"/>
    <mergeCell ref="H51:H53"/>
    <mergeCell ref="I51:I53"/>
    <mergeCell ref="A54:A56"/>
    <mergeCell ref="B54:B56"/>
    <mergeCell ref="C54:C56"/>
    <mergeCell ref="D54:D56"/>
    <mergeCell ref="E54:E56"/>
    <mergeCell ref="F54:F56"/>
    <mergeCell ref="J51:J53"/>
    <mergeCell ref="K51:K53"/>
    <mergeCell ref="L51:L53"/>
    <mergeCell ref="G54:G56"/>
    <mergeCell ref="H54:H56"/>
    <mergeCell ref="I54:I56"/>
    <mergeCell ref="DA48:DA50"/>
    <mergeCell ref="DB48:DB50"/>
    <mergeCell ref="DC48:DC50"/>
    <mergeCell ref="AG48:AG50"/>
    <mergeCell ref="AH48:AH50"/>
    <mergeCell ref="AI48:AI50"/>
    <mergeCell ref="AJ48:AJ50"/>
    <mergeCell ref="AK48:AK50"/>
    <mergeCell ref="AL48:AL50"/>
    <mergeCell ref="M48:M50"/>
    <mergeCell ref="N48:N50"/>
    <mergeCell ref="O48:O50"/>
    <mergeCell ref="P48:P50"/>
    <mergeCell ref="AE48:AE50"/>
    <mergeCell ref="AF48:AF50"/>
    <mergeCell ref="CU51:CU53"/>
    <mergeCell ref="CV51:CV53"/>
    <mergeCell ref="CZ51:CZ53"/>
    <mergeCell ref="CU48:CU50"/>
    <mergeCell ref="CV48:CV50"/>
    <mergeCell ref="CZ48:CZ50"/>
    <mergeCell ref="A48:A50"/>
    <mergeCell ref="B48:B50"/>
    <mergeCell ref="C48:C50"/>
    <mergeCell ref="D48:D50"/>
    <mergeCell ref="E48:E50"/>
    <mergeCell ref="F48:F50"/>
    <mergeCell ref="A45:A47"/>
    <mergeCell ref="B45:B47"/>
    <mergeCell ref="C45:C47"/>
    <mergeCell ref="D45:D47"/>
    <mergeCell ref="E45:E47"/>
    <mergeCell ref="F45:F47"/>
    <mergeCell ref="G45:G47"/>
    <mergeCell ref="H45:H47"/>
    <mergeCell ref="I45:I47"/>
    <mergeCell ref="J45:J47"/>
    <mergeCell ref="K45:K47"/>
    <mergeCell ref="L45:L47"/>
    <mergeCell ref="G48:G50"/>
    <mergeCell ref="H48:H50"/>
    <mergeCell ref="I48:I50"/>
    <mergeCell ref="J48:J50"/>
    <mergeCell ref="K48:K50"/>
    <mergeCell ref="L48:L50"/>
    <mergeCell ref="DC45:DC47"/>
    <mergeCell ref="AG45:AG47"/>
    <mergeCell ref="AH45:AH47"/>
    <mergeCell ref="AI45:AI47"/>
    <mergeCell ref="AJ45:AJ47"/>
    <mergeCell ref="AK45:AK47"/>
    <mergeCell ref="AL45:AL47"/>
    <mergeCell ref="M45:M47"/>
    <mergeCell ref="N45:N47"/>
    <mergeCell ref="O45:O47"/>
    <mergeCell ref="P45:P47"/>
    <mergeCell ref="AE45:AE47"/>
    <mergeCell ref="AF45:AF47"/>
    <mergeCell ref="CU45:CU47"/>
    <mergeCell ref="CV45:CV47"/>
    <mergeCell ref="CZ45:CZ47"/>
    <mergeCell ref="DA45:DA47"/>
    <mergeCell ref="DB45:DB47"/>
    <mergeCell ref="DA42:DA44"/>
    <mergeCell ref="DB42:DB44"/>
    <mergeCell ref="DC42:DC44"/>
    <mergeCell ref="AG42:AG44"/>
    <mergeCell ref="AH42:AH44"/>
    <mergeCell ref="AI42:AI44"/>
    <mergeCell ref="AJ42:AJ44"/>
    <mergeCell ref="AK42:AK44"/>
    <mergeCell ref="AL42:AL44"/>
    <mergeCell ref="A42:A44"/>
    <mergeCell ref="B42:B44"/>
    <mergeCell ref="C42:C44"/>
    <mergeCell ref="D42:D44"/>
    <mergeCell ref="E42:E44"/>
    <mergeCell ref="F42:F44"/>
    <mergeCell ref="CU39:CU41"/>
    <mergeCell ref="CV39:CV41"/>
    <mergeCell ref="CZ39:CZ41"/>
    <mergeCell ref="A39:A41"/>
    <mergeCell ref="B39:B41"/>
    <mergeCell ref="C39:C41"/>
    <mergeCell ref="D39:D41"/>
    <mergeCell ref="E39:E41"/>
    <mergeCell ref="F39:F41"/>
    <mergeCell ref="CU42:CU44"/>
    <mergeCell ref="CV42:CV44"/>
    <mergeCell ref="CZ42:CZ44"/>
    <mergeCell ref="M42:M44"/>
    <mergeCell ref="N42:N44"/>
    <mergeCell ref="O42:O44"/>
    <mergeCell ref="P42:P44"/>
    <mergeCell ref="AE42:AE44"/>
    <mergeCell ref="AF42:AF44"/>
    <mergeCell ref="G39:G41"/>
    <mergeCell ref="H39:H41"/>
    <mergeCell ref="I39:I41"/>
    <mergeCell ref="J39:J41"/>
    <mergeCell ref="K39:K41"/>
    <mergeCell ref="L39:L41"/>
    <mergeCell ref="G42:G44"/>
    <mergeCell ref="H42:H44"/>
    <mergeCell ref="I42:I44"/>
    <mergeCell ref="J42:J44"/>
    <mergeCell ref="K42:K44"/>
    <mergeCell ref="L42:L44"/>
    <mergeCell ref="M36:M38"/>
    <mergeCell ref="N36:N38"/>
    <mergeCell ref="O36:O38"/>
    <mergeCell ref="P36:P38"/>
    <mergeCell ref="AE36:AE38"/>
    <mergeCell ref="AF36:AF38"/>
    <mergeCell ref="DC39:DC41"/>
    <mergeCell ref="AG39:AG41"/>
    <mergeCell ref="AH39:AH41"/>
    <mergeCell ref="AI39:AI41"/>
    <mergeCell ref="AJ39:AJ41"/>
    <mergeCell ref="AK39:AK41"/>
    <mergeCell ref="AL39:AL41"/>
    <mergeCell ref="M39:M41"/>
    <mergeCell ref="N39:N41"/>
    <mergeCell ref="O39:O41"/>
    <mergeCell ref="P39:P41"/>
    <mergeCell ref="AE39:AE41"/>
    <mergeCell ref="AF39:AF41"/>
    <mergeCell ref="DA39:DA41"/>
    <mergeCell ref="DB39:DB41"/>
    <mergeCell ref="CU36:CU38"/>
    <mergeCell ref="CV36:CV38"/>
    <mergeCell ref="CZ36:CZ38"/>
    <mergeCell ref="DA36:DA38"/>
    <mergeCell ref="DB36:DB38"/>
    <mergeCell ref="DC36:DC38"/>
    <mergeCell ref="AG36:AG38"/>
    <mergeCell ref="AH36:AH38"/>
    <mergeCell ref="AI36:AI38"/>
    <mergeCell ref="AJ36:AJ38"/>
    <mergeCell ref="AK36:AK38"/>
    <mergeCell ref="AL36:AL38"/>
    <mergeCell ref="A36:A38"/>
    <mergeCell ref="B36:B38"/>
    <mergeCell ref="C36:C38"/>
    <mergeCell ref="D36:D38"/>
    <mergeCell ref="E36:E38"/>
    <mergeCell ref="F36:F38"/>
    <mergeCell ref="A33:A35"/>
    <mergeCell ref="B33:B35"/>
    <mergeCell ref="C33:C35"/>
    <mergeCell ref="D33:D35"/>
    <mergeCell ref="E33:E35"/>
    <mergeCell ref="F33:F35"/>
    <mergeCell ref="G33:G35"/>
    <mergeCell ref="H33:H35"/>
    <mergeCell ref="I33:I35"/>
    <mergeCell ref="J33:J35"/>
    <mergeCell ref="K33:K35"/>
    <mergeCell ref="L33:L35"/>
    <mergeCell ref="G36:G38"/>
    <mergeCell ref="H36:H38"/>
    <mergeCell ref="I36:I38"/>
    <mergeCell ref="J36:J38"/>
    <mergeCell ref="K36:K38"/>
    <mergeCell ref="L36:L38"/>
    <mergeCell ref="DC33:DC35"/>
    <mergeCell ref="AG33:AG35"/>
    <mergeCell ref="AH33:AH35"/>
    <mergeCell ref="AI33:AI35"/>
    <mergeCell ref="AJ33:AJ35"/>
    <mergeCell ref="AK33:AK35"/>
    <mergeCell ref="AL33:AL35"/>
    <mergeCell ref="M33:M35"/>
    <mergeCell ref="N33:N35"/>
    <mergeCell ref="O33:O35"/>
    <mergeCell ref="P33:P35"/>
    <mergeCell ref="AE33:AE35"/>
    <mergeCell ref="AF33:AF35"/>
    <mergeCell ref="CU33:CU35"/>
    <mergeCell ref="CV33:CV35"/>
    <mergeCell ref="CZ33:CZ35"/>
    <mergeCell ref="DA33:DA35"/>
    <mergeCell ref="DB33:DB35"/>
    <mergeCell ref="DA31:DA32"/>
    <mergeCell ref="DB31:DB32"/>
    <mergeCell ref="DC31:DC32"/>
    <mergeCell ref="AG31:AG32"/>
    <mergeCell ref="AH31:AH32"/>
    <mergeCell ref="AI31:AI32"/>
    <mergeCell ref="AJ31:AJ32"/>
    <mergeCell ref="AK31:AK32"/>
    <mergeCell ref="AL31:AL32"/>
    <mergeCell ref="A31:A32"/>
    <mergeCell ref="B31:B32"/>
    <mergeCell ref="C31:C32"/>
    <mergeCell ref="D31:D32"/>
    <mergeCell ref="E31:E32"/>
    <mergeCell ref="F31:F32"/>
    <mergeCell ref="CU31:CU32"/>
    <mergeCell ref="CV31:CV32"/>
    <mergeCell ref="CZ31:CZ32"/>
    <mergeCell ref="M31:M32"/>
    <mergeCell ref="N31:N32"/>
    <mergeCell ref="O31:O32"/>
    <mergeCell ref="P31:P32"/>
    <mergeCell ref="AE31:AE32"/>
    <mergeCell ref="AF31:AF32"/>
    <mergeCell ref="M28:M30"/>
    <mergeCell ref="N28:N30"/>
    <mergeCell ref="O28:O30"/>
    <mergeCell ref="P28:P30"/>
    <mergeCell ref="AE28:AE30"/>
    <mergeCell ref="AF28:AF30"/>
    <mergeCell ref="G31:G32"/>
    <mergeCell ref="H31:H32"/>
    <mergeCell ref="I31:I32"/>
    <mergeCell ref="J31:J32"/>
    <mergeCell ref="K31:K32"/>
    <mergeCell ref="L31:L32"/>
    <mergeCell ref="G28:G30"/>
    <mergeCell ref="H28:H30"/>
    <mergeCell ref="I28:I30"/>
    <mergeCell ref="J28:J30"/>
    <mergeCell ref="K28:K30"/>
    <mergeCell ref="L28:L30"/>
    <mergeCell ref="CU28:CU30"/>
    <mergeCell ref="CV28:CV30"/>
    <mergeCell ref="CZ28:CZ30"/>
    <mergeCell ref="DA28:DA30"/>
    <mergeCell ref="DB28:DB30"/>
    <mergeCell ref="DC28:DC30"/>
    <mergeCell ref="AG28:AG30"/>
    <mergeCell ref="AH28:AH30"/>
    <mergeCell ref="AI28:AI30"/>
    <mergeCell ref="AJ28:AJ30"/>
    <mergeCell ref="AK28:AK30"/>
    <mergeCell ref="AL28:AL30"/>
    <mergeCell ref="A28:A30"/>
    <mergeCell ref="B28:B30"/>
    <mergeCell ref="C28:C30"/>
    <mergeCell ref="D28:D30"/>
    <mergeCell ref="E28:E30"/>
    <mergeCell ref="F28:F30"/>
    <mergeCell ref="G25:G27"/>
    <mergeCell ref="H25:H27"/>
    <mergeCell ref="I25:I27"/>
    <mergeCell ref="J25:J27"/>
    <mergeCell ref="K25:K27"/>
    <mergeCell ref="L25:L27"/>
    <mergeCell ref="A25:A27"/>
    <mergeCell ref="B25:B27"/>
    <mergeCell ref="C25:C27"/>
    <mergeCell ref="D25:D27"/>
    <mergeCell ref="E25:E27"/>
    <mergeCell ref="F25:F27"/>
    <mergeCell ref="DC25:DC27"/>
    <mergeCell ref="AG25:AG27"/>
    <mergeCell ref="AH25:AH27"/>
    <mergeCell ref="AI25:AI27"/>
    <mergeCell ref="AJ25:AJ27"/>
    <mergeCell ref="AK25:AK27"/>
    <mergeCell ref="AL25:AL27"/>
    <mergeCell ref="M25:M27"/>
    <mergeCell ref="N25:N27"/>
    <mergeCell ref="O25:O27"/>
    <mergeCell ref="P25:P27"/>
    <mergeCell ref="AE25:AE27"/>
    <mergeCell ref="AF25:AF27"/>
    <mergeCell ref="CU25:CU27"/>
    <mergeCell ref="CV25:CV27"/>
    <mergeCell ref="CZ25:CZ27"/>
    <mergeCell ref="DA25:DA27"/>
    <mergeCell ref="DB25:DB27"/>
    <mergeCell ref="DA22:DA24"/>
    <mergeCell ref="DB22:DB24"/>
    <mergeCell ref="DC22:DC24"/>
    <mergeCell ref="AG22:AG24"/>
    <mergeCell ref="AH22:AH24"/>
    <mergeCell ref="AI22:AI24"/>
    <mergeCell ref="AJ22:AJ24"/>
    <mergeCell ref="AK22:AK24"/>
    <mergeCell ref="AL22:AL24"/>
    <mergeCell ref="CU22:CU24"/>
    <mergeCell ref="AF22:AF24"/>
    <mergeCell ref="G22:G24"/>
    <mergeCell ref="H22:H24"/>
    <mergeCell ref="I22:I24"/>
    <mergeCell ref="J22:J24"/>
    <mergeCell ref="K22:K24"/>
    <mergeCell ref="L22:L24"/>
    <mergeCell ref="CV22:CV24"/>
    <mergeCell ref="CZ22:CZ24"/>
    <mergeCell ref="A22:A24"/>
    <mergeCell ref="B22:B24"/>
    <mergeCell ref="C22:C24"/>
    <mergeCell ref="D22:D24"/>
    <mergeCell ref="E22:E24"/>
    <mergeCell ref="F22:F24"/>
    <mergeCell ref="M22:M24"/>
    <mergeCell ref="N22:N24"/>
    <mergeCell ref="AE19:AE21"/>
    <mergeCell ref="O22:O24"/>
    <mergeCell ref="P22:P24"/>
    <mergeCell ref="AE22:AE24"/>
    <mergeCell ref="AF19:AF21"/>
    <mergeCell ref="DA19:DA21"/>
    <mergeCell ref="DB19:DB21"/>
    <mergeCell ref="A19:A21"/>
    <mergeCell ref="B19:B21"/>
    <mergeCell ref="C19:C21"/>
    <mergeCell ref="D19:D21"/>
    <mergeCell ref="E19:E21"/>
    <mergeCell ref="CU19:CU21"/>
    <mergeCell ref="CV19:CV21"/>
    <mergeCell ref="CZ19:CZ21"/>
    <mergeCell ref="K19:K21"/>
    <mergeCell ref="L19:L21"/>
    <mergeCell ref="G19:G21"/>
    <mergeCell ref="H19:H21"/>
    <mergeCell ref="I19:I21"/>
    <mergeCell ref="J19:J21"/>
    <mergeCell ref="M19:M21"/>
    <mergeCell ref="N19:N21"/>
    <mergeCell ref="O19:O21"/>
    <mergeCell ref="P19:P21"/>
    <mergeCell ref="DC19:DC21"/>
    <mergeCell ref="AG19:AG21"/>
    <mergeCell ref="AH19:AH21"/>
    <mergeCell ref="AI19:AI21"/>
    <mergeCell ref="AJ19:AJ21"/>
    <mergeCell ref="AK19:AK21"/>
    <mergeCell ref="AL19:AL21"/>
    <mergeCell ref="AJ17:AJ18"/>
    <mergeCell ref="AK17:AK18"/>
    <mergeCell ref="AL17:AL18"/>
    <mergeCell ref="AY17:AY18"/>
    <mergeCell ref="AJ13:AJ16"/>
    <mergeCell ref="AK13:AK16"/>
    <mergeCell ref="P13:P16"/>
    <mergeCell ref="AE13:AE16"/>
    <mergeCell ref="AF13:AF16"/>
    <mergeCell ref="AG13:AG16"/>
    <mergeCell ref="AH13:AH16"/>
    <mergeCell ref="AI13:AI16"/>
    <mergeCell ref="AH17:AH18"/>
    <mergeCell ref="AI17:AI18"/>
    <mergeCell ref="J13:J16"/>
    <mergeCell ref="K13:K16"/>
    <mergeCell ref="AE10:AE12"/>
    <mergeCell ref="AF17:AF18"/>
    <mergeCell ref="AG17:AG18"/>
    <mergeCell ref="M13:M16"/>
    <mergeCell ref="N13:N16"/>
    <mergeCell ref="O13:O16"/>
    <mergeCell ref="J17:J18"/>
    <mergeCell ref="K17:K18"/>
    <mergeCell ref="L17:L18"/>
    <mergeCell ref="M17:M18"/>
    <mergeCell ref="L13:L16"/>
    <mergeCell ref="N17:N18"/>
    <mergeCell ref="O17:O18"/>
    <mergeCell ref="P17:P18"/>
    <mergeCell ref="AE17:AE18"/>
    <mergeCell ref="DA13:DA16"/>
    <mergeCell ref="DB13:DB16"/>
    <mergeCell ref="DC13:DC16"/>
    <mergeCell ref="AL13:AL16"/>
    <mergeCell ref="CU13:CU16"/>
    <mergeCell ref="CV13:CV16"/>
    <mergeCell ref="CZ13:CZ16"/>
    <mergeCell ref="DC17:DC18"/>
    <mergeCell ref="BS17:BS18"/>
    <mergeCell ref="CU17:CU18"/>
    <mergeCell ref="CV17:CV18"/>
    <mergeCell ref="CZ17:CZ18"/>
    <mergeCell ref="DA17:DA18"/>
    <mergeCell ref="DB17:DB18"/>
    <mergeCell ref="BA17:BA18"/>
    <mergeCell ref="BH17:BH18"/>
    <mergeCell ref="BI17:BI18"/>
    <mergeCell ref="BJ17:BJ18"/>
    <mergeCell ref="BQ17:BQ18"/>
    <mergeCell ref="BR17:BR18"/>
    <mergeCell ref="DC10:DC12"/>
    <mergeCell ref="A13:A16"/>
    <mergeCell ref="B13:B16"/>
    <mergeCell ref="C13:C16"/>
    <mergeCell ref="D13:D16"/>
    <mergeCell ref="E13:E16"/>
    <mergeCell ref="F13:F16"/>
    <mergeCell ref="G13:G16"/>
    <mergeCell ref="H13:H16"/>
    <mergeCell ref="I13:I16"/>
    <mergeCell ref="AL10:AL12"/>
    <mergeCell ref="CU10:CU12"/>
    <mergeCell ref="CV10:CV12"/>
    <mergeCell ref="CZ10:CZ12"/>
    <mergeCell ref="DA10:DA12"/>
    <mergeCell ref="DB10:DB12"/>
    <mergeCell ref="AF10:AF12"/>
    <mergeCell ref="AG10:AG12"/>
    <mergeCell ref="AH10:AH12"/>
    <mergeCell ref="AI10:AI12"/>
    <mergeCell ref="AJ10:AJ12"/>
    <mergeCell ref="AK10:AK12"/>
    <mergeCell ref="L10:L12"/>
    <mergeCell ref="M10:M12"/>
    <mergeCell ref="CH8:CH9"/>
    <mergeCell ref="CI8:CI9"/>
    <mergeCell ref="CJ8:CJ9"/>
    <mergeCell ref="CK8:CK9"/>
    <mergeCell ref="DA8:DC8"/>
    <mergeCell ref="A10:A12"/>
    <mergeCell ref="B10:B12"/>
    <mergeCell ref="C10:C12"/>
    <mergeCell ref="D10:D12"/>
    <mergeCell ref="E10:E12"/>
    <mergeCell ref="BZ8:CB8"/>
    <mergeCell ref="CC8:CC9"/>
    <mergeCell ref="CD8:CD9"/>
    <mergeCell ref="CE8:CE9"/>
    <mergeCell ref="CF8:CF9"/>
    <mergeCell ref="CG8:CG9"/>
    <mergeCell ref="BH8:BJ8"/>
    <mergeCell ref="BK8:BL8"/>
    <mergeCell ref="BM8:BP8"/>
    <mergeCell ref="BQ8:BS8"/>
    <mergeCell ref="BT8:BU8"/>
    <mergeCell ref="BV8:BY8"/>
    <mergeCell ref="AR8:AR9"/>
    <mergeCell ref="AS8:AT8"/>
    <mergeCell ref="AY8:BA8"/>
    <mergeCell ref="V8:V9"/>
    <mergeCell ref="W8:W9"/>
    <mergeCell ref="X8:X9"/>
    <mergeCell ref="Y8:Y9"/>
    <mergeCell ref="Z8:Z9"/>
    <mergeCell ref="AA8:AA9"/>
    <mergeCell ref="F10:F12"/>
    <mergeCell ref="G10:G12"/>
    <mergeCell ref="H10:H12"/>
    <mergeCell ref="I10:I12"/>
    <mergeCell ref="J10:J12"/>
    <mergeCell ref="K10:K12"/>
    <mergeCell ref="T8:T9"/>
    <mergeCell ref="U8:U9"/>
    <mergeCell ref="H8:H9"/>
    <mergeCell ref="I8:I9"/>
    <mergeCell ref="J8:J9"/>
    <mergeCell ref="K8:K9"/>
    <mergeCell ref="L8:L9"/>
    <mergeCell ref="M8:M9"/>
    <mergeCell ref="N10:N12"/>
    <mergeCell ref="O10:O12"/>
    <mergeCell ref="P10:P12"/>
    <mergeCell ref="AP8:AP9"/>
    <mergeCell ref="AQ8:AQ9"/>
    <mergeCell ref="AB8:AB9"/>
    <mergeCell ref="AD8:AD9"/>
    <mergeCell ref="AF8:AF9"/>
    <mergeCell ref="AG8:AG9"/>
    <mergeCell ref="AH8:AH9"/>
    <mergeCell ref="AI8:AK8"/>
    <mergeCell ref="AU8:AX8"/>
    <mergeCell ref="DS3:DS4"/>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BB8:BC8"/>
    <mergeCell ref="BD8:BG8"/>
    <mergeCell ref="AL8:AL9"/>
    <mergeCell ref="AM8:AM9"/>
    <mergeCell ref="AN8:AN9"/>
    <mergeCell ref="AO8:AO9"/>
    <mergeCell ref="G7:J7"/>
    <mergeCell ref="A8:A9"/>
    <mergeCell ref="N8:P8"/>
    <mergeCell ref="Q8:Q9"/>
    <mergeCell ref="R8:R9"/>
    <mergeCell ref="S8:S9"/>
    <mergeCell ref="B8:B9"/>
    <mergeCell ref="C8:C9"/>
    <mergeCell ref="D8:D9"/>
    <mergeCell ref="E8:E9"/>
    <mergeCell ref="F8:F9"/>
    <mergeCell ref="G8:G9"/>
    <mergeCell ref="A17:A18"/>
    <mergeCell ref="B17:B18"/>
    <mergeCell ref="C17:C18"/>
    <mergeCell ref="D17:D18"/>
    <mergeCell ref="E17:E18"/>
    <mergeCell ref="F17:F18"/>
    <mergeCell ref="G17:G18"/>
    <mergeCell ref="H17:H18"/>
    <mergeCell ref="I17:I18"/>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629" operator="equal" id="{6D7A4A21-430D-4F27-BEA8-41E3A96E4687}">
            <xm:f>'DATOS '!$A$6</xm:f>
            <x14:dxf>
              <fill>
                <patternFill>
                  <bgColor rgb="FF00B050"/>
                </patternFill>
              </fill>
            </x14:dxf>
          </x14:cfRule>
          <x14:cfRule type="cellIs" priority="630" operator="equal" id="{71B68C05-3F15-440E-AB27-344D2E9F8CE2}">
            <xm:f>'DATOS '!$A$5</xm:f>
            <x14:dxf>
              <fill>
                <patternFill>
                  <bgColor rgb="FF92D050"/>
                </patternFill>
              </fill>
            </x14:dxf>
          </x14:cfRule>
          <x14:cfRule type="cellIs" priority="631" operator="equal" id="{969D774E-BAA6-46BA-9562-546426963CBF}">
            <xm:f>'DATOS '!$A$4</xm:f>
            <x14:dxf>
              <fill>
                <patternFill>
                  <bgColor rgb="FFFFFF00"/>
                </patternFill>
              </fill>
            </x14:dxf>
          </x14:cfRule>
          <x14:cfRule type="cellIs" priority="632" operator="equal" id="{008627F5-087D-4799-AB32-D3F5501D93B6}">
            <xm:f>'DATOS '!$A$3</xm:f>
            <x14:dxf>
              <fill>
                <patternFill>
                  <bgColor rgb="FFFFC000"/>
                </patternFill>
              </fill>
            </x14:dxf>
          </x14:cfRule>
          <x14:cfRule type="cellIs" priority="633" operator="equal" id="{02D677F8-569A-44E7-A89A-C85CC315AA36}">
            <xm:f>'DATOS '!$A$2</xm:f>
            <x14:dxf>
              <fill>
                <patternFill>
                  <bgColor rgb="FFFF0000"/>
                </patternFill>
              </fill>
            </x14:dxf>
          </x14:cfRule>
          <xm:sqref>N17 AI17 N13:N15 AI13:AI14</xm:sqref>
        </x14:conditionalFormatting>
        <x14:conditionalFormatting xmlns:xm="http://schemas.microsoft.com/office/excel/2006/main">
          <x14:cfRule type="cellIs" priority="634" operator="equal" id="{7085868C-55D1-4D22-A557-D6F72B703F48}">
            <xm:f>'DATOS '!$A$13</xm:f>
            <x14:dxf>
              <fill>
                <patternFill>
                  <bgColor rgb="FF00B050"/>
                </patternFill>
              </fill>
            </x14:dxf>
          </x14:cfRule>
          <x14:cfRule type="cellIs" priority="635" operator="equal" id="{03C177BB-2700-48AD-A97F-1E8C2EB172FD}">
            <xm:f>'DATOS '!$A$12</xm:f>
            <x14:dxf>
              <fill>
                <patternFill>
                  <bgColor rgb="FF92D050"/>
                </patternFill>
              </fill>
            </x14:dxf>
          </x14:cfRule>
          <x14:cfRule type="cellIs" priority="636" operator="equal" id="{3D09C907-375E-4B89-AC41-C99964C58B60}">
            <xm:f>'DATOS '!$A$11</xm:f>
            <x14:dxf>
              <fill>
                <patternFill>
                  <bgColor rgb="FFFFFF00"/>
                </patternFill>
              </fill>
            </x14:dxf>
          </x14:cfRule>
          <x14:cfRule type="cellIs" priority="637" operator="equal" id="{C4B38079-4288-4D43-B7BA-8DEBC3DA77E0}">
            <xm:f>'DATOS '!$A$10</xm:f>
            <x14:dxf>
              <fill>
                <patternFill>
                  <bgColor rgb="FFFFC000"/>
                </patternFill>
              </fill>
            </x14:dxf>
          </x14:cfRule>
          <x14:cfRule type="cellIs" priority="638" operator="equal" id="{B1BC8CC1-B5BD-4AB7-BE70-3FB60930263C}">
            <xm:f>'DATOS '!$A$9</xm:f>
            <x14:dxf>
              <fill>
                <patternFill>
                  <bgColor rgb="FFFF0000"/>
                </patternFill>
              </fill>
            </x14:dxf>
          </x14:cfRule>
          <xm:sqref>O17 AJ17 O19 O22 O25 O28 O31 O33 O36 O39 O42 O45 O48 O51 O54 O57 O60 O63 O65 O13:O15 AJ13:AJ14</xm:sqref>
        </x14:conditionalFormatting>
        <x14:conditionalFormatting xmlns:xm="http://schemas.microsoft.com/office/excel/2006/main">
          <x14:cfRule type="cellIs" priority="639" operator="equal" id="{932126E2-E2DE-485B-B3EE-A6BA0AC26C67}">
            <xm:f>'DATOS '!$A$19</xm:f>
            <x14:dxf>
              <fill>
                <patternFill>
                  <bgColor rgb="FF92D050"/>
                </patternFill>
              </fill>
            </x14:dxf>
          </x14:cfRule>
          <x14:cfRule type="cellIs" priority="640" operator="equal" id="{FED3482B-00B0-40D0-BBE5-AFAE3CFD2F53}">
            <xm:f>'DATOS '!$A$18</xm:f>
            <x14:dxf>
              <fill>
                <patternFill>
                  <bgColor rgb="FFFFFF00"/>
                </patternFill>
              </fill>
            </x14:dxf>
          </x14:cfRule>
          <x14:cfRule type="cellIs" priority="641" operator="equal" id="{BFB31085-DAA3-4D96-B29E-8C15F465DC89}">
            <xm:f>'DATOS '!$A$17</xm:f>
            <x14:dxf>
              <fill>
                <patternFill>
                  <bgColor rgb="FFFFC000"/>
                </patternFill>
              </fill>
            </x14:dxf>
          </x14:cfRule>
          <x14:cfRule type="cellIs" priority="642" operator="equal" id="{70533372-F1C6-4B82-97BF-409FB7DAD399}">
            <xm:f>'DATOS '!$A$16</xm:f>
            <x14:dxf>
              <fill>
                <patternFill>
                  <bgColor rgb="FFFF0000"/>
                </patternFill>
              </fill>
            </x14:dxf>
          </x14:cfRule>
          <xm:sqref>CU17:CV17 CZ17:DB17 AL17 CU13:CV15 CZ13:DC14 AK13:AK14 P13:P15</xm:sqref>
        </x14:conditionalFormatting>
        <x14:conditionalFormatting xmlns:xm="http://schemas.microsoft.com/office/excel/2006/main">
          <x14:cfRule type="cellIs" priority="625" operator="equal" id="{3820E06E-CE6A-4679-A109-5FA2087BFE61}">
            <xm:f>'DATOS '!$A$19</xm:f>
            <x14:dxf>
              <fill>
                <patternFill>
                  <bgColor rgb="FF92D050"/>
                </patternFill>
              </fill>
            </x14:dxf>
          </x14:cfRule>
          <x14:cfRule type="cellIs" priority="626" operator="equal" id="{8199DB7F-205C-43AE-9B0A-9A264FFA7CA3}">
            <xm:f>'DATOS '!$A$18</xm:f>
            <x14:dxf>
              <fill>
                <patternFill>
                  <bgColor rgb="FFFFFF00"/>
                </patternFill>
              </fill>
            </x14:dxf>
          </x14:cfRule>
          <x14:cfRule type="cellIs" priority="627" operator="equal" id="{99824E26-CB44-4650-9D88-49646236FB82}">
            <xm:f>'DATOS '!$A$17</xm:f>
            <x14:dxf>
              <fill>
                <patternFill>
                  <bgColor rgb="FFFFC000"/>
                </patternFill>
              </fill>
            </x14:dxf>
          </x14:cfRule>
          <x14:cfRule type="cellIs" priority="628" operator="equal" id="{720AA952-AB26-40FA-8B4E-271D8E61BAF4}">
            <xm:f>'DATOS '!$A$16</xm:f>
            <x14:dxf>
              <fill>
                <patternFill>
                  <bgColor rgb="FFFF0000"/>
                </patternFill>
              </fill>
            </x14:dxf>
          </x14:cfRule>
          <xm:sqref>P17</xm:sqref>
        </x14:conditionalFormatting>
        <x14:conditionalFormatting xmlns:xm="http://schemas.microsoft.com/office/excel/2006/main">
          <x14:cfRule type="cellIs" priority="621" operator="equal" id="{A19E645F-A599-41F4-BB40-3E8842C79629}">
            <xm:f>'DATOS '!$A$19</xm:f>
            <x14:dxf>
              <fill>
                <patternFill>
                  <bgColor rgb="FF92D050"/>
                </patternFill>
              </fill>
            </x14:dxf>
          </x14:cfRule>
          <x14:cfRule type="cellIs" priority="622" operator="equal" id="{6E5B7D75-738F-4937-8914-CC86C1412F5D}">
            <xm:f>'DATOS '!$A$18</xm:f>
            <x14:dxf>
              <fill>
                <patternFill>
                  <bgColor rgb="FFFFFF00"/>
                </patternFill>
              </fill>
            </x14:dxf>
          </x14:cfRule>
          <x14:cfRule type="cellIs" priority="623" operator="equal" id="{1A46BE94-B715-4E69-BE5B-AFD518AF89A7}">
            <xm:f>'DATOS '!$A$17</xm:f>
            <x14:dxf>
              <fill>
                <patternFill>
                  <bgColor rgb="FFFFC000"/>
                </patternFill>
              </fill>
            </x14:dxf>
          </x14:cfRule>
          <x14:cfRule type="cellIs" priority="624" operator="equal" id="{4F7013FE-3E97-449E-A9AA-665B404CE4DC}">
            <xm:f>'DATOS '!$A$16</xm:f>
            <x14:dxf>
              <fill>
                <patternFill>
                  <bgColor rgb="FFFF0000"/>
                </patternFill>
              </fill>
            </x14:dxf>
          </x14:cfRule>
          <xm:sqref>AK17</xm:sqref>
        </x14:conditionalFormatting>
        <x14:conditionalFormatting xmlns:xm="http://schemas.microsoft.com/office/excel/2006/main">
          <x14:cfRule type="cellIs" priority="603" operator="equal" id="{D13145A3-F7BF-4EF9-A185-829FB9B5846C}">
            <xm:f>'DATOS '!$A$6</xm:f>
            <x14:dxf>
              <fill>
                <patternFill>
                  <bgColor rgb="FF00B050"/>
                </patternFill>
              </fill>
            </x14:dxf>
          </x14:cfRule>
          <x14:cfRule type="cellIs" priority="604" operator="equal" id="{33A57A13-BAED-4CF5-B363-6756F5932C81}">
            <xm:f>'DATOS '!$A$5</xm:f>
            <x14:dxf>
              <fill>
                <patternFill>
                  <bgColor rgb="FF92D050"/>
                </patternFill>
              </fill>
            </x14:dxf>
          </x14:cfRule>
          <x14:cfRule type="cellIs" priority="605" operator="equal" id="{5A41F80C-9E03-49E3-A28E-E8B18E136C3C}">
            <xm:f>'DATOS '!$A$4</xm:f>
            <x14:dxf>
              <fill>
                <patternFill>
                  <bgColor rgb="FFFFFF00"/>
                </patternFill>
              </fill>
            </x14:dxf>
          </x14:cfRule>
          <x14:cfRule type="cellIs" priority="606" operator="equal" id="{A622E130-1A6A-47A8-83F8-12D18135AF57}">
            <xm:f>'DATOS '!$A$3</xm:f>
            <x14:dxf>
              <fill>
                <patternFill>
                  <bgColor rgb="FFFFC000"/>
                </patternFill>
              </fill>
            </x14:dxf>
          </x14:cfRule>
          <x14:cfRule type="cellIs" priority="607" operator="equal" id="{93271D4E-653E-4B02-A77C-107FBD332E99}">
            <xm:f>'DATOS '!$A$2</xm:f>
            <x14:dxf>
              <fill>
                <patternFill>
                  <bgColor rgb="FFFF0000"/>
                </patternFill>
              </fill>
            </x14:dxf>
          </x14:cfRule>
          <xm:sqref>N19:N20 AI19</xm:sqref>
        </x14:conditionalFormatting>
        <x14:conditionalFormatting xmlns:xm="http://schemas.microsoft.com/office/excel/2006/main">
          <x14:cfRule type="cellIs" priority="608" operator="equal" id="{FB4B0329-318C-4EED-A29B-9E81543DB97B}">
            <xm:f>'DATOS '!$A$13</xm:f>
            <x14:dxf>
              <fill>
                <patternFill>
                  <bgColor rgb="FF00B050"/>
                </patternFill>
              </fill>
            </x14:dxf>
          </x14:cfRule>
          <x14:cfRule type="cellIs" priority="609" operator="equal" id="{B64B89B3-EDE3-46E6-8C54-E5236C99C98B}">
            <xm:f>'DATOS '!$A$12</xm:f>
            <x14:dxf>
              <fill>
                <patternFill>
                  <bgColor rgb="FF92D050"/>
                </patternFill>
              </fill>
            </x14:dxf>
          </x14:cfRule>
          <x14:cfRule type="cellIs" priority="610" operator="equal" id="{4CFA27D4-3BC1-4712-ABFE-8155188DA1F2}">
            <xm:f>'DATOS '!$A$11</xm:f>
            <x14:dxf>
              <fill>
                <patternFill>
                  <bgColor rgb="FFFFFF00"/>
                </patternFill>
              </fill>
            </x14:dxf>
          </x14:cfRule>
          <x14:cfRule type="cellIs" priority="611" operator="equal" id="{D78D6B50-1340-4562-A847-7927337A4111}">
            <xm:f>'DATOS '!$A$10</xm:f>
            <x14:dxf>
              <fill>
                <patternFill>
                  <bgColor rgb="FFFFC000"/>
                </patternFill>
              </fill>
            </x14:dxf>
          </x14:cfRule>
          <x14:cfRule type="cellIs" priority="612" operator="equal" id="{E54CFAA6-A145-40E7-93DD-9260560075B7}">
            <xm:f>'DATOS '!$A$9</xm:f>
            <x14:dxf>
              <fill>
                <patternFill>
                  <bgColor rgb="FFFF0000"/>
                </patternFill>
              </fill>
            </x14:dxf>
          </x14:cfRule>
          <xm:sqref>AJ19</xm:sqref>
        </x14:conditionalFormatting>
        <x14:conditionalFormatting xmlns:xm="http://schemas.microsoft.com/office/excel/2006/main">
          <x14:cfRule type="cellIs" priority="613" operator="equal" id="{26A0A1FB-39EB-415B-858A-AF8799D28BBD}">
            <xm:f>'DATOS '!$A$19</xm:f>
            <x14:dxf>
              <fill>
                <patternFill>
                  <bgColor rgb="FF92D050"/>
                </patternFill>
              </fill>
            </x14:dxf>
          </x14:cfRule>
          <x14:cfRule type="cellIs" priority="614" operator="equal" id="{A234D1CE-0F1E-4EC3-844C-42A873EA938A}">
            <xm:f>'DATOS '!$A$18</xm:f>
            <x14:dxf>
              <fill>
                <patternFill>
                  <bgColor rgb="FFFFFF00"/>
                </patternFill>
              </fill>
            </x14:dxf>
          </x14:cfRule>
          <x14:cfRule type="cellIs" priority="615" operator="equal" id="{1736B464-33C3-43AE-B8EE-D4A057E3AF79}">
            <xm:f>'DATOS '!$A$17</xm:f>
            <x14:dxf>
              <fill>
                <patternFill>
                  <bgColor rgb="FFFFC000"/>
                </patternFill>
              </fill>
            </x14:dxf>
          </x14:cfRule>
          <x14:cfRule type="cellIs" priority="616" operator="equal" id="{6310FB17-33DC-417B-81B1-820126E38A41}">
            <xm:f>'DATOS '!$A$16</xm:f>
            <x14:dxf>
              <fill>
                <patternFill>
                  <bgColor rgb="FFFF0000"/>
                </patternFill>
              </fill>
            </x14:dxf>
          </x14:cfRule>
          <xm:sqref>CU19:CV20 CZ19:DC19</xm:sqref>
        </x14:conditionalFormatting>
        <x14:conditionalFormatting xmlns:xm="http://schemas.microsoft.com/office/excel/2006/main">
          <x14:cfRule type="cellIs" priority="599" operator="equal" id="{2E50A4B5-D733-4E4E-9CA1-70BD93A41D10}">
            <xm:f>'DATOS '!$A$19</xm:f>
            <x14:dxf>
              <fill>
                <patternFill>
                  <bgColor rgb="FF92D050"/>
                </patternFill>
              </fill>
            </x14:dxf>
          </x14:cfRule>
          <x14:cfRule type="cellIs" priority="600" operator="equal" id="{0CBCAA4A-58E5-42CC-B6E4-5FF4FCBD92B0}">
            <xm:f>'DATOS '!$A$18</xm:f>
            <x14:dxf>
              <fill>
                <patternFill>
                  <bgColor rgb="FFFFFF00"/>
                </patternFill>
              </fill>
            </x14:dxf>
          </x14:cfRule>
          <x14:cfRule type="cellIs" priority="601" operator="equal" id="{105F2F8B-7957-4A54-A1C5-29F44066C5EA}">
            <xm:f>'DATOS '!$A$17</xm:f>
            <x14:dxf>
              <fill>
                <patternFill>
                  <bgColor rgb="FFFFC000"/>
                </patternFill>
              </fill>
            </x14:dxf>
          </x14:cfRule>
          <x14:cfRule type="cellIs" priority="602" operator="equal" id="{2814BD88-B058-4CB9-932F-195A8D56C83B}">
            <xm:f>'DATOS '!$A$16</xm:f>
            <x14:dxf>
              <fill>
                <patternFill>
                  <bgColor rgb="FFFF0000"/>
                </patternFill>
              </fill>
            </x14:dxf>
          </x14:cfRule>
          <xm:sqref>AK19</xm:sqref>
        </x14:conditionalFormatting>
        <x14:conditionalFormatting xmlns:xm="http://schemas.microsoft.com/office/excel/2006/main">
          <x14:cfRule type="cellIs" priority="595" operator="equal" id="{4179DD56-DFF5-417C-867C-F226472C8EB9}">
            <xm:f>'DATOS '!$A$19</xm:f>
            <x14:dxf>
              <fill>
                <patternFill>
                  <bgColor rgb="FF92D050"/>
                </patternFill>
              </fill>
            </x14:dxf>
          </x14:cfRule>
          <x14:cfRule type="cellIs" priority="596" operator="equal" id="{BF763D8C-B8F6-48FE-BD22-1C51626A91EF}">
            <xm:f>'DATOS '!$A$18</xm:f>
            <x14:dxf>
              <fill>
                <patternFill>
                  <bgColor rgb="FFFFFF00"/>
                </patternFill>
              </fill>
            </x14:dxf>
          </x14:cfRule>
          <x14:cfRule type="cellIs" priority="597" operator="equal" id="{E0B526B4-595A-4055-A3D9-BDEE0080B9F9}">
            <xm:f>'DATOS '!$A$17</xm:f>
            <x14:dxf>
              <fill>
                <patternFill>
                  <bgColor rgb="FFFFC000"/>
                </patternFill>
              </fill>
            </x14:dxf>
          </x14:cfRule>
          <x14:cfRule type="cellIs" priority="598" operator="equal" id="{4B922983-2757-412D-AF6A-AF5B41BE6CED}">
            <xm:f>'DATOS '!$A$16</xm:f>
            <x14:dxf>
              <fill>
                <patternFill>
                  <bgColor rgb="FFFF0000"/>
                </patternFill>
              </fill>
            </x14:dxf>
          </x14:cfRule>
          <xm:sqref>P19:P20</xm:sqref>
        </x14:conditionalFormatting>
        <x14:conditionalFormatting xmlns:xm="http://schemas.microsoft.com/office/excel/2006/main">
          <x14:cfRule type="cellIs" priority="493" operator="equal" id="{1809963B-4C94-4056-8A88-5E3A94DA9697}">
            <xm:f>'DATOS '!$A$6</xm:f>
            <x14:dxf>
              <fill>
                <patternFill>
                  <bgColor rgb="FF00B050"/>
                </patternFill>
              </fill>
            </x14:dxf>
          </x14:cfRule>
          <x14:cfRule type="cellIs" priority="494" operator="equal" id="{841DC6B4-07CD-449F-8E3B-AB2BDF7ABDE8}">
            <xm:f>'DATOS '!$A$5</xm:f>
            <x14:dxf>
              <fill>
                <patternFill>
                  <bgColor rgb="FF92D050"/>
                </patternFill>
              </fill>
            </x14:dxf>
          </x14:cfRule>
          <x14:cfRule type="cellIs" priority="495" operator="equal" id="{8A550F8D-7534-4FAF-A548-ED147827DB1C}">
            <xm:f>'DATOS '!$A$4</xm:f>
            <x14:dxf>
              <fill>
                <patternFill>
                  <bgColor rgb="FFFFFF00"/>
                </patternFill>
              </fill>
            </x14:dxf>
          </x14:cfRule>
          <x14:cfRule type="cellIs" priority="496" operator="equal" id="{3920E9B5-D89B-4565-98B2-53D45D36D838}">
            <xm:f>'DATOS '!$A$3</xm:f>
            <x14:dxf>
              <fill>
                <patternFill>
                  <bgColor rgb="FFFFC000"/>
                </patternFill>
              </fill>
            </x14:dxf>
          </x14:cfRule>
          <x14:cfRule type="cellIs" priority="497" operator="equal" id="{7C87CBEC-44FA-4C1E-9C47-4579A9C6A491}">
            <xm:f>'DATOS '!$A$2</xm:f>
            <x14:dxf>
              <fill>
                <patternFill>
                  <bgColor rgb="FFFF0000"/>
                </patternFill>
              </fill>
            </x14:dxf>
          </x14:cfRule>
          <xm:sqref>N22:N23 AI22</xm:sqref>
        </x14:conditionalFormatting>
        <x14:conditionalFormatting xmlns:xm="http://schemas.microsoft.com/office/excel/2006/main">
          <x14:cfRule type="cellIs" priority="498" operator="equal" id="{024C8DDC-4B73-4FE3-AB12-961C307ED0BC}">
            <xm:f>'DATOS '!$A$13</xm:f>
            <x14:dxf>
              <fill>
                <patternFill>
                  <bgColor rgb="FF00B050"/>
                </patternFill>
              </fill>
            </x14:dxf>
          </x14:cfRule>
          <x14:cfRule type="cellIs" priority="499" operator="equal" id="{E82A0AFE-D9CD-4181-8556-D697A4437760}">
            <xm:f>'DATOS '!$A$12</xm:f>
            <x14:dxf>
              <fill>
                <patternFill>
                  <bgColor rgb="FF92D050"/>
                </patternFill>
              </fill>
            </x14:dxf>
          </x14:cfRule>
          <x14:cfRule type="cellIs" priority="500" operator="equal" id="{E1048CD6-6EFC-4D65-BCD7-C72523587564}">
            <xm:f>'DATOS '!$A$11</xm:f>
            <x14:dxf>
              <fill>
                <patternFill>
                  <bgColor rgb="FFFFFF00"/>
                </patternFill>
              </fill>
            </x14:dxf>
          </x14:cfRule>
          <x14:cfRule type="cellIs" priority="501" operator="equal" id="{E02C0B33-2DDB-47DE-A5D5-5105BA25F8DC}">
            <xm:f>'DATOS '!$A$10</xm:f>
            <x14:dxf>
              <fill>
                <patternFill>
                  <bgColor rgb="FFFFC000"/>
                </patternFill>
              </fill>
            </x14:dxf>
          </x14:cfRule>
          <x14:cfRule type="cellIs" priority="502" operator="equal" id="{5C15A2E1-19E0-4384-98DF-C4A831E26F52}">
            <xm:f>'DATOS '!$A$9</xm:f>
            <x14:dxf>
              <fill>
                <patternFill>
                  <bgColor rgb="FFFF0000"/>
                </patternFill>
              </fill>
            </x14:dxf>
          </x14:cfRule>
          <xm:sqref>AJ22</xm:sqref>
        </x14:conditionalFormatting>
        <x14:conditionalFormatting xmlns:xm="http://schemas.microsoft.com/office/excel/2006/main">
          <x14:cfRule type="cellIs" priority="503" operator="equal" id="{39806D19-0909-41B5-99D7-1DFF44B329C4}">
            <xm:f>'DATOS '!$A$19</xm:f>
            <x14:dxf>
              <fill>
                <patternFill>
                  <bgColor rgb="FF92D050"/>
                </patternFill>
              </fill>
            </x14:dxf>
          </x14:cfRule>
          <x14:cfRule type="cellIs" priority="504" operator="equal" id="{3E6B149B-49B1-45E6-8040-82AA6BBAEC62}">
            <xm:f>'DATOS '!$A$18</xm:f>
            <x14:dxf>
              <fill>
                <patternFill>
                  <bgColor rgb="FFFFFF00"/>
                </patternFill>
              </fill>
            </x14:dxf>
          </x14:cfRule>
          <x14:cfRule type="cellIs" priority="505" operator="equal" id="{B7A402E1-2D2C-4D28-8339-E5DF9EB66D6F}">
            <xm:f>'DATOS '!$A$17</xm:f>
            <x14:dxf>
              <fill>
                <patternFill>
                  <bgColor rgb="FFFFC000"/>
                </patternFill>
              </fill>
            </x14:dxf>
          </x14:cfRule>
          <x14:cfRule type="cellIs" priority="506" operator="equal" id="{C4D8A1A5-930C-4FAD-8692-45EFA04B53D2}">
            <xm:f>'DATOS '!$A$16</xm:f>
            <x14:dxf>
              <fill>
                <patternFill>
                  <bgColor rgb="FFFF0000"/>
                </patternFill>
              </fill>
            </x14:dxf>
          </x14:cfRule>
          <xm:sqref>CU22:CV23 CZ22:DC22</xm:sqref>
        </x14:conditionalFormatting>
        <x14:conditionalFormatting xmlns:xm="http://schemas.microsoft.com/office/excel/2006/main">
          <x14:cfRule type="cellIs" priority="489" operator="equal" id="{469E120F-E59D-40EA-926B-A31C72E1FD22}">
            <xm:f>'DATOS '!$A$19</xm:f>
            <x14:dxf>
              <fill>
                <patternFill>
                  <bgColor rgb="FF92D050"/>
                </patternFill>
              </fill>
            </x14:dxf>
          </x14:cfRule>
          <x14:cfRule type="cellIs" priority="490" operator="equal" id="{983229DF-EAE2-43C9-A051-C0FBC207FC28}">
            <xm:f>'DATOS '!$A$18</xm:f>
            <x14:dxf>
              <fill>
                <patternFill>
                  <bgColor rgb="FFFFFF00"/>
                </patternFill>
              </fill>
            </x14:dxf>
          </x14:cfRule>
          <x14:cfRule type="cellIs" priority="491" operator="equal" id="{5A3AB07F-EED7-4BFF-A2A6-624E0A31D25A}">
            <xm:f>'DATOS '!$A$17</xm:f>
            <x14:dxf>
              <fill>
                <patternFill>
                  <bgColor rgb="FFFFC000"/>
                </patternFill>
              </fill>
            </x14:dxf>
          </x14:cfRule>
          <x14:cfRule type="cellIs" priority="492" operator="equal" id="{E229A295-982A-4E12-9F0A-666C0332F210}">
            <xm:f>'DATOS '!$A$16</xm:f>
            <x14:dxf>
              <fill>
                <patternFill>
                  <bgColor rgb="FFFF0000"/>
                </patternFill>
              </fill>
            </x14:dxf>
          </x14:cfRule>
          <xm:sqref>AK22</xm:sqref>
        </x14:conditionalFormatting>
        <x14:conditionalFormatting xmlns:xm="http://schemas.microsoft.com/office/excel/2006/main">
          <x14:cfRule type="cellIs" priority="485" operator="equal" id="{59B35F3A-F6EC-4C72-8984-CA7A77CAF412}">
            <xm:f>'DATOS '!$A$19</xm:f>
            <x14:dxf>
              <fill>
                <patternFill>
                  <bgColor rgb="FF92D050"/>
                </patternFill>
              </fill>
            </x14:dxf>
          </x14:cfRule>
          <x14:cfRule type="cellIs" priority="486" operator="equal" id="{60C4DA8A-972E-4C8E-A6E8-81BB82C31145}">
            <xm:f>'DATOS '!$A$18</xm:f>
            <x14:dxf>
              <fill>
                <patternFill>
                  <bgColor rgb="FFFFFF00"/>
                </patternFill>
              </fill>
            </x14:dxf>
          </x14:cfRule>
          <x14:cfRule type="cellIs" priority="487" operator="equal" id="{74A8DDA4-4AA4-46A1-8682-CF5717EABC4E}">
            <xm:f>'DATOS '!$A$17</xm:f>
            <x14:dxf>
              <fill>
                <patternFill>
                  <bgColor rgb="FFFFC000"/>
                </patternFill>
              </fill>
            </x14:dxf>
          </x14:cfRule>
          <x14:cfRule type="cellIs" priority="488" operator="equal" id="{3787FF1C-10CF-4FED-985E-DB8C6CDD36D7}">
            <xm:f>'DATOS '!$A$16</xm:f>
            <x14:dxf>
              <fill>
                <patternFill>
                  <bgColor rgb="FFFF0000"/>
                </patternFill>
              </fill>
            </x14:dxf>
          </x14:cfRule>
          <xm:sqref>P22:P23</xm:sqref>
        </x14:conditionalFormatting>
        <x14:conditionalFormatting xmlns:xm="http://schemas.microsoft.com/office/excel/2006/main">
          <x14:cfRule type="cellIs" priority="471" operator="equal" id="{99694404-C720-4D74-83F2-DFD7E400EB66}">
            <xm:f>'DATOS '!$A$6</xm:f>
            <x14:dxf>
              <fill>
                <patternFill>
                  <bgColor rgb="FF00B050"/>
                </patternFill>
              </fill>
            </x14:dxf>
          </x14:cfRule>
          <x14:cfRule type="cellIs" priority="472" operator="equal" id="{B4C84866-0417-4C6C-8B3C-A5AC29E9911D}">
            <xm:f>'DATOS '!$A$5</xm:f>
            <x14:dxf>
              <fill>
                <patternFill>
                  <bgColor rgb="FF92D050"/>
                </patternFill>
              </fill>
            </x14:dxf>
          </x14:cfRule>
          <x14:cfRule type="cellIs" priority="473" operator="equal" id="{F948D5F1-CA4E-4575-AC73-454E378E56C2}">
            <xm:f>'DATOS '!$A$4</xm:f>
            <x14:dxf>
              <fill>
                <patternFill>
                  <bgColor rgb="FFFFFF00"/>
                </patternFill>
              </fill>
            </x14:dxf>
          </x14:cfRule>
          <x14:cfRule type="cellIs" priority="474" operator="equal" id="{19D54016-0931-4A36-B3BD-A6511E70B0EC}">
            <xm:f>'DATOS '!$A$3</xm:f>
            <x14:dxf>
              <fill>
                <patternFill>
                  <bgColor rgb="FFFFC000"/>
                </patternFill>
              </fill>
            </x14:dxf>
          </x14:cfRule>
          <x14:cfRule type="cellIs" priority="475" operator="equal" id="{7A160243-F8A6-478D-B3E7-DDFDD2315BCD}">
            <xm:f>'DATOS '!$A$2</xm:f>
            <x14:dxf>
              <fill>
                <patternFill>
                  <bgColor rgb="FFFF0000"/>
                </patternFill>
              </fill>
            </x14:dxf>
          </x14:cfRule>
          <xm:sqref>N25:N26 AI25</xm:sqref>
        </x14:conditionalFormatting>
        <x14:conditionalFormatting xmlns:xm="http://schemas.microsoft.com/office/excel/2006/main">
          <x14:cfRule type="cellIs" priority="476" operator="equal" id="{A3BE862D-3428-4BCD-849B-2233903AD254}">
            <xm:f>'DATOS '!$A$13</xm:f>
            <x14:dxf>
              <fill>
                <patternFill>
                  <bgColor rgb="FF00B050"/>
                </patternFill>
              </fill>
            </x14:dxf>
          </x14:cfRule>
          <x14:cfRule type="cellIs" priority="477" operator="equal" id="{78BEF7ED-F716-4C19-A069-EF66A966DEF0}">
            <xm:f>'DATOS '!$A$12</xm:f>
            <x14:dxf>
              <fill>
                <patternFill>
                  <bgColor rgb="FF92D050"/>
                </patternFill>
              </fill>
            </x14:dxf>
          </x14:cfRule>
          <x14:cfRule type="cellIs" priority="478" operator="equal" id="{E0CAF15B-25AA-415D-9C6D-21309DCFD68A}">
            <xm:f>'DATOS '!$A$11</xm:f>
            <x14:dxf>
              <fill>
                <patternFill>
                  <bgColor rgb="FFFFFF00"/>
                </patternFill>
              </fill>
            </x14:dxf>
          </x14:cfRule>
          <x14:cfRule type="cellIs" priority="479" operator="equal" id="{AC3B70D6-91D7-4CD6-B08A-A036CCE67BBD}">
            <xm:f>'DATOS '!$A$10</xm:f>
            <x14:dxf>
              <fill>
                <patternFill>
                  <bgColor rgb="FFFFC000"/>
                </patternFill>
              </fill>
            </x14:dxf>
          </x14:cfRule>
          <x14:cfRule type="cellIs" priority="480" operator="equal" id="{1D714FED-C95B-4D88-A316-8ECF389A7795}">
            <xm:f>'DATOS '!$A$9</xm:f>
            <x14:dxf>
              <fill>
                <patternFill>
                  <bgColor rgb="FFFF0000"/>
                </patternFill>
              </fill>
            </x14:dxf>
          </x14:cfRule>
          <xm:sqref>AJ25</xm:sqref>
        </x14:conditionalFormatting>
        <x14:conditionalFormatting xmlns:xm="http://schemas.microsoft.com/office/excel/2006/main">
          <x14:cfRule type="cellIs" priority="481" operator="equal" id="{F69F3A4C-8528-435D-8638-2F3B4D9E0777}">
            <xm:f>'DATOS '!$A$19</xm:f>
            <x14:dxf>
              <fill>
                <patternFill>
                  <bgColor rgb="FF92D050"/>
                </patternFill>
              </fill>
            </x14:dxf>
          </x14:cfRule>
          <x14:cfRule type="cellIs" priority="482" operator="equal" id="{3D8EB904-8BA5-4B1E-BC07-6B78B95DE1F3}">
            <xm:f>'DATOS '!$A$18</xm:f>
            <x14:dxf>
              <fill>
                <patternFill>
                  <bgColor rgb="FFFFFF00"/>
                </patternFill>
              </fill>
            </x14:dxf>
          </x14:cfRule>
          <x14:cfRule type="cellIs" priority="483" operator="equal" id="{A943B8F4-99B3-45F6-86D9-C29DD1D0249E}">
            <xm:f>'DATOS '!$A$17</xm:f>
            <x14:dxf>
              <fill>
                <patternFill>
                  <bgColor rgb="FFFFC000"/>
                </patternFill>
              </fill>
            </x14:dxf>
          </x14:cfRule>
          <x14:cfRule type="cellIs" priority="484" operator="equal" id="{1C905823-E77F-452C-BD7B-9496A9109E97}">
            <xm:f>'DATOS '!$A$16</xm:f>
            <x14:dxf>
              <fill>
                <patternFill>
                  <bgColor rgb="FFFF0000"/>
                </patternFill>
              </fill>
            </x14:dxf>
          </x14:cfRule>
          <xm:sqref>CU25:CV26 CZ25:DC25</xm:sqref>
        </x14:conditionalFormatting>
        <x14:conditionalFormatting xmlns:xm="http://schemas.microsoft.com/office/excel/2006/main">
          <x14:cfRule type="cellIs" priority="467" operator="equal" id="{E39648B3-DCF0-4624-A797-B4BEF56DADEA}">
            <xm:f>'DATOS '!$A$19</xm:f>
            <x14:dxf>
              <fill>
                <patternFill>
                  <bgColor rgb="FF92D050"/>
                </patternFill>
              </fill>
            </x14:dxf>
          </x14:cfRule>
          <x14:cfRule type="cellIs" priority="468" operator="equal" id="{472304F9-2530-4FDF-A4EE-C507C550FCFC}">
            <xm:f>'DATOS '!$A$18</xm:f>
            <x14:dxf>
              <fill>
                <patternFill>
                  <bgColor rgb="FFFFFF00"/>
                </patternFill>
              </fill>
            </x14:dxf>
          </x14:cfRule>
          <x14:cfRule type="cellIs" priority="469" operator="equal" id="{6A9A2DD0-EA60-465F-BA14-1A9B0964AD3D}">
            <xm:f>'DATOS '!$A$17</xm:f>
            <x14:dxf>
              <fill>
                <patternFill>
                  <bgColor rgb="FFFFC000"/>
                </patternFill>
              </fill>
            </x14:dxf>
          </x14:cfRule>
          <x14:cfRule type="cellIs" priority="470" operator="equal" id="{3245F262-6EA2-4E87-9781-BE19EA904723}">
            <xm:f>'DATOS '!$A$16</xm:f>
            <x14:dxf>
              <fill>
                <patternFill>
                  <bgColor rgb="FFFF0000"/>
                </patternFill>
              </fill>
            </x14:dxf>
          </x14:cfRule>
          <xm:sqref>AK25</xm:sqref>
        </x14:conditionalFormatting>
        <x14:conditionalFormatting xmlns:xm="http://schemas.microsoft.com/office/excel/2006/main">
          <x14:cfRule type="cellIs" priority="463" operator="equal" id="{4E04AC51-F506-4BE5-BE90-650A34AD4BE0}">
            <xm:f>'DATOS '!$A$19</xm:f>
            <x14:dxf>
              <fill>
                <patternFill>
                  <bgColor rgb="FF92D050"/>
                </patternFill>
              </fill>
            </x14:dxf>
          </x14:cfRule>
          <x14:cfRule type="cellIs" priority="464" operator="equal" id="{CE3D948D-9787-4F6C-81C8-015A5A0E9D68}">
            <xm:f>'DATOS '!$A$18</xm:f>
            <x14:dxf>
              <fill>
                <patternFill>
                  <bgColor rgb="FFFFFF00"/>
                </patternFill>
              </fill>
            </x14:dxf>
          </x14:cfRule>
          <x14:cfRule type="cellIs" priority="465" operator="equal" id="{45C2BE37-5791-4281-B7DD-D1099B7B37C5}">
            <xm:f>'DATOS '!$A$17</xm:f>
            <x14:dxf>
              <fill>
                <patternFill>
                  <bgColor rgb="FFFFC000"/>
                </patternFill>
              </fill>
            </x14:dxf>
          </x14:cfRule>
          <x14:cfRule type="cellIs" priority="466" operator="equal" id="{635AA675-1CD6-40B9-ADF4-680391CBF084}">
            <xm:f>'DATOS '!$A$16</xm:f>
            <x14:dxf>
              <fill>
                <patternFill>
                  <bgColor rgb="FFFF0000"/>
                </patternFill>
              </fill>
            </x14:dxf>
          </x14:cfRule>
          <xm:sqref>P25:P26</xm:sqref>
        </x14:conditionalFormatting>
        <x14:conditionalFormatting xmlns:xm="http://schemas.microsoft.com/office/excel/2006/main">
          <x14:cfRule type="cellIs" priority="405" operator="equal" id="{ABAA189D-7D10-4499-BF95-9FEAE440EB2F}">
            <xm:f>'DATOS '!$A$6</xm:f>
            <x14:dxf>
              <fill>
                <patternFill>
                  <bgColor rgb="FF00B050"/>
                </patternFill>
              </fill>
            </x14:dxf>
          </x14:cfRule>
          <x14:cfRule type="cellIs" priority="406" operator="equal" id="{A18287C5-C341-45E6-8FA9-D57D6BA5F290}">
            <xm:f>'DATOS '!$A$5</xm:f>
            <x14:dxf>
              <fill>
                <patternFill>
                  <bgColor rgb="FF92D050"/>
                </patternFill>
              </fill>
            </x14:dxf>
          </x14:cfRule>
          <x14:cfRule type="cellIs" priority="407" operator="equal" id="{D9DBB354-171F-4896-9227-4C33D3EF0E08}">
            <xm:f>'DATOS '!$A$4</xm:f>
            <x14:dxf>
              <fill>
                <patternFill>
                  <bgColor rgb="FFFFFF00"/>
                </patternFill>
              </fill>
            </x14:dxf>
          </x14:cfRule>
          <x14:cfRule type="cellIs" priority="408" operator="equal" id="{2333D7E6-53F2-4356-81BC-F0D6B0913A02}">
            <xm:f>'DATOS '!$A$3</xm:f>
            <x14:dxf>
              <fill>
                <patternFill>
                  <bgColor rgb="FFFFC000"/>
                </patternFill>
              </fill>
            </x14:dxf>
          </x14:cfRule>
          <x14:cfRule type="cellIs" priority="409" operator="equal" id="{4DEAFC0B-21C3-4AC1-B3E0-64F18FDD5647}">
            <xm:f>'DATOS '!$A$2</xm:f>
            <x14:dxf>
              <fill>
                <patternFill>
                  <bgColor rgb="FFFF0000"/>
                </patternFill>
              </fill>
            </x14:dxf>
          </x14:cfRule>
          <xm:sqref>N28:N29 AI28</xm:sqref>
        </x14:conditionalFormatting>
        <x14:conditionalFormatting xmlns:xm="http://schemas.microsoft.com/office/excel/2006/main">
          <x14:cfRule type="cellIs" priority="410" operator="equal" id="{BF0AD927-2E09-4448-A853-5E15B61A4A1C}">
            <xm:f>'DATOS '!$A$13</xm:f>
            <x14:dxf>
              <fill>
                <patternFill>
                  <bgColor rgb="FF00B050"/>
                </patternFill>
              </fill>
            </x14:dxf>
          </x14:cfRule>
          <x14:cfRule type="cellIs" priority="411" operator="equal" id="{B48914AC-B0A2-4F05-A443-44A47FB9308E}">
            <xm:f>'DATOS '!$A$12</xm:f>
            <x14:dxf>
              <fill>
                <patternFill>
                  <bgColor rgb="FF92D050"/>
                </patternFill>
              </fill>
            </x14:dxf>
          </x14:cfRule>
          <x14:cfRule type="cellIs" priority="412" operator="equal" id="{753CC80B-4C58-45AE-8939-83268BB5C51B}">
            <xm:f>'DATOS '!$A$11</xm:f>
            <x14:dxf>
              <fill>
                <patternFill>
                  <bgColor rgb="FFFFFF00"/>
                </patternFill>
              </fill>
            </x14:dxf>
          </x14:cfRule>
          <x14:cfRule type="cellIs" priority="413" operator="equal" id="{A02FB8AA-3EA1-47CF-8E74-9CA01AAE5F7F}">
            <xm:f>'DATOS '!$A$10</xm:f>
            <x14:dxf>
              <fill>
                <patternFill>
                  <bgColor rgb="FFFFC000"/>
                </patternFill>
              </fill>
            </x14:dxf>
          </x14:cfRule>
          <x14:cfRule type="cellIs" priority="414" operator="equal" id="{6BA0AC06-8657-4F01-A10D-2F2581F23EED}">
            <xm:f>'DATOS '!$A$9</xm:f>
            <x14:dxf>
              <fill>
                <patternFill>
                  <bgColor rgb="FFFF0000"/>
                </patternFill>
              </fill>
            </x14:dxf>
          </x14:cfRule>
          <xm:sqref>AJ28</xm:sqref>
        </x14:conditionalFormatting>
        <x14:conditionalFormatting xmlns:xm="http://schemas.microsoft.com/office/excel/2006/main">
          <x14:cfRule type="cellIs" priority="415" operator="equal" id="{6F6B31DA-075B-4F9D-9ACF-94CAF0A7FEC2}">
            <xm:f>'DATOS '!$A$19</xm:f>
            <x14:dxf>
              <fill>
                <patternFill>
                  <bgColor rgb="FF92D050"/>
                </patternFill>
              </fill>
            </x14:dxf>
          </x14:cfRule>
          <x14:cfRule type="cellIs" priority="416" operator="equal" id="{3E183174-089F-48D6-8D58-FBF1671131F7}">
            <xm:f>'DATOS '!$A$18</xm:f>
            <x14:dxf>
              <fill>
                <patternFill>
                  <bgColor rgb="FFFFFF00"/>
                </patternFill>
              </fill>
            </x14:dxf>
          </x14:cfRule>
          <x14:cfRule type="cellIs" priority="417" operator="equal" id="{E5DAA414-B2FF-4279-AA0C-04670CEF330E}">
            <xm:f>'DATOS '!$A$17</xm:f>
            <x14:dxf>
              <fill>
                <patternFill>
                  <bgColor rgb="FFFFC000"/>
                </patternFill>
              </fill>
            </x14:dxf>
          </x14:cfRule>
          <x14:cfRule type="cellIs" priority="418" operator="equal" id="{DDFBB304-9066-41E9-875A-27EBDC93524E}">
            <xm:f>'DATOS '!$A$16</xm:f>
            <x14:dxf>
              <fill>
                <patternFill>
                  <bgColor rgb="FFFF0000"/>
                </patternFill>
              </fill>
            </x14:dxf>
          </x14:cfRule>
          <xm:sqref>CU28:CV29 CZ28:DC28</xm:sqref>
        </x14:conditionalFormatting>
        <x14:conditionalFormatting xmlns:xm="http://schemas.microsoft.com/office/excel/2006/main">
          <x14:cfRule type="cellIs" priority="401" operator="equal" id="{C3BDE161-1AC5-446A-AB73-A551D25E32B3}">
            <xm:f>'DATOS '!$A$19</xm:f>
            <x14:dxf>
              <fill>
                <patternFill>
                  <bgColor rgb="FF92D050"/>
                </patternFill>
              </fill>
            </x14:dxf>
          </x14:cfRule>
          <x14:cfRule type="cellIs" priority="402" operator="equal" id="{0562BFB7-9DBE-440E-B824-F6D2F8EB8A84}">
            <xm:f>'DATOS '!$A$18</xm:f>
            <x14:dxf>
              <fill>
                <patternFill>
                  <bgColor rgb="FFFFFF00"/>
                </patternFill>
              </fill>
            </x14:dxf>
          </x14:cfRule>
          <x14:cfRule type="cellIs" priority="403" operator="equal" id="{A43C6022-72DD-4ACC-9B26-F134B0692196}">
            <xm:f>'DATOS '!$A$17</xm:f>
            <x14:dxf>
              <fill>
                <patternFill>
                  <bgColor rgb="FFFFC000"/>
                </patternFill>
              </fill>
            </x14:dxf>
          </x14:cfRule>
          <x14:cfRule type="cellIs" priority="404" operator="equal" id="{74058C9A-F011-4D0F-8E3A-C2CC3943D149}">
            <xm:f>'DATOS '!$A$16</xm:f>
            <x14:dxf>
              <fill>
                <patternFill>
                  <bgColor rgb="FFFF0000"/>
                </patternFill>
              </fill>
            </x14:dxf>
          </x14:cfRule>
          <xm:sqref>AK28</xm:sqref>
        </x14:conditionalFormatting>
        <x14:conditionalFormatting xmlns:xm="http://schemas.microsoft.com/office/excel/2006/main">
          <x14:cfRule type="cellIs" priority="397" operator="equal" id="{8745544F-B6F1-45FE-8110-88B831E22978}">
            <xm:f>'DATOS '!$A$19</xm:f>
            <x14:dxf>
              <fill>
                <patternFill>
                  <bgColor rgb="FF92D050"/>
                </patternFill>
              </fill>
            </x14:dxf>
          </x14:cfRule>
          <x14:cfRule type="cellIs" priority="398" operator="equal" id="{9E2186EA-127F-404B-8213-8C7611DFDE67}">
            <xm:f>'DATOS '!$A$18</xm:f>
            <x14:dxf>
              <fill>
                <patternFill>
                  <bgColor rgb="FFFFFF00"/>
                </patternFill>
              </fill>
            </x14:dxf>
          </x14:cfRule>
          <x14:cfRule type="cellIs" priority="399" operator="equal" id="{8AB0721D-6789-4F70-9963-44C038A081D5}">
            <xm:f>'DATOS '!$A$17</xm:f>
            <x14:dxf>
              <fill>
                <patternFill>
                  <bgColor rgb="FFFFC000"/>
                </patternFill>
              </fill>
            </x14:dxf>
          </x14:cfRule>
          <x14:cfRule type="cellIs" priority="400" operator="equal" id="{BE1B4EA7-716B-4EDC-B3EC-AAA59468B839}">
            <xm:f>'DATOS '!$A$16</xm:f>
            <x14:dxf>
              <fill>
                <patternFill>
                  <bgColor rgb="FFFF0000"/>
                </patternFill>
              </fill>
            </x14:dxf>
          </x14:cfRule>
          <xm:sqref>P28:P29</xm:sqref>
        </x14:conditionalFormatting>
        <x14:conditionalFormatting xmlns:xm="http://schemas.microsoft.com/office/excel/2006/main">
          <x14:cfRule type="cellIs" priority="317" operator="equal" id="{8E72C060-C192-4E58-B999-D4C516754804}">
            <xm:f>'DATOS '!$A$6</xm:f>
            <x14:dxf>
              <fill>
                <patternFill>
                  <bgColor rgb="FF00B050"/>
                </patternFill>
              </fill>
            </x14:dxf>
          </x14:cfRule>
          <x14:cfRule type="cellIs" priority="318" operator="equal" id="{C3F3E0C5-0A0F-4B4B-A40D-94CBE63CE647}">
            <xm:f>'DATOS '!$A$5</xm:f>
            <x14:dxf>
              <fill>
                <patternFill>
                  <bgColor rgb="FF92D050"/>
                </patternFill>
              </fill>
            </x14:dxf>
          </x14:cfRule>
          <x14:cfRule type="cellIs" priority="319" operator="equal" id="{B166016A-7B9E-4985-B994-70086F0B1E1D}">
            <xm:f>'DATOS '!$A$4</xm:f>
            <x14:dxf>
              <fill>
                <patternFill>
                  <bgColor rgb="FFFFFF00"/>
                </patternFill>
              </fill>
            </x14:dxf>
          </x14:cfRule>
          <x14:cfRule type="cellIs" priority="320" operator="equal" id="{992C03C4-3496-40AE-808C-8A00A36E4AC9}">
            <xm:f>'DATOS '!$A$3</xm:f>
            <x14:dxf>
              <fill>
                <patternFill>
                  <bgColor rgb="FFFFC000"/>
                </patternFill>
              </fill>
            </x14:dxf>
          </x14:cfRule>
          <x14:cfRule type="cellIs" priority="321" operator="equal" id="{58811A37-21CF-4E8F-8099-76D6B4431B45}">
            <xm:f>'DATOS '!$A$2</xm:f>
            <x14:dxf>
              <fill>
                <patternFill>
                  <bgColor rgb="FFFF0000"/>
                </patternFill>
              </fill>
            </x14:dxf>
          </x14:cfRule>
          <xm:sqref>N31 AI31</xm:sqref>
        </x14:conditionalFormatting>
        <x14:conditionalFormatting xmlns:xm="http://schemas.microsoft.com/office/excel/2006/main">
          <x14:cfRule type="cellIs" priority="322" operator="equal" id="{56A69D9E-4557-46EC-870E-52FA772785E5}">
            <xm:f>'DATOS '!$A$13</xm:f>
            <x14:dxf>
              <fill>
                <patternFill>
                  <bgColor rgb="FF00B050"/>
                </patternFill>
              </fill>
            </x14:dxf>
          </x14:cfRule>
          <x14:cfRule type="cellIs" priority="323" operator="equal" id="{5A8C670D-3BDE-4C32-99DE-B271A2FD574A}">
            <xm:f>'DATOS '!$A$12</xm:f>
            <x14:dxf>
              <fill>
                <patternFill>
                  <bgColor rgb="FF92D050"/>
                </patternFill>
              </fill>
            </x14:dxf>
          </x14:cfRule>
          <x14:cfRule type="cellIs" priority="324" operator="equal" id="{0C39FFD5-2238-4B8F-8D94-AF0E99CA1EBA}">
            <xm:f>'DATOS '!$A$11</xm:f>
            <x14:dxf>
              <fill>
                <patternFill>
                  <bgColor rgb="FFFFFF00"/>
                </patternFill>
              </fill>
            </x14:dxf>
          </x14:cfRule>
          <x14:cfRule type="cellIs" priority="325" operator="equal" id="{7A29D52F-607D-4AB5-BEBA-69B190A80B28}">
            <xm:f>'DATOS '!$A$10</xm:f>
            <x14:dxf>
              <fill>
                <patternFill>
                  <bgColor rgb="FFFFC000"/>
                </patternFill>
              </fill>
            </x14:dxf>
          </x14:cfRule>
          <x14:cfRule type="cellIs" priority="326" operator="equal" id="{947B6B8B-95BA-49B7-8F22-F98939C6A6E3}">
            <xm:f>'DATOS '!$A$9</xm:f>
            <x14:dxf>
              <fill>
                <patternFill>
                  <bgColor rgb="FFFF0000"/>
                </patternFill>
              </fill>
            </x14:dxf>
          </x14:cfRule>
          <xm:sqref>AJ31</xm:sqref>
        </x14:conditionalFormatting>
        <x14:conditionalFormatting xmlns:xm="http://schemas.microsoft.com/office/excel/2006/main">
          <x14:cfRule type="cellIs" priority="327" operator="equal" id="{EEC10E4B-A6FA-45E7-B077-582275851EE4}">
            <xm:f>'DATOS '!$A$19</xm:f>
            <x14:dxf>
              <fill>
                <patternFill>
                  <bgColor rgb="FF92D050"/>
                </patternFill>
              </fill>
            </x14:dxf>
          </x14:cfRule>
          <x14:cfRule type="cellIs" priority="328" operator="equal" id="{FDE42586-DA05-4CAA-B0D8-25C8965F58BE}">
            <xm:f>'DATOS '!$A$18</xm:f>
            <x14:dxf>
              <fill>
                <patternFill>
                  <bgColor rgb="FFFFFF00"/>
                </patternFill>
              </fill>
            </x14:dxf>
          </x14:cfRule>
          <x14:cfRule type="cellIs" priority="329" operator="equal" id="{09D015FF-9FD0-45E1-948C-627E4D8A7CF5}">
            <xm:f>'DATOS '!$A$17</xm:f>
            <x14:dxf>
              <fill>
                <patternFill>
                  <bgColor rgb="FFFFC000"/>
                </patternFill>
              </fill>
            </x14:dxf>
          </x14:cfRule>
          <x14:cfRule type="cellIs" priority="330" operator="equal" id="{C05D33F4-3D6E-442A-8381-9AD259CA875E}">
            <xm:f>'DATOS '!$A$16</xm:f>
            <x14:dxf>
              <fill>
                <patternFill>
                  <bgColor rgb="FFFF0000"/>
                </patternFill>
              </fill>
            </x14:dxf>
          </x14:cfRule>
          <xm:sqref>CU31:CV31 CZ31:DC31</xm:sqref>
        </x14:conditionalFormatting>
        <x14:conditionalFormatting xmlns:xm="http://schemas.microsoft.com/office/excel/2006/main">
          <x14:cfRule type="cellIs" priority="313" operator="equal" id="{5C346635-25C9-41EF-8DA4-439978EC7D0C}">
            <xm:f>'DATOS '!$A$19</xm:f>
            <x14:dxf>
              <fill>
                <patternFill>
                  <bgColor rgb="FF92D050"/>
                </patternFill>
              </fill>
            </x14:dxf>
          </x14:cfRule>
          <x14:cfRule type="cellIs" priority="314" operator="equal" id="{9178EA43-D918-4CB4-A38B-907532C8E64A}">
            <xm:f>'DATOS '!$A$18</xm:f>
            <x14:dxf>
              <fill>
                <patternFill>
                  <bgColor rgb="FFFFFF00"/>
                </patternFill>
              </fill>
            </x14:dxf>
          </x14:cfRule>
          <x14:cfRule type="cellIs" priority="315" operator="equal" id="{7E365BE9-CAE8-44FB-9261-5BEE46130637}">
            <xm:f>'DATOS '!$A$17</xm:f>
            <x14:dxf>
              <fill>
                <patternFill>
                  <bgColor rgb="FFFFC000"/>
                </patternFill>
              </fill>
            </x14:dxf>
          </x14:cfRule>
          <x14:cfRule type="cellIs" priority="316" operator="equal" id="{26ED9D71-8EA3-4D70-B0D7-CD43C4A7AB2B}">
            <xm:f>'DATOS '!$A$16</xm:f>
            <x14:dxf>
              <fill>
                <patternFill>
                  <bgColor rgb="FFFF0000"/>
                </patternFill>
              </fill>
            </x14:dxf>
          </x14:cfRule>
          <xm:sqref>AK31</xm:sqref>
        </x14:conditionalFormatting>
        <x14:conditionalFormatting xmlns:xm="http://schemas.microsoft.com/office/excel/2006/main">
          <x14:cfRule type="cellIs" priority="309" operator="equal" id="{1FFAC1AC-3840-46CC-828F-58045BD45DCC}">
            <xm:f>'DATOS '!$A$19</xm:f>
            <x14:dxf>
              <fill>
                <patternFill>
                  <bgColor rgb="FF92D050"/>
                </patternFill>
              </fill>
            </x14:dxf>
          </x14:cfRule>
          <x14:cfRule type="cellIs" priority="310" operator="equal" id="{25E38260-1913-45EA-82CB-D4FCDE685EBB}">
            <xm:f>'DATOS '!$A$18</xm:f>
            <x14:dxf>
              <fill>
                <patternFill>
                  <bgColor rgb="FFFFFF00"/>
                </patternFill>
              </fill>
            </x14:dxf>
          </x14:cfRule>
          <x14:cfRule type="cellIs" priority="311" operator="equal" id="{EFEB2007-75AF-480C-84B5-7EC5FEF9C393}">
            <xm:f>'DATOS '!$A$17</xm:f>
            <x14:dxf>
              <fill>
                <patternFill>
                  <bgColor rgb="FFFFC000"/>
                </patternFill>
              </fill>
            </x14:dxf>
          </x14:cfRule>
          <x14:cfRule type="cellIs" priority="312" operator="equal" id="{E25CB42F-8822-4181-8F82-587D2A9DFF18}">
            <xm:f>'DATOS '!$A$16</xm:f>
            <x14:dxf>
              <fill>
                <patternFill>
                  <bgColor rgb="FFFF0000"/>
                </patternFill>
              </fill>
            </x14:dxf>
          </x14:cfRule>
          <xm:sqref>P31</xm:sqref>
        </x14:conditionalFormatting>
        <x14:conditionalFormatting xmlns:xm="http://schemas.microsoft.com/office/excel/2006/main">
          <x14:cfRule type="cellIs" priority="295" operator="equal" id="{EF6972A6-EBB1-490F-BCDA-88F50E96D623}">
            <xm:f>'DATOS '!$A$6</xm:f>
            <x14:dxf>
              <fill>
                <patternFill>
                  <bgColor rgb="FF00B050"/>
                </patternFill>
              </fill>
            </x14:dxf>
          </x14:cfRule>
          <x14:cfRule type="cellIs" priority="296" operator="equal" id="{FD2C87A0-B7CE-4DDF-964E-3085BCDF6EA2}">
            <xm:f>'DATOS '!$A$5</xm:f>
            <x14:dxf>
              <fill>
                <patternFill>
                  <bgColor rgb="FF92D050"/>
                </patternFill>
              </fill>
            </x14:dxf>
          </x14:cfRule>
          <x14:cfRule type="cellIs" priority="297" operator="equal" id="{4AD8648B-AC0D-4C1D-B1F1-036DF8C8732F}">
            <xm:f>'DATOS '!$A$4</xm:f>
            <x14:dxf>
              <fill>
                <patternFill>
                  <bgColor rgb="FFFFFF00"/>
                </patternFill>
              </fill>
            </x14:dxf>
          </x14:cfRule>
          <x14:cfRule type="cellIs" priority="298" operator="equal" id="{A69A7830-EA0B-41EE-9B31-806102FFE876}">
            <xm:f>'DATOS '!$A$3</xm:f>
            <x14:dxf>
              <fill>
                <patternFill>
                  <bgColor rgb="FFFFC000"/>
                </patternFill>
              </fill>
            </x14:dxf>
          </x14:cfRule>
          <x14:cfRule type="cellIs" priority="299" operator="equal" id="{3C4D3A34-DDBD-4152-8370-5F7206415C46}">
            <xm:f>'DATOS '!$A$2</xm:f>
            <x14:dxf>
              <fill>
                <patternFill>
                  <bgColor rgb="FFFF0000"/>
                </patternFill>
              </fill>
            </x14:dxf>
          </x14:cfRule>
          <xm:sqref>N33:N34 AI33</xm:sqref>
        </x14:conditionalFormatting>
        <x14:conditionalFormatting xmlns:xm="http://schemas.microsoft.com/office/excel/2006/main">
          <x14:cfRule type="cellIs" priority="300" operator="equal" id="{44BAE4C7-9D90-40A1-AC9B-57E1AD806BE8}">
            <xm:f>'DATOS '!$A$13</xm:f>
            <x14:dxf>
              <fill>
                <patternFill>
                  <bgColor rgb="FF00B050"/>
                </patternFill>
              </fill>
            </x14:dxf>
          </x14:cfRule>
          <x14:cfRule type="cellIs" priority="301" operator="equal" id="{0D6D9BCD-4002-465F-9D36-889B56F8A35B}">
            <xm:f>'DATOS '!$A$12</xm:f>
            <x14:dxf>
              <fill>
                <patternFill>
                  <bgColor rgb="FF92D050"/>
                </patternFill>
              </fill>
            </x14:dxf>
          </x14:cfRule>
          <x14:cfRule type="cellIs" priority="302" operator="equal" id="{E9431730-EE96-44FF-AA5F-73A8D988F248}">
            <xm:f>'DATOS '!$A$11</xm:f>
            <x14:dxf>
              <fill>
                <patternFill>
                  <bgColor rgb="FFFFFF00"/>
                </patternFill>
              </fill>
            </x14:dxf>
          </x14:cfRule>
          <x14:cfRule type="cellIs" priority="303" operator="equal" id="{F66128AE-7D2F-4A2C-AEEA-ADE66E8D06BA}">
            <xm:f>'DATOS '!$A$10</xm:f>
            <x14:dxf>
              <fill>
                <patternFill>
                  <bgColor rgb="FFFFC000"/>
                </patternFill>
              </fill>
            </x14:dxf>
          </x14:cfRule>
          <x14:cfRule type="cellIs" priority="304" operator="equal" id="{3C741B57-8391-47DB-A2B1-E027878D9645}">
            <xm:f>'DATOS '!$A$9</xm:f>
            <x14:dxf>
              <fill>
                <patternFill>
                  <bgColor rgb="FFFF0000"/>
                </patternFill>
              </fill>
            </x14:dxf>
          </x14:cfRule>
          <xm:sqref>AJ33</xm:sqref>
        </x14:conditionalFormatting>
        <x14:conditionalFormatting xmlns:xm="http://schemas.microsoft.com/office/excel/2006/main">
          <x14:cfRule type="cellIs" priority="305" operator="equal" id="{64D8C90D-46F0-4F8A-9F5B-7F74382CD2F6}">
            <xm:f>'DATOS '!$A$19</xm:f>
            <x14:dxf>
              <fill>
                <patternFill>
                  <bgColor rgb="FF92D050"/>
                </patternFill>
              </fill>
            </x14:dxf>
          </x14:cfRule>
          <x14:cfRule type="cellIs" priority="306" operator="equal" id="{838230D4-C7C0-4593-949A-5CDB3DEEABDE}">
            <xm:f>'DATOS '!$A$18</xm:f>
            <x14:dxf>
              <fill>
                <patternFill>
                  <bgColor rgb="FFFFFF00"/>
                </patternFill>
              </fill>
            </x14:dxf>
          </x14:cfRule>
          <x14:cfRule type="cellIs" priority="307" operator="equal" id="{40939540-90A1-4790-8056-661BDE689A68}">
            <xm:f>'DATOS '!$A$17</xm:f>
            <x14:dxf>
              <fill>
                <patternFill>
                  <bgColor rgb="FFFFC000"/>
                </patternFill>
              </fill>
            </x14:dxf>
          </x14:cfRule>
          <x14:cfRule type="cellIs" priority="308" operator="equal" id="{C618DE39-1ADF-4654-B154-2E2E02C86008}">
            <xm:f>'DATOS '!$A$16</xm:f>
            <x14:dxf>
              <fill>
                <patternFill>
                  <bgColor rgb="FFFF0000"/>
                </patternFill>
              </fill>
            </x14:dxf>
          </x14:cfRule>
          <xm:sqref>CU33:CV34 CZ33:DC33</xm:sqref>
        </x14:conditionalFormatting>
        <x14:conditionalFormatting xmlns:xm="http://schemas.microsoft.com/office/excel/2006/main">
          <x14:cfRule type="cellIs" priority="291" operator="equal" id="{935685C3-C367-489E-ABEE-25AAFD2E0714}">
            <xm:f>'DATOS '!$A$19</xm:f>
            <x14:dxf>
              <fill>
                <patternFill>
                  <bgColor rgb="FF92D050"/>
                </patternFill>
              </fill>
            </x14:dxf>
          </x14:cfRule>
          <x14:cfRule type="cellIs" priority="292" operator="equal" id="{DFF62BB3-185A-407A-B36C-B453E5FD7AF5}">
            <xm:f>'DATOS '!$A$18</xm:f>
            <x14:dxf>
              <fill>
                <patternFill>
                  <bgColor rgb="FFFFFF00"/>
                </patternFill>
              </fill>
            </x14:dxf>
          </x14:cfRule>
          <x14:cfRule type="cellIs" priority="293" operator="equal" id="{3C50B3D3-ED07-4985-B5EF-5FA65F277516}">
            <xm:f>'DATOS '!$A$17</xm:f>
            <x14:dxf>
              <fill>
                <patternFill>
                  <bgColor rgb="FFFFC000"/>
                </patternFill>
              </fill>
            </x14:dxf>
          </x14:cfRule>
          <x14:cfRule type="cellIs" priority="294" operator="equal" id="{EE7B5547-B704-495F-B3E2-3883557C7861}">
            <xm:f>'DATOS '!$A$16</xm:f>
            <x14:dxf>
              <fill>
                <patternFill>
                  <bgColor rgb="FFFF0000"/>
                </patternFill>
              </fill>
            </x14:dxf>
          </x14:cfRule>
          <xm:sqref>AK33</xm:sqref>
        </x14:conditionalFormatting>
        <x14:conditionalFormatting xmlns:xm="http://schemas.microsoft.com/office/excel/2006/main">
          <x14:cfRule type="cellIs" priority="287" operator="equal" id="{1CCF0605-6E90-4BB9-89EC-A4EB0EB4CBE4}">
            <xm:f>'DATOS '!$A$19</xm:f>
            <x14:dxf>
              <fill>
                <patternFill>
                  <bgColor rgb="FF92D050"/>
                </patternFill>
              </fill>
            </x14:dxf>
          </x14:cfRule>
          <x14:cfRule type="cellIs" priority="288" operator="equal" id="{918DB916-BC71-4CC5-9CE1-E7B7CCE8D2F9}">
            <xm:f>'DATOS '!$A$18</xm:f>
            <x14:dxf>
              <fill>
                <patternFill>
                  <bgColor rgb="FFFFFF00"/>
                </patternFill>
              </fill>
            </x14:dxf>
          </x14:cfRule>
          <x14:cfRule type="cellIs" priority="289" operator="equal" id="{DF1B46DB-0633-4A1A-900D-4BB922148DFE}">
            <xm:f>'DATOS '!$A$17</xm:f>
            <x14:dxf>
              <fill>
                <patternFill>
                  <bgColor rgb="FFFFC000"/>
                </patternFill>
              </fill>
            </x14:dxf>
          </x14:cfRule>
          <x14:cfRule type="cellIs" priority="290" operator="equal" id="{6FC2D492-59FA-4D3F-BFAF-A9FEB78108D5}">
            <xm:f>'DATOS '!$A$16</xm:f>
            <x14:dxf>
              <fill>
                <patternFill>
                  <bgColor rgb="FFFF0000"/>
                </patternFill>
              </fill>
            </x14:dxf>
          </x14:cfRule>
          <xm:sqref>P33:P34</xm:sqref>
        </x14:conditionalFormatting>
        <x14:conditionalFormatting xmlns:xm="http://schemas.microsoft.com/office/excel/2006/main">
          <x14:cfRule type="cellIs" priority="273" operator="equal" id="{A2C9770F-32DF-4D82-9DFF-ECC66B4BB7F2}">
            <xm:f>'DATOS '!$A$6</xm:f>
            <x14:dxf>
              <fill>
                <patternFill>
                  <bgColor rgb="FF00B050"/>
                </patternFill>
              </fill>
            </x14:dxf>
          </x14:cfRule>
          <x14:cfRule type="cellIs" priority="274" operator="equal" id="{1485B9A7-766A-4759-9EF5-B9ED69B77213}">
            <xm:f>'DATOS '!$A$5</xm:f>
            <x14:dxf>
              <fill>
                <patternFill>
                  <bgColor rgb="FF92D050"/>
                </patternFill>
              </fill>
            </x14:dxf>
          </x14:cfRule>
          <x14:cfRule type="cellIs" priority="275" operator="equal" id="{4411B57E-8671-4F4F-BAE9-18FED0BA165C}">
            <xm:f>'DATOS '!$A$4</xm:f>
            <x14:dxf>
              <fill>
                <patternFill>
                  <bgColor rgb="FFFFFF00"/>
                </patternFill>
              </fill>
            </x14:dxf>
          </x14:cfRule>
          <x14:cfRule type="cellIs" priority="276" operator="equal" id="{518845CD-10CA-4D92-8353-5173BBA2B4D0}">
            <xm:f>'DATOS '!$A$3</xm:f>
            <x14:dxf>
              <fill>
                <patternFill>
                  <bgColor rgb="FFFFC000"/>
                </patternFill>
              </fill>
            </x14:dxf>
          </x14:cfRule>
          <x14:cfRule type="cellIs" priority="277" operator="equal" id="{7A9CD93E-E98E-40B6-82B3-4F7DC697D0D9}">
            <xm:f>'DATOS '!$A$2</xm:f>
            <x14:dxf>
              <fill>
                <patternFill>
                  <bgColor rgb="FFFF0000"/>
                </patternFill>
              </fill>
            </x14:dxf>
          </x14:cfRule>
          <xm:sqref>N36:N37 AI36</xm:sqref>
        </x14:conditionalFormatting>
        <x14:conditionalFormatting xmlns:xm="http://schemas.microsoft.com/office/excel/2006/main">
          <x14:cfRule type="cellIs" priority="278" operator="equal" id="{C02BAE2B-DEA1-46C2-B7CC-F99A0C2CDC19}">
            <xm:f>'DATOS '!$A$13</xm:f>
            <x14:dxf>
              <fill>
                <patternFill>
                  <bgColor rgb="FF00B050"/>
                </patternFill>
              </fill>
            </x14:dxf>
          </x14:cfRule>
          <x14:cfRule type="cellIs" priority="279" operator="equal" id="{59EF489A-9854-46AB-B106-BE6960B95D4D}">
            <xm:f>'DATOS '!$A$12</xm:f>
            <x14:dxf>
              <fill>
                <patternFill>
                  <bgColor rgb="FF92D050"/>
                </patternFill>
              </fill>
            </x14:dxf>
          </x14:cfRule>
          <x14:cfRule type="cellIs" priority="280" operator="equal" id="{E89214A2-3FF8-4729-AE84-53C635EDB908}">
            <xm:f>'DATOS '!$A$11</xm:f>
            <x14:dxf>
              <fill>
                <patternFill>
                  <bgColor rgb="FFFFFF00"/>
                </patternFill>
              </fill>
            </x14:dxf>
          </x14:cfRule>
          <x14:cfRule type="cellIs" priority="281" operator="equal" id="{212DD2DD-980F-463B-9B5E-AF3FD9AFBCCE}">
            <xm:f>'DATOS '!$A$10</xm:f>
            <x14:dxf>
              <fill>
                <patternFill>
                  <bgColor rgb="FFFFC000"/>
                </patternFill>
              </fill>
            </x14:dxf>
          </x14:cfRule>
          <x14:cfRule type="cellIs" priority="282" operator="equal" id="{40CCF49E-5AF2-4B44-BA75-62C412E0ED5D}">
            <xm:f>'DATOS '!$A$9</xm:f>
            <x14:dxf>
              <fill>
                <patternFill>
                  <bgColor rgb="FFFF0000"/>
                </patternFill>
              </fill>
            </x14:dxf>
          </x14:cfRule>
          <xm:sqref>AJ36</xm:sqref>
        </x14:conditionalFormatting>
        <x14:conditionalFormatting xmlns:xm="http://schemas.microsoft.com/office/excel/2006/main">
          <x14:cfRule type="cellIs" priority="283" operator="equal" id="{873D5744-093B-4FF7-941E-5427FFDB2D35}">
            <xm:f>'DATOS '!$A$19</xm:f>
            <x14:dxf>
              <fill>
                <patternFill>
                  <bgColor rgb="FF92D050"/>
                </patternFill>
              </fill>
            </x14:dxf>
          </x14:cfRule>
          <x14:cfRule type="cellIs" priority="284" operator="equal" id="{A46567E7-B27B-4353-957F-ED37EF1CEEF5}">
            <xm:f>'DATOS '!$A$18</xm:f>
            <x14:dxf>
              <fill>
                <patternFill>
                  <bgColor rgb="FFFFFF00"/>
                </patternFill>
              </fill>
            </x14:dxf>
          </x14:cfRule>
          <x14:cfRule type="cellIs" priority="285" operator="equal" id="{DF40C377-3673-4E26-943E-4C2667BBBFCF}">
            <xm:f>'DATOS '!$A$17</xm:f>
            <x14:dxf>
              <fill>
                <patternFill>
                  <bgColor rgb="FFFFC000"/>
                </patternFill>
              </fill>
            </x14:dxf>
          </x14:cfRule>
          <x14:cfRule type="cellIs" priority="286" operator="equal" id="{C42BECB9-4F9B-4052-86E7-B6F65BAA6B62}">
            <xm:f>'DATOS '!$A$16</xm:f>
            <x14:dxf>
              <fill>
                <patternFill>
                  <bgColor rgb="FFFF0000"/>
                </patternFill>
              </fill>
            </x14:dxf>
          </x14:cfRule>
          <xm:sqref>CU36:CV37 CZ36:DC36</xm:sqref>
        </x14:conditionalFormatting>
        <x14:conditionalFormatting xmlns:xm="http://schemas.microsoft.com/office/excel/2006/main">
          <x14:cfRule type="cellIs" priority="269" operator="equal" id="{284B8E3F-BEC3-463C-BE48-545AA5B78371}">
            <xm:f>'DATOS '!$A$19</xm:f>
            <x14:dxf>
              <fill>
                <patternFill>
                  <bgColor rgb="FF92D050"/>
                </patternFill>
              </fill>
            </x14:dxf>
          </x14:cfRule>
          <x14:cfRule type="cellIs" priority="270" operator="equal" id="{1FF5F30D-B560-437A-A45C-051F2AB8DB5A}">
            <xm:f>'DATOS '!$A$18</xm:f>
            <x14:dxf>
              <fill>
                <patternFill>
                  <bgColor rgb="FFFFFF00"/>
                </patternFill>
              </fill>
            </x14:dxf>
          </x14:cfRule>
          <x14:cfRule type="cellIs" priority="271" operator="equal" id="{ACAC0463-201C-437D-B570-B3A05AA9FC4A}">
            <xm:f>'DATOS '!$A$17</xm:f>
            <x14:dxf>
              <fill>
                <patternFill>
                  <bgColor rgb="FFFFC000"/>
                </patternFill>
              </fill>
            </x14:dxf>
          </x14:cfRule>
          <x14:cfRule type="cellIs" priority="272" operator="equal" id="{D4AE4F12-5033-4D19-A83C-8FFA8658F13C}">
            <xm:f>'DATOS '!$A$16</xm:f>
            <x14:dxf>
              <fill>
                <patternFill>
                  <bgColor rgb="FFFF0000"/>
                </patternFill>
              </fill>
            </x14:dxf>
          </x14:cfRule>
          <xm:sqref>AK36</xm:sqref>
        </x14:conditionalFormatting>
        <x14:conditionalFormatting xmlns:xm="http://schemas.microsoft.com/office/excel/2006/main">
          <x14:cfRule type="cellIs" priority="265" operator="equal" id="{2FE68D17-2E34-4056-8381-DFB64EB8ABD0}">
            <xm:f>'DATOS '!$A$19</xm:f>
            <x14:dxf>
              <fill>
                <patternFill>
                  <bgColor rgb="FF92D050"/>
                </patternFill>
              </fill>
            </x14:dxf>
          </x14:cfRule>
          <x14:cfRule type="cellIs" priority="266" operator="equal" id="{FC9A97B0-F1A2-4405-8846-331C4A363CDE}">
            <xm:f>'DATOS '!$A$18</xm:f>
            <x14:dxf>
              <fill>
                <patternFill>
                  <bgColor rgb="FFFFFF00"/>
                </patternFill>
              </fill>
            </x14:dxf>
          </x14:cfRule>
          <x14:cfRule type="cellIs" priority="267" operator="equal" id="{BFBE812A-860D-4D6B-A84A-516BC682A1E8}">
            <xm:f>'DATOS '!$A$17</xm:f>
            <x14:dxf>
              <fill>
                <patternFill>
                  <bgColor rgb="FFFFC000"/>
                </patternFill>
              </fill>
            </x14:dxf>
          </x14:cfRule>
          <x14:cfRule type="cellIs" priority="268" operator="equal" id="{496E6D58-ABC7-4E77-9CA6-998624525779}">
            <xm:f>'DATOS '!$A$16</xm:f>
            <x14:dxf>
              <fill>
                <patternFill>
                  <bgColor rgb="FFFF0000"/>
                </patternFill>
              </fill>
            </x14:dxf>
          </x14:cfRule>
          <xm:sqref>P36:P37</xm:sqref>
        </x14:conditionalFormatting>
        <x14:conditionalFormatting xmlns:xm="http://schemas.microsoft.com/office/excel/2006/main">
          <x14:cfRule type="cellIs" priority="251" operator="equal" id="{D084B67A-37A9-42BB-8D53-2CDB10473EB9}">
            <xm:f>'DATOS '!$A$6</xm:f>
            <x14:dxf>
              <fill>
                <patternFill>
                  <bgColor rgb="FF00B050"/>
                </patternFill>
              </fill>
            </x14:dxf>
          </x14:cfRule>
          <x14:cfRule type="cellIs" priority="252" operator="equal" id="{D4CF1023-DC15-47B5-937E-761137E130F0}">
            <xm:f>'DATOS '!$A$5</xm:f>
            <x14:dxf>
              <fill>
                <patternFill>
                  <bgColor rgb="FF92D050"/>
                </patternFill>
              </fill>
            </x14:dxf>
          </x14:cfRule>
          <x14:cfRule type="cellIs" priority="253" operator="equal" id="{10E74660-4B53-43DC-ACBD-BE553C1CFEFB}">
            <xm:f>'DATOS '!$A$4</xm:f>
            <x14:dxf>
              <fill>
                <patternFill>
                  <bgColor rgb="FFFFFF00"/>
                </patternFill>
              </fill>
            </x14:dxf>
          </x14:cfRule>
          <x14:cfRule type="cellIs" priority="254" operator="equal" id="{B0D22E02-61D7-4841-9C68-AAF5F7A538DF}">
            <xm:f>'DATOS '!$A$3</xm:f>
            <x14:dxf>
              <fill>
                <patternFill>
                  <bgColor rgb="FFFFC000"/>
                </patternFill>
              </fill>
            </x14:dxf>
          </x14:cfRule>
          <x14:cfRule type="cellIs" priority="255" operator="equal" id="{766C4424-C27A-4180-B493-D70A7B4B8A1F}">
            <xm:f>'DATOS '!$A$2</xm:f>
            <x14:dxf>
              <fill>
                <patternFill>
                  <bgColor rgb="FFFF0000"/>
                </patternFill>
              </fill>
            </x14:dxf>
          </x14:cfRule>
          <xm:sqref>N39:N40 AI39</xm:sqref>
        </x14:conditionalFormatting>
        <x14:conditionalFormatting xmlns:xm="http://schemas.microsoft.com/office/excel/2006/main">
          <x14:cfRule type="cellIs" priority="256" operator="equal" id="{B7758900-376B-4581-B58C-94B43DF4D84D}">
            <xm:f>'DATOS '!$A$13</xm:f>
            <x14:dxf>
              <fill>
                <patternFill>
                  <bgColor rgb="FF00B050"/>
                </patternFill>
              </fill>
            </x14:dxf>
          </x14:cfRule>
          <x14:cfRule type="cellIs" priority="257" operator="equal" id="{2756638C-89B6-44D7-9F44-41ED9C4815AE}">
            <xm:f>'DATOS '!$A$12</xm:f>
            <x14:dxf>
              <fill>
                <patternFill>
                  <bgColor rgb="FF92D050"/>
                </patternFill>
              </fill>
            </x14:dxf>
          </x14:cfRule>
          <x14:cfRule type="cellIs" priority="258" operator="equal" id="{FB843507-F242-4ECB-A5B9-B0583B034727}">
            <xm:f>'DATOS '!$A$11</xm:f>
            <x14:dxf>
              <fill>
                <patternFill>
                  <bgColor rgb="FFFFFF00"/>
                </patternFill>
              </fill>
            </x14:dxf>
          </x14:cfRule>
          <x14:cfRule type="cellIs" priority="259" operator="equal" id="{CC10D02A-A756-4BC3-B815-501EBEDF7442}">
            <xm:f>'DATOS '!$A$10</xm:f>
            <x14:dxf>
              <fill>
                <patternFill>
                  <bgColor rgb="FFFFC000"/>
                </patternFill>
              </fill>
            </x14:dxf>
          </x14:cfRule>
          <x14:cfRule type="cellIs" priority="260" operator="equal" id="{E1AB4104-13BD-4E2B-8B41-82E481959003}">
            <xm:f>'DATOS '!$A$9</xm:f>
            <x14:dxf>
              <fill>
                <patternFill>
                  <bgColor rgb="FFFF0000"/>
                </patternFill>
              </fill>
            </x14:dxf>
          </x14:cfRule>
          <xm:sqref>AJ39</xm:sqref>
        </x14:conditionalFormatting>
        <x14:conditionalFormatting xmlns:xm="http://schemas.microsoft.com/office/excel/2006/main">
          <x14:cfRule type="cellIs" priority="261" operator="equal" id="{DB0B5EC6-DD04-4B0B-A647-A98014D8DD0E}">
            <xm:f>'DATOS '!$A$19</xm:f>
            <x14:dxf>
              <fill>
                <patternFill>
                  <bgColor rgb="FF92D050"/>
                </patternFill>
              </fill>
            </x14:dxf>
          </x14:cfRule>
          <x14:cfRule type="cellIs" priority="262" operator="equal" id="{45DDB7F9-4400-4ACC-98DF-1B7874EA3968}">
            <xm:f>'DATOS '!$A$18</xm:f>
            <x14:dxf>
              <fill>
                <patternFill>
                  <bgColor rgb="FFFFFF00"/>
                </patternFill>
              </fill>
            </x14:dxf>
          </x14:cfRule>
          <x14:cfRule type="cellIs" priority="263" operator="equal" id="{61B102AC-096E-42FE-BCA3-147B23243A51}">
            <xm:f>'DATOS '!$A$17</xm:f>
            <x14:dxf>
              <fill>
                <patternFill>
                  <bgColor rgb="FFFFC000"/>
                </patternFill>
              </fill>
            </x14:dxf>
          </x14:cfRule>
          <x14:cfRule type="cellIs" priority="264" operator="equal" id="{8BDA33C8-3E39-4EBE-8F48-FDD725148256}">
            <xm:f>'DATOS '!$A$16</xm:f>
            <x14:dxf>
              <fill>
                <patternFill>
                  <bgColor rgb="FFFF0000"/>
                </patternFill>
              </fill>
            </x14:dxf>
          </x14:cfRule>
          <xm:sqref>CU39:CV40 CZ39:DC39</xm:sqref>
        </x14:conditionalFormatting>
        <x14:conditionalFormatting xmlns:xm="http://schemas.microsoft.com/office/excel/2006/main">
          <x14:cfRule type="cellIs" priority="247" operator="equal" id="{7C7E5E6D-6A6E-48CB-9DD2-1B6DDA8C46D4}">
            <xm:f>'DATOS '!$A$19</xm:f>
            <x14:dxf>
              <fill>
                <patternFill>
                  <bgColor rgb="FF92D050"/>
                </patternFill>
              </fill>
            </x14:dxf>
          </x14:cfRule>
          <x14:cfRule type="cellIs" priority="248" operator="equal" id="{1F04769F-FB44-4CD1-893E-6538022D7FF0}">
            <xm:f>'DATOS '!$A$18</xm:f>
            <x14:dxf>
              <fill>
                <patternFill>
                  <bgColor rgb="FFFFFF00"/>
                </patternFill>
              </fill>
            </x14:dxf>
          </x14:cfRule>
          <x14:cfRule type="cellIs" priority="249" operator="equal" id="{E7792FBE-DB4F-48AD-ABB4-6CA14B37A3EA}">
            <xm:f>'DATOS '!$A$17</xm:f>
            <x14:dxf>
              <fill>
                <patternFill>
                  <bgColor rgb="FFFFC000"/>
                </patternFill>
              </fill>
            </x14:dxf>
          </x14:cfRule>
          <x14:cfRule type="cellIs" priority="250" operator="equal" id="{8776BD6B-B9A7-4D5C-B8E6-BFFFCC4DF5EC}">
            <xm:f>'DATOS '!$A$16</xm:f>
            <x14:dxf>
              <fill>
                <patternFill>
                  <bgColor rgb="FFFF0000"/>
                </patternFill>
              </fill>
            </x14:dxf>
          </x14:cfRule>
          <xm:sqref>AK39</xm:sqref>
        </x14:conditionalFormatting>
        <x14:conditionalFormatting xmlns:xm="http://schemas.microsoft.com/office/excel/2006/main">
          <x14:cfRule type="cellIs" priority="243" operator="equal" id="{B46C2951-EFB9-4BBD-BB62-B5EB27C3B47D}">
            <xm:f>'DATOS '!$A$19</xm:f>
            <x14:dxf>
              <fill>
                <patternFill>
                  <bgColor rgb="FF92D050"/>
                </patternFill>
              </fill>
            </x14:dxf>
          </x14:cfRule>
          <x14:cfRule type="cellIs" priority="244" operator="equal" id="{997D536A-F5EC-4A7B-BE93-D3D743B19953}">
            <xm:f>'DATOS '!$A$18</xm:f>
            <x14:dxf>
              <fill>
                <patternFill>
                  <bgColor rgb="FFFFFF00"/>
                </patternFill>
              </fill>
            </x14:dxf>
          </x14:cfRule>
          <x14:cfRule type="cellIs" priority="245" operator="equal" id="{CF5AD322-C3A7-4AA2-A7F9-943A311D0F90}">
            <xm:f>'DATOS '!$A$17</xm:f>
            <x14:dxf>
              <fill>
                <patternFill>
                  <bgColor rgb="FFFFC000"/>
                </patternFill>
              </fill>
            </x14:dxf>
          </x14:cfRule>
          <x14:cfRule type="cellIs" priority="246" operator="equal" id="{38753D6F-9508-4D1A-87BB-A304508C601B}">
            <xm:f>'DATOS '!$A$16</xm:f>
            <x14:dxf>
              <fill>
                <patternFill>
                  <bgColor rgb="FFFF0000"/>
                </patternFill>
              </fill>
            </x14:dxf>
          </x14:cfRule>
          <xm:sqref>P39:P40</xm:sqref>
        </x14:conditionalFormatting>
        <x14:conditionalFormatting xmlns:xm="http://schemas.microsoft.com/office/excel/2006/main">
          <x14:cfRule type="cellIs" priority="229" operator="equal" id="{EDE50128-8AFB-45FE-987D-332DA16B5EF1}">
            <xm:f>'DATOS '!$A$6</xm:f>
            <x14:dxf>
              <fill>
                <patternFill>
                  <bgColor rgb="FF00B050"/>
                </patternFill>
              </fill>
            </x14:dxf>
          </x14:cfRule>
          <x14:cfRule type="cellIs" priority="230" operator="equal" id="{AC206CD9-5B35-4E5B-B366-D7E5008108BC}">
            <xm:f>'DATOS '!$A$5</xm:f>
            <x14:dxf>
              <fill>
                <patternFill>
                  <bgColor rgb="FF92D050"/>
                </patternFill>
              </fill>
            </x14:dxf>
          </x14:cfRule>
          <x14:cfRule type="cellIs" priority="231" operator="equal" id="{ACBA264F-BC67-4142-A933-563DBBA44A37}">
            <xm:f>'DATOS '!$A$4</xm:f>
            <x14:dxf>
              <fill>
                <patternFill>
                  <bgColor rgb="FFFFFF00"/>
                </patternFill>
              </fill>
            </x14:dxf>
          </x14:cfRule>
          <x14:cfRule type="cellIs" priority="232" operator="equal" id="{E5D15D8F-AC51-475C-B834-CE67989645C9}">
            <xm:f>'DATOS '!$A$3</xm:f>
            <x14:dxf>
              <fill>
                <patternFill>
                  <bgColor rgb="FFFFC000"/>
                </patternFill>
              </fill>
            </x14:dxf>
          </x14:cfRule>
          <x14:cfRule type="cellIs" priority="233" operator="equal" id="{AE96D8F3-193D-4661-8A10-9E7AF402A708}">
            <xm:f>'DATOS '!$A$2</xm:f>
            <x14:dxf>
              <fill>
                <patternFill>
                  <bgColor rgb="FFFF0000"/>
                </patternFill>
              </fill>
            </x14:dxf>
          </x14:cfRule>
          <xm:sqref>N42:N43 AI42</xm:sqref>
        </x14:conditionalFormatting>
        <x14:conditionalFormatting xmlns:xm="http://schemas.microsoft.com/office/excel/2006/main">
          <x14:cfRule type="cellIs" priority="234" operator="equal" id="{1A863EAE-AE9F-457F-835F-FF70A046D6DC}">
            <xm:f>'DATOS '!$A$13</xm:f>
            <x14:dxf>
              <fill>
                <patternFill>
                  <bgColor rgb="FF00B050"/>
                </patternFill>
              </fill>
            </x14:dxf>
          </x14:cfRule>
          <x14:cfRule type="cellIs" priority="235" operator="equal" id="{79721EC5-5AD5-4DE9-A157-247ECE3ED4EF}">
            <xm:f>'DATOS '!$A$12</xm:f>
            <x14:dxf>
              <fill>
                <patternFill>
                  <bgColor rgb="FF92D050"/>
                </patternFill>
              </fill>
            </x14:dxf>
          </x14:cfRule>
          <x14:cfRule type="cellIs" priority="236" operator="equal" id="{E268CB06-61D8-4E8F-BF26-3F6AD78BC43D}">
            <xm:f>'DATOS '!$A$11</xm:f>
            <x14:dxf>
              <fill>
                <patternFill>
                  <bgColor rgb="FFFFFF00"/>
                </patternFill>
              </fill>
            </x14:dxf>
          </x14:cfRule>
          <x14:cfRule type="cellIs" priority="237" operator="equal" id="{6DF077CC-06BA-4E01-9AE4-7FEE5A513EB4}">
            <xm:f>'DATOS '!$A$10</xm:f>
            <x14:dxf>
              <fill>
                <patternFill>
                  <bgColor rgb="FFFFC000"/>
                </patternFill>
              </fill>
            </x14:dxf>
          </x14:cfRule>
          <x14:cfRule type="cellIs" priority="238" operator="equal" id="{0F039A8E-3F3B-4926-9DD3-DDCFFB1BE2AC}">
            <xm:f>'DATOS '!$A$9</xm:f>
            <x14:dxf>
              <fill>
                <patternFill>
                  <bgColor rgb="FFFF0000"/>
                </patternFill>
              </fill>
            </x14:dxf>
          </x14:cfRule>
          <xm:sqref>AJ42</xm:sqref>
        </x14:conditionalFormatting>
        <x14:conditionalFormatting xmlns:xm="http://schemas.microsoft.com/office/excel/2006/main">
          <x14:cfRule type="cellIs" priority="239" operator="equal" id="{8B12545C-A722-4CD9-A570-170385180D66}">
            <xm:f>'DATOS '!$A$19</xm:f>
            <x14:dxf>
              <fill>
                <patternFill>
                  <bgColor rgb="FF92D050"/>
                </patternFill>
              </fill>
            </x14:dxf>
          </x14:cfRule>
          <x14:cfRule type="cellIs" priority="240" operator="equal" id="{CA8535B0-8EEC-4F0A-8BA8-9ACECA15E977}">
            <xm:f>'DATOS '!$A$18</xm:f>
            <x14:dxf>
              <fill>
                <patternFill>
                  <bgColor rgb="FFFFFF00"/>
                </patternFill>
              </fill>
            </x14:dxf>
          </x14:cfRule>
          <x14:cfRule type="cellIs" priority="241" operator="equal" id="{203A20D8-E669-4AC4-BCB7-505F1257BB0C}">
            <xm:f>'DATOS '!$A$17</xm:f>
            <x14:dxf>
              <fill>
                <patternFill>
                  <bgColor rgb="FFFFC000"/>
                </patternFill>
              </fill>
            </x14:dxf>
          </x14:cfRule>
          <x14:cfRule type="cellIs" priority="242" operator="equal" id="{3AF72A75-33F2-453B-BDF4-EFEE4CF07DAD}">
            <xm:f>'DATOS '!$A$16</xm:f>
            <x14:dxf>
              <fill>
                <patternFill>
                  <bgColor rgb="FFFF0000"/>
                </patternFill>
              </fill>
            </x14:dxf>
          </x14:cfRule>
          <xm:sqref>CU42:CV43 CZ42:DC42</xm:sqref>
        </x14:conditionalFormatting>
        <x14:conditionalFormatting xmlns:xm="http://schemas.microsoft.com/office/excel/2006/main">
          <x14:cfRule type="cellIs" priority="225" operator="equal" id="{146FCBB7-3633-458E-A9C4-F30F950B76B4}">
            <xm:f>'DATOS '!$A$19</xm:f>
            <x14:dxf>
              <fill>
                <patternFill>
                  <bgColor rgb="FF92D050"/>
                </patternFill>
              </fill>
            </x14:dxf>
          </x14:cfRule>
          <x14:cfRule type="cellIs" priority="226" operator="equal" id="{32C16131-D35E-40CF-877B-F9B17A618D02}">
            <xm:f>'DATOS '!$A$18</xm:f>
            <x14:dxf>
              <fill>
                <patternFill>
                  <bgColor rgb="FFFFFF00"/>
                </patternFill>
              </fill>
            </x14:dxf>
          </x14:cfRule>
          <x14:cfRule type="cellIs" priority="227" operator="equal" id="{D70E555D-930D-4D7D-AB9E-3341735D9C82}">
            <xm:f>'DATOS '!$A$17</xm:f>
            <x14:dxf>
              <fill>
                <patternFill>
                  <bgColor rgb="FFFFC000"/>
                </patternFill>
              </fill>
            </x14:dxf>
          </x14:cfRule>
          <x14:cfRule type="cellIs" priority="228" operator="equal" id="{EF3440D0-2C04-4598-B247-C43F0F543C33}">
            <xm:f>'DATOS '!$A$16</xm:f>
            <x14:dxf>
              <fill>
                <patternFill>
                  <bgColor rgb="FFFF0000"/>
                </patternFill>
              </fill>
            </x14:dxf>
          </x14:cfRule>
          <xm:sqref>AK42</xm:sqref>
        </x14:conditionalFormatting>
        <x14:conditionalFormatting xmlns:xm="http://schemas.microsoft.com/office/excel/2006/main">
          <x14:cfRule type="cellIs" priority="221" operator="equal" id="{DA5A25A5-759E-4557-A7F2-6F8A5AECB60D}">
            <xm:f>'DATOS '!$A$19</xm:f>
            <x14:dxf>
              <fill>
                <patternFill>
                  <bgColor rgb="FF92D050"/>
                </patternFill>
              </fill>
            </x14:dxf>
          </x14:cfRule>
          <x14:cfRule type="cellIs" priority="222" operator="equal" id="{A1A04609-3632-4DDC-B454-D4ACF05A3C8A}">
            <xm:f>'DATOS '!$A$18</xm:f>
            <x14:dxf>
              <fill>
                <patternFill>
                  <bgColor rgb="FFFFFF00"/>
                </patternFill>
              </fill>
            </x14:dxf>
          </x14:cfRule>
          <x14:cfRule type="cellIs" priority="223" operator="equal" id="{B986C8CA-A7AB-48FC-96ED-CC77F59C9866}">
            <xm:f>'DATOS '!$A$17</xm:f>
            <x14:dxf>
              <fill>
                <patternFill>
                  <bgColor rgb="FFFFC000"/>
                </patternFill>
              </fill>
            </x14:dxf>
          </x14:cfRule>
          <x14:cfRule type="cellIs" priority="224" operator="equal" id="{668BFDC5-905B-4E0F-A540-2B68BF2F0E9F}">
            <xm:f>'DATOS '!$A$16</xm:f>
            <x14:dxf>
              <fill>
                <patternFill>
                  <bgColor rgb="FFFF0000"/>
                </patternFill>
              </fill>
            </x14:dxf>
          </x14:cfRule>
          <xm:sqref>P42:P43</xm:sqref>
        </x14:conditionalFormatting>
        <x14:conditionalFormatting xmlns:xm="http://schemas.microsoft.com/office/excel/2006/main">
          <x14:cfRule type="cellIs" priority="207" operator="equal" id="{1F01B59A-91A2-4156-8EFE-BBEB4890D33B}">
            <xm:f>'DATOS '!$A$6</xm:f>
            <x14:dxf>
              <fill>
                <patternFill>
                  <bgColor rgb="FF00B050"/>
                </patternFill>
              </fill>
            </x14:dxf>
          </x14:cfRule>
          <x14:cfRule type="cellIs" priority="208" operator="equal" id="{0F175F97-CEE0-41A4-A1B7-A656AC0CB3FB}">
            <xm:f>'DATOS '!$A$5</xm:f>
            <x14:dxf>
              <fill>
                <patternFill>
                  <bgColor rgb="FF92D050"/>
                </patternFill>
              </fill>
            </x14:dxf>
          </x14:cfRule>
          <x14:cfRule type="cellIs" priority="209" operator="equal" id="{6BE17741-D89E-483B-854E-49CFCFB5CCDC}">
            <xm:f>'DATOS '!$A$4</xm:f>
            <x14:dxf>
              <fill>
                <patternFill>
                  <bgColor rgb="FFFFFF00"/>
                </patternFill>
              </fill>
            </x14:dxf>
          </x14:cfRule>
          <x14:cfRule type="cellIs" priority="210" operator="equal" id="{65A0FEAF-A379-4B6A-B1E2-137549855750}">
            <xm:f>'DATOS '!$A$3</xm:f>
            <x14:dxf>
              <fill>
                <patternFill>
                  <bgColor rgb="FFFFC000"/>
                </patternFill>
              </fill>
            </x14:dxf>
          </x14:cfRule>
          <x14:cfRule type="cellIs" priority="211" operator="equal" id="{28B98423-585D-49AE-8449-173B6B34FBA4}">
            <xm:f>'DATOS '!$A$2</xm:f>
            <x14:dxf>
              <fill>
                <patternFill>
                  <bgColor rgb="FFFF0000"/>
                </patternFill>
              </fill>
            </x14:dxf>
          </x14:cfRule>
          <xm:sqref>N45:N46 AI45</xm:sqref>
        </x14:conditionalFormatting>
        <x14:conditionalFormatting xmlns:xm="http://schemas.microsoft.com/office/excel/2006/main">
          <x14:cfRule type="cellIs" priority="212" operator="equal" id="{E261D2E7-E0A0-43F8-9E29-2D7241EF5BEE}">
            <xm:f>'DATOS '!$A$13</xm:f>
            <x14:dxf>
              <fill>
                <patternFill>
                  <bgColor rgb="FF00B050"/>
                </patternFill>
              </fill>
            </x14:dxf>
          </x14:cfRule>
          <x14:cfRule type="cellIs" priority="213" operator="equal" id="{AFF6EB7E-6249-4C0B-911B-EE14C02B82BC}">
            <xm:f>'DATOS '!$A$12</xm:f>
            <x14:dxf>
              <fill>
                <patternFill>
                  <bgColor rgb="FF92D050"/>
                </patternFill>
              </fill>
            </x14:dxf>
          </x14:cfRule>
          <x14:cfRule type="cellIs" priority="214" operator="equal" id="{76467A5D-53AA-45AD-BC48-3804F0F6D5DB}">
            <xm:f>'DATOS '!$A$11</xm:f>
            <x14:dxf>
              <fill>
                <patternFill>
                  <bgColor rgb="FFFFFF00"/>
                </patternFill>
              </fill>
            </x14:dxf>
          </x14:cfRule>
          <x14:cfRule type="cellIs" priority="215" operator="equal" id="{9D8BBBD0-FB0A-4AEA-9B5D-1993B6036A8B}">
            <xm:f>'DATOS '!$A$10</xm:f>
            <x14:dxf>
              <fill>
                <patternFill>
                  <bgColor rgb="FFFFC000"/>
                </patternFill>
              </fill>
            </x14:dxf>
          </x14:cfRule>
          <x14:cfRule type="cellIs" priority="216" operator="equal" id="{6A349AB9-2E42-4E96-9ACE-841078907615}">
            <xm:f>'DATOS '!$A$9</xm:f>
            <x14:dxf>
              <fill>
                <patternFill>
                  <bgColor rgb="FFFF0000"/>
                </patternFill>
              </fill>
            </x14:dxf>
          </x14:cfRule>
          <xm:sqref>AJ45</xm:sqref>
        </x14:conditionalFormatting>
        <x14:conditionalFormatting xmlns:xm="http://schemas.microsoft.com/office/excel/2006/main">
          <x14:cfRule type="cellIs" priority="217" operator="equal" id="{582FFD84-34AF-41D0-8CA0-6389C8187498}">
            <xm:f>'DATOS '!$A$19</xm:f>
            <x14:dxf>
              <fill>
                <patternFill>
                  <bgColor rgb="FF92D050"/>
                </patternFill>
              </fill>
            </x14:dxf>
          </x14:cfRule>
          <x14:cfRule type="cellIs" priority="218" operator="equal" id="{A23DC4AD-B759-496F-9E84-2A75B774465A}">
            <xm:f>'DATOS '!$A$18</xm:f>
            <x14:dxf>
              <fill>
                <patternFill>
                  <bgColor rgb="FFFFFF00"/>
                </patternFill>
              </fill>
            </x14:dxf>
          </x14:cfRule>
          <x14:cfRule type="cellIs" priority="219" operator="equal" id="{B29D74D7-DD15-414B-8E63-7F7719B07D8D}">
            <xm:f>'DATOS '!$A$17</xm:f>
            <x14:dxf>
              <fill>
                <patternFill>
                  <bgColor rgb="FFFFC000"/>
                </patternFill>
              </fill>
            </x14:dxf>
          </x14:cfRule>
          <x14:cfRule type="cellIs" priority="220" operator="equal" id="{8BF5E8C5-8CD8-45EA-9AE0-A1F2145CECE5}">
            <xm:f>'DATOS '!$A$16</xm:f>
            <x14:dxf>
              <fill>
                <patternFill>
                  <bgColor rgb="FFFF0000"/>
                </patternFill>
              </fill>
            </x14:dxf>
          </x14:cfRule>
          <xm:sqref>CU45:CV46 CZ45:DC45</xm:sqref>
        </x14:conditionalFormatting>
        <x14:conditionalFormatting xmlns:xm="http://schemas.microsoft.com/office/excel/2006/main">
          <x14:cfRule type="cellIs" priority="203" operator="equal" id="{39FD3CA5-FF5F-4C80-8D6A-9260FF15D02C}">
            <xm:f>'DATOS '!$A$19</xm:f>
            <x14:dxf>
              <fill>
                <patternFill>
                  <bgColor rgb="FF92D050"/>
                </patternFill>
              </fill>
            </x14:dxf>
          </x14:cfRule>
          <x14:cfRule type="cellIs" priority="204" operator="equal" id="{840D8DF6-68A0-481F-816D-B28ABB9BF57D}">
            <xm:f>'DATOS '!$A$18</xm:f>
            <x14:dxf>
              <fill>
                <patternFill>
                  <bgColor rgb="FFFFFF00"/>
                </patternFill>
              </fill>
            </x14:dxf>
          </x14:cfRule>
          <x14:cfRule type="cellIs" priority="205" operator="equal" id="{0557CAED-1BB1-44AE-8AAA-C21383AFD5C2}">
            <xm:f>'DATOS '!$A$17</xm:f>
            <x14:dxf>
              <fill>
                <patternFill>
                  <bgColor rgb="FFFFC000"/>
                </patternFill>
              </fill>
            </x14:dxf>
          </x14:cfRule>
          <x14:cfRule type="cellIs" priority="206" operator="equal" id="{F3052F1F-DFEC-49ED-8C9B-67AACAAE1306}">
            <xm:f>'DATOS '!$A$16</xm:f>
            <x14:dxf>
              <fill>
                <patternFill>
                  <bgColor rgb="FFFF0000"/>
                </patternFill>
              </fill>
            </x14:dxf>
          </x14:cfRule>
          <xm:sqref>AK45</xm:sqref>
        </x14:conditionalFormatting>
        <x14:conditionalFormatting xmlns:xm="http://schemas.microsoft.com/office/excel/2006/main">
          <x14:cfRule type="cellIs" priority="199" operator="equal" id="{3230B3AB-65C3-40EA-8CCF-6C71C68C9A8B}">
            <xm:f>'DATOS '!$A$19</xm:f>
            <x14:dxf>
              <fill>
                <patternFill>
                  <bgColor rgb="FF92D050"/>
                </patternFill>
              </fill>
            </x14:dxf>
          </x14:cfRule>
          <x14:cfRule type="cellIs" priority="200" operator="equal" id="{5CC994F4-4436-4EA5-B39E-F8376638B442}">
            <xm:f>'DATOS '!$A$18</xm:f>
            <x14:dxf>
              <fill>
                <patternFill>
                  <bgColor rgb="FFFFFF00"/>
                </patternFill>
              </fill>
            </x14:dxf>
          </x14:cfRule>
          <x14:cfRule type="cellIs" priority="201" operator="equal" id="{E4042715-3736-40AD-B6AA-DD065293B857}">
            <xm:f>'DATOS '!$A$17</xm:f>
            <x14:dxf>
              <fill>
                <patternFill>
                  <bgColor rgb="FFFFC000"/>
                </patternFill>
              </fill>
            </x14:dxf>
          </x14:cfRule>
          <x14:cfRule type="cellIs" priority="202" operator="equal" id="{CB7D1FB0-23DD-4E0F-A196-27FCD78A171A}">
            <xm:f>'DATOS '!$A$16</xm:f>
            <x14:dxf>
              <fill>
                <patternFill>
                  <bgColor rgb="FFFF0000"/>
                </patternFill>
              </fill>
            </x14:dxf>
          </x14:cfRule>
          <xm:sqref>P45:P46</xm:sqref>
        </x14:conditionalFormatting>
        <x14:conditionalFormatting xmlns:xm="http://schemas.microsoft.com/office/excel/2006/main">
          <x14:cfRule type="cellIs" priority="185" operator="equal" id="{7AECF7E0-4A56-4819-B4EC-81CC4105F191}">
            <xm:f>'DATOS '!$A$6</xm:f>
            <x14:dxf>
              <fill>
                <patternFill>
                  <bgColor rgb="FF00B050"/>
                </patternFill>
              </fill>
            </x14:dxf>
          </x14:cfRule>
          <x14:cfRule type="cellIs" priority="186" operator="equal" id="{07B1EA79-6F15-4134-95BF-56D48A81F058}">
            <xm:f>'DATOS '!$A$5</xm:f>
            <x14:dxf>
              <fill>
                <patternFill>
                  <bgColor rgb="FF92D050"/>
                </patternFill>
              </fill>
            </x14:dxf>
          </x14:cfRule>
          <x14:cfRule type="cellIs" priority="187" operator="equal" id="{633161CA-E426-4767-9E3E-F278B3308EA8}">
            <xm:f>'DATOS '!$A$4</xm:f>
            <x14:dxf>
              <fill>
                <patternFill>
                  <bgColor rgb="FFFFFF00"/>
                </patternFill>
              </fill>
            </x14:dxf>
          </x14:cfRule>
          <x14:cfRule type="cellIs" priority="188" operator="equal" id="{BD504FF2-D5FB-4DA0-93FD-126E251879CC}">
            <xm:f>'DATOS '!$A$3</xm:f>
            <x14:dxf>
              <fill>
                <patternFill>
                  <bgColor rgb="FFFFC000"/>
                </patternFill>
              </fill>
            </x14:dxf>
          </x14:cfRule>
          <x14:cfRule type="cellIs" priority="189" operator="equal" id="{264A3F7A-F407-4092-B2C9-F2A90204D6EA}">
            <xm:f>'DATOS '!$A$2</xm:f>
            <x14:dxf>
              <fill>
                <patternFill>
                  <bgColor rgb="FFFF0000"/>
                </patternFill>
              </fill>
            </x14:dxf>
          </x14:cfRule>
          <xm:sqref>N48:N49 AI48 AI51</xm:sqref>
        </x14:conditionalFormatting>
        <x14:conditionalFormatting xmlns:xm="http://schemas.microsoft.com/office/excel/2006/main">
          <x14:cfRule type="cellIs" priority="190" operator="equal" id="{28CFD0BD-0AF7-46AD-9A4D-3A94961836EA}">
            <xm:f>'DATOS '!$A$13</xm:f>
            <x14:dxf>
              <fill>
                <patternFill>
                  <bgColor rgb="FF00B050"/>
                </patternFill>
              </fill>
            </x14:dxf>
          </x14:cfRule>
          <x14:cfRule type="cellIs" priority="191" operator="equal" id="{AEFAEB05-19DE-4F22-B6BF-36E9B7C789D8}">
            <xm:f>'DATOS '!$A$12</xm:f>
            <x14:dxf>
              <fill>
                <patternFill>
                  <bgColor rgb="FF92D050"/>
                </patternFill>
              </fill>
            </x14:dxf>
          </x14:cfRule>
          <x14:cfRule type="cellIs" priority="192" operator="equal" id="{DBA89134-83A4-4664-854B-CB7CCB4D91EC}">
            <xm:f>'DATOS '!$A$11</xm:f>
            <x14:dxf>
              <fill>
                <patternFill>
                  <bgColor rgb="FFFFFF00"/>
                </patternFill>
              </fill>
            </x14:dxf>
          </x14:cfRule>
          <x14:cfRule type="cellIs" priority="193" operator="equal" id="{46CCC896-9674-4C33-A5EC-2A77A900214C}">
            <xm:f>'DATOS '!$A$10</xm:f>
            <x14:dxf>
              <fill>
                <patternFill>
                  <bgColor rgb="FFFFC000"/>
                </patternFill>
              </fill>
            </x14:dxf>
          </x14:cfRule>
          <x14:cfRule type="cellIs" priority="194" operator="equal" id="{815D7245-3D93-4AB3-BC3E-FB1BF1DAD242}">
            <xm:f>'DATOS '!$A$9</xm:f>
            <x14:dxf>
              <fill>
                <patternFill>
                  <bgColor rgb="FFFF0000"/>
                </patternFill>
              </fill>
            </x14:dxf>
          </x14:cfRule>
          <xm:sqref>AJ48</xm:sqref>
        </x14:conditionalFormatting>
        <x14:conditionalFormatting xmlns:xm="http://schemas.microsoft.com/office/excel/2006/main">
          <x14:cfRule type="cellIs" priority="195" operator="equal" id="{36265BBB-6B1F-4638-A827-0DCCDEADD410}">
            <xm:f>'DATOS '!$A$19</xm:f>
            <x14:dxf>
              <fill>
                <patternFill>
                  <bgColor rgb="FF92D050"/>
                </patternFill>
              </fill>
            </x14:dxf>
          </x14:cfRule>
          <x14:cfRule type="cellIs" priority="196" operator="equal" id="{DC724D54-E1AF-4FC3-BD0F-437CC57B3DF8}">
            <xm:f>'DATOS '!$A$18</xm:f>
            <x14:dxf>
              <fill>
                <patternFill>
                  <bgColor rgb="FFFFFF00"/>
                </patternFill>
              </fill>
            </x14:dxf>
          </x14:cfRule>
          <x14:cfRule type="cellIs" priority="197" operator="equal" id="{593AA1D2-4A10-4249-8160-6B8B89E8DB6B}">
            <xm:f>'DATOS '!$A$17</xm:f>
            <x14:dxf>
              <fill>
                <patternFill>
                  <bgColor rgb="FFFFC000"/>
                </patternFill>
              </fill>
            </x14:dxf>
          </x14:cfRule>
          <x14:cfRule type="cellIs" priority="198" operator="equal" id="{70EA0383-C7A4-4549-980A-91F4562627ED}">
            <xm:f>'DATOS '!$A$16</xm:f>
            <x14:dxf>
              <fill>
                <patternFill>
                  <bgColor rgb="FFFF0000"/>
                </patternFill>
              </fill>
            </x14:dxf>
          </x14:cfRule>
          <xm:sqref>CU48:CV49 CZ48:DC48</xm:sqref>
        </x14:conditionalFormatting>
        <x14:conditionalFormatting xmlns:xm="http://schemas.microsoft.com/office/excel/2006/main">
          <x14:cfRule type="cellIs" priority="181" operator="equal" id="{D4D8F4C5-822B-47A3-8CFD-3AE26261FE39}">
            <xm:f>'DATOS '!$A$19</xm:f>
            <x14:dxf>
              <fill>
                <patternFill>
                  <bgColor rgb="FF92D050"/>
                </patternFill>
              </fill>
            </x14:dxf>
          </x14:cfRule>
          <x14:cfRule type="cellIs" priority="182" operator="equal" id="{3A66B71E-40B1-4DC4-8A86-829154D3C91C}">
            <xm:f>'DATOS '!$A$18</xm:f>
            <x14:dxf>
              <fill>
                <patternFill>
                  <bgColor rgb="FFFFFF00"/>
                </patternFill>
              </fill>
            </x14:dxf>
          </x14:cfRule>
          <x14:cfRule type="cellIs" priority="183" operator="equal" id="{ACEB608F-F4C9-4FE0-8DB3-15DC814B219C}">
            <xm:f>'DATOS '!$A$17</xm:f>
            <x14:dxf>
              <fill>
                <patternFill>
                  <bgColor rgb="FFFFC000"/>
                </patternFill>
              </fill>
            </x14:dxf>
          </x14:cfRule>
          <x14:cfRule type="cellIs" priority="184" operator="equal" id="{9E0153EE-3285-419A-BF65-87094218A496}">
            <xm:f>'DATOS '!$A$16</xm:f>
            <x14:dxf>
              <fill>
                <patternFill>
                  <bgColor rgb="FFFF0000"/>
                </patternFill>
              </fill>
            </x14:dxf>
          </x14:cfRule>
          <xm:sqref>AK48</xm:sqref>
        </x14:conditionalFormatting>
        <x14:conditionalFormatting xmlns:xm="http://schemas.microsoft.com/office/excel/2006/main">
          <x14:cfRule type="cellIs" priority="177" operator="equal" id="{2D41DE95-CADB-49C2-AC19-CB2B294002C1}">
            <xm:f>'DATOS '!$A$19</xm:f>
            <x14:dxf>
              <fill>
                <patternFill>
                  <bgColor rgb="FF92D050"/>
                </patternFill>
              </fill>
            </x14:dxf>
          </x14:cfRule>
          <x14:cfRule type="cellIs" priority="178" operator="equal" id="{E5C33D63-0AE5-421E-A885-559C19356B6C}">
            <xm:f>'DATOS '!$A$18</xm:f>
            <x14:dxf>
              <fill>
                <patternFill>
                  <bgColor rgb="FFFFFF00"/>
                </patternFill>
              </fill>
            </x14:dxf>
          </x14:cfRule>
          <x14:cfRule type="cellIs" priority="179" operator="equal" id="{60BDC567-F1BE-4802-B5D8-C364986755E4}">
            <xm:f>'DATOS '!$A$17</xm:f>
            <x14:dxf>
              <fill>
                <patternFill>
                  <bgColor rgb="FFFFC000"/>
                </patternFill>
              </fill>
            </x14:dxf>
          </x14:cfRule>
          <x14:cfRule type="cellIs" priority="180" operator="equal" id="{A676DEA6-79A9-4613-8990-6FC92E0293AA}">
            <xm:f>'DATOS '!$A$16</xm:f>
            <x14:dxf>
              <fill>
                <patternFill>
                  <bgColor rgb="FFFF0000"/>
                </patternFill>
              </fill>
            </x14:dxf>
          </x14:cfRule>
          <xm:sqref>P48:P49</xm:sqref>
        </x14:conditionalFormatting>
        <x14:conditionalFormatting xmlns:xm="http://schemas.microsoft.com/office/excel/2006/main">
          <x14:cfRule type="cellIs" priority="163" operator="equal" id="{3888DE19-4B44-45E5-8F46-A25E82F8B419}">
            <xm:f>'DATOS '!$A$6</xm:f>
            <x14:dxf>
              <fill>
                <patternFill>
                  <bgColor rgb="FF00B050"/>
                </patternFill>
              </fill>
            </x14:dxf>
          </x14:cfRule>
          <x14:cfRule type="cellIs" priority="164" operator="equal" id="{7D4F1A27-13E3-49B0-8447-7909BE7DA631}">
            <xm:f>'DATOS '!$A$5</xm:f>
            <x14:dxf>
              <fill>
                <patternFill>
                  <bgColor rgb="FF92D050"/>
                </patternFill>
              </fill>
            </x14:dxf>
          </x14:cfRule>
          <x14:cfRule type="cellIs" priority="165" operator="equal" id="{D0C32D3F-0FF1-4893-9AF7-5507306CA9D3}">
            <xm:f>'DATOS '!$A$4</xm:f>
            <x14:dxf>
              <fill>
                <patternFill>
                  <bgColor rgb="FFFFFF00"/>
                </patternFill>
              </fill>
            </x14:dxf>
          </x14:cfRule>
          <x14:cfRule type="cellIs" priority="166" operator="equal" id="{3C68C2F0-947B-4760-B80C-77EA4452B017}">
            <xm:f>'DATOS '!$A$3</xm:f>
            <x14:dxf>
              <fill>
                <patternFill>
                  <bgColor rgb="FFFFC000"/>
                </patternFill>
              </fill>
            </x14:dxf>
          </x14:cfRule>
          <x14:cfRule type="cellIs" priority="167" operator="equal" id="{7C3F36F0-73C1-4702-8E17-C8824F5A8657}">
            <xm:f>'DATOS '!$A$2</xm:f>
            <x14:dxf>
              <fill>
                <patternFill>
                  <bgColor rgb="FFFF0000"/>
                </patternFill>
              </fill>
            </x14:dxf>
          </x14:cfRule>
          <xm:sqref>N51:N52</xm:sqref>
        </x14:conditionalFormatting>
        <x14:conditionalFormatting xmlns:xm="http://schemas.microsoft.com/office/excel/2006/main">
          <x14:cfRule type="cellIs" priority="168" operator="equal" id="{659F0BE9-C2C6-47F5-8009-6D8F8A908D41}">
            <xm:f>'DATOS '!$A$13</xm:f>
            <x14:dxf>
              <fill>
                <patternFill>
                  <bgColor rgb="FF00B050"/>
                </patternFill>
              </fill>
            </x14:dxf>
          </x14:cfRule>
          <x14:cfRule type="cellIs" priority="169" operator="equal" id="{7253AF28-41B8-4081-946C-F522266134BF}">
            <xm:f>'DATOS '!$A$12</xm:f>
            <x14:dxf>
              <fill>
                <patternFill>
                  <bgColor rgb="FF92D050"/>
                </patternFill>
              </fill>
            </x14:dxf>
          </x14:cfRule>
          <x14:cfRule type="cellIs" priority="170" operator="equal" id="{7493D1A3-A879-4D7F-BDDD-CE76D11C14FD}">
            <xm:f>'DATOS '!$A$11</xm:f>
            <x14:dxf>
              <fill>
                <patternFill>
                  <bgColor rgb="FFFFFF00"/>
                </patternFill>
              </fill>
            </x14:dxf>
          </x14:cfRule>
          <x14:cfRule type="cellIs" priority="171" operator="equal" id="{E5C2A671-64C1-4D21-A6C8-84D586DB9237}">
            <xm:f>'DATOS '!$A$10</xm:f>
            <x14:dxf>
              <fill>
                <patternFill>
                  <bgColor rgb="FFFFC000"/>
                </patternFill>
              </fill>
            </x14:dxf>
          </x14:cfRule>
          <x14:cfRule type="cellIs" priority="172" operator="equal" id="{A22E1C27-6636-415B-9191-DC8CF7AFA492}">
            <xm:f>'DATOS '!$A$9</xm:f>
            <x14:dxf>
              <fill>
                <patternFill>
                  <bgColor rgb="FFFF0000"/>
                </patternFill>
              </fill>
            </x14:dxf>
          </x14:cfRule>
          <xm:sqref>AJ51</xm:sqref>
        </x14:conditionalFormatting>
        <x14:conditionalFormatting xmlns:xm="http://schemas.microsoft.com/office/excel/2006/main">
          <x14:cfRule type="cellIs" priority="173" operator="equal" id="{C60486CA-8208-457A-A5CA-177906AD95F6}">
            <xm:f>'DATOS '!$A$19</xm:f>
            <x14:dxf>
              <fill>
                <patternFill>
                  <bgColor rgb="FF92D050"/>
                </patternFill>
              </fill>
            </x14:dxf>
          </x14:cfRule>
          <x14:cfRule type="cellIs" priority="174" operator="equal" id="{ACD602CF-4804-4D04-9683-84CFEB882092}">
            <xm:f>'DATOS '!$A$18</xm:f>
            <x14:dxf>
              <fill>
                <patternFill>
                  <bgColor rgb="FFFFFF00"/>
                </patternFill>
              </fill>
            </x14:dxf>
          </x14:cfRule>
          <x14:cfRule type="cellIs" priority="175" operator="equal" id="{7E2631FC-1FEF-4D2A-B9D2-4BFBF4E597AB}">
            <xm:f>'DATOS '!$A$17</xm:f>
            <x14:dxf>
              <fill>
                <patternFill>
                  <bgColor rgb="FFFFC000"/>
                </patternFill>
              </fill>
            </x14:dxf>
          </x14:cfRule>
          <x14:cfRule type="cellIs" priority="176" operator="equal" id="{9890F110-90E1-48D1-A16F-0333D45222C1}">
            <xm:f>'DATOS '!$A$16</xm:f>
            <x14:dxf>
              <fill>
                <patternFill>
                  <bgColor rgb="FFFF0000"/>
                </patternFill>
              </fill>
            </x14:dxf>
          </x14:cfRule>
          <xm:sqref>CU51:CV52 CZ51:DC51</xm:sqref>
        </x14:conditionalFormatting>
        <x14:conditionalFormatting xmlns:xm="http://schemas.microsoft.com/office/excel/2006/main">
          <x14:cfRule type="cellIs" priority="159" operator="equal" id="{A492E31E-BE5D-4691-AF1B-06453A5C0F2E}">
            <xm:f>'DATOS '!$A$19</xm:f>
            <x14:dxf>
              <fill>
                <patternFill>
                  <bgColor rgb="FF92D050"/>
                </patternFill>
              </fill>
            </x14:dxf>
          </x14:cfRule>
          <x14:cfRule type="cellIs" priority="160" operator="equal" id="{6CD1B29F-444C-440D-951B-382294CBBCE9}">
            <xm:f>'DATOS '!$A$18</xm:f>
            <x14:dxf>
              <fill>
                <patternFill>
                  <bgColor rgb="FFFFFF00"/>
                </patternFill>
              </fill>
            </x14:dxf>
          </x14:cfRule>
          <x14:cfRule type="cellIs" priority="161" operator="equal" id="{09CE26F6-856E-448D-A8B7-0E2863C5298A}">
            <xm:f>'DATOS '!$A$17</xm:f>
            <x14:dxf>
              <fill>
                <patternFill>
                  <bgColor rgb="FFFFC000"/>
                </patternFill>
              </fill>
            </x14:dxf>
          </x14:cfRule>
          <x14:cfRule type="cellIs" priority="162" operator="equal" id="{FFB13411-65F2-47DC-8339-129287F1DE21}">
            <xm:f>'DATOS '!$A$16</xm:f>
            <x14:dxf>
              <fill>
                <patternFill>
                  <bgColor rgb="FFFF0000"/>
                </patternFill>
              </fill>
            </x14:dxf>
          </x14:cfRule>
          <xm:sqref>AK51</xm:sqref>
        </x14:conditionalFormatting>
        <x14:conditionalFormatting xmlns:xm="http://schemas.microsoft.com/office/excel/2006/main">
          <x14:cfRule type="cellIs" priority="155" operator="equal" id="{D148A2A1-8D64-4BD9-9E7C-C4E53D5A11F1}">
            <xm:f>'DATOS '!$A$19</xm:f>
            <x14:dxf>
              <fill>
                <patternFill>
                  <bgColor rgb="FF92D050"/>
                </patternFill>
              </fill>
            </x14:dxf>
          </x14:cfRule>
          <x14:cfRule type="cellIs" priority="156" operator="equal" id="{3A1D72BD-D635-42FF-B381-70223A5A21AA}">
            <xm:f>'DATOS '!$A$18</xm:f>
            <x14:dxf>
              <fill>
                <patternFill>
                  <bgColor rgb="FFFFFF00"/>
                </patternFill>
              </fill>
            </x14:dxf>
          </x14:cfRule>
          <x14:cfRule type="cellIs" priority="157" operator="equal" id="{4568B0F5-5429-4A91-89F0-B955423960B6}">
            <xm:f>'DATOS '!$A$17</xm:f>
            <x14:dxf>
              <fill>
                <patternFill>
                  <bgColor rgb="FFFFC000"/>
                </patternFill>
              </fill>
            </x14:dxf>
          </x14:cfRule>
          <x14:cfRule type="cellIs" priority="158" operator="equal" id="{63C8AA3D-1CAF-4721-993A-BA7FE5D61995}">
            <xm:f>'DATOS '!$A$16</xm:f>
            <x14:dxf>
              <fill>
                <patternFill>
                  <bgColor rgb="FFFF0000"/>
                </patternFill>
              </fill>
            </x14:dxf>
          </x14:cfRule>
          <xm:sqref>P51:P52</xm:sqref>
        </x14:conditionalFormatting>
        <x14:conditionalFormatting xmlns:xm="http://schemas.microsoft.com/office/excel/2006/main">
          <x14:cfRule type="cellIs" priority="141" operator="equal" id="{BE35E6BF-7A6B-465E-BD02-FC191CF99E03}">
            <xm:f>'DATOS '!$A$6</xm:f>
            <x14:dxf>
              <fill>
                <patternFill>
                  <bgColor rgb="FF00B050"/>
                </patternFill>
              </fill>
            </x14:dxf>
          </x14:cfRule>
          <x14:cfRule type="cellIs" priority="142" operator="equal" id="{81EC51AA-883E-439D-9FA5-CF98B497FB3C}">
            <xm:f>'DATOS '!$A$5</xm:f>
            <x14:dxf>
              <fill>
                <patternFill>
                  <bgColor rgb="FF92D050"/>
                </patternFill>
              </fill>
            </x14:dxf>
          </x14:cfRule>
          <x14:cfRule type="cellIs" priority="143" operator="equal" id="{9D36516B-B8EA-46FC-92B0-C8861CAD171F}">
            <xm:f>'DATOS '!$A$4</xm:f>
            <x14:dxf>
              <fill>
                <patternFill>
                  <bgColor rgb="FFFFFF00"/>
                </patternFill>
              </fill>
            </x14:dxf>
          </x14:cfRule>
          <x14:cfRule type="cellIs" priority="144" operator="equal" id="{8F7575B5-2B04-4699-B2BD-E5436D31EAA0}">
            <xm:f>'DATOS '!$A$3</xm:f>
            <x14:dxf>
              <fill>
                <patternFill>
                  <bgColor rgb="FFFFC000"/>
                </patternFill>
              </fill>
            </x14:dxf>
          </x14:cfRule>
          <x14:cfRule type="cellIs" priority="145" operator="equal" id="{9E55E232-AD7B-46A8-8B61-C4340940A0E0}">
            <xm:f>'DATOS '!$A$2</xm:f>
            <x14:dxf>
              <fill>
                <patternFill>
                  <bgColor rgb="FFFF0000"/>
                </patternFill>
              </fill>
            </x14:dxf>
          </x14:cfRule>
          <xm:sqref>N54:N55 AI54</xm:sqref>
        </x14:conditionalFormatting>
        <x14:conditionalFormatting xmlns:xm="http://schemas.microsoft.com/office/excel/2006/main">
          <x14:cfRule type="cellIs" priority="146" operator="equal" id="{C6F0CF9B-02D3-4DDD-9D09-3469F2FAE978}">
            <xm:f>'DATOS '!$A$13</xm:f>
            <x14:dxf>
              <fill>
                <patternFill>
                  <bgColor rgb="FF00B050"/>
                </patternFill>
              </fill>
            </x14:dxf>
          </x14:cfRule>
          <x14:cfRule type="cellIs" priority="147" operator="equal" id="{135C0230-1ED3-4BB2-979E-1AB07540419A}">
            <xm:f>'DATOS '!$A$12</xm:f>
            <x14:dxf>
              <fill>
                <patternFill>
                  <bgColor rgb="FF92D050"/>
                </patternFill>
              </fill>
            </x14:dxf>
          </x14:cfRule>
          <x14:cfRule type="cellIs" priority="148" operator="equal" id="{AE9DD69C-5E70-4168-8988-D32C52A1E1D2}">
            <xm:f>'DATOS '!$A$11</xm:f>
            <x14:dxf>
              <fill>
                <patternFill>
                  <bgColor rgb="FFFFFF00"/>
                </patternFill>
              </fill>
            </x14:dxf>
          </x14:cfRule>
          <x14:cfRule type="cellIs" priority="149" operator="equal" id="{68BCF790-2A0A-4A59-AD74-80C0B533F6FC}">
            <xm:f>'DATOS '!$A$10</xm:f>
            <x14:dxf>
              <fill>
                <patternFill>
                  <bgColor rgb="FFFFC000"/>
                </patternFill>
              </fill>
            </x14:dxf>
          </x14:cfRule>
          <x14:cfRule type="cellIs" priority="150" operator="equal" id="{9EEF341A-3CE3-461D-A769-FEF621FBB234}">
            <xm:f>'DATOS '!$A$9</xm:f>
            <x14:dxf>
              <fill>
                <patternFill>
                  <bgColor rgb="FFFF0000"/>
                </patternFill>
              </fill>
            </x14:dxf>
          </x14:cfRule>
          <xm:sqref>AJ54</xm:sqref>
        </x14:conditionalFormatting>
        <x14:conditionalFormatting xmlns:xm="http://schemas.microsoft.com/office/excel/2006/main">
          <x14:cfRule type="cellIs" priority="151" operator="equal" id="{BECF6091-C004-4F06-8C03-B25A8083CD41}">
            <xm:f>'DATOS '!$A$19</xm:f>
            <x14:dxf>
              <fill>
                <patternFill>
                  <bgColor rgb="FF92D050"/>
                </patternFill>
              </fill>
            </x14:dxf>
          </x14:cfRule>
          <x14:cfRule type="cellIs" priority="152" operator="equal" id="{81F497C8-2C07-4160-9A6B-F70B8A6AFB07}">
            <xm:f>'DATOS '!$A$18</xm:f>
            <x14:dxf>
              <fill>
                <patternFill>
                  <bgColor rgb="FFFFFF00"/>
                </patternFill>
              </fill>
            </x14:dxf>
          </x14:cfRule>
          <x14:cfRule type="cellIs" priority="153" operator="equal" id="{3F49EFA0-54EB-4CBB-A344-F8D54D2CDCB1}">
            <xm:f>'DATOS '!$A$17</xm:f>
            <x14:dxf>
              <fill>
                <patternFill>
                  <bgColor rgb="FFFFC000"/>
                </patternFill>
              </fill>
            </x14:dxf>
          </x14:cfRule>
          <x14:cfRule type="cellIs" priority="154" operator="equal" id="{D6365984-587F-4D26-80D7-49E0425063E5}">
            <xm:f>'DATOS '!$A$16</xm:f>
            <x14:dxf>
              <fill>
                <patternFill>
                  <bgColor rgb="FFFF0000"/>
                </patternFill>
              </fill>
            </x14:dxf>
          </x14:cfRule>
          <xm:sqref>CU54:CV55 CZ54:DC54</xm:sqref>
        </x14:conditionalFormatting>
        <x14:conditionalFormatting xmlns:xm="http://schemas.microsoft.com/office/excel/2006/main">
          <x14:cfRule type="cellIs" priority="137" operator="equal" id="{9DC5A337-199B-4BF5-AC7A-F6C938065C5B}">
            <xm:f>'DATOS '!$A$19</xm:f>
            <x14:dxf>
              <fill>
                <patternFill>
                  <bgColor rgb="FF92D050"/>
                </patternFill>
              </fill>
            </x14:dxf>
          </x14:cfRule>
          <x14:cfRule type="cellIs" priority="138" operator="equal" id="{6D1794A0-5117-4BC0-A92C-C302457864AC}">
            <xm:f>'DATOS '!$A$18</xm:f>
            <x14:dxf>
              <fill>
                <patternFill>
                  <bgColor rgb="FFFFFF00"/>
                </patternFill>
              </fill>
            </x14:dxf>
          </x14:cfRule>
          <x14:cfRule type="cellIs" priority="139" operator="equal" id="{7570840B-1923-4327-ABE1-A8FA0086026F}">
            <xm:f>'DATOS '!$A$17</xm:f>
            <x14:dxf>
              <fill>
                <patternFill>
                  <bgColor rgb="FFFFC000"/>
                </patternFill>
              </fill>
            </x14:dxf>
          </x14:cfRule>
          <x14:cfRule type="cellIs" priority="140" operator="equal" id="{44BDC937-C884-421B-80A3-EF09F484B4BD}">
            <xm:f>'DATOS '!$A$16</xm:f>
            <x14:dxf>
              <fill>
                <patternFill>
                  <bgColor rgb="FFFF0000"/>
                </patternFill>
              </fill>
            </x14:dxf>
          </x14:cfRule>
          <xm:sqref>AK54</xm:sqref>
        </x14:conditionalFormatting>
        <x14:conditionalFormatting xmlns:xm="http://schemas.microsoft.com/office/excel/2006/main">
          <x14:cfRule type="cellIs" priority="133" operator="equal" id="{1DD2E987-8F9A-4C0F-BB4F-66D59CCE8B0B}">
            <xm:f>'DATOS '!$A$19</xm:f>
            <x14:dxf>
              <fill>
                <patternFill>
                  <bgColor rgb="FF92D050"/>
                </patternFill>
              </fill>
            </x14:dxf>
          </x14:cfRule>
          <x14:cfRule type="cellIs" priority="134" operator="equal" id="{150886B7-F1B9-48EF-A248-FB387A34BE86}">
            <xm:f>'DATOS '!$A$18</xm:f>
            <x14:dxf>
              <fill>
                <patternFill>
                  <bgColor rgb="FFFFFF00"/>
                </patternFill>
              </fill>
            </x14:dxf>
          </x14:cfRule>
          <x14:cfRule type="cellIs" priority="135" operator="equal" id="{1F490404-6A62-4A5D-9EDD-5FC90E90E806}">
            <xm:f>'DATOS '!$A$17</xm:f>
            <x14:dxf>
              <fill>
                <patternFill>
                  <bgColor rgb="FFFFC000"/>
                </patternFill>
              </fill>
            </x14:dxf>
          </x14:cfRule>
          <x14:cfRule type="cellIs" priority="136" operator="equal" id="{8913094C-3166-42BD-9E8C-8734089718AB}">
            <xm:f>'DATOS '!$A$16</xm:f>
            <x14:dxf>
              <fill>
                <patternFill>
                  <bgColor rgb="FFFF0000"/>
                </patternFill>
              </fill>
            </x14:dxf>
          </x14:cfRule>
          <xm:sqref>P54:P55</xm:sqref>
        </x14:conditionalFormatting>
        <x14:conditionalFormatting xmlns:xm="http://schemas.microsoft.com/office/excel/2006/main">
          <x14:cfRule type="cellIs" priority="119" operator="equal" id="{C0856EB5-E4AF-4DE6-B950-3FAF2C7BD742}">
            <xm:f>'DATOS '!$A$6</xm:f>
            <x14:dxf>
              <fill>
                <patternFill>
                  <bgColor rgb="FF00B050"/>
                </patternFill>
              </fill>
            </x14:dxf>
          </x14:cfRule>
          <x14:cfRule type="cellIs" priority="120" operator="equal" id="{3B9E20B7-EBFD-43CE-8C23-85190C160240}">
            <xm:f>'DATOS '!$A$5</xm:f>
            <x14:dxf>
              <fill>
                <patternFill>
                  <bgColor rgb="FF92D050"/>
                </patternFill>
              </fill>
            </x14:dxf>
          </x14:cfRule>
          <x14:cfRule type="cellIs" priority="121" operator="equal" id="{AE16DEEB-D851-43FA-B782-52ECCF82CE0B}">
            <xm:f>'DATOS '!$A$4</xm:f>
            <x14:dxf>
              <fill>
                <patternFill>
                  <bgColor rgb="FFFFFF00"/>
                </patternFill>
              </fill>
            </x14:dxf>
          </x14:cfRule>
          <x14:cfRule type="cellIs" priority="122" operator="equal" id="{E63B82F5-1ECF-413F-9E88-A3E600DEB384}">
            <xm:f>'DATOS '!$A$3</xm:f>
            <x14:dxf>
              <fill>
                <patternFill>
                  <bgColor rgb="FFFFC000"/>
                </patternFill>
              </fill>
            </x14:dxf>
          </x14:cfRule>
          <x14:cfRule type="cellIs" priority="123" operator="equal" id="{C2FC71F2-F486-4B24-B66D-F985DF8C47D7}">
            <xm:f>'DATOS '!$A$2</xm:f>
            <x14:dxf>
              <fill>
                <patternFill>
                  <bgColor rgb="FFFF0000"/>
                </patternFill>
              </fill>
            </x14:dxf>
          </x14:cfRule>
          <xm:sqref>N57:N58 AI57</xm:sqref>
        </x14:conditionalFormatting>
        <x14:conditionalFormatting xmlns:xm="http://schemas.microsoft.com/office/excel/2006/main">
          <x14:cfRule type="cellIs" priority="124" operator="equal" id="{832A016B-637B-4F65-A67E-3D84BF82E7D2}">
            <xm:f>'DATOS '!$A$13</xm:f>
            <x14:dxf>
              <fill>
                <patternFill>
                  <bgColor rgb="FF00B050"/>
                </patternFill>
              </fill>
            </x14:dxf>
          </x14:cfRule>
          <x14:cfRule type="cellIs" priority="125" operator="equal" id="{FB762C11-C059-4D2D-85F8-9B94DC48EE13}">
            <xm:f>'DATOS '!$A$12</xm:f>
            <x14:dxf>
              <fill>
                <patternFill>
                  <bgColor rgb="FF92D050"/>
                </patternFill>
              </fill>
            </x14:dxf>
          </x14:cfRule>
          <x14:cfRule type="cellIs" priority="126" operator="equal" id="{30A98630-7AE2-4D94-A0D2-2D04BA3FE145}">
            <xm:f>'DATOS '!$A$11</xm:f>
            <x14:dxf>
              <fill>
                <patternFill>
                  <bgColor rgb="FFFFFF00"/>
                </patternFill>
              </fill>
            </x14:dxf>
          </x14:cfRule>
          <x14:cfRule type="cellIs" priority="127" operator="equal" id="{6D76FB88-2152-41A3-96F9-F0ADC8E582B8}">
            <xm:f>'DATOS '!$A$10</xm:f>
            <x14:dxf>
              <fill>
                <patternFill>
                  <bgColor rgb="FFFFC000"/>
                </patternFill>
              </fill>
            </x14:dxf>
          </x14:cfRule>
          <x14:cfRule type="cellIs" priority="128" operator="equal" id="{816EE7F5-0BC7-4FFB-9988-A6F5C878D762}">
            <xm:f>'DATOS '!$A$9</xm:f>
            <x14:dxf>
              <fill>
                <patternFill>
                  <bgColor rgb="FFFF0000"/>
                </patternFill>
              </fill>
            </x14:dxf>
          </x14:cfRule>
          <xm:sqref>AJ57</xm:sqref>
        </x14:conditionalFormatting>
        <x14:conditionalFormatting xmlns:xm="http://schemas.microsoft.com/office/excel/2006/main">
          <x14:cfRule type="cellIs" priority="129" operator="equal" id="{DBED4154-A4A1-4AE7-8975-0302D392F11F}">
            <xm:f>'DATOS '!$A$19</xm:f>
            <x14:dxf>
              <fill>
                <patternFill>
                  <bgColor rgb="FF92D050"/>
                </patternFill>
              </fill>
            </x14:dxf>
          </x14:cfRule>
          <x14:cfRule type="cellIs" priority="130" operator="equal" id="{BAE5D65B-84D2-4B6F-8197-DF86572331AE}">
            <xm:f>'DATOS '!$A$18</xm:f>
            <x14:dxf>
              <fill>
                <patternFill>
                  <bgColor rgb="FFFFFF00"/>
                </patternFill>
              </fill>
            </x14:dxf>
          </x14:cfRule>
          <x14:cfRule type="cellIs" priority="131" operator="equal" id="{D8E6B07D-8117-4A8C-93DD-9DF4085A08E4}">
            <xm:f>'DATOS '!$A$17</xm:f>
            <x14:dxf>
              <fill>
                <patternFill>
                  <bgColor rgb="FFFFC000"/>
                </patternFill>
              </fill>
            </x14:dxf>
          </x14:cfRule>
          <x14:cfRule type="cellIs" priority="132" operator="equal" id="{E57D210B-B734-4370-B9D6-01519F1E43CC}">
            <xm:f>'DATOS '!$A$16</xm:f>
            <x14:dxf>
              <fill>
                <patternFill>
                  <bgColor rgb="FFFF0000"/>
                </patternFill>
              </fill>
            </x14:dxf>
          </x14:cfRule>
          <xm:sqref>CU57:CV58 CZ57:DC57</xm:sqref>
        </x14:conditionalFormatting>
        <x14:conditionalFormatting xmlns:xm="http://schemas.microsoft.com/office/excel/2006/main">
          <x14:cfRule type="cellIs" priority="115" operator="equal" id="{63ED36D9-77AA-4F1C-B88B-82BD285D5C8B}">
            <xm:f>'DATOS '!$A$19</xm:f>
            <x14:dxf>
              <fill>
                <patternFill>
                  <bgColor rgb="FF92D050"/>
                </patternFill>
              </fill>
            </x14:dxf>
          </x14:cfRule>
          <x14:cfRule type="cellIs" priority="116" operator="equal" id="{DA27D54A-E294-45CD-8452-BAC260FD6A79}">
            <xm:f>'DATOS '!$A$18</xm:f>
            <x14:dxf>
              <fill>
                <patternFill>
                  <bgColor rgb="FFFFFF00"/>
                </patternFill>
              </fill>
            </x14:dxf>
          </x14:cfRule>
          <x14:cfRule type="cellIs" priority="117" operator="equal" id="{F3384CF8-6237-4391-9D2C-C18D9FB5A3F1}">
            <xm:f>'DATOS '!$A$17</xm:f>
            <x14:dxf>
              <fill>
                <patternFill>
                  <bgColor rgb="FFFFC000"/>
                </patternFill>
              </fill>
            </x14:dxf>
          </x14:cfRule>
          <x14:cfRule type="cellIs" priority="118" operator="equal" id="{9DFD98B7-519C-469E-A482-3E68B4837CC3}">
            <xm:f>'DATOS '!$A$16</xm:f>
            <x14:dxf>
              <fill>
                <patternFill>
                  <bgColor rgb="FFFF0000"/>
                </patternFill>
              </fill>
            </x14:dxf>
          </x14:cfRule>
          <xm:sqref>AK57</xm:sqref>
        </x14:conditionalFormatting>
        <x14:conditionalFormatting xmlns:xm="http://schemas.microsoft.com/office/excel/2006/main">
          <x14:cfRule type="cellIs" priority="111" operator="equal" id="{4D0DD83E-C89C-4E49-B92E-3BEB01F0C01D}">
            <xm:f>'DATOS '!$A$19</xm:f>
            <x14:dxf>
              <fill>
                <patternFill>
                  <bgColor rgb="FF92D050"/>
                </patternFill>
              </fill>
            </x14:dxf>
          </x14:cfRule>
          <x14:cfRule type="cellIs" priority="112" operator="equal" id="{FFBAEAE1-226A-403B-B57F-4F08AEFD1990}">
            <xm:f>'DATOS '!$A$18</xm:f>
            <x14:dxf>
              <fill>
                <patternFill>
                  <bgColor rgb="FFFFFF00"/>
                </patternFill>
              </fill>
            </x14:dxf>
          </x14:cfRule>
          <x14:cfRule type="cellIs" priority="113" operator="equal" id="{E3FABD43-1BA3-4FD6-AE23-8C3D476FDD6D}">
            <xm:f>'DATOS '!$A$17</xm:f>
            <x14:dxf>
              <fill>
                <patternFill>
                  <bgColor rgb="FFFFC000"/>
                </patternFill>
              </fill>
            </x14:dxf>
          </x14:cfRule>
          <x14:cfRule type="cellIs" priority="114" operator="equal" id="{08F14596-B569-4F9A-AE58-A927AFC80D2C}">
            <xm:f>'DATOS '!$A$16</xm:f>
            <x14:dxf>
              <fill>
                <patternFill>
                  <bgColor rgb="FFFF0000"/>
                </patternFill>
              </fill>
            </x14:dxf>
          </x14:cfRule>
          <xm:sqref>P57:P58</xm:sqref>
        </x14:conditionalFormatting>
        <x14:conditionalFormatting xmlns:xm="http://schemas.microsoft.com/office/excel/2006/main">
          <x14:cfRule type="cellIs" priority="97" operator="equal" id="{CDBB5C6C-1B17-41F1-9F11-B003DFE46123}">
            <xm:f>'DATOS '!$A$6</xm:f>
            <x14:dxf>
              <fill>
                <patternFill>
                  <bgColor rgb="FF00B050"/>
                </patternFill>
              </fill>
            </x14:dxf>
          </x14:cfRule>
          <x14:cfRule type="cellIs" priority="98" operator="equal" id="{49F6D255-0459-4250-AD77-D7DD19E33E63}">
            <xm:f>'DATOS '!$A$5</xm:f>
            <x14:dxf>
              <fill>
                <patternFill>
                  <bgColor rgb="FF92D050"/>
                </patternFill>
              </fill>
            </x14:dxf>
          </x14:cfRule>
          <x14:cfRule type="cellIs" priority="99" operator="equal" id="{851044D0-9EE1-43D6-8330-B429123F97DF}">
            <xm:f>'DATOS '!$A$4</xm:f>
            <x14:dxf>
              <fill>
                <patternFill>
                  <bgColor rgb="FFFFFF00"/>
                </patternFill>
              </fill>
            </x14:dxf>
          </x14:cfRule>
          <x14:cfRule type="cellIs" priority="100" operator="equal" id="{045E37E8-AFED-4972-A7B9-C4BB51A1A7AB}">
            <xm:f>'DATOS '!$A$3</xm:f>
            <x14:dxf>
              <fill>
                <patternFill>
                  <bgColor rgb="FFFFC000"/>
                </patternFill>
              </fill>
            </x14:dxf>
          </x14:cfRule>
          <x14:cfRule type="cellIs" priority="101" operator="equal" id="{0DCF7587-78B2-4314-B451-2D1259E2DCDA}">
            <xm:f>'DATOS '!$A$2</xm:f>
            <x14:dxf>
              <fill>
                <patternFill>
                  <bgColor rgb="FFFF0000"/>
                </patternFill>
              </fill>
            </x14:dxf>
          </x14:cfRule>
          <xm:sqref>N60:N61 AI60</xm:sqref>
        </x14:conditionalFormatting>
        <x14:conditionalFormatting xmlns:xm="http://schemas.microsoft.com/office/excel/2006/main">
          <x14:cfRule type="cellIs" priority="102" operator="equal" id="{D92C7A82-0514-4643-AA2A-9A0CDA178AFC}">
            <xm:f>'DATOS '!$A$13</xm:f>
            <x14:dxf>
              <fill>
                <patternFill>
                  <bgColor rgb="FF00B050"/>
                </patternFill>
              </fill>
            </x14:dxf>
          </x14:cfRule>
          <x14:cfRule type="cellIs" priority="103" operator="equal" id="{0E9A35F7-78AD-4159-BBEE-3051AAB233C6}">
            <xm:f>'DATOS '!$A$12</xm:f>
            <x14:dxf>
              <fill>
                <patternFill>
                  <bgColor rgb="FF92D050"/>
                </patternFill>
              </fill>
            </x14:dxf>
          </x14:cfRule>
          <x14:cfRule type="cellIs" priority="104" operator="equal" id="{2F5DC256-BC60-4A62-AA3A-57720B99C7C9}">
            <xm:f>'DATOS '!$A$11</xm:f>
            <x14:dxf>
              <fill>
                <patternFill>
                  <bgColor rgb="FFFFFF00"/>
                </patternFill>
              </fill>
            </x14:dxf>
          </x14:cfRule>
          <x14:cfRule type="cellIs" priority="105" operator="equal" id="{0F92AC6A-EA13-4A4D-927B-D6EBE3B8B0B8}">
            <xm:f>'DATOS '!$A$10</xm:f>
            <x14:dxf>
              <fill>
                <patternFill>
                  <bgColor rgb="FFFFC000"/>
                </patternFill>
              </fill>
            </x14:dxf>
          </x14:cfRule>
          <x14:cfRule type="cellIs" priority="106" operator="equal" id="{D48991DE-DC68-4675-8452-02358C6EF3A2}">
            <xm:f>'DATOS '!$A$9</xm:f>
            <x14:dxf>
              <fill>
                <patternFill>
                  <bgColor rgb="FFFF0000"/>
                </patternFill>
              </fill>
            </x14:dxf>
          </x14:cfRule>
          <xm:sqref>AJ60</xm:sqref>
        </x14:conditionalFormatting>
        <x14:conditionalFormatting xmlns:xm="http://schemas.microsoft.com/office/excel/2006/main">
          <x14:cfRule type="cellIs" priority="107" operator="equal" id="{3921F8BC-CE29-45F2-A47E-6BBC56F0FE41}">
            <xm:f>'DATOS '!$A$19</xm:f>
            <x14:dxf>
              <fill>
                <patternFill>
                  <bgColor rgb="FF92D050"/>
                </patternFill>
              </fill>
            </x14:dxf>
          </x14:cfRule>
          <x14:cfRule type="cellIs" priority="108" operator="equal" id="{F65AD2E7-5B8B-42BC-8427-51B61D1080A4}">
            <xm:f>'DATOS '!$A$18</xm:f>
            <x14:dxf>
              <fill>
                <patternFill>
                  <bgColor rgb="FFFFFF00"/>
                </patternFill>
              </fill>
            </x14:dxf>
          </x14:cfRule>
          <x14:cfRule type="cellIs" priority="109" operator="equal" id="{E9C1341E-7C43-4277-A38E-BA21C508D8C6}">
            <xm:f>'DATOS '!$A$17</xm:f>
            <x14:dxf>
              <fill>
                <patternFill>
                  <bgColor rgb="FFFFC000"/>
                </patternFill>
              </fill>
            </x14:dxf>
          </x14:cfRule>
          <x14:cfRule type="cellIs" priority="110" operator="equal" id="{3249E45C-FC37-4586-BE00-3DEB3D255D96}">
            <xm:f>'DATOS '!$A$16</xm:f>
            <x14:dxf>
              <fill>
                <patternFill>
                  <bgColor rgb="FFFF0000"/>
                </patternFill>
              </fill>
            </x14:dxf>
          </x14:cfRule>
          <xm:sqref>CU60:CV61 CZ60:DC60</xm:sqref>
        </x14:conditionalFormatting>
        <x14:conditionalFormatting xmlns:xm="http://schemas.microsoft.com/office/excel/2006/main">
          <x14:cfRule type="cellIs" priority="93" operator="equal" id="{AE428FBC-3184-4651-899A-00F026E3786A}">
            <xm:f>'DATOS '!$A$19</xm:f>
            <x14:dxf>
              <fill>
                <patternFill>
                  <bgColor rgb="FF92D050"/>
                </patternFill>
              </fill>
            </x14:dxf>
          </x14:cfRule>
          <x14:cfRule type="cellIs" priority="94" operator="equal" id="{7B314A1F-6B71-48E3-B99E-DD0769EF0484}">
            <xm:f>'DATOS '!$A$18</xm:f>
            <x14:dxf>
              <fill>
                <patternFill>
                  <bgColor rgb="FFFFFF00"/>
                </patternFill>
              </fill>
            </x14:dxf>
          </x14:cfRule>
          <x14:cfRule type="cellIs" priority="95" operator="equal" id="{6359A99B-8A9C-4C26-BBEA-8A878992163B}">
            <xm:f>'DATOS '!$A$17</xm:f>
            <x14:dxf>
              <fill>
                <patternFill>
                  <bgColor rgb="FFFFC000"/>
                </patternFill>
              </fill>
            </x14:dxf>
          </x14:cfRule>
          <x14:cfRule type="cellIs" priority="96" operator="equal" id="{97BBEA88-FC08-4EC3-91FF-40DA86519767}">
            <xm:f>'DATOS '!$A$16</xm:f>
            <x14:dxf>
              <fill>
                <patternFill>
                  <bgColor rgb="FFFF0000"/>
                </patternFill>
              </fill>
            </x14:dxf>
          </x14:cfRule>
          <xm:sqref>AK60</xm:sqref>
        </x14:conditionalFormatting>
        <x14:conditionalFormatting xmlns:xm="http://schemas.microsoft.com/office/excel/2006/main">
          <x14:cfRule type="cellIs" priority="89" operator="equal" id="{9131DF0D-2E3D-4409-9A00-E373EE2980FD}">
            <xm:f>'DATOS '!$A$19</xm:f>
            <x14:dxf>
              <fill>
                <patternFill>
                  <bgColor rgb="FF92D050"/>
                </patternFill>
              </fill>
            </x14:dxf>
          </x14:cfRule>
          <x14:cfRule type="cellIs" priority="90" operator="equal" id="{857EA03A-8726-47D3-B2DF-7C41F0AF2F9C}">
            <xm:f>'DATOS '!$A$18</xm:f>
            <x14:dxf>
              <fill>
                <patternFill>
                  <bgColor rgb="FFFFFF00"/>
                </patternFill>
              </fill>
            </x14:dxf>
          </x14:cfRule>
          <x14:cfRule type="cellIs" priority="91" operator="equal" id="{6DF83818-6B83-4E3E-9DAA-C726E32F469B}">
            <xm:f>'DATOS '!$A$17</xm:f>
            <x14:dxf>
              <fill>
                <patternFill>
                  <bgColor rgb="FFFFC000"/>
                </patternFill>
              </fill>
            </x14:dxf>
          </x14:cfRule>
          <x14:cfRule type="cellIs" priority="92" operator="equal" id="{69D16CF7-8919-447B-9C65-5284B1179F86}">
            <xm:f>'DATOS '!$A$16</xm:f>
            <x14:dxf>
              <fill>
                <patternFill>
                  <bgColor rgb="FFFF0000"/>
                </patternFill>
              </fill>
            </x14:dxf>
          </x14:cfRule>
          <xm:sqref>P60:P61</xm:sqref>
        </x14:conditionalFormatting>
        <x14:conditionalFormatting xmlns:xm="http://schemas.microsoft.com/office/excel/2006/main">
          <x14:cfRule type="cellIs" priority="75" operator="equal" id="{C1264847-1198-45EB-93ED-D2E3F102E3A9}">
            <xm:f>'DATOS '!$A$6</xm:f>
            <x14:dxf>
              <fill>
                <patternFill>
                  <bgColor rgb="FF00B050"/>
                </patternFill>
              </fill>
            </x14:dxf>
          </x14:cfRule>
          <x14:cfRule type="cellIs" priority="76" operator="equal" id="{BBA03CFA-DE5D-4DD5-8A0B-7CACB1A8FF8D}">
            <xm:f>'DATOS '!$A$5</xm:f>
            <x14:dxf>
              <fill>
                <patternFill>
                  <bgColor rgb="FF92D050"/>
                </patternFill>
              </fill>
            </x14:dxf>
          </x14:cfRule>
          <x14:cfRule type="cellIs" priority="77" operator="equal" id="{79B6D008-158B-4AAB-AE71-200C57CBF3A5}">
            <xm:f>'DATOS '!$A$4</xm:f>
            <x14:dxf>
              <fill>
                <patternFill>
                  <bgColor rgb="FFFFFF00"/>
                </patternFill>
              </fill>
            </x14:dxf>
          </x14:cfRule>
          <x14:cfRule type="cellIs" priority="78" operator="equal" id="{5F43DC0A-D85A-4DCE-BB39-2438DF1977B5}">
            <xm:f>'DATOS '!$A$3</xm:f>
            <x14:dxf>
              <fill>
                <patternFill>
                  <bgColor rgb="FFFFC000"/>
                </patternFill>
              </fill>
            </x14:dxf>
          </x14:cfRule>
          <x14:cfRule type="cellIs" priority="79" operator="equal" id="{ACD895FA-3300-47AF-A548-C67933EFC8B3}">
            <xm:f>'DATOS '!$A$2</xm:f>
            <x14:dxf>
              <fill>
                <patternFill>
                  <bgColor rgb="FFFF0000"/>
                </patternFill>
              </fill>
            </x14:dxf>
          </x14:cfRule>
          <xm:sqref>N63:N64 AI63</xm:sqref>
        </x14:conditionalFormatting>
        <x14:conditionalFormatting xmlns:xm="http://schemas.microsoft.com/office/excel/2006/main">
          <x14:cfRule type="cellIs" priority="80" operator="equal" id="{26CED276-2547-4CA6-91B3-2CE113D5754E}">
            <xm:f>'DATOS '!$A$13</xm:f>
            <x14:dxf>
              <fill>
                <patternFill>
                  <bgColor rgb="FF00B050"/>
                </patternFill>
              </fill>
            </x14:dxf>
          </x14:cfRule>
          <x14:cfRule type="cellIs" priority="81" operator="equal" id="{80043083-889B-4F77-AED9-8600F0A7958C}">
            <xm:f>'DATOS '!$A$12</xm:f>
            <x14:dxf>
              <fill>
                <patternFill>
                  <bgColor rgb="FF92D050"/>
                </patternFill>
              </fill>
            </x14:dxf>
          </x14:cfRule>
          <x14:cfRule type="cellIs" priority="82" operator="equal" id="{66417F5C-6BE0-4060-AA8A-F8ED0FDCA80C}">
            <xm:f>'DATOS '!$A$11</xm:f>
            <x14:dxf>
              <fill>
                <patternFill>
                  <bgColor rgb="FFFFFF00"/>
                </patternFill>
              </fill>
            </x14:dxf>
          </x14:cfRule>
          <x14:cfRule type="cellIs" priority="83" operator="equal" id="{78D9EA8B-3091-4E53-B065-F2EB76641AF4}">
            <xm:f>'DATOS '!$A$10</xm:f>
            <x14:dxf>
              <fill>
                <patternFill>
                  <bgColor rgb="FFFFC000"/>
                </patternFill>
              </fill>
            </x14:dxf>
          </x14:cfRule>
          <x14:cfRule type="cellIs" priority="84" operator="equal" id="{EABE5AAE-F4FA-4F19-AAA1-D7672BDE284A}">
            <xm:f>'DATOS '!$A$9</xm:f>
            <x14:dxf>
              <fill>
                <patternFill>
                  <bgColor rgb="FFFF0000"/>
                </patternFill>
              </fill>
            </x14:dxf>
          </x14:cfRule>
          <xm:sqref>AJ63</xm:sqref>
        </x14:conditionalFormatting>
        <x14:conditionalFormatting xmlns:xm="http://schemas.microsoft.com/office/excel/2006/main">
          <x14:cfRule type="cellIs" priority="85" operator="equal" id="{FA141800-CE0E-4F00-B15F-C17FAFC64C54}">
            <xm:f>'DATOS '!$A$19</xm:f>
            <x14:dxf>
              <fill>
                <patternFill>
                  <bgColor rgb="FF92D050"/>
                </patternFill>
              </fill>
            </x14:dxf>
          </x14:cfRule>
          <x14:cfRule type="cellIs" priority="86" operator="equal" id="{DFBA900F-9CB8-42E1-B9C0-32C9921CB475}">
            <xm:f>'DATOS '!$A$18</xm:f>
            <x14:dxf>
              <fill>
                <patternFill>
                  <bgColor rgb="FFFFFF00"/>
                </patternFill>
              </fill>
            </x14:dxf>
          </x14:cfRule>
          <x14:cfRule type="cellIs" priority="87" operator="equal" id="{34B5B390-6132-4D1F-8342-8A898796F0F2}">
            <xm:f>'DATOS '!$A$17</xm:f>
            <x14:dxf>
              <fill>
                <patternFill>
                  <bgColor rgb="FFFFC000"/>
                </patternFill>
              </fill>
            </x14:dxf>
          </x14:cfRule>
          <x14:cfRule type="cellIs" priority="88" operator="equal" id="{53038797-D6FF-4C33-93DE-A5FA39B66AE5}">
            <xm:f>'DATOS '!$A$16</xm:f>
            <x14:dxf>
              <fill>
                <patternFill>
                  <bgColor rgb="FFFF0000"/>
                </patternFill>
              </fill>
            </x14:dxf>
          </x14:cfRule>
          <xm:sqref>CU63:CV64 CZ63:DC63</xm:sqref>
        </x14:conditionalFormatting>
        <x14:conditionalFormatting xmlns:xm="http://schemas.microsoft.com/office/excel/2006/main">
          <x14:cfRule type="cellIs" priority="71" operator="equal" id="{A2FBE770-EB66-4139-B2B0-2E6A15718F33}">
            <xm:f>'DATOS '!$A$19</xm:f>
            <x14:dxf>
              <fill>
                <patternFill>
                  <bgColor rgb="FF92D050"/>
                </patternFill>
              </fill>
            </x14:dxf>
          </x14:cfRule>
          <x14:cfRule type="cellIs" priority="72" operator="equal" id="{5A008BCE-5A57-4233-856D-5B3884DE29C8}">
            <xm:f>'DATOS '!$A$18</xm:f>
            <x14:dxf>
              <fill>
                <patternFill>
                  <bgColor rgb="FFFFFF00"/>
                </patternFill>
              </fill>
            </x14:dxf>
          </x14:cfRule>
          <x14:cfRule type="cellIs" priority="73" operator="equal" id="{C337BDD4-5E75-46E9-8EFF-D49650E418E8}">
            <xm:f>'DATOS '!$A$17</xm:f>
            <x14:dxf>
              <fill>
                <patternFill>
                  <bgColor rgb="FFFFC000"/>
                </patternFill>
              </fill>
            </x14:dxf>
          </x14:cfRule>
          <x14:cfRule type="cellIs" priority="74" operator="equal" id="{A90B293F-4A5C-4D68-A1EB-E21375425B4C}">
            <xm:f>'DATOS '!$A$16</xm:f>
            <x14:dxf>
              <fill>
                <patternFill>
                  <bgColor rgb="FFFF0000"/>
                </patternFill>
              </fill>
            </x14:dxf>
          </x14:cfRule>
          <xm:sqref>AK63</xm:sqref>
        </x14:conditionalFormatting>
        <x14:conditionalFormatting xmlns:xm="http://schemas.microsoft.com/office/excel/2006/main">
          <x14:cfRule type="cellIs" priority="67" operator="equal" id="{82A33EEA-0789-4473-B44F-2CCDB5FBF3B0}">
            <xm:f>'DATOS '!$A$19</xm:f>
            <x14:dxf>
              <fill>
                <patternFill>
                  <bgColor rgb="FF92D050"/>
                </patternFill>
              </fill>
            </x14:dxf>
          </x14:cfRule>
          <x14:cfRule type="cellIs" priority="68" operator="equal" id="{5FB2D453-BD43-461C-8EDA-6FCDBE56ECDC}">
            <xm:f>'DATOS '!$A$18</xm:f>
            <x14:dxf>
              <fill>
                <patternFill>
                  <bgColor rgb="FFFFFF00"/>
                </patternFill>
              </fill>
            </x14:dxf>
          </x14:cfRule>
          <x14:cfRule type="cellIs" priority="69" operator="equal" id="{B48DE262-062D-432D-A121-C17983F47121}">
            <xm:f>'DATOS '!$A$17</xm:f>
            <x14:dxf>
              <fill>
                <patternFill>
                  <bgColor rgb="FFFFC000"/>
                </patternFill>
              </fill>
            </x14:dxf>
          </x14:cfRule>
          <x14:cfRule type="cellIs" priority="70" operator="equal" id="{FBA3FF6D-5DE6-4058-A580-9ED2052386DC}">
            <xm:f>'DATOS '!$A$16</xm:f>
            <x14:dxf>
              <fill>
                <patternFill>
                  <bgColor rgb="FFFF0000"/>
                </patternFill>
              </fill>
            </x14:dxf>
          </x14:cfRule>
          <xm:sqref>P63:P64</xm:sqref>
        </x14:conditionalFormatting>
        <x14:conditionalFormatting xmlns:xm="http://schemas.microsoft.com/office/excel/2006/main">
          <x14:cfRule type="cellIs" priority="53" operator="equal" id="{46BB3D68-B3BA-497A-8D42-4E375072E19A}">
            <xm:f>'DATOS '!$A$6</xm:f>
            <x14:dxf>
              <fill>
                <patternFill>
                  <bgColor rgb="FF00B050"/>
                </patternFill>
              </fill>
            </x14:dxf>
          </x14:cfRule>
          <x14:cfRule type="cellIs" priority="54" operator="equal" id="{4D3D4C43-525A-44B7-8227-FE57530C6A37}">
            <xm:f>'DATOS '!$A$5</xm:f>
            <x14:dxf>
              <fill>
                <patternFill>
                  <bgColor rgb="FF92D050"/>
                </patternFill>
              </fill>
            </x14:dxf>
          </x14:cfRule>
          <x14:cfRule type="cellIs" priority="55" operator="equal" id="{4E845A5E-F830-40F0-A4D5-3BD810A5C46B}">
            <xm:f>'DATOS '!$A$4</xm:f>
            <x14:dxf>
              <fill>
                <patternFill>
                  <bgColor rgb="FFFFFF00"/>
                </patternFill>
              </fill>
            </x14:dxf>
          </x14:cfRule>
          <x14:cfRule type="cellIs" priority="56" operator="equal" id="{EF1E0252-C6FF-4D94-BD0C-5D85D860B8F2}">
            <xm:f>'DATOS '!$A$3</xm:f>
            <x14:dxf>
              <fill>
                <patternFill>
                  <bgColor rgb="FFFFC000"/>
                </patternFill>
              </fill>
            </x14:dxf>
          </x14:cfRule>
          <x14:cfRule type="cellIs" priority="57" operator="equal" id="{51E9BCB5-D1A7-45FE-B62A-BB2E18941D86}">
            <xm:f>'DATOS '!$A$2</xm:f>
            <x14:dxf>
              <fill>
                <patternFill>
                  <bgColor rgb="FFFF0000"/>
                </patternFill>
              </fill>
            </x14:dxf>
          </x14:cfRule>
          <xm:sqref>N65:N66 AI65</xm:sqref>
        </x14:conditionalFormatting>
        <x14:conditionalFormatting xmlns:xm="http://schemas.microsoft.com/office/excel/2006/main">
          <x14:cfRule type="cellIs" priority="58" operator="equal" id="{DC2764DB-63EA-4665-B0BF-CCF31D84AFBB}">
            <xm:f>'DATOS '!$A$13</xm:f>
            <x14:dxf>
              <fill>
                <patternFill>
                  <bgColor rgb="FF00B050"/>
                </patternFill>
              </fill>
            </x14:dxf>
          </x14:cfRule>
          <x14:cfRule type="cellIs" priority="59" operator="equal" id="{04E57837-1CDA-4E04-A27E-EA139C8A6082}">
            <xm:f>'DATOS '!$A$12</xm:f>
            <x14:dxf>
              <fill>
                <patternFill>
                  <bgColor rgb="FF92D050"/>
                </patternFill>
              </fill>
            </x14:dxf>
          </x14:cfRule>
          <x14:cfRule type="cellIs" priority="60" operator="equal" id="{74D1BDF3-3F33-407E-8406-BB72B564576F}">
            <xm:f>'DATOS '!$A$11</xm:f>
            <x14:dxf>
              <fill>
                <patternFill>
                  <bgColor rgb="FFFFFF00"/>
                </patternFill>
              </fill>
            </x14:dxf>
          </x14:cfRule>
          <x14:cfRule type="cellIs" priority="61" operator="equal" id="{74FE0CB3-33C9-4FF2-97E8-2E06ABACE7E2}">
            <xm:f>'DATOS '!$A$10</xm:f>
            <x14:dxf>
              <fill>
                <patternFill>
                  <bgColor rgb="FFFFC000"/>
                </patternFill>
              </fill>
            </x14:dxf>
          </x14:cfRule>
          <x14:cfRule type="cellIs" priority="62" operator="equal" id="{573262AF-1E89-4777-B166-81E643159425}">
            <xm:f>'DATOS '!$A$9</xm:f>
            <x14:dxf>
              <fill>
                <patternFill>
                  <bgColor rgb="FFFF0000"/>
                </patternFill>
              </fill>
            </x14:dxf>
          </x14:cfRule>
          <xm:sqref>AJ65</xm:sqref>
        </x14:conditionalFormatting>
        <x14:conditionalFormatting xmlns:xm="http://schemas.microsoft.com/office/excel/2006/main">
          <x14:cfRule type="cellIs" priority="63" operator="equal" id="{7A7489D0-38AA-4B1A-A7C1-CEF2BA1509F5}">
            <xm:f>'DATOS '!$A$19</xm:f>
            <x14:dxf>
              <fill>
                <patternFill>
                  <bgColor rgb="FF92D050"/>
                </patternFill>
              </fill>
            </x14:dxf>
          </x14:cfRule>
          <x14:cfRule type="cellIs" priority="64" operator="equal" id="{58B0B838-9947-4FA4-B0AF-97CCC897AA85}">
            <xm:f>'DATOS '!$A$18</xm:f>
            <x14:dxf>
              <fill>
                <patternFill>
                  <bgColor rgb="FFFFFF00"/>
                </patternFill>
              </fill>
            </x14:dxf>
          </x14:cfRule>
          <x14:cfRule type="cellIs" priority="65" operator="equal" id="{B8490051-3E45-445D-A409-CF643C1F5AF5}">
            <xm:f>'DATOS '!$A$17</xm:f>
            <x14:dxf>
              <fill>
                <patternFill>
                  <bgColor rgb="FFFFC000"/>
                </patternFill>
              </fill>
            </x14:dxf>
          </x14:cfRule>
          <x14:cfRule type="cellIs" priority="66" operator="equal" id="{BEF6556F-1773-4F06-BF6E-79ABEA1AC85E}">
            <xm:f>'DATOS '!$A$16</xm:f>
            <x14:dxf>
              <fill>
                <patternFill>
                  <bgColor rgb="FFFF0000"/>
                </patternFill>
              </fill>
            </x14:dxf>
          </x14:cfRule>
          <xm:sqref>CU65:CV66 CZ65:DC65</xm:sqref>
        </x14:conditionalFormatting>
        <x14:conditionalFormatting xmlns:xm="http://schemas.microsoft.com/office/excel/2006/main">
          <x14:cfRule type="cellIs" priority="49" operator="equal" id="{720EF1F4-D217-44AB-9681-1F2DAF16DD6C}">
            <xm:f>'DATOS '!$A$19</xm:f>
            <x14:dxf>
              <fill>
                <patternFill>
                  <bgColor rgb="FF92D050"/>
                </patternFill>
              </fill>
            </x14:dxf>
          </x14:cfRule>
          <x14:cfRule type="cellIs" priority="50" operator="equal" id="{129499CD-0181-4D3F-8C91-1036076C98CC}">
            <xm:f>'DATOS '!$A$18</xm:f>
            <x14:dxf>
              <fill>
                <patternFill>
                  <bgColor rgb="FFFFFF00"/>
                </patternFill>
              </fill>
            </x14:dxf>
          </x14:cfRule>
          <x14:cfRule type="cellIs" priority="51" operator="equal" id="{FED36BE3-FECB-4B8F-BE7A-EA3B4C6AE185}">
            <xm:f>'DATOS '!$A$17</xm:f>
            <x14:dxf>
              <fill>
                <patternFill>
                  <bgColor rgb="FFFFC000"/>
                </patternFill>
              </fill>
            </x14:dxf>
          </x14:cfRule>
          <x14:cfRule type="cellIs" priority="52" operator="equal" id="{7DC15837-F877-4D8E-A9BE-D3DBF28FB494}">
            <xm:f>'DATOS '!$A$16</xm:f>
            <x14:dxf>
              <fill>
                <patternFill>
                  <bgColor rgb="FFFF0000"/>
                </patternFill>
              </fill>
            </x14:dxf>
          </x14:cfRule>
          <xm:sqref>AK65</xm:sqref>
        </x14:conditionalFormatting>
        <x14:conditionalFormatting xmlns:xm="http://schemas.microsoft.com/office/excel/2006/main">
          <x14:cfRule type="cellIs" priority="45" operator="equal" id="{4616C7BF-205A-4D7B-BACA-8DD4A8DFBAE4}">
            <xm:f>'DATOS '!$A$19</xm:f>
            <x14:dxf>
              <fill>
                <patternFill>
                  <bgColor rgb="FF92D050"/>
                </patternFill>
              </fill>
            </x14:dxf>
          </x14:cfRule>
          <x14:cfRule type="cellIs" priority="46" operator="equal" id="{EDDEF4BF-4D2F-4E26-BC4E-0632C1B1FE90}">
            <xm:f>'DATOS '!$A$18</xm:f>
            <x14:dxf>
              <fill>
                <patternFill>
                  <bgColor rgb="FFFFFF00"/>
                </patternFill>
              </fill>
            </x14:dxf>
          </x14:cfRule>
          <x14:cfRule type="cellIs" priority="47" operator="equal" id="{AF8DAAED-BCE5-4AB5-B7A7-8E8A23F14E17}">
            <xm:f>'DATOS '!$A$17</xm:f>
            <x14:dxf>
              <fill>
                <patternFill>
                  <bgColor rgb="FFFFC000"/>
                </patternFill>
              </fill>
            </x14:dxf>
          </x14:cfRule>
          <x14:cfRule type="cellIs" priority="48" operator="equal" id="{2F57D81F-1616-403E-AE6B-4784B2024646}">
            <xm:f>'DATOS '!$A$16</xm:f>
            <x14:dxf>
              <fill>
                <patternFill>
                  <bgColor rgb="FFFF0000"/>
                </patternFill>
              </fill>
            </x14:dxf>
          </x14:cfRule>
          <xm:sqref>P65:P66</xm:sqref>
        </x14:conditionalFormatting>
        <x14:conditionalFormatting xmlns:xm="http://schemas.microsoft.com/office/excel/2006/main">
          <x14:cfRule type="cellIs" priority="31" operator="equal" id="{6124AD74-FCA2-4ECE-8BCB-9488B70D588F}">
            <xm:f>'DATOS '!$A$6</xm:f>
            <x14:dxf>
              <fill>
                <patternFill>
                  <bgColor rgb="FF00B050"/>
                </patternFill>
              </fill>
            </x14:dxf>
          </x14:cfRule>
          <x14:cfRule type="cellIs" priority="32" operator="equal" id="{BAF52E67-E4D6-44DD-A7A5-A60609C78599}">
            <xm:f>'DATOS '!$A$5</xm:f>
            <x14:dxf>
              <fill>
                <patternFill>
                  <bgColor rgb="FF92D050"/>
                </patternFill>
              </fill>
            </x14:dxf>
          </x14:cfRule>
          <x14:cfRule type="cellIs" priority="33" operator="equal" id="{C5B0D11C-9429-49CF-B892-5B2049BE0134}">
            <xm:f>'DATOS '!$A$4</xm:f>
            <x14:dxf>
              <fill>
                <patternFill>
                  <bgColor rgb="FFFFFF00"/>
                </patternFill>
              </fill>
            </x14:dxf>
          </x14:cfRule>
          <x14:cfRule type="cellIs" priority="34" operator="equal" id="{CC3853D6-EA4E-43CE-B59C-4B338E76689E}">
            <xm:f>'DATOS '!$A$3</xm:f>
            <x14:dxf>
              <fill>
                <patternFill>
                  <bgColor rgb="FFFFC000"/>
                </patternFill>
              </fill>
            </x14:dxf>
          </x14:cfRule>
          <x14:cfRule type="cellIs" priority="35" operator="equal" id="{3FA4D8CB-99F7-4FEF-AE84-FB5D671AFA92}">
            <xm:f>'DATOS '!$A$2</xm:f>
            <x14:dxf>
              <fill>
                <patternFill>
                  <bgColor rgb="FFFF0000"/>
                </patternFill>
              </fill>
            </x14:dxf>
          </x14:cfRule>
          <xm:sqref>N10:N11 AI10</xm:sqref>
        </x14:conditionalFormatting>
        <x14:conditionalFormatting xmlns:xm="http://schemas.microsoft.com/office/excel/2006/main">
          <x14:cfRule type="cellIs" priority="36" operator="equal" id="{1B65404C-78D7-471F-AE96-AFB40758D3BB}">
            <xm:f>'DATOS '!$A$13</xm:f>
            <x14:dxf>
              <fill>
                <patternFill>
                  <bgColor rgb="FF00B050"/>
                </patternFill>
              </fill>
            </x14:dxf>
          </x14:cfRule>
          <x14:cfRule type="cellIs" priority="37" operator="equal" id="{70FB9B20-843F-4759-900E-5A3DAF6425D7}">
            <xm:f>'DATOS '!$A$12</xm:f>
            <x14:dxf>
              <fill>
                <patternFill>
                  <bgColor rgb="FF92D050"/>
                </patternFill>
              </fill>
            </x14:dxf>
          </x14:cfRule>
          <x14:cfRule type="cellIs" priority="38" operator="equal" id="{76DCFD2E-DC81-44FF-9A57-37FFA551040E}">
            <xm:f>'DATOS '!$A$11</xm:f>
            <x14:dxf>
              <fill>
                <patternFill>
                  <bgColor rgb="FFFFFF00"/>
                </patternFill>
              </fill>
            </x14:dxf>
          </x14:cfRule>
          <x14:cfRule type="cellIs" priority="39" operator="equal" id="{803FC36E-38D0-41ED-BA60-31FF33427401}">
            <xm:f>'DATOS '!$A$10</xm:f>
            <x14:dxf>
              <fill>
                <patternFill>
                  <bgColor rgb="FFFFC000"/>
                </patternFill>
              </fill>
            </x14:dxf>
          </x14:cfRule>
          <x14:cfRule type="cellIs" priority="40" operator="equal" id="{E4D9B2DC-682A-4D57-972F-516F48F5FE52}">
            <xm:f>'DATOS '!$A$9</xm:f>
            <x14:dxf>
              <fill>
                <patternFill>
                  <bgColor rgb="FFFF0000"/>
                </patternFill>
              </fill>
            </x14:dxf>
          </x14:cfRule>
          <xm:sqref>O10:O11 AJ10</xm:sqref>
        </x14:conditionalFormatting>
        <x14:conditionalFormatting xmlns:xm="http://schemas.microsoft.com/office/excel/2006/main">
          <x14:cfRule type="cellIs" priority="41" operator="equal" id="{4EA4A405-B333-435D-B296-52E364DAFF37}">
            <xm:f>'DATOS '!$A$19</xm:f>
            <x14:dxf>
              <fill>
                <patternFill>
                  <bgColor rgb="FF92D050"/>
                </patternFill>
              </fill>
            </x14:dxf>
          </x14:cfRule>
          <x14:cfRule type="cellIs" priority="42" operator="equal" id="{A31D5A3E-408E-474B-8C30-ED0A10A38859}">
            <xm:f>'DATOS '!$A$18</xm:f>
            <x14:dxf>
              <fill>
                <patternFill>
                  <bgColor rgb="FFFFFF00"/>
                </patternFill>
              </fill>
            </x14:dxf>
          </x14:cfRule>
          <x14:cfRule type="cellIs" priority="43" operator="equal" id="{24EF1B8F-C6E4-47DA-9F54-F6BFC913773B}">
            <xm:f>'DATOS '!$A$17</xm:f>
            <x14:dxf>
              <fill>
                <patternFill>
                  <bgColor rgb="FFFFC000"/>
                </patternFill>
              </fill>
            </x14:dxf>
          </x14:cfRule>
          <x14:cfRule type="cellIs" priority="44" operator="equal" id="{B48B760D-3144-48E1-ACA8-57870AB4C12E}">
            <xm:f>'DATOS '!$A$16</xm:f>
            <x14:dxf>
              <fill>
                <patternFill>
                  <bgColor rgb="FFFF0000"/>
                </patternFill>
              </fill>
            </x14:dxf>
          </x14:cfRule>
          <xm:sqref>CU10:CV11 CZ10:DC10</xm:sqref>
        </x14:conditionalFormatting>
        <x14:conditionalFormatting xmlns:xm="http://schemas.microsoft.com/office/excel/2006/main">
          <x14:cfRule type="cellIs" priority="27" operator="equal" id="{184FF475-04B4-4673-80E3-03ECFAA2B409}">
            <xm:f>'DATOS '!$A$19</xm:f>
            <x14:dxf>
              <fill>
                <patternFill>
                  <bgColor rgb="FF92D050"/>
                </patternFill>
              </fill>
            </x14:dxf>
          </x14:cfRule>
          <x14:cfRule type="cellIs" priority="28" operator="equal" id="{8088FE3C-AE2B-47F9-9C28-11D1658B2871}">
            <xm:f>'DATOS '!$A$18</xm:f>
            <x14:dxf>
              <fill>
                <patternFill>
                  <bgColor rgb="FFFFFF00"/>
                </patternFill>
              </fill>
            </x14:dxf>
          </x14:cfRule>
          <x14:cfRule type="cellIs" priority="29" operator="equal" id="{7F669317-E637-40B5-9BAC-2B5C59893180}">
            <xm:f>'DATOS '!$A$17</xm:f>
            <x14:dxf>
              <fill>
                <patternFill>
                  <bgColor rgb="FFFFC000"/>
                </patternFill>
              </fill>
            </x14:dxf>
          </x14:cfRule>
          <x14:cfRule type="cellIs" priority="30" operator="equal" id="{B9F636EC-47D6-4F86-8A81-4AB6D46D8DD7}">
            <xm:f>'DATOS '!$A$16</xm:f>
            <x14:dxf>
              <fill>
                <patternFill>
                  <bgColor rgb="FFFF0000"/>
                </patternFill>
              </fill>
            </x14:dxf>
          </x14:cfRule>
          <xm:sqref>AK10</xm:sqref>
        </x14:conditionalFormatting>
        <x14:conditionalFormatting xmlns:xm="http://schemas.microsoft.com/office/excel/2006/main">
          <x14:cfRule type="cellIs" priority="23" operator="equal" id="{62F34097-74FF-4C20-B4AF-EB9AAE05AFE1}">
            <xm:f>'DATOS '!$A$19</xm:f>
            <x14:dxf>
              <fill>
                <patternFill>
                  <bgColor rgb="FF92D050"/>
                </patternFill>
              </fill>
            </x14:dxf>
          </x14:cfRule>
          <x14:cfRule type="cellIs" priority="24" operator="equal" id="{6CF4D44B-86E5-4F33-A207-E42C3CAD986F}">
            <xm:f>'DATOS '!$A$18</xm:f>
            <x14:dxf>
              <fill>
                <patternFill>
                  <bgColor rgb="FFFFFF00"/>
                </patternFill>
              </fill>
            </x14:dxf>
          </x14:cfRule>
          <x14:cfRule type="cellIs" priority="25" operator="equal" id="{FEC29966-DBFB-452E-9310-C3F0335BAF71}">
            <xm:f>'DATOS '!$A$17</xm:f>
            <x14:dxf>
              <fill>
                <patternFill>
                  <bgColor rgb="FFFFC000"/>
                </patternFill>
              </fill>
            </x14:dxf>
          </x14:cfRule>
          <x14:cfRule type="cellIs" priority="26" operator="equal" id="{4743C48C-2330-4236-A03D-68C634A2B5AF}">
            <xm:f>'DATOS '!$A$16</xm:f>
            <x14:dxf>
              <fill>
                <patternFill>
                  <bgColor rgb="FFFF0000"/>
                </patternFill>
              </fill>
            </x14:dxf>
          </x14:cfRule>
          <xm:sqref>P10:P11</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Validacion!$J$1:$J$4</xm:f>
          </x14:formula1>
          <xm:sqref>AG25:AH26 AG22:AH23 AG28:AH29 AG31:AH31 AG33:AH34 AG36:AH37 AG39:AH40 AG42:AH43 AG45:AH46 AG48:AH49 AG17:AH20 AG54:AH55 AG57:AH58 AG60:AH61 AG63:AH66 AG10:AH11 AG13:AH15 AG51:AH52</xm:sqref>
        </x14:dataValidation>
        <x14:dataValidation type="list" allowBlank="1" showInputMessage="1" showErrorMessage="1">
          <x14:formula1>
            <xm:f>'DATOS '!$A$24:$A$26</xm:f>
          </x14:formula1>
          <xm:sqref>AL25:AL26 AL22:AL23 AL28:AL29 AL31 AL33:AL34 AL36:AL37 AL39:AL40 AL42:AL43 AL45:AL46 AL48:AL49 AL51:AL52 AL54:AL55 AL57:AL58 AL60:AL61 AL63:AL66 AL10:AL11 AL13:AL15 AL17:AL20</xm:sqref>
        </x14:dataValidation>
        <x14:dataValidation type="list" allowBlank="1" showInputMessage="1" showErrorMessage="1">
          <x14:formula1>
            <xm:f>'DATOS '!$A$2:$A$6</xm:f>
          </x14:formula1>
          <xm:sqref>N10:N67</xm:sqref>
        </x14:dataValidation>
        <x14:dataValidation type="list" allowBlank="1" showInputMessage="1" showErrorMessage="1">
          <x14:formula1>
            <xm:f>Validacion!$I$23:$I$27</xm:f>
          </x14:formula1>
          <xm:sqref>AJ10:AJ67</xm:sqref>
        </x14:dataValidation>
        <x14:dataValidation type="list" allowBlank="1" showInputMessage="1" showErrorMessage="1">
          <x14:formula1>
            <xm:f>Validacion!$I$15:$I$19</xm:f>
          </x14:formula1>
          <xm:sqref>AI10:AI67</xm:sqref>
        </x14:dataValidation>
        <x14:dataValidation type="list" allowBlank="1" showInputMessage="1" showErrorMessage="1">
          <x14:formula1>
            <xm:f>Validacion!$A$2:$A$3</xm:f>
          </x14:formula1>
          <xm:sqref>S10:S67</xm:sqref>
        </x14:dataValidation>
        <x14:dataValidation type="list" allowBlank="1" showInputMessage="1" showErrorMessage="1">
          <x14:formula1>
            <xm:f>Validacion!$B$2:$B$3</xm:f>
          </x14:formula1>
          <xm:sqref>T10:T67</xm:sqref>
        </x14:dataValidation>
        <x14:dataValidation type="list" allowBlank="1" showInputMessage="1" showErrorMessage="1">
          <x14:formula1>
            <xm:f>Validacion!$C$2:$C$3</xm:f>
          </x14:formula1>
          <xm:sqref>U10:U67</xm:sqref>
        </x14:dataValidation>
        <x14:dataValidation type="list" allowBlank="1" showInputMessage="1" showErrorMessage="1">
          <x14:formula1>
            <xm:f>Validacion!$D$2:$D$4</xm:f>
          </x14:formula1>
          <xm:sqref>V10:V67</xm:sqref>
        </x14:dataValidation>
        <x14:dataValidation type="list" allowBlank="1" showInputMessage="1" showErrorMessage="1">
          <x14:formula1>
            <xm:f>Validacion!$E$2:$E$3</xm:f>
          </x14:formula1>
          <xm:sqref>W10:W67</xm:sqref>
        </x14:dataValidation>
        <x14:dataValidation type="list" allowBlank="1" showInputMessage="1" showErrorMessage="1">
          <x14:formula1>
            <xm:f>Validacion!$F$2:$F$3</xm:f>
          </x14:formula1>
          <xm:sqref>X10:X67</xm:sqref>
        </x14:dataValidation>
        <x14:dataValidation type="list" allowBlank="1" showInputMessage="1" showErrorMessage="1">
          <x14:formula1>
            <xm:f>Validacion!$G$2:$G$4</xm:f>
          </x14:formula1>
          <xm:sqref>Y10:Y67</xm:sqref>
        </x14:dataValidation>
        <x14:dataValidation type="list" allowBlank="1" showInputMessage="1" showErrorMessage="1">
          <x14:formula1>
            <xm:f>'DATOS '!$C$24:$C$25</xm:f>
          </x14:formula1>
          <xm:sqref>R10:R67</xm:sqref>
        </x14:dataValidation>
        <x14:dataValidation type="list" allowBlank="1" showInputMessage="1" showErrorMessage="1">
          <x14:formula1>
            <xm:f>'DATOS '!$E$24:$E$26</xm:f>
          </x14:formula1>
          <xm:sqref>AB10:AB67</xm:sqref>
        </x14:dataValidation>
        <x14:dataValidation type="list" allowBlank="1" showInputMessage="1" showErrorMessage="1">
          <x14:formula1>
            <xm:f>'DATOS '!$E$32:$E$40</xm:f>
          </x14:formula1>
          <xm:sqref>C10:C12 C17:C67</xm:sqref>
        </x14:dataValidation>
        <x14:dataValidation type="list" allowBlank="1" showInputMessage="1" showErrorMessage="1">
          <x14:formula1>
            <xm:f>'DATOS '!$A$32:$A$39</xm:f>
          </x14:formula1>
          <xm:sqref>A10:A67</xm:sqref>
        </x14:dataValidation>
        <x14:dataValidation type="list" allowBlank="1" showInputMessage="1" showErrorMessage="1">
          <x14:formula1>
            <xm:f>'DATOS '!$B$32:$B$35</xm:f>
          </x14:formula1>
          <xm:sqref>B10:B67</xm:sqref>
        </x14:dataValidation>
        <x14:dataValidation type="list" allowBlank="1" showInputMessage="1" showErrorMessage="1">
          <x14:formula1>
            <xm:f>'DATOS '!$C$32:$C$56</xm:f>
          </x14:formula1>
          <xm:sqref>D10:D67</xm:sqref>
        </x14:dataValidation>
        <x14:dataValidation type="list" allowBlank="1" showInputMessage="1" showErrorMessage="1">
          <x14:formula1>
            <xm:f>'DATOS '!$A$9:$A$13</xm:f>
          </x14:formula1>
          <xm:sqref>O10:O67</xm:sqref>
        </x14:dataValidation>
        <x14:dataValidation type="list" allowBlank="1" showInputMessage="1" showErrorMessage="1">
          <x14:formula1>
            <xm:f>'DATOS '!$E$32:$E$41</xm:f>
          </x14:formula1>
          <xm:sqref>C13:C16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Calific impacto riesgos corrupc</vt:lpstr>
      <vt:lpstr>Matriz de riesgo </vt:lpstr>
      <vt:lpstr>Mapa de Riesgos</vt:lpstr>
      <vt:lpstr>Validacion</vt:lpstr>
      <vt:lpstr>DATOS </vt:lpstr>
      <vt:lpstr>Contexto </vt:lpstr>
      <vt:lpstr>Contabilidad</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2020-03-19T14:12:29Z</dcterms:modified>
</cp:coreProperties>
</file>