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16815" windowHeight="7620" tabRatio="614" activeTab="2"/>
  </bookViews>
  <sheets>
    <sheet name="Contexto" sheetId="45" r:id="rId1"/>
    <sheet name="Calific impacto riesgos corrupc" sheetId="42" state="hidden" r:id="rId2"/>
    <sheet name="Mapa de riesgo " sheetId="40" r:id="rId3"/>
    <sheet name="Mapa de Riesgos" sheetId="46" state="hidden" r:id="rId4"/>
    <sheet name="Validacion" sheetId="33" state="hidden" r:id="rId5"/>
    <sheet name="DATOS " sheetId="39" state="hidden" r:id="rId6"/>
    <sheet name="Registro de incidente" sheetId="47" r:id="rId7"/>
    <sheet name="Datos" sheetId="48" r:id="rId8"/>
    <sheet name="Instructivo" sheetId="5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2" hidden="1">'Mapa de riesgo '!$D$44:$D$47</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44525"/>
</workbook>
</file>

<file path=xl/calcChain.xml><?xml version="1.0" encoding="utf-8"?>
<calcChain xmlns="http://schemas.openxmlformats.org/spreadsheetml/2006/main">
  <c r="Z39" i="40" l="1"/>
  <c r="AA39" i="40" s="1"/>
  <c r="Z38" i="40"/>
  <c r="AA38" i="40" s="1"/>
  <c r="CM37" i="40"/>
  <c r="CK37" i="40"/>
  <c r="CG37" i="40"/>
  <c r="CF37" i="40"/>
  <c r="Z37" i="40"/>
  <c r="AA37" i="40" s="1"/>
  <c r="Z36" i="40"/>
  <c r="AA36" i="40" s="1"/>
  <c r="Z35" i="40"/>
  <c r="AA35" i="40" s="1"/>
  <c r="CM34" i="40"/>
  <c r="CK34" i="40"/>
  <c r="CG34" i="40"/>
  <c r="CF34" i="40"/>
  <c r="Z34" i="40"/>
  <c r="AA34" i="40" s="1"/>
  <c r="Z33" i="40"/>
  <c r="AA33" i="40" s="1"/>
  <c r="Z32" i="40"/>
  <c r="AA32" i="40" s="1"/>
  <c r="CM31" i="40"/>
  <c r="CK31" i="40"/>
  <c r="CG31" i="40"/>
  <c r="CF31" i="40"/>
  <c r="Z31" i="40"/>
  <c r="AA31" i="40" s="1"/>
  <c r="Z30" i="40"/>
  <c r="AA30" i="40" s="1"/>
  <c r="Z29" i="40"/>
  <c r="AA29" i="40" s="1"/>
  <c r="CM28" i="40"/>
  <c r="CK28" i="40"/>
  <c r="CG28" i="40"/>
  <c r="CF28" i="40"/>
  <c r="Z28" i="40"/>
  <c r="AA28" i="40" s="1"/>
  <c r="Z27" i="40"/>
  <c r="AA27" i="40" s="1"/>
  <c r="Z26" i="40"/>
  <c r="AA26" i="40" s="1"/>
  <c r="CM25" i="40"/>
  <c r="CK25" i="40"/>
  <c r="CG25" i="40"/>
  <c r="CF25" i="40"/>
  <c r="Z25" i="40"/>
  <c r="AA25" i="40" s="1"/>
  <c r="Z24" i="40"/>
  <c r="AA24" i="40" s="1"/>
  <c r="Z23" i="40"/>
  <c r="AA23" i="40" s="1"/>
  <c r="CM22" i="40"/>
  <c r="CK22" i="40"/>
  <c r="CG22" i="40"/>
  <c r="CF22" i="40"/>
  <c r="Z22" i="40"/>
  <c r="AA22" i="40" s="1"/>
  <c r="Z14" i="40"/>
  <c r="AA14" i="40" s="1"/>
  <c r="Z13" i="40"/>
  <c r="AA13" i="40" s="1"/>
  <c r="Z12" i="40"/>
  <c r="AA12" i="40" s="1"/>
  <c r="AL37" i="40" l="1"/>
  <c r="P37" i="40"/>
  <c r="P34" i="40"/>
  <c r="P31" i="40"/>
  <c r="P25" i="40"/>
  <c r="AC37" i="40"/>
  <c r="AD37" i="40" s="1"/>
  <c r="AC38" i="40"/>
  <c r="AD38" i="40" s="1"/>
  <c r="AC39" i="40"/>
  <c r="AD39" i="40" s="1"/>
  <c r="AL34" i="40"/>
  <c r="AL28" i="40"/>
  <c r="AL31" i="40"/>
  <c r="AC36" i="40"/>
  <c r="AD36" i="40" s="1"/>
  <c r="AC34" i="40"/>
  <c r="AD34" i="40" s="1"/>
  <c r="AC35" i="40"/>
  <c r="AD35" i="40" s="1"/>
  <c r="AC33" i="40"/>
  <c r="AD33" i="40" s="1"/>
  <c r="AC31" i="40"/>
  <c r="AD31" i="40" s="1"/>
  <c r="AC32" i="40"/>
  <c r="AD32" i="40" s="1"/>
  <c r="P28" i="40"/>
  <c r="P22" i="40"/>
  <c r="AL22" i="40"/>
  <c r="AL25" i="40"/>
  <c r="AC28" i="40"/>
  <c r="AD28" i="40" s="1"/>
  <c r="AC30" i="40"/>
  <c r="AD30" i="40" s="1"/>
  <c r="AC29" i="40"/>
  <c r="AD29" i="40" s="1"/>
  <c r="AC25" i="40"/>
  <c r="AD25" i="40" s="1"/>
  <c r="AC26" i="40"/>
  <c r="AD26" i="40" s="1"/>
  <c r="AC27" i="40"/>
  <c r="AD27" i="40" s="1"/>
  <c r="AC24" i="40"/>
  <c r="AD24" i="40" s="1"/>
  <c r="AC23" i="40"/>
  <c r="AD23" i="40" s="1"/>
  <c r="AC22" i="40"/>
  <c r="AD22" i="40" s="1"/>
  <c r="AC14" i="40"/>
  <c r="AD14" i="40" s="1"/>
  <c r="AC12" i="40"/>
  <c r="AD12" i="40" s="1"/>
  <c r="AC13" i="40"/>
  <c r="AD13" i="40" s="1"/>
  <c r="CM19" i="40"/>
  <c r="CK19" i="40"/>
  <c r="CM16" i="40"/>
  <c r="CK16" i="40"/>
  <c r="U3" i="42"/>
  <c r="U4" i="42"/>
  <c r="U5" i="42"/>
  <c r="U6" i="42"/>
  <c r="U2" i="42"/>
  <c r="AE25" i="40" l="1"/>
  <c r="AF25" i="40" s="1"/>
  <c r="AE22" i="40"/>
  <c r="AF22" i="40" s="1"/>
  <c r="AE37" i="40"/>
  <c r="AF37" i="40" s="1"/>
  <c r="AE34" i="40"/>
  <c r="AF34" i="40" s="1"/>
  <c r="AE31" i="40"/>
  <c r="AF31" i="40" s="1"/>
  <c r="AE28" i="40"/>
  <c r="AF28" i="40" s="1"/>
  <c r="AL19" i="40"/>
  <c r="AL16" i="40"/>
  <c r="V3" i="42" l="1"/>
  <c r="V4" i="42"/>
  <c r="V5" i="42"/>
  <c r="V6" i="42"/>
  <c r="CG19" i="40" l="1"/>
  <c r="CF19" i="40"/>
  <c r="Z19" i="40"/>
  <c r="AA19" i="40" s="1"/>
  <c r="Z20" i="40"/>
  <c r="AA20" i="40" s="1"/>
  <c r="Z21" i="40"/>
  <c r="AA21" i="40" s="1"/>
  <c r="AC21" i="40" s="1"/>
  <c r="AD21" i="40" s="1"/>
  <c r="Z17" i="40"/>
  <c r="AA17" i="40" s="1"/>
  <c r="CF16" i="40"/>
  <c r="CG16" i="40"/>
  <c r="Z16" i="40"/>
  <c r="AA16" i="40" s="1"/>
  <c r="Z18" i="40"/>
  <c r="AA18" i="40" s="1"/>
  <c r="CM10" i="40"/>
  <c r="CK10" i="40"/>
  <c r="AC20" i="40" l="1"/>
  <c r="AD20" i="40" s="1"/>
  <c r="AC17" i="40"/>
  <c r="AD17" i="40" s="1"/>
  <c r="AC19" i="40"/>
  <c r="AD19" i="40" s="1"/>
  <c r="P19" i="40"/>
  <c r="P16" i="40"/>
  <c r="AC16" i="40"/>
  <c r="AD16" i="40" s="1"/>
  <c r="AC18" i="40"/>
  <c r="AD18" i="40" s="1"/>
  <c r="AL10" i="40"/>
  <c r="AE19" i="40" l="1"/>
  <c r="AF19" i="40" s="1"/>
  <c r="AE16" i="40"/>
  <c r="AF16"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E24" i="46"/>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5" i="40" l="1"/>
  <c r="AA15" i="40" s="1"/>
  <c r="Z11" i="40"/>
  <c r="AA11" i="40" s="1"/>
  <c r="Z10" i="40"/>
  <c r="AA10" i="40" s="1"/>
  <c r="V2" i="42"/>
  <c r="AC15" i="40" l="1"/>
  <c r="AD15" i="40" s="1"/>
  <c r="AC11" i="40"/>
  <c r="AD11" i="40" s="1"/>
  <c r="CG10" i="40"/>
  <c r="CF10" i="40"/>
  <c r="P10" i="40" l="1"/>
  <c r="AC10" i="40"/>
  <c r="AD10" i="40" s="1"/>
  <c r="AE10" i="40" l="1"/>
  <c r="AF10" i="40" s="1"/>
</calcChain>
</file>

<file path=xl/comments1.xml><?xml version="1.0" encoding="utf-8"?>
<comments xmlns="http://schemas.openxmlformats.org/spreadsheetml/2006/main">
  <authors>
    <author>Yanet Burgos Duitama</author>
  </authors>
  <commentList>
    <comment ref="M19" author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<sst xmlns="http://schemas.openxmlformats.org/spreadsheetml/2006/main" count="3091" uniqueCount="1154">
  <si>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</si>
  <si>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</si>
  <si>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</si>
  <si>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</si>
  <si>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</si>
  <si>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</si>
  <si>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</si>
  <si>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</si>
  <si>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</si>
  <si>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</si>
  <si>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</si>
  <si>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</si>
  <si>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</si>
  <si>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</si>
  <si>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</si>
  <si>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</si>
  <si>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</si>
  <si>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</si>
  <si>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</si>
  <si>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</si>
  <si>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</si>
  <si>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</si>
  <si>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</si>
  <si>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</si>
  <si>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</si>
  <si>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</si>
  <si>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</si>
  <si>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</si>
  <si>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</si>
  <si>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</si>
  <si>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</si>
  <si>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</si>
  <si>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</si>
  <si>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</si>
  <si>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</si>
  <si>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</si>
  <si>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</si>
  <si>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</si>
  <si>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</si>
  <si>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</si>
  <si>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</si>
  <si>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</si>
  <si>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</si>
  <si>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</si>
  <si>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</si>
  <si>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</si>
  <si>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</si>
  <si>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</si>
  <si>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</si>
  <si>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</si>
  <si>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</si>
  <si>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</si>
  <si>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</si>
  <si>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</si>
  <si>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</si>
  <si>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</si>
  <si>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</si>
  <si>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</si>
  <si>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</si>
  <si>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</si>
  <si>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</si>
  <si>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</si>
  <si>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</si>
  <si>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</si>
  <si>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</si>
  <si>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</si>
  <si>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</si>
  <si>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</si>
  <si>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</si>
  <si>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</si>
  <si>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</si>
  <si>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</si>
  <si>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</si>
  <si>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</si>
  <si>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</si>
  <si>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</si>
  <si>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</si>
  <si>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</si>
  <si>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</si>
  <si>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</si>
  <si>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</si>
  <si>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</si>
  <si>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</si>
  <si>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</si>
  <si>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</si>
  <si>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</si>
  <si>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</si>
  <si>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</si>
  <si>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</si>
  <si>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</si>
  <si>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</si>
  <si>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</si>
  <si>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</si>
  <si>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</si>
  <si>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</si>
  <si>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</si>
  <si>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</si>
  <si>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</si>
  <si>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</si>
  <si>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</si>
  <si>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</si>
  <si>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</si>
  <si>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</si>
  <si>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</si>
  <si>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</si>
  <si>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</si>
  <si>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</si>
  <si>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</si>
  <si>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</si>
  <si>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</si>
  <si>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</si>
  <si>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</si>
  <si>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</si>
  <si>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</si>
  <si>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</si>
  <si>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</si>
  <si>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</si>
  <si>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</si>
  <si>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</si>
  <si>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</si>
  <si>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</si>
  <si>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</si>
  <si>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</si>
  <si>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</si>
  <si>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</si>
  <si>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</si>
  <si>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</si>
  <si>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</si>
  <si>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</si>
  <si>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</si>
  <si>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</si>
  <si>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</si>
  <si>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</si>
  <si>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</si>
  <si>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</si>
  <si>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</si>
  <si>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</si>
  <si>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</si>
  <si>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</si>
  <si>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</si>
  <si>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</si>
  <si>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</si>
  <si>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</si>
  <si>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</si>
  <si>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</si>
  <si>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</si>
  <si>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</si>
  <si>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</si>
  <si>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</si>
  <si>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</si>
  <si>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</si>
  <si>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</si>
  <si>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</si>
  <si>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</si>
  <si>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</si>
  <si>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</si>
  <si>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</si>
  <si>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</si>
  <si>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</si>
  <si>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</si>
  <si>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</si>
  <si>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</si>
  <si>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</si>
  <si>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</si>
  <si>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</si>
  <si>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</si>
  <si>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</si>
  <si>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</si>
  <si>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</si>
  <si>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</si>
  <si>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</si>
  <si>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</si>
  <si>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</si>
  <si>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</si>
  <si>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</si>
  <si>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</si>
  <si>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</si>
  <si>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</si>
  <si>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</si>
  <si>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</si>
  <si>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</si>
  <si>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</si>
  <si>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</si>
  <si>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</si>
  <si>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</si>
  <si>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</si>
  <si>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</si>
  <si>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</si>
  <si>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</si>
  <si>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</si>
  <si>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</si>
  <si>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</si>
  <si>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</si>
  <si>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</si>
  <si>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</si>
  <si>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</si>
  <si>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</si>
  <si>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</si>
  <si>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</si>
  <si>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</si>
  <si>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</si>
  <si>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</si>
  <si>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</si>
  <si>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</si>
  <si>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</si>
  <si>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</si>
  <si>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</si>
  <si>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</si>
  <si>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</si>
  <si>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</si>
  <si>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</si>
  <si>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</si>
  <si>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</si>
  <si>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</si>
  <si>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</si>
  <si>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</si>
  <si>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</si>
  <si>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</si>
  <si>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</si>
  <si>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</si>
  <si>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</si>
  <si>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</si>
  <si>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</si>
  <si>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</si>
  <si>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</si>
  <si>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</si>
  <si>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</si>
  <si>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</si>
  <si>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</si>
  <si>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</si>
  <si>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</si>
  <si>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</si>
  <si>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</si>
  <si>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</si>
  <si>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</si>
  <si>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</si>
  <si>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</si>
  <si>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</si>
  <si>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</si>
  <si>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</si>
  <si>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</si>
  <si>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</si>
  <si>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</si>
  <si>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</si>
  <si>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</si>
  <si>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</si>
  <si>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</si>
  <si>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</si>
  <si>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</si>
  <si>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</si>
  <si>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</si>
  <si>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</si>
  <si>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</si>
  <si>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</si>
  <si>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</si>
  <si>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</si>
  <si>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</si>
  <si>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</si>
  <si>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</si>
  <si>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</si>
  <si>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</si>
  <si>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</si>
  <si>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</si>
  <si>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</si>
  <si>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</si>
  <si>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</si>
  <si>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</si>
  <si>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</si>
  <si>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</si>
  <si>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</si>
  <si>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t>Funciones y Responsabilidades</t>
  </si>
  <si>
    <t>Alcance del Proceso</t>
  </si>
  <si>
    <t>Económicos</t>
  </si>
  <si>
    <t>Cultura Organizacional</t>
  </si>
  <si>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</si>
  <si>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</si>
  <si>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</si>
  <si>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</si>
  <si>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</si>
  <si>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</si>
  <si>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</si>
  <si>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</si>
  <si>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</si>
  <si>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</si>
  <si>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</si>
  <si>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</si>
  <si>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</si>
  <si>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</si>
  <si>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</si>
  <si>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</si>
  <si>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</si>
  <si>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</si>
  <si>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</si>
  <si>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</si>
  <si>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</si>
  <si>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</si>
  <si>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</si>
  <si>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</si>
  <si>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</si>
  <si>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</si>
  <si>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</si>
  <si>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</si>
  <si>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</si>
  <si>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</si>
  <si>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</si>
  <si>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</si>
  <si>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</si>
  <si>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</si>
  <si>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</si>
  <si>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</si>
  <si>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</si>
  <si>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</si>
  <si>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</si>
  <si>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</si>
  <si>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</si>
  <si>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</si>
  <si>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</si>
  <si>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</si>
  <si>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</si>
  <si>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</si>
  <si>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</si>
  <si>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</si>
  <si>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</si>
  <si>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</si>
  <si>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</si>
  <si>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</si>
  <si>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</si>
  <si>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</si>
  <si>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</si>
  <si>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</si>
  <si>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</si>
  <si>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</si>
  <si>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</si>
  <si>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</si>
  <si>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</si>
  <si>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</si>
  <si>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</si>
  <si>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</si>
  <si>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</si>
  <si>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</si>
  <si>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</si>
  <si>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</si>
  <si>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</si>
  <si>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</si>
  <si>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</si>
  <si>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</si>
  <si>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</si>
  <si>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</si>
  <si>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</si>
  <si>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</si>
  <si>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</si>
  <si>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</si>
  <si>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</si>
  <si>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</si>
  <si>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</si>
  <si>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</si>
  <si>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</si>
  <si>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</si>
  <si>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</si>
  <si>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</si>
  <si>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</si>
  <si>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</si>
  <si>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</si>
  <si>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</si>
  <si>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</si>
  <si>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</si>
  <si>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</si>
  <si>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</si>
  <si>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</si>
  <si>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</si>
  <si>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</si>
  <si>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</si>
  <si>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</si>
  <si>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</si>
  <si>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</si>
  <si>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</si>
  <si>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</si>
  <si>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</si>
  <si>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</si>
  <si>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</si>
  <si>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</si>
  <si>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</si>
  <si>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</si>
  <si>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</si>
  <si>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</si>
  <si>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</si>
  <si>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</si>
  <si>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</si>
  <si>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</si>
  <si>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</si>
  <si>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</si>
  <si>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</si>
  <si>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</si>
  <si>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</si>
  <si>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</si>
  <si>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</si>
  <si>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</si>
  <si>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</si>
  <si>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</si>
  <si>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</si>
  <si>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</si>
  <si>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</si>
  <si>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</si>
  <si>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</si>
  <si>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</si>
  <si>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</si>
  <si>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</si>
  <si>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</si>
  <si>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</si>
  <si>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</si>
  <si>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</si>
  <si>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</si>
  <si>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</si>
  <si>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</si>
  <si>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</si>
  <si>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</si>
  <si>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</si>
  <si>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</si>
  <si>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</si>
  <si>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</si>
  <si>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</si>
  <si>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</si>
  <si>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</si>
  <si>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</si>
  <si>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</si>
  <si>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</si>
  <si>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</si>
  <si>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</si>
  <si>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</si>
  <si>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</si>
  <si>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</si>
  <si>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</si>
  <si>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</si>
  <si>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</si>
  <si>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</si>
  <si>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</si>
  <si>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</si>
  <si>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</si>
  <si>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</si>
  <si>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</si>
  <si>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</si>
  <si>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</si>
  <si>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</si>
  <si>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</si>
  <si>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</si>
  <si>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</si>
  <si>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</si>
  <si>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</si>
  <si>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</si>
  <si>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</si>
  <si>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</si>
  <si>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</si>
  <si>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</si>
  <si>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</si>
  <si>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</si>
  <si>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</si>
  <si>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</si>
  <si>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</si>
  <si>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</si>
  <si>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</si>
  <si>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</si>
  <si>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</si>
  <si>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</si>
  <si>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</si>
  <si>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</si>
  <si>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</si>
  <si>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</si>
  <si>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</si>
  <si>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</si>
  <si>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</si>
  <si>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</si>
  <si>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</si>
  <si>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</si>
  <si>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</si>
  <si>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</si>
  <si>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</si>
  <si>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</si>
  <si>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</si>
  <si>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</si>
  <si>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</si>
  <si>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</si>
  <si>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</si>
  <si>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</si>
  <si>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</si>
  <si>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</si>
  <si>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</si>
  <si>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</si>
  <si>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</si>
  <si>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</si>
  <si>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</si>
  <si>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</si>
  <si>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</si>
  <si>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</si>
  <si>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</si>
  <si>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</si>
  <si>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</si>
  <si>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</si>
  <si>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</si>
  <si>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</si>
  <si>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</si>
  <si>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</si>
  <si>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</si>
  <si>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</si>
  <si>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</si>
  <si>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</si>
  <si>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</si>
  <si>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</si>
  <si>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</si>
  <si>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</si>
  <si>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</si>
  <si>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</si>
  <si>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</si>
  <si>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</si>
  <si>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</si>
  <si>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</si>
  <si>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</si>
  <si>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</si>
  <si>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</si>
  <si>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</si>
  <si>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</si>
  <si>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</si>
  <si>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</si>
  <si>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</si>
  <si>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</si>
  <si>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</si>
  <si>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</si>
  <si>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</si>
  <si>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</si>
  <si>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</si>
  <si>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</si>
  <si>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</si>
  <si>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</si>
  <si>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</si>
  <si>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</si>
  <si>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</si>
  <si>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</si>
  <si>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</si>
  <si>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</si>
  <si>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</si>
  <si>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</si>
  <si>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</si>
  <si>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</si>
  <si>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</si>
  <si>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</si>
  <si>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</si>
  <si>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</si>
  <si>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</si>
  <si>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</si>
  <si>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</si>
  <si>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</si>
  <si>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</si>
  <si>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</si>
  <si>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</si>
  <si>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</si>
  <si>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</si>
  <si>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</si>
  <si>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</si>
  <si>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</si>
  <si>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</si>
  <si>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</si>
  <si>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</si>
  <si>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</si>
  <si>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</si>
  <si>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</si>
  <si>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</si>
  <si>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</si>
  <si>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</si>
  <si>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</si>
  <si>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</si>
  <si>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</si>
  <si>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</si>
  <si>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</si>
  <si>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</si>
  <si>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</si>
  <si>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</si>
  <si>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</si>
  <si>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</si>
  <si>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</si>
  <si>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</si>
  <si>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</si>
  <si>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</si>
  <si>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</si>
  <si>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</si>
  <si>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</si>
  <si>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</si>
  <si>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</si>
  <si>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FORMATO</t>
  </si>
  <si>
    <t>Proceso</t>
  </si>
  <si>
    <t>Tipo de riesgo:</t>
  </si>
  <si>
    <t>Proceso:</t>
  </si>
  <si>
    <t>OAC - Oficina Asesora de Comunicaciones</t>
  </si>
  <si>
    <t>Comunicaciones</t>
  </si>
  <si>
    <t>Bienestar</t>
  </si>
  <si>
    <t xml:space="preserve">Disciplinario </t>
  </si>
  <si>
    <t xml:space="preserve">Capacitación </t>
  </si>
  <si>
    <t>Cartera</t>
  </si>
  <si>
    <t>Contabilidad</t>
  </si>
  <si>
    <t>Presupuesto</t>
  </si>
  <si>
    <t>Recursos Físicos - Almacén e Inventarios</t>
  </si>
  <si>
    <t>SGSST</t>
  </si>
  <si>
    <t>Tesorería</t>
  </si>
  <si>
    <t>Plan Estratégico de Gestión Ambiental</t>
  </si>
  <si>
    <t>SDAE Evaluación Integral</t>
  </si>
  <si>
    <t>Seguridad de la Información y Recursos Tecnológicos</t>
  </si>
  <si>
    <t xml:space="preserve"> Recursos físicos y planeamiento físico</t>
  </si>
  <si>
    <t xml:space="preserve"> Fortalecimiento de la Economía Popular - Emprendimiento y Emprendimiento Social</t>
  </si>
  <si>
    <t>Soberanía, Seguridad Alimentaria y Nutricional</t>
  </si>
  <si>
    <t xml:space="preserve">Formación y Empleabilidad </t>
  </si>
  <si>
    <t>Subdirecciones</t>
  </si>
  <si>
    <t>Tipo de riesgo</t>
  </si>
  <si>
    <t>Seguridad digital</t>
  </si>
  <si>
    <t>Fraude</t>
  </si>
  <si>
    <t>ACI - Asesoría de control interno</t>
  </si>
  <si>
    <t>SAF - Subdirección Administrativa y Financiera</t>
  </si>
  <si>
    <t>SESEC - Subdirección de Emprendimiento, Servicios Empresariales y Comerciales</t>
  </si>
  <si>
    <t xml:space="preserve">SFE - Subdirección Formación y Empleabilidad </t>
  </si>
  <si>
    <t>SGRSI - Subdirección de Gestión Redes Sociales e Informalidad</t>
  </si>
  <si>
    <t>SJC - Subdirección Jurídica y Contractual</t>
  </si>
  <si>
    <t>Gestión</t>
  </si>
  <si>
    <t>Corrupción</t>
  </si>
  <si>
    <t>dd/mm/aa</t>
  </si>
  <si>
    <t>Control vulnerado:</t>
  </si>
  <si>
    <t>Uso del poder</t>
  </si>
  <si>
    <t>Beneficio privado</t>
  </si>
  <si>
    <t>Responsables:</t>
  </si>
  <si>
    <t>1. ¿Porqué?</t>
  </si>
  <si>
    <t>2. ¿Porqué?</t>
  </si>
  <si>
    <t>3. ¿Porqué?</t>
  </si>
  <si>
    <t>4. ¿Porqué?</t>
  </si>
  <si>
    <t>5. ¿Porqué?</t>
  </si>
  <si>
    <t xml:space="preserve"> </t>
  </si>
  <si>
    <t>APETITO DEL RIESGO</t>
  </si>
  <si>
    <t>Lección aprendida:</t>
  </si>
  <si>
    <t>Fecha de elaboración</t>
  </si>
  <si>
    <t>Fecha de materialización del riesgo:</t>
  </si>
  <si>
    <t>Subdirección/Dependencia:</t>
  </si>
  <si>
    <t>Descripción de la materialización del riesgo:</t>
  </si>
  <si>
    <t xml:space="preserve">Herramienta para el análisis de causas (5 - ¿PORQUÉ?) </t>
  </si>
  <si>
    <t>Descriptor</t>
  </si>
  <si>
    <t>No</t>
  </si>
  <si>
    <t>Apetito del riesgo
(Descriptor)</t>
  </si>
  <si>
    <t>Valor del riesgo</t>
  </si>
  <si>
    <t>Tolerancia 0</t>
  </si>
  <si>
    <t>Cautela</t>
  </si>
  <si>
    <t>Flexibilidad</t>
  </si>
  <si>
    <t>Receptividad</t>
  </si>
  <si>
    <r>
      <t>Existe incidencia de materialización de este riesgo?</t>
    </r>
    <r>
      <rPr>
        <b/>
        <sz val="8"/>
        <color theme="1"/>
        <rFont val="Arial"/>
        <family val="2"/>
      </rPr>
      <t xml:space="preserve"> (Mencione historico)</t>
    </r>
  </si>
  <si>
    <t>AÑO:</t>
  </si>
  <si>
    <t>FECHA DE ACTUALIZACIÓN:</t>
  </si>
  <si>
    <t>SEGUNDA LINEA DE DEFENSA</t>
  </si>
  <si>
    <t>PRIMER CUATRIMESTRE</t>
  </si>
  <si>
    <t>Segundo Cuatrimestre</t>
  </si>
  <si>
    <t>TERCER  CUATRIMESTRE</t>
  </si>
  <si>
    <t xml:space="preserve">EFECTIVIDAD DE LOS CONTROLES </t>
  </si>
  <si>
    <t>ANÁLISIS  DEL AVANCE</t>
  </si>
  <si>
    <t>CALIDAD Y COHERENCIA  DEL REGISTROS O EVIDENCIAS</t>
  </si>
  <si>
    <t>OBSERVACIONES ADICIONALES</t>
  </si>
  <si>
    <t>CAUSAS DEL EVENTO (Aplica si se presenta)</t>
  </si>
  <si>
    <t>MEDIDAS DE MITIGACIÓN (Aplica si se presenta)</t>
  </si>
  <si>
    <t>REGISTRO DE INCIDENTE</t>
  </si>
  <si>
    <t>Efectividad</t>
  </si>
  <si>
    <t>Calidad y coherencia del registro o evidencias</t>
  </si>
  <si>
    <t>Resultado del indicador</t>
  </si>
  <si>
    <t>Se presento el evento?</t>
  </si>
  <si>
    <t>Valida</t>
  </si>
  <si>
    <t>APROBADO</t>
  </si>
  <si>
    <t>Media</t>
  </si>
  <si>
    <t>No valida</t>
  </si>
  <si>
    <t>NO APROBADO</t>
  </si>
  <si>
    <t>No efectivo</t>
  </si>
  <si>
    <t xml:space="preserve">MAPA DE RIESGOS DE PROCESO
INSTITUTO PARA LA ECONOMÍA SOCIAL - IPES </t>
  </si>
  <si>
    <t>Tipo de proceso</t>
  </si>
  <si>
    <t>Riesgo de corrupción</t>
  </si>
  <si>
    <t>Acción u omisión</t>
  </si>
  <si>
    <t>Desviar la gestión de lo publico</t>
  </si>
  <si>
    <t>Aversión</t>
  </si>
  <si>
    <t>Moderación</t>
  </si>
  <si>
    <t>Operativos</t>
  </si>
  <si>
    <t>Financieros</t>
  </si>
  <si>
    <t>Imagen reputaciones</t>
  </si>
  <si>
    <t>RESPONSABLE</t>
  </si>
  <si>
    <t>MONITOREO  TERCER CUATRIMESTRE</t>
  </si>
  <si>
    <t>MONITOREO  SEGUNDO CUATRIMESTRE</t>
  </si>
  <si>
    <t>MONITOREO  PRIMER CUATRIMESTRE</t>
  </si>
  <si>
    <t>Nuevas causas?:</t>
  </si>
  <si>
    <t>Nuevas consecuencias?:</t>
  </si>
  <si>
    <t>Nomina</t>
  </si>
  <si>
    <t>Seguridad y Salud en el Trabajo</t>
  </si>
  <si>
    <t>MAPA DE RIESGOS DE PROCESO</t>
  </si>
  <si>
    <t>1) Políticos
2) Económicos y financieros
3) Sociales y culturales
4) Tecnológicos 
5)Ambientales
6)Legales y reglamentarios</t>
  </si>
  <si>
    <t xml:space="preserve">ESTABLECIMIENTO DEL CONTEXTO EXTERNO </t>
  </si>
  <si>
    <t>Se determinan las características o aspectos esenciales del entorno en el cual opera la entidad. Se pueden considerar factores como:</t>
  </si>
  <si>
    <t>CONTEXTO</t>
  </si>
  <si>
    <t>Se determinan las
características o aspectos
esenciales del proceso
y sus interrelaciones.
Se pueden considerar
factores como:</t>
  </si>
  <si>
    <t>ESTABLECIMIENTO DEL CONTEXTO DEL PROCESO</t>
  </si>
  <si>
    <t>1) Objetivo del proceso
2) Alcance del proceso Interrelación con otros procesos
3) Procedimientos asociados
4) Responsables del proceso
5) Activos de seguridad digital del proceso</t>
  </si>
  <si>
    <t>Se determinan las características o aspectos esenciales del ambiente en el cual la organización busca alcanzar sus objetivos. Se pueden considerar factores como:</t>
  </si>
  <si>
    <t>1) Estructura organizacional
2) Funciones y responsabilidades Políticas, objetivos y estrategias implementadas.
3) Recursos y conocimientos con que se cuenta (económicos, personas, procesos, sistemas, tecnología, información) 
4) Relaciones con las partes involucradas
5) Cultura organizacional</t>
  </si>
  <si>
    <t>MAPA DE RIESGO</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</si>
  <si>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</si>
  <si>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</si>
  <si>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</si>
  <si>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</si>
  <si>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</si>
  <si>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</si>
  <si>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</si>
  <si>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</si>
  <si>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</si>
  <si>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Seleccionar el tipo de proceso al que pertenece la dependencia.</t>
  </si>
  <si>
    <t>Seleccionar el proceso de la dependencia.</t>
  </si>
  <si>
    <t>Mencionar el objetivo del proceso, el cual debe ser analizado para identificar los posibles riesgos que afectan su cumplimiento y que puedan ocasionar su éxito o fracaso; pero además, se debe revisar que los mismos estén alineados con la Misión y la Visión, es decir, asegurar que los objetivos de proceso contribuyan a los objetivos estratégicos.</t>
  </si>
  <si>
    <t>La identificación del riesgo se lleva a cabo determinando las causas con base en el contexto interno, externo y del proceso.  
Algunas causas externas no controlables por la entidad se podrán evidenciar en el análisis del contexto externo, para ser tenidas en cuenta en el análisis y valoración del riesgo.
Las preguntas claves para la identificación del riesgo permiten determinar:</t>
  </si>
  <si>
    <t>¿QUÉ PUEDE SUCEDER? Identificar la afectación del cumplimiento del objetivo estratégico o del proceso según sea el caso.</t>
  </si>
  <si>
    <t>¿CÓMO PUEDE SUCEDER? Establecer las causas a partir de los factores determinados en el contexto.</t>
  </si>
  <si>
    <t>¿CUÁNDO PUEDE SUCEDER? Determinar de acuerdo con el desarrollo del proceso.</t>
  </si>
  <si>
    <t>¿QUÉ CONSECUENCIAS TENDRÍA SU MATERIALIZACIÓN? Determinar los posibles efectos por la materialización del riesgo.</t>
  </si>
  <si>
    <t>ESTABLECIMIENTO DEL CONTEXTO INTERNO</t>
  </si>
  <si>
    <t>RIRDGO DE CORRUPCION</t>
  </si>
  <si>
    <t>Es la posibilidad de que, por acción u omisión, se use el poder para desviar la gestión de lo público hacia un beneficio privado.</t>
  </si>
  <si>
    <t>Se tienen en cuenta las consecuencias potenciales. Por IMPACTO se entienden las consecuencias que puede ocasionar a la organización la materialización del riesgo.</t>
  </si>
  <si>
    <t>NIVEL</t>
  </si>
  <si>
    <t xml:space="preserve">DESCRIPTOR </t>
  </si>
  <si>
    <t xml:space="preserve">DESCRIPCIÓN </t>
  </si>
  <si>
    <t>FRECUENCIA</t>
  </si>
  <si>
    <t>Se espera que el evento ocurra en la mayoría de las circunstancias.</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</si>
  <si>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</si>
  <si>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</si>
  <si>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</si>
  <si>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</si>
  <si>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Más de 1 vez al año.</t>
  </si>
  <si>
    <t>Al menos 1 vez en el último año.</t>
  </si>
  <si>
    <t>Al menos 1 vez en los últimos 2 años.</t>
  </si>
  <si>
    <t>Al menos 1 vez en los últimos 5 años.</t>
  </si>
  <si>
    <t>No se ha presentado en los últimos 5 años.</t>
  </si>
  <si>
    <r>
      <t xml:space="preserve">PROBABILIDAD
</t>
    </r>
    <r>
      <rPr>
        <sz val="11"/>
        <color theme="1"/>
        <rFont val="Calibri"/>
        <family val="2"/>
        <scheme val="minor"/>
      </rPr>
      <t>Se analiza qué tan posible es que ocurra el riesgo, se expresa en términos de frecuencia o factibilidad, donde frecuencia implica analizar el número de eventos en un periodo determinado.</t>
    </r>
  </si>
  <si>
    <r>
      <rPr>
        <b/>
        <sz val="11"/>
        <color theme="1"/>
        <rFont val="Calibri"/>
        <family val="2"/>
        <scheme val="minor"/>
      </rPr>
      <t>IMPACTO</t>
    </r>
    <r>
      <rPr>
        <sz val="11"/>
        <color theme="1"/>
        <rFont val="Calibri"/>
        <family val="2"/>
        <scheme val="minor"/>
      </rPr>
      <t xml:space="preserve">
Se debe analizar y calificar a partir de las  consecuencias identificadas en la fase de descripción del riesgo. Para el ejemplo que venimos explicando, el impacto fue identificado como mayor por cuanto genera interrupción de las operaciones por más de dos días.</t>
    </r>
  </si>
  <si>
    <t>IMPACTO (CONSECUENCIAS)
CUANTITATIVO</t>
  </si>
  <si>
    <t>IMPACTO (CONSECUENCIAS)
CUALITATIVO</t>
  </si>
  <si>
    <r>
      <rPr>
        <b/>
        <sz val="11"/>
        <color theme="1"/>
        <rFont val="Calibri"/>
        <family val="2"/>
        <scheme val="minor"/>
      </rPr>
      <t>1.</t>
    </r>
    <r>
      <rPr>
        <sz val="11"/>
        <color theme="1"/>
        <rFont val="Calibri"/>
        <family val="2"/>
        <scheme val="minor"/>
      </rPr>
      <t xml:space="preserve"> Impacto que afecte la ejecución presupuestal en un valor ≥1%.
</t>
    </r>
    <r>
      <rPr>
        <b/>
        <sz val="11"/>
        <color theme="1"/>
        <rFont val="Calibri"/>
        <family val="2"/>
        <scheme val="minor"/>
      </rPr>
      <t>2.</t>
    </r>
    <r>
      <rPr>
        <sz val="11"/>
        <color theme="1"/>
        <rFont val="Calibri"/>
        <family val="2"/>
        <scheme val="minor"/>
      </rPr>
      <t xml:space="preserve"> Pérdida de cobertura en la prestación de los servicios de la entidad ≥5%.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≥1%.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≥1%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</si>
  <si>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algunas horas.
</t>
    </r>
    <r>
      <rPr>
        <b/>
        <sz val="11"/>
        <color theme="1"/>
        <rFont val="Calibri"/>
        <family val="2"/>
        <scheme val="minor"/>
      </rPr>
      <t xml:space="preserve">2. </t>
    </r>
    <r>
      <rPr>
        <sz val="11"/>
        <color theme="1"/>
        <rFont val="Calibri"/>
        <family val="2"/>
        <scheme val="minor"/>
      </rPr>
      <t xml:space="preserve">Reclamaciones o quejas de los usuarios, que implican investigaciones internas disciplinarias.
</t>
    </r>
    <r>
      <rPr>
        <b/>
        <sz val="11"/>
        <color theme="1"/>
        <rFont val="Calibri"/>
        <family val="2"/>
        <scheme val="minor"/>
      </rPr>
      <t>3.</t>
    </r>
    <r>
      <rPr>
        <sz val="11"/>
        <color theme="1"/>
        <rFont val="Calibri"/>
        <family val="2"/>
        <scheme val="minor"/>
      </rPr>
      <t xml:space="preserve"> Imagen institucional afectada localmente por retrasos en la prestación del servicio a los usuarios o ciudadanos.</t>
    </r>
  </si>
  <si>
    <r>
      <rPr>
        <b/>
        <sz val="11"/>
        <color theme="1"/>
        <rFont val="Calibri"/>
        <family val="2"/>
        <scheme val="minor"/>
      </rPr>
      <t>1.</t>
    </r>
    <r>
      <rPr>
        <sz val="11"/>
        <color theme="1"/>
        <rFont val="Calibri"/>
        <family val="2"/>
        <scheme val="minor"/>
      </rPr>
      <t xml:space="preserve"> Impacto que afecte la ejecución presupuestal en un valor ≥20%.
</t>
    </r>
    <r>
      <rPr>
        <b/>
        <sz val="11"/>
        <color theme="1"/>
        <rFont val="Calibri"/>
        <family val="2"/>
        <scheme val="minor"/>
      </rPr>
      <t>2.</t>
    </r>
    <r>
      <rPr>
        <sz val="11"/>
        <color theme="1"/>
        <rFont val="Calibri"/>
        <family val="2"/>
        <scheme val="minor"/>
      </rPr>
      <t xml:space="preserve"> Pérdida de cobertura en la prestación de los servicios de la entidad ≥20%.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≥20%.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≥20%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</si>
  <si>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dos (2) días.
</t>
    </r>
    <r>
      <rPr>
        <b/>
        <sz val="11"/>
        <color theme="1"/>
        <rFont val="Calibri"/>
        <family val="2"/>
        <scheme val="minor"/>
      </rPr>
      <t>2.</t>
    </r>
    <r>
      <rPr>
        <sz val="11"/>
        <color theme="1"/>
        <rFont val="Calibri"/>
        <family val="2"/>
        <scheme val="minor"/>
      </rPr>
      <t xml:space="preserve"> Pérdida de información crítica que puede ser recuperada de forma parcial o incompleta.
</t>
    </r>
    <r>
      <rPr>
        <b/>
        <sz val="11"/>
        <color theme="1"/>
        <rFont val="Calibri"/>
        <family val="2"/>
        <scheme val="minor"/>
      </rPr>
      <t>3.</t>
    </r>
    <r>
      <rPr>
        <sz val="11"/>
        <color theme="1"/>
        <rFont val="Calibri"/>
        <family val="2"/>
        <scheme val="minor"/>
      </rPr>
      <t xml:space="preserve"> Sanción por parte del ente de control u otro ente regulador.
</t>
    </r>
    <r>
      <rPr>
        <b/>
        <sz val="11"/>
        <color theme="1"/>
        <rFont val="Calibri"/>
        <family val="2"/>
        <scheme val="minor"/>
      </rPr>
      <t>4.</t>
    </r>
    <r>
      <rPr>
        <sz val="11"/>
        <color theme="1"/>
        <rFont val="Calibri"/>
        <family val="2"/>
        <scheme val="minor"/>
      </rPr>
      <t xml:space="preserve"> Incumplimiento en las metas y objetivos institucionales afectando el cumplimiento en las metas de gobierno.
</t>
    </r>
    <r>
      <rPr>
        <b/>
        <sz val="11"/>
        <color theme="1"/>
        <rFont val="Calibri"/>
        <family val="2"/>
        <scheme val="minor"/>
      </rPr>
      <t>5.</t>
    </r>
    <r>
      <rPr>
        <sz val="11"/>
        <color theme="1"/>
        <rFont val="Calibri"/>
        <family val="2"/>
        <scheme val="minor"/>
      </rPr>
      <t xml:space="preserve"> Imagen institucional afectada en el orden nacional o regional por incumplimientos en la prestación del servicio a los usuarios o ciudadanos.</t>
    </r>
  </si>
  <si>
    <r>
      <rPr>
        <b/>
        <sz val="11"/>
        <color theme="1"/>
        <rFont val="Calibri"/>
        <family val="2"/>
        <scheme val="minor"/>
      </rPr>
      <t xml:space="preserve">1. </t>
    </r>
    <r>
      <rPr>
        <sz val="11"/>
        <color theme="1"/>
        <rFont val="Calibri"/>
        <family val="2"/>
        <scheme val="minor"/>
      </rPr>
      <t xml:space="preserve">Impacto que afecte la ejecución presupuestal en un valor ≥5%.
</t>
    </r>
    <r>
      <rPr>
        <b/>
        <sz val="11"/>
        <color theme="1"/>
        <rFont val="Calibri"/>
        <family val="2"/>
        <scheme val="minor"/>
      </rPr>
      <t>2.</t>
    </r>
    <r>
      <rPr>
        <sz val="11"/>
        <color theme="1"/>
        <rFont val="Calibri"/>
        <family val="2"/>
        <scheme val="minor"/>
      </rPr>
      <t xml:space="preserve"> Pérdida de cobertura en la prestación de los servicios de la entidad ≥10%.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≥5% del presupuesto general de la entidad.</t>
    </r>
  </si>
  <si>
    <r>
      <rPr>
        <b/>
        <sz val="11"/>
        <color theme="1"/>
        <rFont val="Calibri"/>
        <family val="2"/>
        <scheme val="minor"/>
      </rPr>
      <t xml:space="preserve">1. </t>
    </r>
    <r>
      <rPr>
        <sz val="11"/>
        <color theme="1"/>
        <rFont val="Calibri"/>
        <family val="2"/>
        <scheme val="minor"/>
      </rPr>
      <t xml:space="preserve">Interrupción de las operaciones de la entidad por un (1) día.
</t>
    </r>
    <r>
      <rPr>
        <b/>
        <sz val="11"/>
        <color theme="1"/>
        <rFont val="Calibri"/>
        <family val="2"/>
        <scheme val="minor"/>
      </rPr>
      <t>2.</t>
    </r>
    <r>
      <rPr>
        <sz val="11"/>
        <color theme="1"/>
        <rFont val="Calibri"/>
        <family val="2"/>
        <scheme val="minor"/>
      </rPr>
      <t xml:space="preserve"> Reclamaciones o quejas de los usuarios que podrían implicar una denuncia ante los entes reguladores o una demanda de largo alcance para la entidad.
</t>
    </r>
    <r>
      <rPr>
        <b/>
        <sz val="11"/>
        <color theme="1"/>
        <rFont val="Calibri"/>
        <family val="2"/>
        <scheme val="minor"/>
      </rPr>
      <t>3.</t>
    </r>
    <r>
      <rPr>
        <sz val="11"/>
        <color theme="1"/>
        <rFont val="Calibri"/>
        <family val="2"/>
        <scheme val="minor"/>
      </rPr>
      <t xml:space="preserve"> Inoportunidad en la información, ocasionando retrasos en la atención a los usuarios.
</t>
    </r>
    <r>
      <rPr>
        <b/>
        <sz val="11"/>
        <color theme="1"/>
        <rFont val="Calibri"/>
        <family val="2"/>
        <scheme val="minor"/>
      </rPr>
      <t>4.</t>
    </r>
    <r>
      <rPr>
        <sz val="11"/>
        <color theme="1"/>
        <rFont val="Calibri"/>
        <family val="2"/>
        <scheme val="minor"/>
      </rPr>
      <t xml:space="preserve"> Reproceso de actividades y aumento de carga operativa.
</t>
    </r>
    <r>
      <rPr>
        <b/>
        <sz val="11"/>
        <color theme="1"/>
        <rFont val="Calibri"/>
        <family val="2"/>
        <scheme val="minor"/>
      </rPr>
      <t>5.</t>
    </r>
    <r>
      <rPr>
        <sz val="11"/>
        <color theme="1"/>
        <rFont val="Calibri"/>
        <family val="2"/>
        <scheme val="minor"/>
      </rPr>
      <t xml:space="preserve"> Imagen institucional afectada en el orden nacional o regional por retrasos en la prestación
del servicio a los usuarios o ciudadanos.
</t>
    </r>
    <r>
      <rPr>
        <b/>
        <sz val="11"/>
        <color theme="1"/>
        <rFont val="Calibri"/>
        <family val="2"/>
        <scheme val="minor"/>
      </rPr>
      <t xml:space="preserve">6. </t>
    </r>
    <r>
      <rPr>
        <sz val="11"/>
        <color theme="1"/>
        <rFont val="Calibri"/>
        <family val="2"/>
        <scheme val="minor"/>
      </rPr>
      <t>Investigaciones penales, fiscales o disciplinarias.</t>
    </r>
  </si>
  <si>
    <r>
      <rPr>
        <b/>
        <sz val="11"/>
        <color theme="1"/>
        <rFont val="Calibri"/>
        <family val="2"/>
        <scheme val="minor"/>
      </rPr>
      <t>1.</t>
    </r>
    <r>
      <rPr>
        <sz val="11"/>
        <color theme="1"/>
        <rFont val="Calibri"/>
        <family val="2"/>
        <scheme val="minor"/>
      </rPr>
      <t xml:space="preserve"> Impacto que afecte la ejecución presupuestal en un valor ≥0,5%.
</t>
    </r>
    <r>
      <rPr>
        <b/>
        <sz val="11"/>
        <color theme="1"/>
        <rFont val="Calibri"/>
        <family val="2"/>
        <scheme val="minor"/>
      </rPr>
      <t>2.</t>
    </r>
    <r>
      <rPr>
        <sz val="11"/>
        <color theme="1"/>
        <rFont val="Calibri"/>
        <family val="2"/>
        <scheme val="minor"/>
      </rPr>
      <t xml:space="preserve"> Pérdida de cobertura en la prestación de
los servicios de la entidad ≥1%.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≥0,5%.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≥0,5% del presupuesto general de la entidad.</t>
    </r>
  </si>
  <si>
    <r>
      <rPr>
        <b/>
        <sz val="11"/>
        <color theme="1"/>
        <rFont val="Calibri"/>
        <family val="2"/>
        <scheme val="minor"/>
      </rPr>
      <t xml:space="preserve">1. </t>
    </r>
    <r>
      <rPr>
        <sz val="11"/>
        <color theme="1"/>
        <rFont val="Calibri"/>
        <family val="2"/>
        <scheme val="minor"/>
      </rPr>
      <t xml:space="preserve">No hay interrupción de las operaciones de la
entidad.
</t>
    </r>
    <r>
      <rPr>
        <b/>
        <sz val="11"/>
        <color theme="1"/>
        <rFont val="Calibri"/>
        <family val="2"/>
        <scheme val="minor"/>
      </rPr>
      <t xml:space="preserve">2. </t>
    </r>
    <r>
      <rPr>
        <sz val="11"/>
        <color theme="1"/>
        <rFont val="Calibri"/>
        <family val="2"/>
        <scheme val="minor"/>
      </rPr>
      <t xml:space="preserve">No se generan sanciones económicas o administrativas.
</t>
    </r>
    <r>
      <rPr>
        <b/>
        <sz val="11"/>
        <color theme="1"/>
        <rFont val="Calibri"/>
        <family val="2"/>
        <scheme val="minor"/>
      </rPr>
      <t xml:space="preserve">3. </t>
    </r>
    <r>
      <rPr>
        <sz val="11"/>
        <color theme="1"/>
        <rFont val="Calibri"/>
        <family val="2"/>
        <scheme val="minor"/>
      </rPr>
      <t>No se afecta la imagen institucional de forma
significativa.</t>
    </r>
  </si>
  <si>
    <r>
      <rPr>
        <b/>
        <sz val="11"/>
        <color theme="1"/>
        <rFont val="Calibri"/>
        <family val="2"/>
        <scheme val="minor"/>
      </rPr>
      <t>1.</t>
    </r>
    <r>
      <rPr>
        <sz val="11"/>
        <color theme="1"/>
        <rFont val="Calibri"/>
        <family val="2"/>
        <scheme val="minor"/>
      </rPr>
      <t xml:space="preserve"> Impacto que afecte la ejecución presupuestal en un valor ≥50%.
</t>
    </r>
    <r>
      <rPr>
        <b/>
        <sz val="11"/>
        <color theme="1"/>
        <rFont val="Calibri"/>
        <family val="2"/>
        <scheme val="minor"/>
      </rPr>
      <t xml:space="preserve">2. </t>
    </r>
    <r>
      <rPr>
        <sz val="11"/>
        <color theme="1"/>
        <rFont val="Calibri"/>
        <family val="2"/>
        <scheme val="minor"/>
      </rPr>
      <t xml:space="preserve">Pérdida de cobertura en la prestación de los servicios de la entidad ≥50%.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≥50%.
</t>
    </r>
    <r>
      <rPr>
        <b/>
        <sz val="11"/>
        <color theme="1"/>
        <rFont val="Calibri"/>
        <family val="2"/>
        <scheme val="minor"/>
      </rPr>
      <t xml:space="preserve">4. </t>
    </r>
    <r>
      <rPr>
        <sz val="11"/>
        <color theme="1"/>
        <rFont val="Calibri"/>
        <family val="2"/>
        <scheme val="minor"/>
      </rPr>
      <t>Pago de sanciones económicas por incumplimiento en la normatividad aplicable ante un ente regulador, las cuales afectan en un valor ≥50%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</si>
  <si>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cinco (5) días.
</t>
    </r>
    <r>
      <rPr>
        <b/>
        <sz val="11"/>
        <color theme="1"/>
        <rFont val="Calibri"/>
        <family val="2"/>
        <scheme val="minor"/>
      </rPr>
      <t xml:space="preserve">2. </t>
    </r>
    <r>
      <rPr>
        <sz val="11"/>
        <color theme="1"/>
        <rFont val="Calibri"/>
        <family val="2"/>
        <scheme val="minor"/>
      </rPr>
      <t xml:space="preserve">Intervención por parte de un ente de control u otro ente regulador.
</t>
    </r>
    <r>
      <rPr>
        <b/>
        <sz val="11"/>
        <color theme="1"/>
        <rFont val="Calibri"/>
        <family val="2"/>
        <scheme val="minor"/>
      </rPr>
      <t>3.</t>
    </r>
    <r>
      <rPr>
        <sz val="11"/>
        <color theme="1"/>
        <rFont val="Calibri"/>
        <family val="2"/>
        <scheme val="minor"/>
      </rPr>
      <t xml:space="preserve"> Pérdida de información crítica para la entidad que no se puede recuperar.
</t>
    </r>
    <r>
      <rPr>
        <b/>
        <sz val="11"/>
        <color theme="1"/>
        <rFont val="Calibri"/>
        <family val="2"/>
        <scheme val="minor"/>
      </rPr>
      <t>4.</t>
    </r>
    <r>
      <rPr>
        <sz val="11"/>
        <color theme="1"/>
        <rFont val="Calibri"/>
        <family val="2"/>
        <scheme val="minor"/>
      </rPr>
      <t xml:space="preserve"> Incumplimiento en las metas y objetivos institucionales afectando de forma grave la ejecución presupuestal.
</t>
    </r>
    <r>
      <rPr>
        <b/>
        <sz val="11"/>
        <color theme="1"/>
        <rFont val="Calibri"/>
        <family val="2"/>
        <scheme val="minor"/>
      </rPr>
      <t>5.</t>
    </r>
    <r>
      <rPr>
        <sz val="11"/>
        <color theme="1"/>
        <rFont val="Calibri"/>
        <family val="2"/>
        <scheme val="minor"/>
      </rPr>
      <t xml:space="preserve"> Imagen institucional afectada en el orden nacional o regional por actos o hechos de corrupción comprobados.</t>
    </r>
  </si>
  <si>
    <r>
      <t xml:space="preserve">RIESGO INHERENTE 
</t>
    </r>
    <r>
      <rPr>
        <sz val="11"/>
        <color theme="1"/>
        <rFont val="Calibri"/>
        <family val="2"/>
        <scheme val="minor"/>
      </rPr>
      <t>Se logra a través de la determinación de la probabilidad y el impacto que puede causar la materialización del riesgo.</t>
    </r>
  </si>
  <si>
    <t>¿Existe un responsable asignado a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</si>
  <si>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</si>
  <si>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 verificar, validar, cotejar, comparar, revisar, etc.?</t>
  </si>
  <si>
    <t>¿La fuente de información que se utiliza en el desarrollo del control es información confiable que permita mitigar el riesgo?</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</si>
  <si>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</si>
  <si>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</si>
  <si>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¿El responsable tiene la autoridad y adecuada segregación de funciones en la ejecución del control?</t>
  </si>
  <si>
    <t>Seleccionar según lista desplegable.</t>
  </si>
  <si>
    <t>El valor esta determinado por formula que contiene la celda.
El resultado de cada variable de diseño, a excepción de la evidencia, va a afectar la calificación del diseño del control, ya que deben cumplirse todas las variables para que un control se evalúe como bien diseñado.</t>
  </si>
  <si>
    <t>El control se ejecuta algunas veces por parte del responsable.</t>
  </si>
  <si>
    <t xml:space="preserve">El control se ejecuta de manera consistente por parte del responsable.
</t>
  </si>
  <si>
    <t>El control no se ejecuta por parte del responsable.</t>
  </si>
  <si>
    <t>El valor esta determinado por formula que contiene la celda.
Dado que un riesgo puede tener varias causas, a su vez varios controles y la calificación se realiza al riesgo, es importante evaluar el conjunto de controles asociados al riesgo.</t>
  </si>
  <si>
    <t>El valor esta determinado por formula que contiene la celda.
El resultado de cada variable de diseño, a excepción de la evidencia, va a afectar la calificación del diseño del control.</t>
  </si>
  <si>
    <t>El control se diseño para disminuir el impacto que pueda llevar a la materialización del riesgo?</t>
  </si>
  <si>
    <t>El control se diseño para disminuir la probabilidad de que ocurra una causa o evento?</t>
  </si>
  <si>
    <t>El apetito del riesgo es la capacidad que tiene el control para asumir el riesgo.</t>
  </si>
  <si>
    <t>OPCIONES DE MANEJO</t>
  </si>
  <si>
    <r>
      <rPr>
        <b/>
        <sz val="11"/>
        <color theme="1"/>
        <rFont val="Calibri"/>
        <family val="2"/>
        <scheme val="minor"/>
      </rPr>
      <t>RIESGO RESIDUAL</t>
    </r>
    <r>
      <rPr>
        <sz val="11"/>
        <color theme="1"/>
        <rFont val="Calibri"/>
        <family val="2"/>
        <scheme val="minor"/>
      </rPr>
      <t xml:space="preserve">
Dado que ningún riesgo con una medida de tratamiento se evita o elimina, el desplazamiento de un riesgo inherente en su probabilidad o impacto para el cálculo del riesgo residual se realizará de acuerdo. </t>
    </r>
  </si>
  <si>
    <t>CONTROLES AYUDAN A DISMINUIR A L A PROBABILIDAD</t>
  </si>
  <si>
    <t>SOLIDEZ DEL CONJUNTO DE LOS CONTROLES.</t>
  </si>
  <si>
    <t># COLUMNAS EN LA MATRIZ DE RIESGO QUE SE DESPLAZA EN EL EJE DE LA PROBABILIDAD</t>
  </si>
  <si>
    <t># COLUMNAS EN LA MATRIZ DE RIESGO QUE SE DESPLAZA EN EL EJE DE IMPACTO</t>
  </si>
  <si>
    <t>No disminuye</t>
  </si>
  <si>
    <r>
      <t xml:space="preserve">Si el nivel de riesgo residual se ubica en riesgo </t>
    </r>
    <r>
      <rPr>
        <b/>
        <sz val="11"/>
        <color theme="1"/>
        <rFont val="Calibri"/>
        <family val="2"/>
        <scheme val="minor"/>
      </rPr>
      <t>BAJA</t>
    </r>
  </si>
  <si>
    <r>
      <t xml:space="preserve">Si el nivel de riesgo residual se ubica en riesgo </t>
    </r>
    <r>
      <rPr>
        <b/>
        <sz val="11"/>
        <color theme="1"/>
        <rFont val="Calibri"/>
        <family val="2"/>
        <scheme val="minor"/>
      </rPr>
      <t>MODERADA</t>
    </r>
  </si>
  <si>
    <r>
      <t xml:space="preserve">Si el nivel de riesgo residual se ubica en riesgo </t>
    </r>
    <r>
      <rPr>
        <b/>
        <sz val="11"/>
        <color theme="1"/>
        <rFont val="Calibri"/>
        <family val="2"/>
        <scheme val="minor"/>
      </rPr>
      <t>ALTA o EXTREMA</t>
    </r>
  </si>
  <si>
    <t>SEGUIMIENTO CUATRIMESTRE</t>
  </si>
  <si>
    <t>Se menciona el cumplimiento o incumplimiento de las acciones del plan de tratamiento frente a las acciones de avance del cuatrimestre.</t>
  </si>
  <si>
    <t>Se mencionan todas aquellas novedades o acciones que muestran mejora para socializar en mesas de trabajo.</t>
  </si>
  <si>
    <t>Seleccionar la dependencia la cual se hará la identificación, evaluación y tratamiento del riesgo.</t>
  </si>
  <si>
    <t>Redactar el riesgo que afecta el cumplimiento del objetivo estratégico y de proceso.</t>
  </si>
  <si>
    <r>
      <t xml:space="preserve">Se marca con una </t>
    </r>
    <r>
      <rPr>
        <b/>
        <sz val="16"/>
        <color theme="1"/>
        <rFont val="Calibri"/>
        <family val="2"/>
        <scheme val="minor"/>
      </rPr>
      <t>X</t>
    </r>
    <r>
      <rPr>
        <sz val="11"/>
        <color theme="1"/>
        <rFont val="Calibri"/>
        <family val="2"/>
        <scheme val="minor"/>
      </rPr>
      <t xml:space="preserve"> a cada uno de los componentes de su definición.</t>
    </r>
  </si>
  <si>
    <t>Desviar la gestión de lo privado</t>
  </si>
  <si>
    <t xml:space="preserve">Se redacta el riesgo con una descripción mas detallada y concreta de análisis estratégico.
En la descripción de los riesgos de corrupción deben concurrir TODOS los componentes de su definición: Acción u omisión + uso del poder + desviación de la gestión de lo público + el beneficio privado. </t>
  </si>
  <si>
    <t>Se mencionan las causas raíz, aquellas que afectan directamente el objetivo estratégico o del proceso. Para determinar causa Raíz, se propone un máximo de 3 causas para ser evaluadas.
Los objetivos estratégicos y de proceso se desarrollan a través de actividades, pero no todas tienen la misma importancia, por lo tanto se debe establecer cuáles de ellas contribuyen mayormente al logro de los objetivos y estas son las actividades críticas o factores claves de éxito; estos factores se deben tener en cuenta al identificar las causas que originan la materialización de los riesgos (ver anexo 5. Análisis y priorización de causas).</t>
  </si>
  <si>
    <r>
      <t xml:space="preserve">ZONA DE RIESGO 
</t>
    </r>
    <r>
      <rPr>
        <sz val="11"/>
        <color theme="1"/>
        <rFont val="Calibri"/>
        <family val="2"/>
        <scheme val="minor"/>
      </rPr>
      <t>Se evidencia resultado por formula que contiene la hoja de Excel - Mapa de calor.</t>
    </r>
  </si>
  <si>
    <r>
      <t xml:space="preserve">Cada control debe estar asociado mínimo a una causa.
Se redacta con los siguientes lineamientos:
</t>
    </r>
    <r>
      <rPr>
        <b/>
        <sz val="11"/>
        <color theme="1"/>
        <rFont val="Calibri"/>
        <family val="2"/>
        <scheme val="minor"/>
      </rPr>
      <t xml:space="preserve">
Responsable:
Periocidad:
Propósito:
Como se realiza la actividad:
Observaciones y desviaciones:
Evidencias:</t>
    </r>
  </si>
  <si>
    <r>
      <t xml:space="preserve">Se describe el plan de acción para dar cumplimiento a los controles. 
</t>
    </r>
    <r>
      <rPr>
        <b/>
        <sz val="11"/>
        <color theme="1"/>
        <rFont val="Calibri"/>
        <family val="2"/>
        <scheme val="minor"/>
      </rPr>
      <t xml:space="preserve">
Acciones</t>
    </r>
    <r>
      <rPr>
        <sz val="11"/>
        <color theme="1"/>
        <rFont val="Calibri"/>
        <family val="2"/>
        <scheme val="minor"/>
      </rPr>
      <t xml:space="preserve">: Asociados a los controles.
</t>
    </r>
    <r>
      <rPr>
        <b/>
        <sz val="11"/>
        <color theme="1"/>
        <rFont val="Calibri"/>
        <family val="2"/>
        <scheme val="minor"/>
      </rPr>
      <t>Responsable:</t>
    </r>
    <r>
      <rPr>
        <sz val="11"/>
        <color theme="1"/>
        <rFont val="Calibri"/>
        <family val="2"/>
        <scheme val="minor"/>
      </rPr>
      <t xml:space="preserve"> Estratégico y operativo.
</t>
    </r>
    <r>
      <rPr>
        <b/>
        <sz val="11"/>
        <color theme="1"/>
        <rFont val="Calibri"/>
        <family val="2"/>
        <scheme val="minor"/>
      </rPr>
      <t xml:space="preserve">Fecha: </t>
    </r>
    <r>
      <rPr>
        <sz val="11"/>
        <color theme="1"/>
        <rFont val="Calibri"/>
        <family val="2"/>
        <scheme val="minor"/>
      </rPr>
      <t xml:space="preserve">Periodo de inicio a fin en el que se cumplirá el desarrollo de la acción.
</t>
    </r>
    <r>
      <rPr>
        <b/>
        <sz val="11"/>
        <color theme="1"/>
        <rFont val="Calibri"/>
        <family val="2"/>
        <scheme val="minor"/>
      </rPr>
      <t xml:space="preserve">Indicador: </t>
    </r>
    <r>
      <rPr>
        <sz val="11"/>
        <color theme="1"/>
        <rFont val="Calibri"/>
        <family val="2"/>
        <scheme val="minor"/>
      </rPr>
      <t>Se vincula indicador existente en tablero de indicadores de la entidad.</t>
    </r>
  </si>
  <si>
    <t>Se vincula información del avance de las acciones que se mencionan en el PLAN DE TRATAMIENTO, mencionando que acciones se han  desarrollado, las evidencias y el porcentaje del indicador.</t>
  </si>
  <si>
    <r>
      <t xml:space="preserve">MONITOREO CUATRIMESTRE
</t>
    </r>
    <r>
      <rPr>
        <sz val="11"/>
        <color theme="1"/>
        <rFont val="Calibri"/>
        <family val="2"/>
        <scheme val="minor"/>
      </rPr>
      <t>Segunda línea de defensa, realiza la revisión del avance de cada cuatrimestre</t>
    </r>
  </si>
  <si>
    <t>Se indica si los controles se están desarrollando a través del reporte de avance cuatrimestral.</t>
  </si>
  <si>
    <t>Se indica la validez de las evidencias, si estas existen o no existen y son relacionadas a las que se mencionan en el plan de tratamiento.</t>
  </si>
  <si>
    <t>Se a prueba o no se aprueba el resultado del indicador basado en el resultado anterior del avance del cuatrimestre.</t>
  </si>
  <si>
    <t>Se menciona la fecha que se relazo el seguimiento.</t>
  </si>
  <si>
    <t>Definición de los parámetros internos y externos que se han de tomar en consideración para la administración del riesgo (NTC ISO31000, Numeral 2.9). Se debe establecer el contexto tanto interno como externo de la entidad, además del contexto del proceso y sus activos de seguridad digital. Es posible hacer uso de herramientas y técnicas (Anexo 2 Técnicas para el Establecimiento del Contexto y Valoración del Riesgo - Guía de riesgos 2018).</t>
  </si>
  <si>
    <t>Plan de accion (incluye procesos transversales):</t>
  </si>
  <si>
    <t>Gestores que intervienen en el resgitro de inccidente:</t>
  </si>
  <si>
    <t>Mencionar fecha en la que se diligencia el Registro de incidente.</t>
  </si>
  <si>
    <t>Indicar de la lista desplegable la dependencia en la que se materializo el riesgo.</t>
  </si>
  <si>
    <t>Indicar de la lista desplegable el proceso que pertenece a la dependencia.</t>
  </si>
  <si>
    <t>Indicar de la lista desplegable el tipo de riesgo que se materializo.</t>
  </si>
  <si>
    <r>
      <t xml:space="preserve">Ejemplo #Caso Toyota
Una maquina tiene un problema de funcionamiento.
</t>
    </r>
    <r>
      <rPr>
        <b/>
        <sz val="11"/>
        <color theme="1"/>
        <rFont val="Calibri"/>
        <family val="2"/>
        <scheme val="minor"/>
      </rPr>
      <t xml:space="preserve">1. </t>
    </r>
    <r>
      <rPr>
        <sz val="11"/>
        <color theme="1"/>
        <rFont val="Calibri"/>
        <family val="2"/>
        <scheme val="minor"/>
      </rPr>
      <t>¿Por qué se averió la máquina?… El fusible se quemó debido a una sobrecarga.</t>
    </r>
  </si>
  <si>
    <r>
      <rPr>
        <b/>
        <sz val="11"/>
        <color theme="1"/>
        <rFont val="Calibri"/>
        <family val="2"/>
        <scheme val="minor"/>
      </rPr>
      <t>2.</t>
    </r>
    <r>
      <rPr>
        <sz val="11"/>
        <color theme="1"/>
        <rFont val="Calibri"/>
        <family val="2"/>
        <scheme val="minor"/>
      </rPr>
      <t xml:space="preserve"> ¿Por qué se sobrecargó?… Los cojinetes no contaban con suficiente lubricación.</t>
    </r>
  </si>
  <si>
    <r>
      <rPr>
        <b/>
        <sz val="11"/>
        <color theme="1"/>
        <rFont val="Calibri"/>
        <family val="2"/>
        <scheme val="minor"/>
      </rPr>
      <t xml:space="preserve">3. </t>
    </r>
    <r>
      <rPr>
        <sz val="11"/>
        <color theme="1"/>
        <rFont val="Calibri"/>
        <family val="2"/>
        <scheme val="minor"/>
      </rPr>
      <t>¿Por qué no tenían suficiente lubricación?… La bomba de lubricación no estaba haciendo circular suficiente aceite</t>
    </r>
  </si>
  <si>
    <r>
      <rPr>
        <b/>
        <sz val="11"/>
        <color theme="1"/>
        <rFont val="Calibri"/>
        <family val="2"/>
        <scheme val="minor"/>
      </rPr>
      <t>4.</t>
    </r>
    <r>
      <rPr>
        <sz val="11"/>
        <color theme="1"/>
        <rFont val="Calibri"/>
        <family val="2"/>
        <scheme val="minor"/>
      </rPr>
      <t xml:space="preserve"> ¿Por qué la bomba no estaba circulando suficiente aceite?… La bomba se encontraba obstruida con virutas de metal</t>
    </r>
  </si>
  <si>
    <r>
      <rPr>
        <b/>
        <sz val="11"/>
        <color theme="1"/>
        <rFont val="Calibri"/>
        <family val="2"/>
        <scheme val="minor"/>
      </rPr>
      <t xml:space="preserve">5. </t>
    </r>
    <r>
      <rPr>
        <sz val="11"/>
        <color theme="1"/>
        <rFont val="Calibri"/>
        <family val="2"/>
        <scheme val="minor"/>
      </rPr>
      <t>¿Por qué se encontraba obstruida con virutas de metal?… Porque la bomba no cuenta con filtro.</t>
    </r>
  </si>
  <si>
    <t>Mencionar causas que aun no se identifican en el mapa de riesgos asociadas al riesgo.</t>
  </si>
  <si>
    <t>Mencionar consecuencias que aun no se identifican en el mapa de riesgos asociadas al riesgo.</t>
  </si>
  <si>
    <t>Mencionar los controles relacionados en el mapa de riesgos que fueron vulnerados.</t>
  </si>
  <si>
    <t>Mencionar fecha en la que se detecto la materialización del riesgo.</t>
  </si>
  <si>
    <t>Redactar una descripción detallada que oriente al conocimiento de como se materializo el riesgo.</t>
  </si>
  <si>
    <t>Existe incidencia de materialización de este riesgo? (Mencione histórico)</t>
  </si>
  <si>
    <t>Mencionar histórico de anteriores registros de incidente que coincida con la materialización del riesgo.</t>
  </si>
  <si>
    <t>Plan de acción (incluye procesos transversales):</t>
  </si>
  <si>
    <t>Redactar las acciones que se toman como medidas de reacción y mitigación al riesgo materializado.</t>
  </si>
  <si>
    <r>
      <t xml:space="preserve">Responsables: </t>
    </r>
    <r>
      <rPr>
        <sz val="10"/>
        <color theme="1"/>
        <rFont val="Arial"/>
        <family val="2"/>
      </rPr>
      <t>mencionar los responsables a intervenir en el desarrollo del plan de acción.</t>
    </r>
  </si>
  <si>
    <r>
      <t xml:space="preserve">Fecha: </t>
    </r>
    <r>
      <rPr>
        <sz val="11"/>
        <color theme="1"/>
        <rFont val="Calibri"/>
        <family val="2"/>
        <scheme val="minor"/>
      </rPr>
      <t>mencionar la fecha fin de cumplimiento del plan de acción.</t>
    </r>
  </si>
  <si>
    <t>Redactar la lección aprendida para ser socializada y divulgada al interior de la entidad, con el propósito de evitar la reincidencia de la materialización del riesgo.</t>
  </si>
  <si>
    <r>
      <t xml:space="preserve">Responsables: </t>
    </r>
    <r>
      <rPr>
        <sz val="10"/>
        <color theme="1"/>
        <rFont val="Arial"/>
        <family val="2"/>
      </rPr>
      <t>mencionar los responsables a intervenir en el desarrollo de la divulgación de la lección aprendida.</t>
    </r>
  </si>
  <si>
    <r>
      <t xml:space="preserve">Fecha: </t>
    </r>
    <r>
      <rPr>
        <sz val="11"/>
        <color theme="1"/>
        <rFont val="Calibri"/>
        <family val="2"/>
        <scheme val="minor"/>
      </rPr>
      <t>mencionar la fecha fin de divulgación de la lección aprendida.</t>
    </r>
  </si>
  <si>
    <t>Gestores que intervienen en el registro de incidente:</t>
  </si>
  <si>
    <t>Mencionar todos los gestores que participan en la elaboración del registro de incidente.</t>
  </si>
  <si>
    <t>SDAE - Subdireccion de Diseñor y Analisis Estrategico</t>
  </si>
  <si>
    <t>DOCUMENTOS ASOCIADOS AL CONTROL</t>
  </si>
  <si>
    <t>Creación del documento</t>
  </si>
  <si>
    <t>03 de enero de 2018</t>
  </si>
  <si>
    <t xml:space="preserve">Modificación de los riesgos asociados </t>
  </si>
  <si>
    <t>24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</si>
  <si>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</si>
  <si>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</si>
  <si>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Seguimiento cuarto trimestre 2019</t>
  </si>
  <si>
    <t>31 de diciembre de 2019</t>
  </si>
  <si>
    <t>Definición, validación de riesgos a gestionar durante la vigencia 2020</t>
  </si>
  <si>
    <t>31 de enero de 2020</t>
  </si>
  <si>
    <t>Se identifican documentos como referencia de punto de control para la gestión del riesgo. 
Se actualizan indicadores.
Se registra gestión del primer cuatrimestre.</t>
  </si>
  <si>
    <t>30 de abril de 2020</t>
  </si>
  <si>
    <t>Actualización del contexto interno y externo frente al estado de pandemia.
Ajuste en la redacción del riesgo.
Se determinaron causas raíz.
Se relacionaron consecuencias directamente asociadas a las causas raíz.
Ajuste en la redacción de controles para dar cumplimiento a los lineamiento que establece la guía de administración del riesgo DAFP.
Identificación de apetito del riesgo.
Vinculación de avance II Cuatrimestre.
Se agrega pestaña de instructivo.</t>
  </si>
  <si>
    <t>30 DE ABRIL DE 2020</t>
  </si>
  <si>
    <t>31 DE AGOSTO DE 2020</t>
  </si>
  <si>
    <t>31 DE DICIEMBRE DE 2020</t>
  </si>
  <si>
    <t>El formato mapa de riesgos fue actualizado en II Cuatrimestre, por lo tanto las evidencias se revisaran en el periodo</t>
  </si>
  <si>
    <r>
      <t xml:space="preserve">Políticos
</t>
    </r>
    <r>
      <rPr>
        <sz val="14"/>
        <rFont val="Cambria"/>
        <family val="1"/>
      </rPr>
      <t>(Cambios de gobierno, legislación, políticas públicas, regulación).</t>
    </r>
  </si>
  <si>
    <t xml:space="preserve">Cambio de administración  que impliquen nuevas directrices, ajustes en programas y proyectos
</t>
  </si>
  <si>
    <t xml:space="preserve">Reformulación y Re-evaluación  de los impactos ambientales significativos en la gestión de la entidad
</t>
  </si>
  <si>
    <r>
      <t xml:space="preserve">Estructura Organizacional
PERSONAS
</t>
    </r>
    <r>
      <rPr>
        <sz val="14"/>
        <rFont val="Cambria"/>
        <family val="1"/>
      </rPr>
      <t>(competencia del personal, disponibilidad del personal, seguridad y salud ocupacional).</t>
    </r>
  </si>
  <si>
    <t>Falta de procesos de inducción al personal encargado de la planeación y seguimiento del PIGA y la gestión ambiental de la entidad</t>
  </si>
  <si>
    <t xml:space="preserve">Planeación inoportuna de PIGA 
</t>
  </si>
  <si>
    <r>
      <t xml:space="preserve">Objetivo del Proceso Proceso
DISEÑO DEL PROCESO: </t>
    </r>
    <r>
      <rPr>
        <sz val="14"/>
        <rFont val="Cambria"/>
        <family val="1"/>
      </rPr>
      <t>claridad en la descripción del alcance y objetivo del proceso.</t>
    </r>
  </si>
  <si>
    <t>N.A</t>
  </si>
  <si>
    <t>N,A</t>
  </si>
  <si>
    <t>Cambio de profesionales ambientales responsables del PIGA</t>
  </si>
  <si>
    <t>Falta de conocimiento de los Riesgos ambientales asociados a la misionalidad de la entidad, lo cual afecta el seguimiento y control de los mismos.</t>
  </si>
  <si>
    <t xml:space="preserve">Falta de conocimiento por parte de los profesionales encargados del PIGA de la entidad. </t>
  </si>
  <si>
    <t>Falta de seguimiento y control a los Riesgos Ambientales asociados a la misionalidad de la entidad.</t>
  </si>
  <si>
    <r>
      <t xml:space="preserve">Sociales y Culturales
</t>
    </r>
    <r>
      <rPr>
        <sz val="14"/>
        <rFont val="Cambria"/>
        <family val="1"/>
      </rPr>
      <t>(demografía, responsabilidad social, orden público)</t>
    </r>
  </si>
  <si>
    <t xml:space="preserve">Políticas y directrices ambientales distritales y nacionales 
</t>
  </si>
  <si>
    <t>Reformulación y Re-evaluación  de los impactos ambientales  significativos en la gestión de la entidad</t>
  </si>
  <si>
    <t>Falta de claridad en cuanto al profesional encargado de identificar y gestionar los Riesgos Ambientales asociados a la misionalidad de la entidad.</t>
  </si>
  <si>
    <t>Falta de actualización seguimiento y control a los Riesgos Ambientales aplicables a la entidad.</t>
  </si>
  <si>
    <t xml:space="preserve">Cambios no planificados en la formulación de la planeación 
</t>
  </si>
  <si>
    <t xml:space="preserve">Planeación inoportuna de los proyectos, metas frente a PIGA en cada vigencia, así como la actualización de la matriz de riesgos ambientales.
</t>
  </si>
  <si>
    <t>Falta de conciencia ambiental por parte de la ciudadanía en general.</t>
  </si>
  <si>
    <t>Falta de conocimiento por parte de la población relacionada con el IPES, en cuanto a la prevención y control de los riesgos ambientales asociados a la misionalidad de la entidad.</t>
  </si>
  <si>
    <r>
      <t xml:space="preserve">Legales y reglamentarios
</t>
    </r>
    <r>
      <rPr>
        <sz val="14"/>
        <rFont val="Cambria"/>
        <family val="1"/>
      </rPr>
      <t>(Normatividad externa (leyes, decretos,
ordenanzas y acuerdos)</t>
    </r>
  </si>
  <si>
    <t>Cambios normativos que impliquen nuevas directrices, ajustes en programas y proyectos</t>
  </si>
  <si>
    <t xml:space="preserve">Incumplimiento de las disposiciones normativas y legales que atañen a la gestión ambiental (Causa– Deber ser)
</t>
  </si>
  <si>
    <r>
      <t xml:space="preserve">Políticas, objetivos y estrategias implementadas
ESTRATÉGICOS
</t>
    </r>
    <r>
      <rPr>
        <sz val="14"/>
        <rFont val="Cambria"/>
        <family val="1"/>
      </rPr>
      <t>(direccionamiento estratégico, planeación institucional,liderazgo, trabajo en equipo).</t>
    </r>
  </si>
  <si>
    <t>Cambios no planificados en la formulación de la planeación</t>
  </si>
  <si>
    <t>Perdida de importancia en cuanto a la implementación del PIGA de la entidad.</t>
  </si>
  <si>
    <r>
      <t xml:space="preserve">Interrelación con otros procesos
INTERACCIONES CON OTROS PROCESOS: </t>
    </r>
    <r>
      <rPr>
        <sz val="14"/>
        <rFont val="Cambria"/>
        <family val="1"/>
      </rPr>
      <t>relación precisa con otros procesos en cuanto a insumos, proveedores, productos, usuarios o clientes.</t>
    </r>
  </si>
  <si>
    <t xml:space="preserve">Deficiente articulación con PIGA frente a documentación e implementación </t>
  </si>
  <si>
    <t xml:space="preserve">Planeación e implementación  inoportuna de PIGA 
</t>
  </si>
  <si>
    <t>Sentencias judiciales que impliquen mayor cobertura de atención con el mismo presupuesto</t>
  </si>
  <si>
    <t>Incumplimiento de las disposiciones normativas y legales que atañen a la gestión ambiental (Causa– Deber ser)</t>
  </si>
  <si>
    <t>Falta de apropiación y aplicación de los conceptos del SIGD – MIPG en la Entidad</t>
  </si>
  <si>
    <t>Falta de conocimiento por parte de las áreas de la entidad, en cuanto a la Matriz de Mapa de Riesgos Institucional.</t>
  </si>
  <si>
    <t xml:space="preserve">Falta de conocimiento de las responsabilidades en cada una de las áreas del IPES, en cuanto a su papel en la gestión de los Riesgos Ambientales de la entidad. </t>
  </si>
  <si>
    <t>Asignación de actividades diferentes a las relacionadas con el objeto contractual para atender la implementación y sostenibilidad del PIGA</t>
  </si>
  <si>
    <r>
      <t xml:space="preserve">Tecnológicos
</t>
    </r>
    <r>
      <rPr>
        <sz val="14"/>
        <rFont val="Cambria"/>
        <family val="1"/>
      </rPr>
      <t>(Avances en tecnología, acceso a sistemas de información
externos, gobierno en línea)</t>
    </r>
  </si>
  <si>
    <t xml:space="preserve">Nuevas plataformas tecnológicas que impliquen cambios de la infraestructura y la cultura organizacional de la entidad
</t>
  </si>
  <si>
    <t xml:space="preserve">Planeación y reporte inoportuno de la implementación del PIGA </t>
  </si>
  <si>
    <r>
      <t xml:space="preserve">Recursos y conocimientos con que se cuenta
FINANCIEROS
</t>
    </r>
    <r>
      <rPr>
        <sz val="14"/>
        <rFont val="Cambria"/>
        <family val="1"/>
      </rPr>
      <t>(presupuesto de funcionamiento, recursos de inversión, infraestructura, capacidad instalada).</t>
    </r>
  </si>
  <si>
    <t>Falta de presupuesto para la implementación de la Gestión Ambiental en la entidad.</t>
  </si>
  <si>
    <t xml:space="preserve">Reducción en la asignación de recursos por inadecuada programación de PIGA
</t>
  </si>
  <si>
    <r>
      <t xml:space="preserve">Procedimientos asociados
</t>
    </r>
    <r>
      <rPr>
        <sz val="14"/>
        <rFont val="Cambria"/>
        <family val="1"/>
      </rPr>
      <t>Pertinencia en los procedimientos que
desarrollan los procesos.</t>
    </r>
  </si>
  <si>
    <t xml:space="preserve">
Falta de coordinación y articulación de las subdirecciones participantes con respecto a la lineamientos de programación y utilización de procedimientos
</t>
  </si>
  <si>
    <t xml:space="preserve">Dificultades en el seguimiento a la Implementación del PIGA 
</t>
  </si>
  <si>
    <t>Falta de acceso a tecnologías y a las carpetas de MIPG, por parte de los servidores del IPES en campo.</t>
  </si>
  <si>
    <t>Falta de conocimiento de los Riesgos ambientales asociados a la misionalidad de la entidad</t>
  </si>
  <si>
    <t>Infraestructuras deficientes en algunos de los equipamientos a cargo de la entidad.</t>
  </si>
  <si>
    <t>Dificultad en la implementación de algunos controles y medidas de prevención de algunos riesgos ambientales identificados</t>
  </si>
  <si>
    <t>Deficiencia de control de documentos en la Entidad.</t>
  </si>
  <si>
    <t>Desconocimiento por parte de la totalidad de la población IPES, en cuanto a los documentos aosciados a la Gestión Ambiental de la entidad</t>
  </si>
  <si>
    <t>Gran número de equipamientos a cargo del IPES.</t>
  </si>
  <si>
    <t>Dificultad en el seguimiento y control de los riesgos ambientales identificados.</t>
  </si>
  <si>
    <r>
      <t xml:space="preserve">Financieros
</t>
    </r>
    <r>
      <rPr>
        <sz val="14"/>
        <rFont val="Cambria"/>
        <family val="1"/>
      </rPr>
      <t>(Disponibilidad de capital, liquidez, mercados
financieros, desempleo, competencia.)</t>
    </r>
  </si>
  <si>
    <t xml:space="preserve">Recursos limitados (por parte del presupuesto Distrital) para la gestión ambiental 
</t>
  </si>
  <si>
    <t xml:space="preserve">Aumento de  los impactos ambientales y significativos en la gestión de la entidad
</t>
  </si>
  <si>
    <r>
      <t xml:space="preserve">Relaciones con las partes involucradas
COMUNICACIÓN INTERNA: </t>
    </r>
    <r>
      <rPr>
        <sz val="14"/>
        <rFont val="Cambria"/>
        <family val="1"/>
      </rPr>
      <t>canales utilizados y su efectividad, flujo de la información necesaria para el desarrollo de las operaciones.</t>
    </r>
  </si>
  <si>
    <t xml:space="preserve">Baja cultura ambiental en la entidad 
</t>
  </si>
  <si>
    <r>
      <t xml:space="preserve">Responsable del proceso </t>
    </r>
    <r>
      <rPr>
        <sz val="14"/>
        <rFont val="Cambria"/>
        <family val="1"/>
      </rPr>
      <t>Grado de autoridad y responsabilidad de los funcionarios frente al proceso.</t>
    </r>
  </si>
  <si>
    <t>Falta de visibilidad y reconocimiento al interior de la entidad, de la persoa encargada de implementar la Gestión Ambiental de la entidad.</t>
  </si>
  <si>
    <t xml:space="preserve">Incumplimiento de las disposiciones normativas y legales que atañen a la gestión ambiental de la entidad
</t>
  </si>
  <si>
    <t xml:space="preserve">Políticas macroeconómicas que limitan el éxito de los emprendimientos
apoyados desde la entidad.
</t>
  </si>
  <si>
    <t xml:space="preserve">Falta de herramientas por parte de la población objeto de atención de la entidad, en cuanto a implementar una adecuada getsión de algunos de los Riesgos Ambientales que les apliquen directamente. </t>
  </si>
  <si>
    <t xml:space="preserve">Falta de verificación de la información frente a planes, proyectos y metas 
</t>
  </si>
  <si>
    <t xml:space="preserve">Baja cultura ambiental en la entidad </t>
  </si>
  <si>
    <r>
      <t xml:space="preserve">Activos de seguridad digital del proceso                                                                                                                                                                                                                                                                                                                                                                                                                                                              </t>
    </r>
    <r>
      <rPr>
        <sz val="14"/>
        <rFont val="Cambria"/>
        <family val="1"/>
      </rPr>
      <t>Información, aplicaciones,
hardware entre otros, que se deben proteger para garantizar el funcionamiento interno de cada proceso, como de cara al ciudadano</t>
    </r>
  </si>
  <si>
    <t xml:space="preserve">Dificultades en el manejo de la Herramienta STORM de la Secretaría Distrital de Ambiente, en los equipos de la entidad.
</t>
  </si>
  <si>
    <t>Registro inoportuno de la implementación del PIGA de la entidad, en la plataforma de la Secretaría Distrital de Ambiente.</t>
  </si>
  <si>
    <t>Falta de trabajadores por enfermedad.</t>
  </si>
  <si>
    <t>El COVID puede hacer que gran parte de nuestra plantilla, enferme en un periodo muy corto de tiempo. Esto puede generar miedo y psicosis entre los empleados, viéndose afectada la productividad y la Calidad de nuestros productos o servicios.</t>
  </si>
  <si>
    <t>Orden publico</t>
  </si>
  <si>
    <t>Atentados.
Atraco.
Violencia.</t>
  </si>
  <si>
    <t xml:space="preserve">Problemas de abastecimiento
Parada de la actividad por medidas sanitarias. </t>
  </si>
  <si>
    <t>Pese a que nosotros estemos preparados contra el Coronavirus, a través de medidas de prevención de riesgos adecuadas. Nuestros proveedores, pueden no estarlo. Y dejar de suministrarnos las materias primas o servicios, esenciales para nuestra actividad y apoyo a la población objeto.
El Gobierno a través de nuevas leyes o decretos, puede llegar a ralentizar o parar nuestra actividad. Este riesgo ya se ha materializado en muchos países, pero puede volver a suceder. En el caso de un rebrote del Coronavirus en unos meses o años, como se está pronosticando.</t>
  </si>
  <si>
    <t>Falta de apropiación y de consulta por parte de los servidores de la información estratégica frente a PIGA</t>
  </si>
  <si>
    <t>Reducir los impactos ambientales significativos 
Reducir la posibilidad de ocurrencia de accidentes ambientales en los procesos a cargo del IPES.</t>
  </si>
  <si>
    <t xml:space="preserve">1. Gestión inadecuada de los RESPEL generados por la entidad </t>
  </si>
  <si>
    <t>Los Residuos Peligrosos generados en la entidad tales como: luminarias, aceites usados, tóneres, RAEES, envases contaminados, etc., son gestionados inadecuadamente , razón por la cual pueden ocasionar afectaciones por su exposición directa e inderecta.</t>
  </si>
  <si>
    <t>N.A.</t>
  </si>
  <si>
    <t>1.1 Falta de capacitación en manejo de Residuos Peligrosos.
1.2. Falta de un PGIRESPEL conforme a las características de la entidad.
1.3. Falta de instructivos, formatos, procedimientos, etc. Que complementen el PGIRESPEL.
1.4. Almacenamiento inadecuado de luminarias en las sedes de la entidad.
1.5. Transporte inadecuado de los RESPEL entregados al getsor de REsiduos Peligrosos.
1.6. Gestión inadecuada de aceites usados de origen institucional y automotriz..
1.7. Entrega de RESPEL a Gestores no autorizados.
1.8. Transporte inadecuado de RESPEL entre sedes de la entidad.
1.9 Almacenamiento inadecuado de envases y material contaminado con RESPEL, en las sedes de la entidad.</t>
  </si>
  <si>
    <t>1.1 - 1.2 - 1.3. Afectación a la salud humana. 
1.4 - 1.5 - 1.6 - 1.7  - 1.8 - 1.9. Afectación al Medio Ambiente
1.1 - 1.2 - 1.4 - 1.5 - 1.6 - 1.7 - 1.8 - 1.9. Incumplimiento Normativo y posibles Sanciones por parte de la Autoridad Ambiental.
1.5 Ruptura de luminarias y afectación a la salud humana y a los recursos naturales por exposición al mercurio.
1.9 Afecación a la salud humana y al Medio Ambiente, por contacto por exposición a sustancias químicas.</t>
  </si>
  <si>
    <t>2.1  Aumento en la generación de residuos solidos ordinarios a disponer.
2.2  Falta de conciencia por parte de Funcionarios, servidores, colaboradores y demás actores relacioandos con el desarrollo de la Entidad, en cuanto a realizar una adecuada gestión de residuos.
2.3.  No realizar un adecuado aprovechamiento de los residuos Ordinarios aprovechables generados (a excepción de los reisduos orgánicos), en las sedes a cargo de la entidad.
2.4  No realizar un adecuado aprovechamiento de los residuos orgánicos generados en las sedes a cargo de la entidad.</t>
  </si>
  <si>
    <t>2.1 - 2.2 - 2.3 - 2.4. Afectación al medio ambiente y a la salud humana, por saturación del relleno sanitario, proliferación de vectores, generación de lixiviados, etc.
2.3. Incumplimiento Normativo y posibles Sanciones por parte de la Autoridad Ambiental.</t>
  </si>
  <si>
    <t>Al no realizarse un adecuado aprovechamiento de los residuos ordinarios generados en las sedes a cargo de la entidad, se contribuye a una sobre saturación del Relleno Sanitario, afectando negativamente los recursos naturales y así mismo se ocasionan afectaciones a la salud humana .</t>
  </si>
  <si>
    <t>2. Gestión inadecuada de los Residuos Sólidos ordinarios generados en las sedes de la entidad</t>
  </si>
  <si>
    <t xml:space="preserve">3. Descarga de vertimientos no permitidos a la red pública de alcantarillado </t>
  </si>
  <si>
    <t>Durante el desarrollo de las actividades de cárnicos, en algunos de los locales asignados a los comerciantes de los equipamientos a cargo de la entidad, se vierten a la red pública de alcantarillado, vertimientos con contenidos de sangre, piel, pelos y demás residuos de animales, lo cual constituye una descarga de aguas residuales no permitidas por parte de la autoridad ambiental.</t>
  </si>
  <si>
    <t>3.1 Desconocimiento de la normatividad ambiental, relacionada con vertimientos, por parte de los comerciantes de la actividad de cárnicos.
3.2 No implementación de buenas prácticas durante el desarrollo de la actividad de cárnicos,
3.3 No exigencia a los comerciantes de actividades de cárnicos, por parte de la entidad, con relación al cumplimiento de la normatividad ambiental.</t>
  </si>
  <si>
    <t>3.1 - 3.2 - 3.3. Incumplimiento Normativo y posibles Sanciones por parte de la Autoridad Ambiental.
3.1 - 3.2 - 3.3. Afectación al recurso hídrico</t>
  </si>
  <si>
    <t>4. Gestión inadecuada de los Residuos Especiales generados en las sedes de la entidad</t>
  </si>
  <si>
    <t>Durante el desarrollo de su misionalidad, el IPES puede generar Residuos Especiales tales como Residuos de Construcción y Demolición (RCD's), Aceite de Cocina Usado y Llantas, los cuales al ser gestionados inadecuadamente, pueden ocasionar afectaciones al medio ambiente.</t>
  </si>
  <si>
    <t>4.1 Inadecuada gestión de los RCD's generados en las obras de mantenimiento de las sedes a cargo de la entidad.
4.2 Inadecuada gestión de los Aceites de Cocina generados en los locales destinados a restaurantes y cocinas en las sedes a cargo de la entidad.
4.3 Inadecuada Gestión de las llantas generadas en el mantenimiento de los vehículos de la entidad.</t>
  </si>
  <si>
    <t>4.1 - 4.2 - 4.3. Incumplimiento Normativo y posibles Sanciones por parte de la Autoridad Ambiental.
3.1 - 4.2 - 4.3. Afectación al Medio Ambiente.</t>
  </si>
  <si>
    <t xml:space="preserve">5. Contaminación cruzada de alimentos con productos químicos utilizados durante las actividades de fumigación y control de plagas  en los equipamientos a cargo de la entidad. </t>
  </si>
  <si>
    <t>El IPES contrata los servicios de Fumigación y Control de Plagas y Palomas , para los equipamientos a cargo de la entidad; para la ejecución de dichas actividades de utilizan sustancias químicas que contienen características de peligrosidad, y de no tomarse las medidas necesarias, relacionadas con la protección de los alimentos que se expenden en las alternativas comerciales a cargo de la entidad, se puede afectar la salud humana de los consumidores.</t>
  </si>
  <si>
    <t>5.1 Falta de conocimiento por parte de los comerciantes, en cuanto a las medidas preventivas que se deben implementar durante el desarrollo de las actividades de fumigación.
5.2  Falta de conciencia por parte de los comerciantes que expenden y comercializan alimentos, en cuanto a la importancia de garantizar que los productos ofrecidos a la ciudadanía, no representen ningún riesgo para la salud.</t>
  </si>
  <si>
    <t>5.1 - 5.2. Afectación a la salud humana.
5.1 - 5.2. Posibles demandas a la entidad, en caso de presentarse casos de intoxicación por ingerir alimentos contaminados con productos químicos utilizados  durante las actividades de fumigación y control de plagas.</t>
  </si>
  <si>
    <t>6. Emisión de gases contaminantes por fuentes móviles</t>
  </si>
  <si>
    <t>Con el funcionamiento de los vehículos a cargo de la entidad, se generan en el proceso de combustión, gases contaminantes como el monóxido de carbono (CO), los cuales pueden ocasionar afectaciones a la salud y aportar Gases Efecto Invernadero que contribuyen al calentamiento global.</t>
  </si>
  <si>
    <t>6.1 Falta de mantenimiento periódico al parque automotor.</t>
  </si>
  <si>
    <t>6.1 Afectación a la salud humana y al medio ambiente</t>
  </si>
  <si>
    <t>7. Uso ineficiente del recurso hídrico</t>
  </si>
  <si>
    <t>En los equipamientos a cargo de la entidad se evidencian consumos de agua que pueden ser minimizados, con el fin de no afectar este recurso natural.</t>
  </si>
  <si>
    <t>7.1 Falta de conciencia ambiental por parte de todos los actores del IPES.
7.2 Falta de mantenimiento peródico de los sistemas hidro - sanitarios, con el fin de prevenir y controlar fugas de agua
7.3 Falta de implementación total de elementos, equipos y/o sistemas ahorradores de agua en los equipamientos a cargo de la entidad.</t>
  </si>
  <si>
    <t>7.1 -7.2 - 7.3. Agotamiento del recurso natural hídrico</t>
  </si>
  <si>
    <t>8. Uso ineficiente de la energía</t>
  </si>
  <si>
    <t xml:space="preserve">En los equipamientos a cargo de la entidad se evidencian consumos de energía que pueden ser optimizados de una manera más eficiente, con el fin de disminuir la emisión de gases efecto invernadero, los cuales contribuyen al cambio climático y calentamiento global. </t>
  </si>
  <si>
    <t>8.1 Falta de conciencia ambiental por parte de todos los actores del IPES.
8.2 Falta de mantenimiento peródico de las redes eléctricas de los equipamientos a cargo del IPES, con el fin de prevenir y controlar consumos innecesarios de energía.
8.3 Falta de implementación de fuentes lumínicas de alta eficacia, en los equipamientos a cargo de la entidad.</t>
  </si>
  <si>
    <t>8.1 - 8.2 - 8.3. Generación de Gases Efecto Invernadero que contribuyen al cambio climático y al calentamiento global.
8.1 - 8.2 - 8.3. Agotamiento de las fuentes de energía no renovables.</t>
  </si>
  <si>
    <t>9. Instalación Inadecuada de avisos en fachada con Publicidad Exterior Visual.</t>
  </si>
  <si>
    <t>Con el fin de  posicionar la imagen institucional de la entidad y de los equipamientos a cargo del IPES, se instalan avisos en fachada con Publicidad Exterior Visual, sin haberse realizado los tramites ambientales previos requeridos. I</t>
  </si>
  <si>
    <t>9.1 Desconocimiento de la normatividad ambiental aplicable ocn la instalación de Publicidad Exterior Visual en el Distrito Capital.
9.2 Falta de articulación entre las Subdirecciones Misionales, la SDAE y la OAC, en el momento de realizar la instalación de los avisos institucionales en las fachadas de los equipamientos a cargo de la entidad.</t>
  </si>
  <si>
    <t>9.1 - 9.2. Contaminación visual, producto de la instalación de avisos con PEV, sin los correspondientes permisos ambientales.
9.1 - 9.2. Incumplimiento Normativo y posibles Sanciones por parte de la Autoridad Ambiental.</t>
  </si>
  <si>
    <t>Realizar capacitaciones  y sensibilizaciones durante la vigencia, en el marco de un cronograma formulado e implementado  por los profesionales ambientales contratados por las subdirecciones SDAE, SESEC y SGSRI  y plasmado en el plan de acción de la entidad, con el propósito de promover un manejo adecuado de sustancias peligrosas, a las personas encargadas de estar en contacto con los Residuos Peligrosos, en los equipamientos de la entidad  generados en la entidad. Dicha capacitación se soporta en el PIGA. Si las capacitaciones o sensibilizaciones no se ejecutan en el periodo programado se reprograman, dando cumplimiento con el objetivo de promover la toma de conciencia en la entdad frente al manejo adecuado de los residuos peligrosos. Como evidencias se contemplan actas de reunión y listas de asistencia.</t>
  </si>
  <si>
    <t>Formular anualmente e implementar y hacer seguimiento mensual al  Plan de Gestión Integral de Residuos Peligoros - PGIRESPEL, (DE-033. Plan de Gestión de residuos peligrosos) por parte de los profesionales ambientales de la SDAE en coordinación  con los profesionales de ambientales de las dependencias misionales con el propósito de promover un manejo adecuado de sustancias peligrosas, conforme a las actividades desarrolladas por la entidad. Si el plan tiene inconvenientes en su implementación, se realizan reuniones permanentes en las que se realiza seguimiento,  realimentación y ajustes al desarrollo de sus actividades. Como evidencias se contempla el formato  FO-572. Seguimiento a residuos peligrosos,,actas de reunión y listas de asistencia.</t>
  </si>
  <si>
    <t>Realizar control  y verificar  las obligaciones del transportador de RESPEL, para ser diligenciado cada vez que se realice la entrega de los Residuos Peligrosos generados en las sedes de la entidad. Verficación que es realizada por el supervisor del contrato o sus delegados  a partir del formato FO-664. Lista de chequeo para transporte de RESPEL o con la implementación del Formato Lista de Chequeo para el transporte de RESPEL entre sedes (cuando se realicen traslados de residuos peligrosos entre sedes del IPES), Si la actividad no se ejecuta, se realizan reuniones permanentes en las que se realiza seguimiento,  realimentación y ajustes a su seguimiento.</t>
  </si>
  <si>
    <t>Realizar el mantenimiento permanente de los vehículos de la entidad  con empresas que cuenten con el respectivo Registro de Acopiador Primario y así mismo que garanticen que tanto el movilizador de estos aceites usados y el gestor encargado de la Disposición final y/o aprovechamiento, cuenten con los permisos otorgados por la autoridad Ambiental. Como evidencia se contemplan los Registros de Acopiador Primario de Aceite Usado expedido por la Secretaría Distrital de Ambiente, y las licencias o permisos que autoricen a las empresas gestoras, para realizar el transporte y aprovechamiento y/o Disposición fInal .  Si la actividad no se ejecuta, se realizan reuniones permanentes en las que se realiza seguimiento,  realimentación y ajustes a su seguimiento.</t>
  </si>
  <si>
    <t>Entregar periodicamente  por parte de los administradores de los equipamientos del IPES con apoyo de los profesionales ambientales, la totalidad de los RESPEL generados en las sedes de la entidad a Gestores Autorizados por la autoridad ambiental con el fin de minimizar los impactos ambientales; como soporte de dicha actividad se solicita los respectivos certificados de Tratamiento, Disposición Final y/o Aprovechamiento. en su ejecución se utiliza el formato FO-572. Seguimiento a residuos peligrosos. Si la actividad no se ejecuta, se realizan reuniones permanentes en las que se realiza seguimiento,  realimentación y ajustes a su seguimiento.</t>
  </si>
  <si>
    <t>No permitir el Almacenamiento de Residuos Peligrosos en los equipamientos de la entidad, a excepción de la Sede Administrativa que es el lugar de almacenamiento de los tóner usados en las diferentes sedes de la entidad. Dicha actividad es realizada por los administradores de los equipamientos del IPES con apoyo de los profesionales ambientales.  En el desarrollo de la actividad se utiliza el FO- 666. Matriz de compatibilidad de RESPEL. Como evidencias se contempla el formato  FO-572. Seguimiento a residuos peligrosos</t>
  </si>
  <si>
    <t xml:space="preserve">Realizar capacitaciones, sensibilizaciones, campañas, etc., durante la vigencia, de acuerdo a lo establecido en el Plan de Acción PIGA, relacionadas con la gestión adecuada de los residuos sólidos y su aprovechamiento, dirigida a los funcionarios, servidores, colaboradores, comerciantes, contratistas, personal de servicios generales y público en general que tenga relación con el desarrollo de la misionalidad de la entidad. Estas capacitaciones se encuentran enmarcadas en el documento PIGA de la entidad y se dejarán soportadas en actas de reunión y listados de asistencia. Si la actividad no se ejecuta, se realizan reuniones permanentes en las que se realiza seguimiento, realimentación y ajustes a su seguimiento.  
</t>
  </si>
  <si>
    <t xml:space="preserve">Suscribir Acuerdos de Corresponsabilidad con Organizaciones de Recicladores Autorizadas por la UAESP, los cuales serán renovados anualmente, con el fin de relaizar la entrega del material aprovechable generado en las sedes de la entidad (a excepción de los residuos ordinarios). Los cronogramas y frecuencias de recolección, quedarán establecidas en cada Acuerdo de Corresponsbailidad, teniendo en cuenta el desarrollo comercial y generación de reisduos por cada sede incluída en el documento. Los soportes de la entrega de los Residuos Aprovechados, serán remitidos de manera mensual por cada Organización de Recicaldores y la información se consolidará en el Formato FO-547 Bitácora de Generación de REsiduos Sólidos Ordinarios. En el caso que no se suscriban los Acuerdos de Corresponsbailidad en todas las sedes, o en caso de no renovarse a tiempo los Acuerdos suscritos, se debe continuar con la entrega del material aprovechable generado a organizaciones de Recicladores, mientras s eformaliza el documento.
</t>
  </si>
  <si>
    <t>Suscribir un contrato por cada anualidad, mediante el cual se implemente una ruta Selectiva de aprovechamiento de los residuos orgánicos generados en algunos de los equipamientos a cargo de la entidad. Los cronogramas y frecuencias de recolección, quedarán establecidas de común acuerdo entreel contratista y la entidad, teniendo en cuenta el desarrollo comercial y generación de reisduos por cada sede. Los soportes de la entrega de los Residuos Aprovechados, serán remitidos de manera semanal por el contratista y la información se consolidará en el Formato FO-547 Bitácora de Generación de Residuos Sólidos Ordinarios. En el evento que no se cuente con un contrato encargado de realizar la ruta Selectiva de Orgánicos, durante algún periodo de la anualidad, cada sede bereá continuar realizando una adecuada segregación de este tipo de residuos, con el fin de no perder las buenas prácticas de separación adquiridas.</t>
  </si>
  <si>
    <t>Sensibilizar a los comerciantes que desarrollen actividades de cárnicos, con el fin que conozcan qué tipos de vertimientos no se encuentran permitidos verter a la red y las consecuencias que se pueden derivar. Este tipo de sensibilizaciones se realizarán cada vez que se evidencie que en alguna sede de la entidad se están virtiendo Aguas Residuales no permitidas, conforme con la Resolución 3957 de 2009, producto del desarrollo de esta actividad, y se establecerán actas de compromiso y listados de asistencia. En el caso que no se dé cumplimiento a la normatividad ambiental mencionada, cada Gerente o Gestor debe proceder a implementar las sanciones establecidas en los Reglamentos de Plazas de Mercado y Puntos Comerciales.</t>
  </si>
  <si>
    <t>Sensibilizar a los comerciantes que desarrollen actividades de cárnicos en las sedes de la entidad, con temas relacionados a las buenas prácticas que se deben implementar para que no sean vertidas aguas residuales no permitidas a la red pública de alcantarillado. Este tipo de sensibilizaciones se realizarán mínimo semestralmente, por parte del equipo ambiental de Plazas y de la SGRSI, cada vez que se realice el seguimiento a la implementación de los Planes de Saneamiento Básico, de cada comeciante, mediante el diligenciamiento del "Formato de Verificación Cumplimiento Condiciones Saneamiento Básico". Si la actividad no se ejecuta, se deberá hacer sgeuimiento y acompañamiento a las actas de Inspección, Vigilancia y Control, que la Secretaría de Salud, realiza en los módulos que desarrollen la actividad de cárnicos.</t>
  </si>
  <si>
    <t>Realizar supervisión constante desde el área administrativa de cada sede de la entidad, en la cual se desarrollen actividades de cárnicos, con el fin de no permitir que los comerciantes realicen vertimientos no permitidos a la red pública de alcantarillado, conforme con la Resolución 3957 de 2009. Si la administración de cada sede evidencia el incumplimiento de esta normatividad ambiental, cada Gerente o Gestor debe proceder a implementar las sanciones establecidas en los Reglamentos de Plazas de Mercado y Puntos Comerciales.</t>
  </si>
  <si>
    <t xml:space="preserve">Verificar el cumplimiento de los criterios ambientales establecidos en el Instructivo de la Gestión Ambiental para los contratos de obras civiles en los equipamientos de la entidad, cada vez que se suscriban este tipo de contratos por parte de la entidad. El cumplimiento de estos criterios ambientales, se evidenciará en las reuniones de Comité de Obra que se realicen por parte de la supervisión, de los cuales quedarán Actas de Reunión y listados de asistencia; asimismo, se verificará este cumplimiento, a través de la información que el contratista reporte en la herramienta STORM de la entidad. En caso de no ejecutarse esta actividad, la supervisión del contrato deberá pedir de manera mensual, un infrome de getsión ambiental, en el cual se describa el cumplimiento a lo establecido en las Resoluciones 115 de 2012 y 932 de 2015, o las normas que las sustituyan o modifiquen. 
</t>
  </si>
  <si>
    <t>Realizar, por única vez, el registro ante la Secretaría Distrital de Ambiente de los comerciantes que cuenten con locales destinados a la actividad de restaurantes, cocinas, cafeterías etc., que generen Aceite de Cocina Usado y realizar la entrega de los mismos a gestores autorizados mínimo una vez al mes, dependiendo de la generación de cada una de las sedes a cargo de la entidad. La empresa gestora del Aceite de Cocina Usado, entregará los certificados de entrega y aprovechamiento de los mismos, para ser conolidada esta información desdeel equipo ambiental de la SDAE. En caso de no ejecutarse esta actividad, se incurriría en un incumplimiento normativo, y el Gestor o Gerente deberá notificar al comerciante el incumplimiento, conforme con los reglamentos de Plazas de mercado o Puntos Comerciales según corresponda.</t>
  </si>
  <si>
    <t xml:space="preserve">Realizar el mantenimiento de los vehículos propios de la entidad, con empresas que realicen una adecuada gestión de  las llantas que hayan sido cambiadas y que se realice el reencauche de las mismas, cuando sea técnicamente viable. Esta actividad se debe verificar cada vez que se realicen cambio de llantas a los vehículos propios de la entidad, para lo cual la empresa donde se realice el mantenimiento, entregará los certificados de gestión de llantas. En el evento que no se ejecute esta actividad, se deberá exigir contractualmente al contratista que cumpla con la normatividad vigente.
</t>
  </si>
  <si>
    <t>Coordinar con la empresa contratada por el IPES para realizar las actividades de Fumigación y Control de Plagas, sensibilizaciones con los comerciantes de los equipamientos a cargo del IPES, intervenidos, con el fin de capacitarlos en temas relacionados con la implementación de medidas preventidas durante dichas intervenciones, mínimo una vez durante la ejecución del contrato, en cada sede en la cual se comercialicen alimentos. Para soportar dicha actividad se diligenciarán Actas de Reunión y listados de asistencia. En caso de no ejecutarse esta actividad, el Contratista con el apoyo del equipo ambiental de SESEC y de la SGRSI, deberá diseñar piezas comunicativas en donde se describan las medidas preventivas a implementar durante las actividades de fumigación, y ser entregadas a los comerciantes de las sedes a cargo de la entidad.</t>
  </si>
  <si>
    <t>Sensibilizar, por parte del IPES, de manera periódica, a los comerciantes de los equipamientos a cargo del IPES, intervenidos, en lo relacionado con la obligación de ofrecer productos que no representen riesgos a la salud humana, y realizar periódicamente el acompañamiento al alistamiento previo a las actividades de fumigación, por parte de los  comerciantes.pror parte de los comerciantes. Estas actividades estarán a cargo de los equipos ambientales de SESEC y SGRSI, quedando como evidencias actas de reunión y listados de asistencia. En caso de no ejecutarse la actividad, el Gestor o Gerente deberá notificar al comerciante el incumplimiento, conforme con los reglamentos de Plazas de mercado o Puntos Comerciales según corresponda.</t>
  </si>
  <si>
    <t>Realizar un mantenimiento periódico a los vehículos a cargo de la entidad, así como realizar la Revisión Técnico Mecánica a los vehículos que les aplique. En caso de contar con vehículos de modelos de más de 5 años, se deberá realizar la revisión Técnico Mecánica de manera anual, y se deberá contar con el debido certificado otorgado por el taller autorizado. En caso de no llevarse a cabo esta actividad, la entidad deberá cambiar su flota vehicular de manera periódica y no contar con vehículos propios de modelos superiores a 5 años.</t>
  </si>
  <si>
    <t>Realizar sensibilizaciones, campañas y/o socializaciones, durante la vigencia, dirigidas a todos los actores que participan en el desarrollo de la misionalidad del IPES, en temas relacionados con la importancia de hacer un uso eficiente del recurso hídrico. Estas actividades estarán a cargo de los equipos ambientales de la SESEC, SGRSI, SDAE y cualquier tercero que cuente con el dominio del tema. Se diligenciarán como soporte actas de reunión y listados de asistencia, las cuales serán soporte para el cumplimiento de las metas establecidas en el documento PIGA de la entidad. En caso de no realizarse esta actividad, se deberán diseñar estrategias publicitarias, con el apoyo de la Oficina Asesora de Comunicaciones, en temas relacionados con la importancia de hacer un uso eficiente del recurso hídrico y socializarlas con la población IPES.</t>
  </si>
  <si>
    <t>Realizar, mediante la ejecución de los contratos de mantenimiento de la entidad, mantenimiento periódico de los sistemas hidrosanitarios en los equipamientos de la entidad, mínimo una vez al año, de acuerdo a las necesidades y cronogramas establecidos durante la suscripción y supervsión del contrato. Se realizará seguimiento a estas actividades a través de informes de avance de los contratos de mantenimiento y actas de reuniones de comité de obra. En caso de no ejecutarse esta actividad, se deberá contratar a un tercero, con el fin de realizar los mantenimientos preventivos y emergencias que se susciten.</t>
  </si>
  <si>
    <t>Implementar desde los contratos de mantenimiento,  de manera progresiva, elementos, sistemas y/o equipos ahorradores de agua en algunos de los equipamientos a cargo de la entidad, mínimo una vez durante la ejecución del contrato. Se realizará seguimiento a estas actividades a través de informes de avance de los contratos de mantenimiento y actas de reuniones de comité de obra. En en el evento de no ejecutarse esta actividad, se incrementarán las frecuencias en las cuales se realizan las actividades de sensibilización, con el fin de lograr disminuciones en el consumo.</t>
  </si>
  <si>
    <t>Realizar sensibilizaciones, campañas y/o socializaciones, dirigidas a todos los actores que participan en el desarrollo de la misionalidad del IPES, en temas relacionados con la importancia de hacer un uso eficiente de la energía. Estas actividades estarán a cargo de los equipos ambientales de la SESEC, SGRSI, SDAE y cualquier tercero que cuente con el dominio del tema. Se diligenciarán como soporte actas de reunión y listados de asistencia, las cuales serán soporte para el cumplimiento de las metas establecidas en el documento PIGA de la entidad. En caso de no realizarse esta actividad, se deberán diseñar estrategias publicitarias, con el apoyo de la Oficina Asesora de Comunicaciones, en temas relacionados con la importancia de hacer un uso eficiente de la energía y socializarlas con la población IPES.</t>
  </si>
  <si>
    <t>Realizar, mediante la ejecución de los contratos de mantenimiento de la entidad, mantenimiento periódico de las redes eléctricas en los equipamientos de la entidad. mínimo una vez al año, de acuerdo a las necesidades y cronogramas establecidos durante la suscripción y supervsión del contrato. Se realizará seguimiento a estas actividades a través de informes de avance de los contratos de mantenimiento y actas de reuniones de comité de obra. En caso de no ejecutarse esta actividad, se deberá contratar a un tercero, con el fin de realizar los mantenimientos preventivos y emergencias que se susciten.</t>
  </si>
  <si>
    <t>Implementar desde los contratos de mantenimiento,  de manera progresiva, fuenes lumínicas de alta eficacia  en los equipamientos a cargo de la entidad, mínimo una vez durante la ejecución del contrato. Se realizará seguimiento a estas actividades a través de informes de avance de los contratos de mantenimiento y actas de reuniones de comité de obra. En en el evento de no ejecutarse esta actividad, se incrementarán las frecuencias en las cuales se realizan las actividades de sensibilización, con el fin de lograr disminuciones en el consumo.</t>
  </si>
  <si>
    <t>El equipo PIGA de la SDAE, deberá informar a las Subdirecciones Misionales de la entidad, los trámites requeridos por la Secretaría Distrital de Ambiente, para poder instalar avisos con Publicidad Exterior Visual, en los equipamientos a cargo de la entidad, mínimo una vez al año, y cada vez que se requieran actualizaciones y/o nuevos Registros PEV. Como soporte de esta actividad, se contarán con los Registros de Publicidad Exterior Visual expedidos por la SDA. En caso de no realizarse esta actividad, se deberá proceder a iniciar el trámite de los Registros PEV faltantes o evaluar el desmonte de los avisos con Publicidad Exterior Visual Instalados, y que no cuenten con dicho trámite.</t>
  </si>
  <si>
    <t>Realizar conjuntamente entre el grupo PIGA de la SDAE,  la SGRSI, la SESEC y la OAC, una consolidación de los avisos instalados en las fachadas de los equipamientos de la entidad, con el fin de establecer, cuáles de ellos cuentan con el Registro de Publicidad Exterior Visual, requerido por la Secretaría Distrital de Ambiente y realizar el trámite de los que sean necesarios, mínimo una vez al año, y cada vez que se requieran actualizaciones y/o nuevos Registros PEV. Como soporte de esta actividad, se contará con un archivo consolidado con el estado de los Registros de Publicidad Exterior Visual expedidos por la SDA. En caso de no realizarse esta actividad, se deberá evaluar el desmonte de los avisos con Publicidad Exterior Visual Instalados, y que no cuenten con dicho trámite.</t>
  </si>
  <si>
    <t>1. Coordinar con el área de almacén de la entidad y con las empresas contratistas (en especial las empresas de mantenimiento), que puedan generar RESPEL,  3 sensibilizaciones  o capacitaciones, en las cuales se les indique la manera adecuada como se deben gestionar los RESPEL</t>
  </si>
  <si>
    <t>Actas de Reunión.</t>
  </si>
  <si>
    <t>2. Actualizar el PGIRESPEL - IPES, que incluya la generación de RESPEL se todas las sedes concertadas de la entidad, durante la vigencia 2019, conforme a los lineamientos establecidos por la SDA, estableciendo que no se realizará el almacenamiento de Residuos Peligrosos en las sedes de la entidad, teniendo en cuenta que no se cuentan con los espacios físicos que cumplan las condiciones técnicas mínimas requeridas</t>
  </si>
  <si>
    <t>Documento PGIRESPEL</t>
  </si>
  <si>
    <t>3. Diligenciar el formato de verificación de obligaciones del transportador de RESPEL, cada vez que sean entregados Residuos Peligrosos al Gestor autorizado o cuando se realice traslado de Residuos Peligrosos entre sedes.</t>
  </si>
  <si>
    <t>Formato de verificación de obligaciones del transportador de RESPEL diligenciado</t>
  </si>
  <si>
    <t>4. Exigir que la empresa encargada de realizar el mantenimiento de los vehículos propios de la entidad, cuente con los respectivos certificados de acopiador primario, movilización y disposición final y/o aprovechamiento.</t>
  </si>
  <si>
    <t>Registro de Acopaidor Primario del taller
- Autorización del Movilizador del aceite usado
- Certificado de aprovechamiento y/o disposición final</t>
  </si>
  <si>
    <t>5. Verificar que todas las cantidades de RESPEL generados en la entidad, cuenten con los certificados de aprovechamiento y/o disposición final, emitida por gestores autorizados.</t>
  </si>
  <si>
    <t>Certificados de aprovechamiento y/o disposición final.</t>
  </si>
  <si>
    <t>6. Realizar visitas de seguimiento y socialización de la directriz de no realizar almacenamiento de RESPEL en el 80% de las sedes concertadas a cargo de la entidad.</t>
  </si>
  <si>
    <t xml:space="preserve">Actas de Reunión </t>
  </si>
  <si>
    <t>7. Realizar mínimo una capacitación, en el 80% de las sedes concertadas,  relacionadas con la gestión adecuada de los residuos sólidos generados en las sedes de la entidad,  llevadas a cabo en Plazas de Mercado, Puntos comerciales y sede administrativa.</t>
  </si>
  <si>
    <t>Actas de Reunión
Registros fotográficos
Listados de Asistencia</t>
  </si>
  <si>
    <t>8. Incluir a las Organizaciones de Recicaldores Autorizadas por la UAESP, en el proceso de aprovechamiento de los residuos sólidos generados en el 80%  las sedes concertadas de la entidad.</t>
  </si>
  <si>
    <t>Acuerdos de Corresponsabilidaddebidamente suscritos con Organizaciones de Recicaldores</t>
  </si>
  <si>
    <t>9. Contratar a una empresa que se encargue de realizar el aprovechamiento  de los residuos orgánicos generados en 13 sedes priorizadas de la entidad.</t>
  </si>
  <si>
    <t>Contrato de Ruta Selectiva</t>
  </si>
  <si>
    <t>10. Realizar charlas de sensibilización con los comerciantes de actividades de cárnicos de 5 plazas de mercado, con el fin de dar a conocer acerca de las prohibiciones en cuanto a vertimientos de aguas y acerca de buenas prácticas en el desarrollo de dicha actividad.</t>
  </si>
  <si>
    <t>Actas de Reunión
Listados de asistencia</t>
  </si>
  <si>
    <t>11. Remitir oficios dirigidos a los comerciantes de 5 Plazas Distritales de Mercado que desarrollen la actividad de cárnicos en plazas de mercado, en los cuales se les reitere la prohibición de vertir aguas residuales no permitidas a la red pública de alcantarillado.</t>
  </si>
  <si>
    <t>Oficios remitidos a los comerciantes de PDM</t>
  </si>
  <si>
    <t>12. Implementar el Instructivo "IN-092 GESTIÓN AMBIENTAL EN CONTRATOS DE OBRA CIVIL Y/O ELÉCTRICA" en el cual se establecen los criterios ambientales a ser incluidos en los procesos de  contratación de Obras civiles</t>
  </si>
  <si>
    <t>Contratos, o Estudios y Documentos Previos, de contratos de obra, en los cuales se evidencie la inclusión de criterios ambientales</t>
  </si>
  <si>
    <t xml:space="preserve">13. Realizar el trámite de solicitud de Registro como Generador de Aceite de Cocina Usado ante la Secretaría Distrital de Ambiente para todos los comerciantes de las sedes  a cargo de la entidad, que desrarollen la actividad de cocinas, restaurantes, cafeterías, etc. ,  en las cuales se utilice aceite en la preparación de alimentos. </t>
  </si>
  <si>
    <t>Listado de comerciantes que desrarollen la actividad de cocinas, restaurantes, cafeterías, etc., en las sedes a cargo de la entidad, con su correspondiente No. de Registro de Generador de Aceite de Cocina Usado.</t>
  </si>
  <si>
    <t>14. Exigir a la empresa contratista encargada de realizar el mantenimiento de los vehículos de la entidad, Los Registros de Acopiador Primario de Aceite Usado, Registro de Movilizador y Certificados de Aprovechamiento y/o disposición final de los mismos.</t>
  </si>
  <si>
    <t>Registro de Acopiador primario de Aceite Usado de origen Automotriz
- Registro de Movilizador de Aceite Usado
- Certificados de Gestión de Aceite Usado.</t>
  </si>
  <si>
    <t>15. Exigir a la empresa encargada de la fumigación y control de plagas en los equipamientos de la entidad, un protocolo o plan de trabajo de las actividades a realizar, en donde se describan las medidas preventivas empleadas para evitar la contaminación de los alimentos y productos con sustancias tóxicas.</t>
  </si>
  <si>
    <t>Protocolo de intrevención de actividades de fumigación y control de plagas</t>
  </si>
  <si>
    <t>16. Realizar acompañamiento  a los comerciantes del 80% de las sedes concertadas donde se expendan alimentos, relacionados con la implementación y verificación de los Planes de Saneamiento Básico</t>
  </si>
  <si>
    <t>Listados de Asistencia
Actas de Reunión
Listas de Chequeo</t>
  </si>
  <si>
    <t>17. Realizar las revisiones tecnicomécanicas a los vehículos propios de la entidad, siempre que aplique.</t>
  </si>
  <si>
    <t>Certificado de revisiones Tecnicomecánicas</t>
  </si>
  <si>
    <t>18. Realizar capacitaciones y/o sensibilizaciones dirigidas al 80% de las sedes concertadas a cargo de la entidad, relacionadas con el uso eficiente del recurso hídrico.</t>
  </si>
  <si>
    <t>19. Atender, mediante la ejecución de los contratos de mantenimiento, las emergencias debidamente reportadas por la SESEC y la SGRSI, relacionadas con las redes hidrosanitarias de las sedes a cargo del IPES</t>
  </si>
  <si>
    <t>Soportes de atención de emergencias relacionadas con redes hidrosanitarias</t>
  </si>
  <si>
    <t>20. Actualizar el inventario de las redes Hidrosanitarias de las sedes concertadas de la entidad, en el cual se describa el % de sistemas ahorradores de agua, con el fin de servir como base de la implementación</t>
  </si>
  <si>
    <t>Inventario hidrosanitario
Soportes de implementación de sistemas ahorradores de agua actualizado</t>
  </si>
  <si>
    <t>21. Realizar capacitaciones y/o sensibilizaciones dirigidas al 80% de las sedes concertadas a cargo de la entidad, relacionadas con el uso eficiente de la energía.</t>
  </si>
  <si>
    <t>22. Atender, mediante la ejecución de los contratos de mantenimiento, las emergencias debidamente reportadas por la SESEC y la SGRSI, relacionadas con las redes eléctricas de las sedes a cargo del IPES</t>
  </si>
  <si>
    <t>Soportes de atención de emergencias relacionadas con redes eléctricas</t>
  </si>
  <si>
    <t>23. Actualizar el inventario de fuentes lumínicas de las sedes concertadas de la entidad, en el cual se describa el % de sistemas ahorradores de energía, con el fin de servir como base de la implementación</t>
  </si>
  <si>
    <t>Inventario de fuentes lumínicas
Soportes de implementación de fuentes lumínicas de alta eficacia actualizado</t>
  </si>
  <si>
    <t>24. Suministrar a las áreas misionales y a la Oficina Asesora de Comunicaciones, los trámites y exigencias normativas que se requieren, para realizar la instalación de nuevos avisos de Publicidad Exterior Visual en las sedes a cargo de la entidad, así como los cambios de  de diseño o imagen institucional.</t>
  </si>
  <si>
    <t>Correso Electrónicos
Oficios</t>
  </si>
  <si>
    <t>25. Realizar el trámite de los Registros de Publicidad Exterior Visual, para todos los avisos instalados en las sedes concertadas de la entidad.</t>
  </si>
  <si>
    <t>Registros PEV</t>
  </si>
  <si>
    <t>Equipo Ambiental SDAE</t>
  </si>
  <si>
    <t>No. de sensibilizaciones realizadas con áreas o empresas generadoras de RESPEL / 3 sensibilizaciones realizadas con áreas o empresas generadoras de RESPEL  * 100</t>
  </si>
  <si>
    <t>1 documento PGIRESPEL debidamente actualizado</t>
  </si>
  <si>
    <t>No de Formatos de verificación de obligaciones del transportador de RESPEL diligenciado / No. de entregas de RESPEL a gestores autorizados  * 100</t>
  </si>
  <si>
    <t>Supervisor del contrato de mantenimiento de vehículos y Equipo Ambiental de la SDAE</t>
  </si>
  <si>
    <t>Certificados de gestión del aceite usado generado / No. de veces que se realizó mantenimiento de vehículos propios de la entidad. *  100</t>
  </si>
  <si>
    <t>Equipo Ambiental SDAE
Equipo Ambiental SESEC
Equipo Ambiental SGRSI</t>
  </si>
  <si>
    <t>No. de certificados de gestión de RESPEL / No. de entregas de RESPEL realizadas.  *  100</t>
  </si>
  <si>
    <t>No. de visitas de seguimiento y socialización de la directriz de no realizar almacenamiento de RESPEL en sedes concertadas / 22 sedes concertadas con la SDA  *  100</t>
  </si>
  <si>
    <t>No. de capacitaciones relacionadas  con la gestión adecuada de los residuos sólidos  / 22 capacitaciones ( una por sede) relacionadas  con la gestión adecuada de los residuos sólidos  *   100</t>
  </si>
  <si>
    <t>No. de  sedes con Acuerdos de Corresponsabilidad suscritos / 22 sedes concertadas  *  100</t>
  </si>
  <si>
    <t>Equipo Ambiental SDAE
Subdirección Jurídica y de Contratación.</t>
  </si>
  <si>
    <t>Un contrato de ruta selectva suscrito que incluya 13 sedes a cargo de la entidad</t>
  </si>
  <si>
    <t>Equipo Ambiental SDAE
Equipo Ambiental SESEC</t>
  </si>
  <si>
    <t>No. de plazas en las cuales se realizaron charlas de sensibilización relacionadas con actividades de cárnicos / 5 Plazas de mercado  *  100</t>
  </si>
  <si>
    <t>SESEC</t>
  </si>
  <si>
    <t>No. de plazas en las cuales se entregaron oficios a los comerciantes de PDM con actividad de cárrnicos / 5 Plazas de mercado  *  100</t>
  </si>
  <si>
    <t>No. de contratos de obras civiles suscritos por el IPES que establezcan la implementación del "IN-092 GESTIÓN AMBIENTAL EN CONTRATOS DE OBRA CIVIL Y/O ELÉCTRICA / No. de contratos de obras civiles suscritos por la entidad</t>
  </si>
  <si>
    <t>Equipo Ambiental SESEC
Equipo Ambiental SGRSI</t>
  </si>
  <si>
    <t>No. de comerciantes que desrarollen la actividad de cocinas, restaurantes, cafeterías, etc. en las sedes a cargo de la entidad que cuenten con el Registro como Generador de Aceite de Cocina Usado o cuenten con el trámite en curso / No. de comerciantes que desrarollen la actividad de cocinas, restaurantes, cafeterías, etc. en las sedes a cargo de la entidad</t>
  </si>
  <si>
    <t>SAF</t>
  </si>
  <si>
    <t>No. de soportes de Gestión de Aceite Usado / No. de veces que se realizó mantenimiento con cambio de aceite a los vehículos de la entidad  *  100</t>
  </si>
  <si>
    <t>No. de protocolos de intervención de actividades de fumigación y control de plagas / No. de contratos de fumigación y control de plagas suscritos  *  100</t>
  </si>
  <si>
    <t xml:space="preserve">Jornadas de verificación y/o acompañamiento al PSB / 22 sedes concertadas  *  100   </t>
  </si>
  <si>
    <t>No de revisiones Tecnicomecánicas al año (En caso que aplique) / No. de vehículos propios de la entidad  *  100</t>
  </si>
  <si>
    <t>No. de sensibilizaciones y/o capacitaciones relacionadas con el uso eficiente del agua / 22 sedes concertadas   *  100</t>
  </si>
  <si>
    <t>Planeamiento Físico  - SDAE</t>
  </si>
  <si>
    <t>No de emergencias debidamente reportadas por la SESEC y la SGRSI, relacionadas con las redes hidrosanitarias de las sedes a cargo de la entidad / No. de emergencias atendidas  *  100</t>
  </si>
  <si>
    <t>Equipo Ambiental SDAE
Planeamiento Físico  - SDAE</t>
  </si>
  <si>
    <t>No. de sistemas ahorradores de agua instalados / No. de puntos hidrosanitarios en las sedes de la entidad   *  100
- Un inventario Hidrosanitario actualizado</t>
  </si>
  <si>
    <t>No. de sensibilizaciones y/o capacitaciones relacionadas con el uso eficiente de la energía / 22 sedes concertadas   *  100</t>
  </si>
  <si>
    <t>No de emergencias debidamente reportadas por la SESEC y la SGRSI, relacionadas con las redes eléctricas de las sedes a cargo de la entidad / No. de emergencias atendidas  *  100</t>
  </si>
  <si>
    <t>No. de fuentes lumínicas de alta eficacia instaladas / No. de fuentes lumínicas en las sedes de la entidad   *  100
- Un inventario de fuentes lumínicas actualizado</t>
  </si>
  <si>
    <t>Un oficio remitido a las Subdirecciones misionales y a la Oficina Aesora de Comunicaciones, informando lo requerido para realizar los trámites de Registro PEV ante la SDA.</t>
  </si>
  <si>
    <t xml:space="preserve">No. de avisos con registro PEV vigente / No. de avisos instalados en las sedes concertadas de la entidad  *  100  </t>
  </si>
  <si>
    <t>Debido a la actual situación de emergencia sanitaria declarada por el Gobierno Nacional dificulta los desplazamientos para realizar socializaciones, sin embargo, estas socializaciones se realizarán en el segundo semestre de la vigencia. Así mismo, se viabilizará la forma en programar las sensibilizaciones mediante canales digitales.</t>
  </si>
  <si>
    <t>Pendiente</t>
  </si>
  <si>
    <t>El documento PGIRESPEL se encuentra en actualización y se entregará en el próximo mes de mayo para revisión de la estructura documental y se realizará la respectiva socialización y divulgación.</t>
  </si>
  <si>
    <t>La información remitida por el consorcio contratista de mantenimiento reporta que no se ha realizado transporte de RESPEL durante el período del presente informe.</t>
  </si>
  <si>
    <t>Debido a la actual situación de emergencia sanitaria declarada por el Gobierno Nacional dificulta los desplazamientos para realizar socializaciones, sin embargo, se mencionó en el Comité PIGA del 21 de abril 2020 las directrices establecidas para no almacenar Residuos Peligrosos en las áreas que se encuentran operando actualmente (únicamente Plazas de Mercado).</t>
  </si>
  <si>
    <t>https://drive.google.com/drive/u/0/folders/18kQEwb1IWcMjx9yKSxSIQmCzi91TOyRq</t>
  </si>
  <si>
    <t>4,55%</t>
  </si>
  <si>
    <t>Durante este periodo se han realizado socializaciones relacionadas con el manejo adecuado y la segregación en la fuente de los residuos ordinarios, en 10 sedes, concertadas (Punto Comercial Flores Calle 200, Punto Comercial San Andresito 38, PMD Doce de Octubre, PMD 20 de Julio, PMD Ferias, PMD Fontibón, PMD Perseverancia, PMD Quirigua, PMD Kennedy y PMD San Carlos).</t>
  </si>
  <si>
    <t>https://drive.google.com/drive/u/1/folders/1a4Nj7u0aA9TXhY8wCKMH9Jh7K3M8xWHh</t>
  </si>
  <si>
    <t>45,45%</t>
  </si>
  <si>
    <t>Memorando radicado a SJC, en el cual se solicita prórroga por un año de los acuerdos actuales, adicionalmente se solicita la inclusión de seis (6) Plazas de Mercado y (32) puntos comerciales ampliando la cobertura de las sedes antes concertadas</t>
  </si>
  <si>
    <t>https://drive.google.com/drive/u/1/folders/1dTgutYSC8aIvD145MYt4c3HUDm7BytsI</t>
  </si>
  <si>
    <t>Se adjudicó el Contrato SECOP No 1486432 con el objetio de PRESTACIÓN DE SERVICIOS DE RECOLECCIÓN, TRANSPORTE, APROVECHAMIENTO Y DISPOSICIÓN LIMPIA DE RESIDUOS ORGÁNICOS. Se amplió la cobertura a Se encuentra actualmente en elaboración y aprobación del Acta de Inicio para dar comiezo a la recolección de orgánicos en 13 Plazas de Mercado Distritales y 6 Puntos Comerciales (19 Sedes concertadas).</t>
  </si>
  <si>
    <t>https://drive.google.com/drive/u/0/folders/1rzGKlHpfSK1Wbd0Z6iVLyHw0BW1NRijG</t>
  </si>
  <si>
    <t>100,00%</t>
  </si>
  <si>
    <t>Se ha realizado sensibilizaciones a los comerciantes para dar a conocer las prohibiciones de los vertimientos en dos (2) Plazas de Mercado (1. Trinidad Galán 2. Siete de Agosto).</t>
  </si>
  <si>
    <t>https://drive.google.com/drive/u/0/folders/1E-L-oeVbT_h3XmdJlLqjPjWdC2Z8v0Sj</t>
  </si>
  <si>
    <t>40,00%</t>
  </si>
  <si>
    <t>Se entregó por oficio por plaza de mercado reiterando la prohibición de desposte y alistamiento de cárnicos, debido a que contienen residuos de vísceras, o tejidos animales, hueso, pelos, piel o carnaza, entrañas, sangre en cumplimiento del marco normativo por autoridades sanitarias y ambientales. Se ha realizado en cuatro (4) Plazas de Mercado (1. Santander 2. Kennedy 3. Ferias. 4. Siete de Agosto).</t>
  </si>
  <si>
    <t>https://drive.google.com/drive/u/0/folders/1C0n7jN9z7QBoPMG7E333kFgko7f9YVDn</t>
  </si>
  <si>
    <t>Los contratos adjudicados en la presente vigencia se encuentran suspendidos para realizar las obras de mantenimiento correctivo y preventivo. Se les solicitará a los contratistas la implementación del IN-092 previamente para retomar actividades.</t>
  </si>
  <si>
    <t>Se actualiza el listado recibido por la Secretaría Distrital de Ambiente de comerciantes inscritos como generadores de Aceite Vegetal Usado.</t>
  </si>
  <si>
    <t>https://drive.google.com/drive/u/0/folders/1t9-AeZm8S47UYTEy7tXAx_9xGcBNTYy6</t>
  </si>
  <si>
    <t>96,91%</t>
  </si>
  <si>
    <t>Se realizará el proceso de contratación para el mantenimiento de los vehículos propios de la Entidad en el segundo semestre del presente año. Este proceso de selección contractual será realizado por la Subdirección Administrativa y Financiera.</t>
  </si>
  <si>
    <t>Contrato de mantenimiento de vehículos segundo semestre 2020.</t>
  </si>
  <si>
    <t>Actualmente la Entidad se encuentra en el proceso de elaboración para la contratación de los servicios de fumigación, control de vectores y desinfección en las Plazas de Mercado Distritales. Surtido el proceso de selección se realizará el requerimiento de entrega del Protocolo en mención a la empresa contratista correspondiente.</t>
  </si>
  <si>
    <t>Se ha realizado jornadas de seguimiento para la verificación de los Planes de Saneamiento Básico en cuatro (4) Plazas de Mercado Distritales.</t>
  </si>
  <si>
    <t>https://drive.google.com/drive/u/0/folders/1guUYBKLmiH2kKp4lDEglzLBToWMzDKwg</t>
  </si>
  <si>
    <t>18,18%</t>
  </si>
  <si>
    <t>NO APLICA. Los dos vehículos de la Entidad Placas OKZ 885 y OKZ 808, son modelos 2018 y 2017. No requiere revisión tecnnomecanica.</t>
  </si>
  <si>
    <t>NO APLICA</t>
  </si>
  <si>
    <t>Durante este periodo se han realizado socializaciones relacionadas al uso eficiente del agua en 8 sedes concertadas (Plazas de Mercado Fontibón, Kennedy, Quirigua, Restrepo, Perseverancia, Siete de Agosto, Las Ferias, San Carlos).</t>
  </si>
  <si>
    <t>https://drive.google.com/drive/u/0/folders/1cgOeu6mx4SZB1BUDnO1XhEiAqwzeblKY</t>
  </si>
  <si>
    <t>36,36%</t>
  </si>
  <si>
    <t>Actualmente se encuentra consolidando la información para reportar los soportes de dicha actividad en el mes de mayo.</t>
  </si>
  <si>
    <t>Se consolida la información entregada por Planeamiento físico realizando la actualización del inventario de sistemas ahorradores de agua.</t>
  </si>
  <si>
    <t>https://drive.google.com/drive/u/0/folders/1iDByF1LCjjSd5_25LVc3O_tF-06d7mbg</t>
  </si>
  <si>
    <t>Durante este periodo se han realizado socializaciones relacionadas al uso eficiente de la energía en 8 sedes concertadas (Plazas de Mercado Fontibón, Kennedy, Quirigua, Restrepo, Perseverancia, Siete de Agosto, Las Ferias, San Carlos).</t>
  </si>
  <si>
    <t>https://drive.google.com/drive/u/0/folders/13OKzPnyRMwHU4dZkqDhVrDpsJIJcWsFP</t>
  </si>
  <si>
    <t>Se consolida la información entregada por Planeamiento físico realizando la actualización del inventario de sistemas de iluminación ahorradores.</t>
  </si>
  <si>
    <t>La Oficina Asesora de Comunicaciones - OAC informó en el Comité PIGA del 21 de abril 2020 y por medio electronico lo siguiente: Debido a la situación extraordinaria a raíz del COVID-19, el proceso de contratación para la adquisicón de los avisos en fachada en los equipamientos administrados por el IPES, no se suscribirá durante el primer sementre del año, por esta razón se suministrará esta información tan pronto como sea posible.</t>
  </si>
  <si>
    <t>https://drive.google.com/drive/u/0/folders/1rqSxyfhoi3-u_iExWckjl6r53rA0hNel</t>
  </si>
  <si>
    <t>Como se mencionaba en la actividad anterior, no se adelantará la instalación de avisos de fachada por lo tanto no se podrá realizar el Registro de Publicidad Exterior Visual. Una vez sea adjudicado el proceso de contratación para tal fin, se iniciará a realizar los Registros de Publicidad Exterior Visual ante la Secretaría Distrital de Ambiente -SDA.</t>
  </si>
  <si>
    <t>La Oficina Asesora de Comunicaciones - OAC  informó en el Comité PIGA del 21 de abril 2020 y por medio electronico lo siguiente: Debido a la situación extraordinaria a raíz del COVID-19, el proceso de contratación para la adquisicón de los avisos en fachada en los equipamientos administrados por el IPES, no se suscribirá durante el primer sementre del año, por esta razón se suministrará esta información tan pronto como sea posible.</t>
  </si>
  <si>
    <t>Se realizó capacitación a los Gerentes y Asistentes de Plazas de Mercado Distritales, así como también a los Gestores de Puntos Comerciales socializando el documento estratégico Plan de Gestión de Residuos Peligrosos - PEGIRESPEL, teniendo en cuenta las generalidades de los elementos con compenentes peligrosos y las acciones pertinentes para realizar el control y seguimiento. 
 Por otro lado, se realizó Acta de Reunión con la Empresa FUMICOL SAS, servicios de fumigación, control de plagas y desinfección CPS 454 de 2020, se indicó los elementos que podrían catalogarse como RESPEL por la ejecución de las diferentes actividades de este contrato, y, la gestión que debe realizar la empresa para transportar y disponer adecuadamente estos residuos.</t>
  </si>
  <si>
    <t>https://drive.google.com/drive/u/0/folders/1t4mekE4wPJLaGoIYrm30edgGs2cK9rel</t>
  </si>
  <si>
    <t>El documento estratégico DE-033 PGIRESPEL se encuentra actualizado a la vigencia con los requisitos normativos contemplados en su estructura documental.</t>
  </si>
  <si>
    <t>https://drive.google.com/drive/u/0/folders/1NX7ckJviRoVE0LqKjYyuoZwKvG4go00U</t>
  </si>
  <si>
    <t>Se realizaron visitas de inspección y seguimiento para brindar las recomendaciones necesarias donde se evidenció el NO ALMACENAMIENTO de las Plazas visitadas. Se realizó recorrido en el mes de Junio 2020 a catorce (14) Plazas de Mercado.</t>
  </si>
  <si>
    <t>Durante este periodo se han realizado socializaciones relacionadas con el manejo adecuado y la segregación en la fuente de los residuos ordinarios, en 12 sedes, concertadas (1. Fontibón, 2. Kennedy, 3. Quirigua, 4. Perseverancia, 6. Ferias, 7. San Carlos, 8. Samper Mendoza., 9. Veinte de Julio, 10. Doce de Octubre. 11. Flores 200. 12. San Andresito 38. 13. Sede Administrativa).</t>
  </si>
  <si>
    <t>https://drive.google.com/drive/u/0/folders/1E91NP4KbOInYlyQnUKstLxH8JRz8oRwc</t>
  </si>
  <si>
    <t>Se realizó la prorroga a los Acuerdos de Corresponsabilidad con las Asociaciones ASOREMA, ASOSEMILLEROS y PUERTA DE ORO, integrando un total de cincuenta y cuatro (54) sedes suscritas en los Acuerdos.</t>
  </si>
  <si>
    <t>https://drive.google.com/drive/u/0/folders/1pdJOxssqxjnNyBG9C1KX9e2LQCQHXWbT</t>
  </si>
  <si>
    <t>Se remitió el Instructivo de Gestión Ambiental y SST para el Contrato de las obras de construcción, adecuación y/o de mantenimiento de la infraestructura en Puntos Comerciales con el objetivo de que el contratista realice una adecuada Gestión Ambiental cuando comience a ejecutar dichas obras. Adicionalmente, los procesos de contratación que se vayan a adjudicar en el transcurso de la vigencia, se solicitará mediante actas de reunión y comités de obra, el seguimiento a este instructivo. 
 La Entidad se encuentra adelantando el proceso de contratación de dos contratos de mantenimiento de obras preventivo y correctivo, por lo tanto, corresponde un total de tres (3) contratos de mantenimiento.</t>
  </si>
  <si>
    <t>https://drive.google.com/drive/u/0/folders/15lsIV4fH49IYBN3td41rk2wADTYMD07q</t>
  </si>
  <si>
    <t>Se actualiza el listado recibido por la Secretaría Distrital de Ambiente de comerciantes inscritos como generadores de Aceite Vegetal Usado. Se cuenta con el registro como generador de la comerciante Nelsy Urquijo de la PMD Cruces.</t>
  </si>
  <si>
    <t>97,94%</t>
  </si>
  <si>
    <t>El Contrato se encuentra en ejecución e inició operaciones a los primeros días del mes de Agosto 2020. Se le requirió al contratista para la entrega de los documentos que soporten el cumplimiento a esta acción.</t>
  </si>
  <si>
    <t>https://drive.google.com/drive/u/0/folders/1nHW-S6-EauKw5HNXU9x31A_cxbWqj7j7</t>
  </si>
  <si>
    <t>Pendiente por entrega (Contratista)</t>
  </si>
  <si>
    <t>Actualmente se cuenta con el Contrato 454 de 2020 para realizar los servicios de fumigación, control de vectores y desinfección con la empresa FUMIGADORES DE COLOMBIA - FUMICOL SAS. Se adjunta los protocolos y plan de trabajo para evitar la contaminación de los alimentos en las Plazas de Mercado y Puntos Comerciales.</t>
  </si>
  <si>
    <t>https://drive.google.com/drive/u/0/folders/14UB8XNSCVB3Gz4bKo4VdXQEgJFhNZ0di</t>
  </si>
  <si>
    <t>Se ha realizado jornadas de seguimiento para la sensibilización y seguimiento a los Planes de Saneamiento Básico a los comerciantes en trece (13) Plazas de Mercado Distritales (1. Fontibón, 2. Quirigua, 3. Perseverancia, 4. Ferias, 5. Veinte de Julio, 6. Trinidad Galán 8. Restrepo. 9. Concordia 10. El Carmen 11. San Benito 12. Cruces. 13. Santander).</t>
  </si>
  <si>
    <t>Durante este periodo se han realizado socializaciones relacionadas al uso eficiente de agua en 14 sedes concertadas (Plazas de Mercado: 1. Fontibón, 2. Kennedy, 3. Quirigua, 4. Restrepo, 5. Perseverancia, 6. Siete de Agosto, 7. Ferias, 8. San Carlos, 9. Concordia., 10. Cruces, 11. Veinte de Julio, 12. Trinidad Galán, 13. El Carmen, 14. San Benito).</t>
  </si>
  <si>
    <t>63,64%</t>
  </si>
  <si>
    <t>Se ha realizado la actualización del inventario de sistemas hidrosanitarios hasta la fecha.</t>
  </si>
  <si>
    <t>Durante este periodo se han realizado socializaciones relacionadas al uso eficiente de la energía en 14 sedes concertadas (Plazas de Mercado: 1. Fontibón, 2. Kennedy, 3. Quirigua, 4. Restrepo, 5. Perseverancia, 6. Siete de Agosto, 7. Ferias, 8. San Carlos, 9. Concordia., 10. Cruces, 11. Veinte de Julio, 12. Trinidad Galán, 13. El Carmen, 14. San Benito).</t>
  </si>
  <si>
    <t>Se ha realizado la actualización del inventario de sistemas ahorradores de energía hasta la fecha.</t>
  </si>
  <si>
    <t>Se recopiló la información necesaria de las diferentes áreas para los requerimientos necesarios de instalación de avisos en fachada de la Publicidad Exterior Visual para los diferentes equipamientos del IPES. Actualmente, la Entidad se encuentra realizando los Estudios y Documentos Previos para el proceso de instalación, con el objetivo de solicitar los registros de PEV ante la SDA correspondientes.</t>
  </si>
  <si>
    <t>https://drive.google.com/drive/u/0/folders/1cD_TlcU27-OYr8dzZKv9udI6Cz-JbBdH</t>
  </si>
  <si>
    <t>Actualmente, se adelanta el proceso para la instalación de avisos de fachada. Una vez sea adjudicado el proceso de contratación para tal fin, se iniciará a realizar los Registros de Publicidad Exterior Visual ante la Secretaría Distrital de Ambiente -SDA.</t>
  </si>
  <si>
    <t xml:space="preserve">Se recopiló la información necesaria de las diferentes áreas para los requerimientos necesarios de instalación de avisos en fachada de la Publicidad Exterior Visual para los diferentes equipamientos del IPES. Actualmente, la Entidad se encuentra realizando los Estudios y Documentos Previos para el proceso de instalación, con el objetivo de solicitar los registros de PEV ante la SDA correspondientes. </t>
  </si>
  <si>
    <t xml:space="preserve">Las acciones contempladas dan cuenta del control frente a la sensibilización de  manejo de residuos peligrosos </t>
  </si>
  <si>
    <t xml:space="preserve">Importante socializarlo de manera permanente el documento para su apropiación </t>
  </si>
  <si>
    <t>NO SE REGISTRA AVANCE</t>
  </si>
  <si>
    <t xml:space="preserve">NO SE REGISTRA AVANCE </t>
  </si>
  <si>
    <t xml:space="preserve">NO REGISTRA </t>
  </si>
  <si>
    <t xml:space="preserve">Importante registrar los avances para el tercer cuatrimestre  </t>
  </si>
  <si>
    <t xml:space="preserve">Se visualizan las actas con el seguimiento sanitario ambiental </t>
  </si>
  <si>
    <t xml:space="preserve">Vincular los soportes en el repositorio definido para ello
https://drive.google.com/drive/u/0/folders/1ZKtRkoApQOREl953vBg6eX705_ADQDzV
 </t>
  </si>
  <si>
    <t xml:space="preserve">Se evidencia sensibilización mas no los certificados de aprovechamiento </t>
  </si>
  <si>
    <t xml:space="preserve">Vincular los soportes  asociados a certificados y no a sensibilización e igualmente colocaalos een el repositorio definido para ello
https://drive.google.com/drive/u/0/folders/1ZKtRkoApQOREl953vBg6eX705_ADQDzV
 </t>
  </si>
  <si>
    <t xml:space="preserve">Se aceptan las prorrogas pero no dan cuenta de la acción e indicador planteado que son numero de visitas de socialización </t>
  </si>
  <si>
    <t xml:space="preserve">Vincular los soportes  asociados a seguimiento  y no a la prrorroga  e igualmente colocaalos een el repositorio definido para ello
https://drive.google.com/drive/u/0/folders/1ZKtRkoApQOREl953vBg6eX705_ADQDzV
 </t>
  </si>
  <si>
    <t xml:space="preserve">Se aceptan las adjudicaciones del contratao  pero no dan cuenta de la acción e indicador planteado que son numero de capacitacioens </t>
  </si>
  <si>
    <t xml:space="preserve">Vincular los soportes  asociados a capacitaciones   y no al contrato adjudicado   e igualmente colocaalos een el repositorio definido para ello
https://drive.google.com/drive/u/0/folders/1ZKtRkoApQOREl953vBg6eX705_ADQDzV
 </t>
  </si>
  <si>
    <t xml:space="preserve">NO APLICA </t>
  </si>
  <si>
    <t xml:space="preserve">Se visualizan las actas con el seguimiento </t>
  </si>
  <si>
    <t xml:space="preserve">Se visualizan los soportes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</si>
</sst>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0.0%"/>
    <numFmt numFmtId="166" formatCode="dd/mm/yyyy"/>
  </numFmts>
  <fonts count="57"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8"/>
      <color theme="1"/>
      <name val="Arial"/>
      <family val="2"/>
    </font>
    <font>
      <sz val="10"/>
      <color theme="0" tint="-0.499984740745262"/>
      <name val="Arial"/>
      <family val="2"/>
    </font>
    <font>
      <b/>
      <sz val="12"/>
      <color theme="1"/>
      <name val="Arial"/>
      <family val="2"/>
    </font>
    <font>
      <b/>
      <sz val="14"/>
      <color theme="1"/>
      <name val="Arial"/>
      <family val="2"/>
    </font>
    <font>
      <b/>
      <sz val="24"/>
      <color theme="1"/>
      <name val="Calibri"/>
      <family val="2"/>
      <scheme val="minor"/>
    </font>
    <font>
      <b/>
      <sz val="16"/>
      <color theme="1"/>
      <name val="Calibri"/>
      <family val="2"/>
      <scheme val="minor"/>
    </font>
    <font>
      <b/>
      <sz val="26"/>
      <color theme="1"/>
      <name val="Calibri"/>
      <family val="2"/>
      <scheme val="minor"/>
    </font>
    <font>
      <sz val="11"/>
      <color theme="1"/>
      <name val="Arial"/>
      <family val="2"/>
    </font>
    <font>
      <sz val="11"/>
      <name val="Arial"/>
      <family val="2"/>
    </font>
    <font>
      <b/>
      <sz val="14"/>
      <color theme="1"/>
      <name val="Cambria"/>
      <family val="1"/>
    </font>
    <font>
      <sz val="14"/>
      <color theme="1"/>
      <name val="Cambria"/>
      <family val="1"/>
    </font>
    <font>
      <sz val="14"/>
      <name val="Cambria"/>
      <family val="1"/>
    </font>
    <font>
      <sz val="14"/>
      <color rgb="FFFF0000"/>
      <name val="Cambria"/>
      <family val="1"/>
    </font>
    <font>
      <sz val="14"/>
      <color theme="1"/>
      <name val="Cambria"/>
      <family val="1"/>
    </font>
    <font>
      <sz val="12"/>
      <color theme="1"/>
      <name val="Cambria"/>
      <family val="1"/>
    </font>
    <font>
      <u/>
      <sz val="11"/>
      <color rgb="FF0000FF"/>
      <name val="Arial"/>
      <family val="2"/>
    </font>
    <font>
      <u/>
      <sz val="11"/>
      <color rgb="FF000000"/>
      <name val="Arial"/>
      <family val="2"/>
    </font>
    <font>
      <u/>
      <sz val="11"/>
      <color theme="10"/>
      <name val="Arial"/>
      <family val="2"/>
    </font>
    <font>
      <u/>
      <sz val="11"/>
      <color theme="10"/>
      <name val="Calibri"/>
      <family val="2"/>
      <scheme val="minor"/>
    </font>
  </fonts>
  <fills count="41">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D8D8D8"/>
        <bgColor rgb="FFD8D8D8"/>
      </patternFill>
    </fill>
    <fill>
      <patternFill patternType="solid">
        <fgColor theme="0"/>
        <bgColor theme="0"/>
      </patternFill>
    </fill>
    <fill>
      <patternFill patternType="solid">
        <fgColor rgb="FFFFFFFF"/>
        <bgColor rgb="FFFFFFFF"/>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9">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0" fontId="45" fillId="0" borderId="0"/>
    <xf numFmtId="0" fontId="1" fillId="0" borderId="0"/>
    <xf numFmtId="0" fontId="56" fillId="0" borderId="0" applyNumberFormat="0" applyFill="0" applyBorder="0" applyAlignment="0" applyProtection="0"/>
  </cellStyleXfs>
  <cellXfs count="593">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1"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2"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3" fillId="26" borderId="1" xfId="0" applyFont="1" applyFill="1" applyBorder="1" applyAlignment="1">
      <alignment horizontal="justify" vertical="center" wrapText="1"/>
    </xf>
    <xf numFmtId="0" fontId="33"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2"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2"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2"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4"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2" fillId="25" borderId="1"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37" fillId="0" borderId="1" xfId="0" applyFont="1" applyBorder="1" applyAlignment="1" applyProtection="1">
      <alignment horizontal="center" vertical="center"/>
      <protection locked="0"/>
    </xf>
    <xf numFmtId="0" fontId="37" fillId="0" borderId="1" xfId="0" applyFont="1" applyBorder="1" applyAlignment="1" applyProtection="1">
      <alignment horizontal="center" vertical="center"/>
    </xf>
    <xf numFmtId="0" fontId="3" fillId="0" borderId="0" xfId="0" applyFont="1" applyAlignment="1">
      <alignment horizontal="center" vertical="center" wrapText="1"/>
    </xf>
    <xf numFmtId="0" fontId="0" fillId="0" borderId="1" xfId="0" applyBorder="1" applyAlignment="1">
      <alignment horizontal="left" vertical="center" wrapText="1"/>
    </xf>
    <xf numFmtId="0" fontId="11" fillId="3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xf>
    <xf numFmtId="0" fontId="11" fillId="35" borderId="1" xfId="0" applyFont="1" applyFill="1" applyBorder="1" applyAlignment="1">
      <alignment horizontal="center" vertical="center"/>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wrapText="1"/>
      <protection locked="0"/>
    </xf>
    <xf numFmtId="0" fontId="40" fillId="36" borderId="4" xfId="0" applyFont="1" applyFill="1" applyBorder="1" applyAlignment="1">
      <alignment horizontal="center" vertical="center" wrapText="1"/>
    </xf>
    <xf numFmtId="14" fontId="40" fillId="0" borderId="4"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pplyProtection="1">
      <alignment horizontal="justify" vertical="center" wrapText="1"/>
      <protection locked="0"/>
    </xf>
    <xf numFmtId="0" fontId="0" fillId="0" borderId="0" xfId="0"/>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0" fontId="31" fillId="0" borderId="0" xfId="0" applyFont="1"/>
    <xf numFmtId="0" fontId="5" fillId="0" borderId="6" xfId="0" applyFont="1" applyBorder="1" applyAlignment="1">
      <alignment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0" xfId="0" applyFont="1" applyFill="1" applyBorder="1" applyAlignment="1" applyProtection="1">
      <alignment horizontal="center" vertical="center" wrapText="1"/>
      <protection locked="0"/>
    </xf>
    <xf numFmtId="0" fontId="3" fillId="0" borderId="0" xfId="0" applyFont="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0" fontId="0" fillId="0" borderId="0" xfId="0" applyAlignment="1">
      <alignment vertical="center" wrapText="1"/>
    </xf>
    <xf numFmtId="0" fontId="0" fillId="0" borderId="1" xfId="0" applyBorder="1" applyAlignment="1">
      <alignment horizontal="center" vertical="center" wrapText="1"/>
    </xf>
    <xf numFmtId="0" fontId="1" fillId="0" borderId="1" xfId="0" applyFont="1" applyBorder="1" applyAlignment="1" applyProtection="1">
      <alignment horizontal="justify" vertical="center" wrapText="1"/>
      <protection locked="0"/>
    </xf>
    <xf numFmtId="0" fontId="11" fillId="35"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14" fontId="27" fillId="0" borderId="1" xfId="0" applyNumberFormat="1" applyFont="1" applyBorder="1" applyAlignment="1">
      <alignment horizontal="center" vertical="center" wrapText="1"/>
    </xf>
    <xf numFmtId="0" fontId="0" fillId="0" borderId="0" xfId="0" applyAlignment="1">
      <alignment vertical="center"/>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xf>
    <xf numFmtId="0" fontId="0" fillId="0" borderId="1" xfId="0" applyBorder="1" applyAlignment="1">
      <alignment horizontal="left" vertical="center" wrapText="1"/>
    </xf>
    <xf numFmtId="0" fontId="11" fillId="0" borderId="6" xfId="0" applyFont="1"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0" fontId="11" fillId="0" borderId="1" xfId="0" applyFont="1" applyBorder="1" applyAlignment="1">
      <alignment horizontal="center" vertical="center" wrapText="1"/>
    </xf>
    <xf numFmtId="0" fontId="0" fillId="0" borderId="21" xfId="0" applyBorder="1" applyAlignment="1">
      <alignment vertical="center" wrapText="1"/>
    </xf>
    <xf numFmtId="0" fontId="11" fillId="0" borderId="6" xfId="0" applyFont="1" applyBorder="1" applyAlignment="1">
      <alignment vertical="center" wrapText="1"/>
    </xf>
    <xf numFmtId="0" fontId="11" fillId="14" borderId="6"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0" fontId="36"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30" fillId="9" borderId="10" xfId="0" applyFont="1" applyFill="1" applyBorder="1" applyAlignment="1">
      <alignment horizontal="center" vertical="center" wrapText="1"/>
    </xf>
    <xf numFmtId="0" fontId="47" fillId="38" borderId="43" xfId="6" applyFont="1" applyFill="1" applyBorder="1" applyAlignment="1">
      <alignment horizontal="center" vertical="center" textRotation="90" wrapText="1"/>
    </xf>
    <xf numFmtId="0" fontId="47" fillId="38" borderId="44" xfId="6" applyFont="1" applyFill="1" applyBorder="1" applyAlignment="1">
      <alignment horizontal="center" vertical="center" textRotation="90" wrapText="1"/>
    </xf>
    <xf numFmtId="0" fontId="1" fillId="0" borderId="1" xfId="7" applyFont="1" applyBorder="1" applyAlignment="1">
      <alignment horizontal="left" vertical="center" wrapText="1"/>
    </xf>
    <xf numFmtId="0" fontId="9" fillId="0" borderId="1" xfId="7" applyFont="1" applyBorder="1" applyAlignment="1"/>
    <xf numFmtId="166" fontId="1" fillId="0" borderId="1" xfId="7" applyNumberFormat="1" applyFont="1" applyBorder="1" applyAlignment="1">
      <alignment horizontal="center" vertical="center" wrapText="1"/>
    </xf>
    <xf numFmtId="0" fontId="33" fillId="0" borderId="1" xfId="7" applyFont="1" applyBorder="1" applyAlignment="1">
      <alignment horizontal="left" vertical="center" wrapText="1"/>
    </xf>
    <xf numFmtId="0" fontId="1" fillId="40" borderId="1" xfId="7" applyFont="1" applyFill="1" applyBorder="1" applyAlignment="1">
      <alignment horizontal="left" vertical="center" wrapText="1"/>
    </xf>
    <xf numFmtId="0" fontId="33" fillId="0" borderId="1" xfId="7" applyFont="1" applyBorder="1" applyAlignment="1">
      <alignment vertical="center" wrapText="1"/>
    </xf>
    <xf numFmtId="0" fontId="1" fillId="0" borderId="1" xfId="7" applyFont="1" applyBorder="1" applyAlignment="1">
      <alignment vertical="center" wrapText="1"/>
    </xf>
    <xf numFmtId="14" fontId="1" fillId="0" borderId="1" xfId="7" applyNumberFormat="1" applyFont="1" applyBorder="1" applyAlignment="1">
      <alignment vertical="center" wrapText="1"/>
    </xf>
    <xf numFmtId="14" fontId="1" fillId="40" borderId="1" xfId="7" applyNumberFormat="1" applyFont="1" applyFill="1" applyBorder="1" applyAlignment="1">
      <alignment vertical="center" wrapText="1"/>
    </xf>
    <xf numFmtId="0" fontId="1" fillId="40" borderId="1" xfId="7" applyFont="1" applyFill="1" applyBorder="1" applyAlignment="1">
      <alignment vertical="center" wrapText="1"/>
    </xf>
    <xf numFmtId="0" fontId="1" fillId="0" borderId="1" xfId="7" applyFont="1" applyBorder="1" applyAlignment="1">
      <alignment horizontal="center" vertical="center" wrapText="1"/>
    </xf>
    <xf numFmtId="0" fontId="33" fillId="40" borderId="1" xfId="7" applyFont="1" applyFill="1" applyBorder="1" applyAlignment="1">
      <alignment horizontal="left" vertical="center" wrapText="1"/>
    </xf>
    <xf numFmtId="0" fontId="53" fillId="40" borderId="1" xfId="7" applyFont="1" applyFill="1" applyBorder="1" applyAlignment="1">
      <alignment horizontal="left" vertical="center" wrapText="1"/>
    </xf>
    <xf numFmtId="0" fontId="33" fillId="40" borderId="1" xfId="7" applyFont="1" applyFill="1" applyBorder="1" applyAlignment="1">
      <alignment vertical="center" wrapText="1"/>
    </xf>
    <xf numFmtId="0" fontId="53" fillId="40" borderId="1" xfId="7" applyFont="1" applyFill="1" applyBorder="1" applyAlignment="1">
      <alignment vertical="center" wrapText="1"/>
    </xf>
    <xf numFmtId="0" fontId="54" fillId="40" borderId="1" xfId="7" applyFont="1" applyFill="1" applyBorder="1" applyAlignment="1">
      <alignment horizontal="left" vertical="center" wrapText="1"/>
    </xf>
    <xf numFmtId="0" fontId="1" fillId="39" borderId="1" xfId="7" applyFont="1" applyFill="1" applyBorder="1" applyAlignment="1">
      <alignment horizontal="left" vertical="center" wrapText="1"/>
    </xf>
    <xf numFmtId="0" fontId="55" fillId="39" borderId="1" xfId="7" applyFont="1" applyFill="1" applyBorder="1" applyAlignment="1">
      <alignment horizontal="left" vertical="center" wrapText="1"/>
    </xf>
    <xf numFmtId="0" fontId="33" fillId="39" borderId="1" xfId="7" applyFont="1" applyFill="1" applyBorder="1" applyAlignment="1">
      <alignment horizontal="left" vertical="center" wrapText="1"/>
    </xf>
    <xf numFmtId="0" fontId="54" fillId="39" borderId="1" xfId="7" applyFont="1" applyFill="1" applyBorder="1" applyAlignment="1">
      <alignment horizontal="left" vertical="center" wrapText="1"/>
    </xf>
    <xf numFmtId="0" fontId="1" fillId="0" borderId="1" xfId="0" applyFont="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56" fillId="40" borderId="1" xfId="8" applyFill="1" applyBorder="1" applyAlignment="1">
      <alignment horizontal="left" vertical="center" wrapText="1"/>
    </xf>
    <xf numFmtId="0" fontId="22" fillId="0" borderId="0" xfId="0" applyFont="1" applyAlignment="1" applyProtection="1">
      <alignment horizontal="center" vertical="center"/>
      <protection locked="0"/>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14" fontId="27" fillId="0" borderId="5" xfId="0" applyNumberFormat="1" applyFont="1" applyBorder="1" applyAlignment="1">
      <alignment horizontal="center" vertical="center" wrapText="1"/>
    </xf>
    <xf numFmtId="0" fontId="27" fillId="0" borderId="6" xfId="0" applyFont="1" applyBorder="1" applyAlignment="1">
      <alignment horizontal="center" vertical="center" wrapText="1"/>
    </xf>
    <xf numFmtId="0" fontId="30" fillId="9" borderId="32" xfId="0" applyFont="1" applyFill="1" applyBorder="1" applyAlignment="1">
      <alignment horizontal="center" vertical="center" wrapText="1"/>
    </xf>
    <xf numFmtId="0" fontId="30" fillId="9" borderId="35" xfId="0" applyFont="1" applyFill="1" applyBorder="1" applyAlignment="1">
      <alignment horizontal="center" vertical="center" wrapText="1"/>
    </xf>
    <xf numFmtId="0" fontId="30" fillId="9" borderId="36" xfId="0" applyFont="1" applyFill="1" applyBorder="1" applyAlignment="1">
      <alignment horizontal="center" vertical="center" wrapText="1"/>
    </xf>
    <xf numFmtId="0" fontId="48" fillId="0" borderId="33" xfId="6" applyFont="1" applyBorder="1" applyAlignment="1">
      <alignment horizontal="center" vertical="center" wrapText="1"/>
    </xf>
    <xf numFmtId="0" fontId="46" fillId="0" borderId="33" xfId="6" applyFont="1" applyBorder="1"/>
    <xf numFmtId="0" fontId="46" fillId="0" borderId="45" xfId="6" applyFont="1" applyBorder="1"/>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51" fillId="0" borderId="40" xfId="6" applyFont="1" applyBorder="1" applyAlignment="1">
      <alignment horizontal="center" vertical="center" wrapText="1"/>
    </xf>
    <xf numFmtId="0" fontId="46" fillId="0" borderId="34" xfId="6" applyFont="1" applyBorder="1"/>
    <xf numFmtId="0" fontId="51" fillId="0" borderId="6" xfId="6" applyFont="1" applyBorder="1" applyAlignment="1">
      <alignment horizontal="center" vertical="center" wrapText="1"/>
    </xf>
    <xf numFmtId="0" fontId="46" fillId="0" borderId="1" xfId="6" applyFont="1" applyBorder="1"/>
    <xf numFmtId="0" fontId="52" fillId="0" borderId="1" xfId="6" applyFont="1" applyBorder="1" applyAlignment="1">
      <alignment horizontal="center" vertical="center" wrapText="1"/>
    </xf>
    <xf numFmtId="0" fontId="46" fillId="0" borderId="37" xfId="6" applyFont="1" applyBorder="1"/>
    <xf numFmtId="0" fontId="51" fillId="0" borderId="1" xfId="6" applyFont="1" applyBorder="1" applyAlignment="1">
      <alignment horizontal="center" vertical="center" wrapText="1"/>
    </xf>
    <xf numFmtId="0" fontId="48" fillId="39" borderId="6" xfId="6" applyFont="1" applyFill="1" applyBorder="1" applyAlignment="1">
      <alignment horizontal="center" vertical="center" wrapText="1"/>
    </xf>
    <xf numFmtId="0" fontId="48" fillId="0" borderId="1" xfId="6" applyFont="1" applyBorder="1" applyAlignment="1">
      <alignment horizontal="center" vertical="center" wrapText="1"/>
    </xf>
    <xf numFmtId="0" fontId="46" fillId="0" borderId="5" xfId="6" applyFont="1" applyBorder="1"/>
    <xf numFmtId="0" fontId="48" fillId="39" borderId="40" xfId="6" applyFont="1" applyFill="1" applyBorder="1" applyAlignment="1">
      <alignment horizontal="center" vertical="center" wrapText="1"/>
    </xf>
    <xf numFmtId="0" fontId="48" fillId="0" borderId="6" xfId="6" applyFont="1" applyBorder="1" applyAlignment="1">
      <alignment horizontal="center" vertical="center" wrapText="1"/>
    </xf>
    <xf numFmtId="0" fontId="50" fillId="0" borderId="6" xfId="6" applyFont="1" applyBorder="1" applyAlignment="1">
      <alignment horizontal="center" vertical="center" wrapText="1"/>
    </xf>
    <xf numFmtId="0" fontId="32" fillId="0" borderId="1" xfId="6" applyFont="1" applyBorder="1"/>
    <xf numFmtId="0" fontId="47" fillId="38" borderId="42" xfId="6" applyFont="1" applyFill="1" applyBorder="1" applyAlignment="1">
      <alignment horizontal="center" vertical="center" textRotation="90" wrapText="1"/>
    </xf>
    <xf numFmtId="0" fontId="46" fillId="0" borderId="43" xfId="6" applyFont="1" applyBorder="1"/>
    <xf numFmtId="0" fontId="50" fillId="0" borderId="1" xfId="6" applyFont="1" applyBorder="1" applyAlignment="1">
      <alignment horizontal="center" vertical="center" wrapText="1"/>
    </xf>
    <xf numFmtId="0" fontId="32" fillId="0" borderId="5" xfId="6" applyFont="1" applyBorder="1"/>
    <xf numFmtId="0" fontId="48" fillId="0" borderId="40" xfId="6" applyFont="1" applyBorder="1" applyAlignment="1">
      <alignment horizontal="center" vertical="center" wrapText="1"/>
    </xf>
    <xf numFmtId="0" fontId="50" fillId="39" borderId="6" xfId="6" applyFont="1" applyFill="1" applyBorder="1" applyAlignment="1">
      <alignment horizontal="center" vertical="center" wrapText="1"/>
    </xf>
    <xf numFmtId="0" fontId="51" fillId="39" borderId="6" xfId="6" applyFont="1" applyFill="1" applyBorder="1" applyAlignment="1">
      <alignment horizontal="center" vertical="center" wrapText="1"/>
    </xf>
    <xf numFmtId="0" fontId="47" fillId="38" borderId="43" xfId="6" applyFont="1" applyFill="1" applyBorder="1" applyAlignment="1">
      <alignment horizontal="center" vertical="center" textRotation="90" wrapText="1"/>
    </xf>
    <xf numFmtId="0" fontId="48" fillId="0" borderId="6" xfId="6" applyFont="1" applyBorder="1" applyAlignment="1">
      <alignment horizontal="left" vertical="center" wrapText="1"/>
    </xf>
    <xf numFmtId="0" fontId="32" fillId="0" borderId="37" xfId="6" applyFont="1" applyBorder="1"/>
    <xf numFmtId="0" fontId="48" fillId="39" borderId="41" xfId="6" applyFont="1" applyFill="1" applyBorder="1" applyAlignment="1">
      <alignment horizontal="center" vertical="center" wrapText="1"/>
    </xf>
    <xf numFmtId="0" fontId="46" fillId="0" borderId="38" xfId="6" applyFont="1" applyBorder="1"/>
    <xf numFmtId="0" fontId="48" fillId="0" borderId="38" xfId="6" applyFont="1" applyBorder="1" applyAlignment="1">
      <alignment horizontal="center" vertical="center" wrapText="1"/>
    </xf>
    <xf numFmtId="0" fontId="46" fillId="0" borderId="39" xfId="6" applyFont="1" applyBorder="1"/>
    <xf numFmtId="0" fontId="48" fillId="0" borderId="41" xfId="6" applyFont="1" applyBorder="1" applyAlignment="1">
      <alignment horizontal="center" vertical="center" wrapText="1"/>
    </xf>
    <xf numFmtId="0" fontId="46" fillId="0" borderId="46" xfId="6" applyFont="1" applyBorder="1"/>
    <xf numFmtId="0" fontId="7" fillId="8" borderId="20"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13" borderId="4" xfId="0" applyFont="1" applyFill="1" applyBorder="1" applyAlignment="1" applyProtection="1">
      <alignment horizontal="center" vertical="center" wrapText="1"/>
      <protection locked="0"/>
    </xf>
    <xf numFmtId="0" fontId="1" fillId="13" borderId="2" xfId="0" applyFont="1" applyFill="1" applyBorder="1" applyAlignment="1" applyProtection="1">
      <alignment horizontal="center" vertical="center" wrapText="1"/>
      <protection locked="0"/>
    </xf>
    <xf numFmtId="0" fontId="1" fillId="13" borderId="3" xfId="0" applyFont="1" applyFill="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1" fontId="35" fillId="0" borderId="1" xfId="0" applyNumberFormat="1" applyFont="1" applyBorder="1" applyAlignment="1" applyProtection="1">
      <alignment horizontal="center" vertical="center" wrapText="1"/>
    </xf>
    <xf numFmtId="0" fontId="36"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41" fillId="11" borderId="1"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2" fillId="37" borderId="1"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2" fillId="37" borderId="4"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7" fillId="7" borderId="20"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7" fillId="7" borderId="21" xfId="0" applyFont="1" applyFill="1" applyBorder="1" applyAlignment="1" applyProtection="1">
      <alignment horizontal="center" vertical="center" wrapText="1"/>
      <protection locked="0"/>
    </xf>
    <xf numFmtId="0" fontId="7" fillId="7" borderId="8"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2"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7" borderId="25" xfId="0"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2" fillId="0" borderId="4" xfId="0" applyFont="1" applyBorder="1" applyAlignment="1">
      <alignment horizontal="justify" vertical="center" wrapText="1"/>
    </xf>
    <xf numFmtId="0" fontId="32" fillId="0" borderId="2" xfId="0" applyFont="1" applyBorder="1" applyAlignment="1">
      <alignment horizontal="justify" vertical="center" wrapText="1"/>
    </xf>
    <xf numFmtId="0" fontId="32"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3" fillId="25" borderId="1" xfId="0" applyFont="1" applyFill="1" applyBorder="1" applyAlignment="1">
      <alignment horizontal="justify" vertical="center" wrapText="1"/>
    </xf>
    <xf numFmtId="0" fontId="33" fillId="0" borderId="1" xfId="0" applyFont="1" applyBorder="1" applyAlignment="1">
      <alignment horizontal="justify" vertical="center" wrapText="1"/>
    </xf>
    <xf numFmtId="0" fontId="33"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20" xfId="0" applyFont="1" applyBorder="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5" xfId="0" applyFont="1" applyBorder="1" applyAlignment="1">
      <alignment horizontal="left" vertical="center" wrapText="1"/>
    </xf>
    <xf numFmtId="0" fontId="39"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1" xfId="0" applyFont="1" applyBorder="1" applyAlignment="1">
      <alignment horizontal="left"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2" fillId="12" borderId="4" xfId="0" applyFont="1" applyFill="1" applyBorder="1" applyAlignment="1">
      <alignment horizontal="center" vertical="center" textRotation="90"/>
    </xf>
    <xf numFmtId="0" fontId="42" fillId="12" borderId="2" xfId="0" applyFont="1" applyFill="1" applyBorder="1" applyAlignment="1">
      <alignment horizontal="center" vertical="center" textRotation="90"/>
    </xf>
    <xf numFmtId="0" fontId="42" fillId="12" borderId="3" xfId="0" applyFont="1" applyFill="1" applyBorder="1" applyAlignment="1">
      <alignment horizontal="center" vertical="center" textRotation="90"/>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0" fillId="0" borderId="20" xfId="0" applyBorder="1" applyAlignment="1">
      <alignment horizontal="left" vertical="center" wrapText="1"/>
    </xf>
    <xf numFmtId="0" fontId="0" fillId="0" borderId="8" xfId="0" applyBorder="1" applyAlignment="1">
      <alignment horizontal="left" vertical="center" wrapText="1"/>
    </xf>
    <xf numFmtId="0" fontId="0" fillId="0" borderId="2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1" fillId="0" borderId="6" xfId="0" applyFont="1" applyBorder="1" applyAlignment="1">
      <alignment horizontal="left" vertical="center"/>
    </xf>
    <xf numFmtId="0" fontId="11" fillId="0" borderId="6" xfId="0" applyFont="1" applyBorder="1" applyAlignment="1">
      <alignment horizontal="center" vertical="center" wrapText="1"/>
    </xf>
    <xf numFmtId="0" fontId="0" fillId="0" borderId="1" xfId="0" applyFont="1" applyBorder="1" applyAlignment="1">
      <alignment horizontal="left"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0" fillId="0" borderId="1" xfId="0" applyBorder="1" applyAlignment="1">
      <alignmen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vertical="center"/>
    </xf>
    <xf numFmtId="0" fontId="11" fillId="0" borderId="1" xfId="0" applyFont="1" applyBorder="1" applyAlignment="1">
      <alignment horizontal="left" vertical="center" wrapText="1"/>
    </xf>
    <xf numFmtId="0" fontId="42" fillId="12" borderId="1" xfId="0" applyFont="1" applyFill="1" applyBorder="1" applyAlignment="1">
      <alignment horizontal="center" vertical="center" textRotation="90"/>
    </xf>
    <xf numFmtId="0" fontId="11" fillId="14"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44" fillId="12" borderId="1" xfId="0" applyFont="1" applyFill="1" applyBorder="1" applyAlignment="1">
      <alignment horizontal="center" vertical="center" textRotation="90"/>
    </xf>
    <xf numFmtId="0" fontId="33" fillId="40" borderId="1" xfId="7" applyFont="1" applyFill="1" applyBorder="1" applyAlignment="1">
      <alignment horizontal="center" vertical="center" wrapText="1"/>
    </xf>
    <xf numFmtId="10" fontId="33" fillId="40" borderId="1" xfId="7" applyNumberFormat="1" applyFont="1" applyFill="1" applyBorder="1" applyAlignment="1">
      <alignment horizontal="center" vertical="center" wrapText="1"/>
    </xf>
    <xf numFmtId="0" fontId="9" fillId="0" borderId="1" xfId="7" applyFont="1" applyBorder="1" applyAlignment="1">
      <alignment horizontal="center"/>
    </xf>
    <xf numFmtId="0" fontId="33" fillId="39" borderId="1" xfId="7" applyFont="1" applyFill="1" applyBorder="1" applyAlignment="1">
      <alignment horizontal="center" vertical="center" wrapText="1"/>
    </xf>
    <xf numFmtId="9" fontId="33" fillId="40" borderId="1" xfId="7" applyNumberFormat="1" applyFont="1" applyFill="1" applyBorder="1" applyAlignment="1">
      <alignment horizontal="center" vertical="center" wrapText="1"/>
    </xf>
    <xf numFmtId="9" fontId="1" fillId="39" borderId="1" xfId="7" applyNumberFormat="1" applyFont="1" applyFill="1" applyBorder="1" applyAlignment="1">
      <alignment horizontal="center" vertical="center" wrapText="1"/>
    </xf>
  </cellXfs>
  <cellStyles count="9">
    <cellStyle name="Hipervínculo" xfId="8" builtinId="8"/>
    <cellStyle name="Hipervínculo 2" xfId="4"/>
    <cellStyle name="Normal" xfId="0" builtinId="0"/>
    <cellStyle name="Normal 2" xfId="5"/>
    <cellStyle name="Normal 3" xfId="1"/>
    <cellStyle name="Normal 3 2" xfId="3"/>
    <cellStyle name="Normal 4" xfId="6"/>
    <cellStyle name="Normal 5" xfId="7"/>
    <cellStyle name="Porcentaje" xfId="2" builtinId="5"/>
  </cellStyles>
  <dxfs count="43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264605</xdr:colOff>
      <xdr:row>0</xdr:row>
      <xdr:rowOff>43585</xdr:rowOff>
    </xdr:from>
    <xdr:to>
      <xdr:col>0</xdr:col>
      <xdr:colOff>1145246</xdr:colOff>
      <xdr:row>2</xdr:row>
      <xdr:rowOff>149678</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605" y="43585"/>
          <a:ext cx="880641" cy="487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247649</xdr:colOff>
      <xdr:row>1</xdr:row>
      <xdr:rowOff>38100</xdr:rowOff>
    </xdr:from>
    <xdr:to>
      <xdr:col>1</xdr:col>
      <xdr:colOff>828674</xdr:colOff>
      <xdr:row>2</xdr:row>
      <xdr:rowOff>256475</xdr:rowOff>
    </xdr:to>
    <xdr:pic>
      <xdr:nvPicPr>
        <xdr:cNvPr id="2" name="Picture 6">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4" y="200025"/>
          <a:ext cx="581025" cy="50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43656</xdr:colOff>
      <xdr:row>42</xdr:row>
      <xdr:rowOff>23813</xdr:rowOff>
    </xdr:from>
    <xdr:to>
      <xdr:col>4</xdr:col>
      <xdr:colOff>1009970</xdr:colOff>
      <xdr:row>42</xdr:row>
      <xdr:rowOff>3476626</xdr:rowOff>
    </xdr:to>
    <xdr:pic>
      <xdr:nvPicPr>
        <xdr:cNvPr id="2" name="1 Imagen"/>
        <xdr:cNvPicPr>
          <a:picLocks noChangeAspect="1"/>
        </xdr:cNvPicPr>
      </xdr:nvPicPr>
      <xdr:blipFill rotWithShape="1">
        <a:blip xmlns:r="http://schemas.openxmlformats.org/officeDocument/2006/relationships" r:embed="rId1"/>
        <a:srcRect l="17114" t="16928" r="34014" b="16983"/>
        <a:stretch/>
      </xdr:blipFill>
      <xdr:spPr>
        <a:xfrm>
          <a:off x="3361531" y="31551563"/>
          <a:ext cx="4538189" cy="3452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ac/Documents/FURAG/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 val="DATOS "/>
      <sheetName val="Datos"/>
      <sheetName val="Validacion"/>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ow r="15">
          <cell r="C15" t="str">
            <v>Baja</v>
          </cell>
        </row>
      </sheetData>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ow r="15">
          <cell r="C15" t="str">
            <v>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drive/u/0/folders/1guUYBKLmiH2kKp4lDEglzLBToWMzDKwg" TargetMode="External"/><Relationship Id="rId13" Type="http://schemas.openxmlformats.org/officeDocument/2006/relationships/hyperlink" Target="https://drive.google.com/drive/u/0/folders/1rqSxyfhoi3-u_iExWckjl6r53rA0hNel" TargetMode="External"/><Relationship Id="rId18" Type="http://schemas.openxmlformats.org/officeDocument/2006/relationships/hyperlink" Target="https://drive.google.com/drive/u/0/folders/1NX7ckJviRoVE0LqKjYyuoZwKvG4go00U" TargetMode="External"/><Relationship Id="rId26" Type="http://schemas.openxmlformats.org/officeDocument/2006/relationships/hyperlink" Target="https://drive.google.com/drive/u/0/folders/15lsIV4fH49IYBN3td41rk2wADTYMD07q" TargetMode="External"/><Relationship Id="rId3" Type="http://schemas.openxmlformats.org/officeDocument/2006/relationships/hyperlink" Target="https://drive.google.com/drive/u/1/folders/1dTgutYSC8aIvD145MYt4c3HUDm7BytsI" TargetMode="External"/><Relationship Id="rId21" Type="http://schemas.openxmlformats.org/officeDocument/2006/relationships/hyperlink" Target="https://drive.google.com/drive/u/0/folders/1E91NP4KbOInYlyQnUKstLxH8JRz8oRwc" TargetMode="External"/><Relationship Id="rId34" Type="http://schemas.openxmlformats.org/officeDocument/2006/relationships/hyperlink" Target="https://drive.google.com/drive/u/0/folders/1cD_TlcU27-OYr8dzZKv9udI6Cz-JbBdH" TargetMode="External"/><Relationship Id="rId7" Type="http://schemas.openxmlformats.org/officeDocument/2006/relationships/hyperlink" Target="https://drive.google.com/drive/u/0/folders/1t9-AeZm8S47UYTEy7tXAx_9xGcBNTYy6" TargetMode="External"/><Relationship Id="rId12" Type="http://schemas.openxmlformats.org/officeDocument/2006/relationships/hyperlink" Target="https://drive.google.com/drive/u/0/folders/1iDByF1LCjjSd5_25LVc3O_tF-06d7mbg" TargetMode="External"/><Relationship Id="rId17" Type="http://schemas.openxmlformats.org/officeDocument/2006/relationships/hyperlink" Target="https://drive.google.com/drive/u/0/folders/1t4mekE4wPJLaGoIYrm30edgGs2cK9rel" TargetMode="External"/><Relationship Id="rId25" Type="http://schemas.openxmlformats.org/officeDocument/2006/relationships/hyperlink" Target="https://drive.google.com/drive/u/0/folders/1C0n7jN9z7QBoPMG7E333kFgko7f9YVDn" TargetMode="External"/><Relationship Id="rId33" Type="http://schemas.openxmlformats.org/officeDocument/2006/relationships/hyperlink" Target="https://drive.google.com/drive/u/0/folders/1iDByF1LCjjSd5_25LVc3O_tF-06d7mbg" TargetMode="External"/><Relationship Id="rId2" Type="http://schemas.openxmlformats.org/officeDocument/2006/relationships/hyperlink" Target="https://drive.google.com/drive/u/1/folders/1a4Nj7u0aA9TXhY8wCKMH9Jh7K3M8xWHh" TargetMode="External"/><Relationship Id="rId16" Type="http://schemas.openxmlformats.org/officeDocument/2006/relationships/hyperlink" Target="https://drive.google.com/drive/u/0/folders/1rqSxyfhoi3-u_iExWckjl6r53rA0hNel" TargetMode="External"/><Relationship Id="rId20" Type="http://schemas.openxmlformats.org/officeDocument/2006/relationships/hyperlink" Target="https://drive.google.com/drive/u/0/folders/18kQEwb1IWcMjx9yKSxSIQmCzi91TOyRq" TargetMode="External"/><Relationship Id="rId29" Type="http://schemas.openxmlformats.org/officeDocument/2006/relationships/hyperlink" Target="https://drive.google.com/drive/u/0/folders/14UB8XNSCVB3Gz4bKo4VdXQEgJFhNZ0di" TargetMode="External"/><Relationship Id="rId1" Type="http://schemas.openxmlformats.org/officeDocument/2006/relationships/hyperlink" Target="https://drive.google.com/drive/u/0/folders/18kQEwb1IWcMjx9yKSxSIQmCzi91TOyRq" TargetMode="External"/><Relationship Id="rId6" Type="http://schemas.openxmlformats.org/officeDocument/2006/relationships/hyperlink" Target="https://drive.google.com/drive/u/0/folders/1C0n7jN9z7QBoPMG7E333kFgko7f9YVDn" TargetMode="External"/><Relationship Id="rId11" Type="http://schemas.openxmlformats.org/officeDocument/2006/relationships/hyperlink" Target="https://drive.google.com/drive/u/0/folders/13OKzPnyRMwHU4dZkqDhVrDpsJIJcWsFP" TargetMode="External"/><Relationship Id="rId24" Type="http://schemas.openxmlformats.org/officeDocument/2006/relationships/hyperlink" Target="https://drive.google.com/drive/u/0/folders/1E-L-oeVbT_h3XmdJlLqjPjWdC2Z8v0Sj" TargetMode="External"/><Relationship Id="rId32" Type="http://schemas.openxmlformats.org/officeDocument/2006/relationships/hyperlink" Target="https://drive.google.com/drive/u/0/folders/1iDByF1LCjjSd5_25LVc3O_tF-06d7mbg" TargetMode="External"/><Relationship Id="rId37" Type="http://schemas.openxmlformats.org/officeDocument/2006/relationships/drawing" Target="../drawings/drawing2.xml"/><Relationship Id="rId5" Type="http://schemas.openxmlformats.org/officeDocument/2006/relationships/hyperlink" Target="https://drive.google.com/drive/u/0/folders/1E-L-oeVbT_h3XmdJlLqjPjWdC2Z8v0Sj" TargetMode="External"/><Relationship Id="rId15" Type="http://schemas.openxmlformats.org/officeDocument/2006/relationships/hyperlink" Target="https://drive.google.com/drive/u/0/folders/1rqSxyfhoi3-u_iExWckjl6r53rA0hNel" TargetMode="External"/><Relationship Id="rId23" Type="http://schemas.openxmlformats.org/officeDocument/2006/relationships/hyperlink" Target="https://drive.google.com/drive/u/0/folders/1rzGKlHpfSK1Wbd0Z6iVLyHw0BW1NRijG" TargetMode="External"/><Relationship Id="rId28" Type="http://schemas.openxmlformats.org/officeDocument/2006/relationships/hyperlink" Target="https://drive.google.com/drive/u/0/folders/1nHW-S6-EauKw5HNXU9x31A_cxbWqj7j7" TargetMode="External"/><Relationship Id="rId36" Type="http://schemas.openxmlformats.org/officeDocument/2006/relationships/printerSettings" Target="../printerSettings/printerSettings2.bin"/><Relationship Id="rId10" Type="http://schemas.openxmlformats.org/officeDocument/2006/relationships/hyperlink" Target="https://drive.google.com/drive/u/0/folders/1iDByF1LCjjSd5_25LVc3O_tF-06d7mbg" TargetMode="External"/><Relationship Id="rId19" Type="http://schemas.openxmlformats.org/officeDocument/2006/relationships/hyperlink" Target="https://drive.google.com/drive/u/0/folders/18kQEwb1IWcMjx9yKSxSIQmCzi91TOyRq" TargetMode="External"/><Relationship Id="rId31" Type="http://schemas.openxmlformats.org/officeDocument/2006/relationships/hyperlink" Target="https://drive.google.com/drive/u/0/folders/1cgOeu6mx4SZB1BUDnO1XhEiAqwzeblKY" TargetMode="External"/><Relationship Id="rId4" Type="http://schemas.openxmlformats.org/officeDocument/2006/relationships/hyperlink" Target="https://drive.google.com/drive/u/0/folders/1rzGKlHpfSK1Wbd0Z6iVLyHw0BW1NRijG" TargetMode="External"/><Relationship Id="rId9" Type="http://schemas.openxmlformats.org/officeDocument/2006/relationships/hyperlink" Target="https://drive.google.com/drive/u/0/folders/1cgOeu6mx4SZB1BUDnO1XhEiAqwzeblKY" TargetMode="External"/><Relationship Id="rId14" Type="http://schemas.openxmlformats.org/officeDocument/2006/relationships/hyperlink" Target="https://drive.google.com/drive/u/0/folders/1rqSxyfhoi3-u_iExWckjl6r53rA0hNel" TargetMode="External"/><Relationship Id="rId22" Type="http://schemas.openxmlformats.org/officeDocument/2006/relationships/hyperlink" Target="https://drive.google.com/drive/u/0/folders/1pdJOxssqxjnNyBG9C1KX9e2LQCQHXWbT" TargetMode="External"/><Relationship Id="rId27" Type="http://schemas.openxmlformats.org/officeDocument/2006/relationships/hyperlink" Target="https://drive.google.com/drive/u/0/folders/1t9-AeZm8S47UYTEy7tXAx_9xGcBNTYy6" TargetMode="External"/><Relationship Id="rId30" Type="http://schemas.openxmlformats.org/officeDocument/2006/relationships/hyperlink" Target="https://drive.google.com/drive/u/0/folders/1guUYBKLmiH2kKp4lDEglzLBToWMzDKwg" TargetMode="External"/><Relationship Id="rId35" Type="http://schemas.openxmlformats.org/officeDocument/2006/relationships/hyperlink" Target="https://drive.google.com/drive/u/0/folders/1cD_TlcU27-OYr8dzZKv9udI6Cz-JbBdH"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
  <sheetViews>
    <sheetView view="pageBreakPreview" zoomScale="70" zoomScaleNormal="70" zoomScaleSheetLayoutView="70" workbookViewId="0">
      <selection activeCell="B1" sqref="B1:W8"/>
    </sheetView>
  </sheetViews>
  <sheetFormatPr baseColWidth="10" defaultRowHeight="15" x14ac:dyDescent="0.25"/>
  <cols>
    <col min="1" max="1" width="18.85546875" customWidth="1"/>
    <col min="5" max="5" width="7.42578125" customWidth="1"/>
    <col min="10" max="10" width="20.28515625" customWidth="1"/>
    <col min="11" max="13" width="15.140625" customWidth="1"/>
    <col min="14" max="14" width="6.85546875" customWidth="1"/>
    <col min="15" max="16" width="5.85546875" customWidth="1"/>
    <col min="19" max="19" width="17.28515625" customWidth="1"/>
    <col min="22" max="22" width="18.42578125" customWidth="1"/>
  </cols>
  <sheetData>
    <row r="1" spans="1:27" s="68" customFormat="1" ht="12" customHeight="1" x14ac:dyDescent="0.25">
      <c r="A1" s="281"/>
      <c r="B1" s="283" t="s">
        <v>256</v>
      </c>
      <c r="C1" s="284"/>
      <c r="D1" s="284"/>
      <c r="E1" s="284"/>
      <c r="F1" s="284"/>
      <c r="G1" s="284"/>
      <c r="H1" s="284"/>
      <c r="I1" s="284"/>
      <c r="J1" s="284"/>
      <c r="K1" s="284"/>
      <c r="L1" s="284"/>
      <c r="M1" s="284"/>
      <c r="N1" s="284"/>
      <c r="O1" s="284"/>
      <c r="P1" s="284"/>
      <c r="Q1" s="284"/>
      <c r="R1" s="284"/>
      <c r="S1" s="284"/>
      <c r="T1" s="284"/>
      <c r="U1" s="284"/>
      <c r="V1" s="284"/>
      <c r="W1" s="285"/>
      <c r="X1" s="286" t="s">
        <v>257</v>
      </c>
      <c r="Y1" s="287"/>
      <c r="Z1" s="287"/>
      <c r="AA1" s="288"/>
    </row>
    <row r="2" spans="1:27" s="68" customFormat="1" ht="12" customHeight="1" x14ac:dyDescent="0.25">
      <c r="A2" s="281"/>
      <c r="B2" s="283"/>
      <c r="C2" s="284"/>
      <c r="D2" s="284"/>
      <c r="E2" s="284"/>
      <c r="F2" s="284"/>
      <c r="G2" s="284"/>
      <c r="H2" s="284"/>
      <c r="I2" s="284"/>
      <c r="J2" s="284"/>
      <c r="K2" s="284"/>
      <c r="L2" s="284"/>
      <c r="M2" s="284"/>
      <c r="N2" s="284"/>
      <c r="O2" s="284"/>
      <c r="P2" s="284"/>
      <c r="Q2" s="284"/>
      <c r="R2" s="284"/>
      <c r="S2" s="284"/>
      <c r="T2" s="284"/>
      <c r="U2" s="284"/>
      <c r="V2" s="284"/>
      <c r="W2" s="285"/>
      <c r="X2" s="289"/>
      <c r="Y2" s="290"/>
      <c r="Z2" s="290"/>
      <c r="AA2" s="291"/>
    </row>
    <row r="3" spans="1:27" s="68" customFormat="1" ht="1.5" hidden="1" customHeight="1" x14ac:dyDescent="0.2">
      <c r="A3" s="281"/>
      <c r="B3" s="283"/>
      <c r="C3" s="284"/>
      <c r="D3" s="284"/>
      <c r="E3" s="284"/>
      <c r="F3" s="284"/>
      <c r="G3" s="284"/>
      <c r="H3" s="284"/>
      <c r="I3" s="284"/>
      <c r="J3" s="284"/>
      <c r="K3" s="284"/>
      <c r="L3" s="284"/>
      <c r="M3" s="284"/>
      <c r="N3" s="284"/>
      <c r="O3" s="284"/>
      <c r="P3" s="284"/>
      <c r="Q3" s="284"/>
      <c r="R3" s="284"/>
      <c r="S3" s="284"/>
      <c r="T3" s="284"/>
      <c r="U3" s="284"/>
      <c r="V3" s="284"/>
      <c r="W3" s="285"/>
      <c r="X3" s="289"/>
      <c r="Y3" s="290"/>
      <c r="Z3" s="290"/>
      <c r="AA3" s="291"/>
    </row>
    <row r="4" spans="1:27" s="68" customFormat="1" ht="3.75" customHeight="1" x14ac:dyDescent="0.25">
      <c r="A4" s="281"/>
      <c r="B4" s="283"/>
      <c r="C4" s="284"/>
      <c r="D4" s="284"/>
      <c r="E4" s="284"/>
      <c r="F4" s="284"/>
      <c r="G4" s="284"/>
      <c r="H4" s="284"/>
      <c r="I4" s="284"/>
      <c r="J4" s="284"/>
      <c r="K4" s="284"/>
      <c r="L4" s="284"/>
      <c r="M4" s="284"/>
      <c r="N4" s="284"/>
      <c r="O4" s="284"/>
      <c r="P4" s="284"/>
      <c r="Q4" s="284"/>
      <c r="R4" s="284"/>
      <c r="S4" s="284"/>
      <c r="T4" s="284"/>
      <c r="U4" s="284"/>
      <c r="V4" s="284"/>
      <c r="W4" s="285"/>
      <c r="X4" s="292"/>
      <c r="Y4" s="293"/>
      <c r="Z4" s="293"/>
      <c r="AA4" s="294"/>
    </row>
    <row r="5" spans="1:27" s="68" customFormat="1" ht="12" customHeight="1" x14ac:dyDescent="0.25">
      <c r="A5" s="281"/>
      <c r="B5" s="283"/>
      <c r="C5" s="284"/>
      <c r="D5" s="284"/>
      <c r="E5" s="284"/>
      <c r="F5" s="284"/>
      <c r="G5" s="284"/>
      <c r="H5" s="284"/>
      <c r="I5" s="284"/>
      <c r="J5" s="284"/>
      <c r="K5" s="284"/>
      <c r="L5" s="284"/>
      <c r="M5" s="284"/>
      <c r="N5" s="284"/>
      <c r="O5" s="284"/>
      <c r="P5" s="284"/>
      <c r="Q5" s="284"/>
      <c r="R5" s="284"/>
      <c r="S5" s="284"/>
      <c r="T5" s="284"/>
      <c r="U5" s="284"/>
      <c r="V5" s="284"/>
      <c r="W5" s="285"/>
      <c r="X5" s="295" t="s">
        <v>258</v>
      </c>
      <c r="Y5" s="295"/>
      <c r="Z5" s="295" t="s">
        <v>259</v>
      </c>
      <c r="AA5" s="295"/>
    </row>
    <row r="6" spans="1:27" s="68" customFormat="1" ht="7.5" customHeight="1" x14ac:dyDescent="0.25">
      <c r="A6" s="281"/>
      <c r="B6" s="283"/>
      <c r="C6" s="284"/>
      <c r="D6" s="284"/>
      <c r="E6" s="284"/>
      <c r="F6" s="284"/>
      <c r="G6" s="284"/>
      <c r="H6" s="284"/>
      <c r="I6" s="284"/>
      <c r="J6" s="284"/>
      <c r="K6" s="284"/>
      <c r="L6" s="284"/>
      <c r="M6" s="284"/>
      <c r="N6" s="284"/>
      <c r="O6" s="284"/>
      <c r="P6" s="284"/>
      <c r="Q6" s="284"/>
      <c r="R6" s="284"/>
      <c r="S6" s="284"/>
      <c r="T6" s="284"/>
      <c r="U6" s="284"/>
      <c r="V6" s="284"/>
      <c r="W6" s="285"/>
      <c r="X6" s="295"/>
      <c r="Y6" s="295"/>
      <c r="Z6" s="295"/>
      <c r="AA6" s="295"/>
    </row>
    <row r="7" spans="1:27" s="68" customFormat="1" ht="21" customHeight="1" x14ac:dyDescent="0.25">
      <c r="A7" s="281"/>
      <c r="B7" s="283"/>
      <c r="C7" s="284"/>
      <c r="D7" s="284"/>
      <c r="E7" s="284"/>
      <c r="F7" s="284"/>
      <c r="G7" s="284"/>
      <c r="H7" s="284"/>
      <c r="I7" s="284"/>
      <c r="J7" s="284"/>
      <c r="K7" s="284"/>
      <c r="L7" s="284"/>
      <c r="M7" s="284"/>
      <c r="N7" s="284"/>
      <c r="O7" s="284"/>
      <c r="P7" s="284"/>
      <c r="Q7" s="284"/>
      <c r="R7" s="284"/>
      <c r="S7" s="284"/>
      <c r="T7" s="284"/>
      <c r="U7" s="284"/>
      <c r="V7" s="284"/>
      <c r="W7" s="285"/>
      <c r="X7" s="295" t="s">
        <v>260</v>
      </c>
      <c r="Y7" s="295"/>
      <c r="Z7" s="295">
        <v>2</v>
      </c>
      <c r="AA7" s="295"/>
    </row>
    <row r="8" spans="1:27" s="68" customFormat="1" ht="18.75" customHeight="1" x14ac:dyDescent="0.25">
      <c r="A8" s="282"/>
      <c r="B8" s="283"/>
      <c r="C8" s="284"/>
      <c r="D8" s="284"/>
      <c r="E8" s="284"/>
      <c r="F8" s="284"/>
      <c r="G8" s="284"/>
      <c r="H8" s="284"/>
      <c r="I8" s="284"/>
      <c r="J8" s="284"/>
      <c r="K8" s="284"/>
      <c r="L8" s="284"/>
      <c r="M8" s="284"/>
      <c r="N8" s="284"/>
      <c r="O8" s="284"/>
      <c r="P8" s="284"/>
      <c r="Q8" s="284"/>
      <c r="R8" s="284"/>
      <c r="S8" s="284"/>
      <c r="T8" s="284"/>
      <c r="U8" s="284"/>
      <c r="V8" s="284"/>
      <c r="W8" s="285"/>
      <c r="X8" s="296" t="s">
        <v>261</v>
      </c>
      <c r="Y8" s="296"/>
      <c r="Z8" s="297">
        <v>44082</v>
      </c>
      <c r="AA8" s="298"/>
    </row>
    <row r="9" spans="1:27" s="68" customFormat="1" ht="12.75" x14ac:dyDescent="0.25">
      <c r="A9" s="305" t="s">
        <v>262</v>
      </c>
      <c r="B9" s="305"/>
      <c r="C9" s="305"/>
      <c r="D9" s="305"/>
      <c r="E9" s="305"/>
      <c r="F9" s="305"/>
      <c r="G9" s="305"/>
      <c r="H9" s="305"/>
      <c r="I9" s="305"/>
      <c r="J9" s="305"/>
      <c r="K9" s="305"/>
      <c r="L9" s="305"/>
      <c r="M9" s="305"/>
      <c r="N9" s="305"/>
      <c r="O9" s="305"/>
      <c r="P9" s="305"/>
      <c r="Q9" s="305"/>
      <c r="R9" s="305"/>
      <c r="S9" s="305"/>
      <c r="T9" s="305"/>
      <c r="U9" s="305"/>
      <c r="V9" s="305"/>
      <c r="W9" s="305"/>
      <c r="X9" s="305"/>
      <c r="Y9" s="305"/>
      <c r="Z9" s="305"/>
      <c r="AA9" s="305"/>
    </row>
    <row r="10" spans="1:27" s="68" customFormat="1" ht="17.25" customHeight="1" x14ac:dyDescent="0.25">
      <c r="A10" s="305"/>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row>
    <row r="11" spans="1:27" s="68" customFormat="1" ht="12" customHeight="1" x14ac:dyDescent="0.25">
      <c r="A11" s="306" t="s">
        <v>263</v>
      </c>
      <c r="B11" s="307"/>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row>
    <row r="12" spans="1:27" s="68" customFormat="1" ht="12" customHeight="1" thickBot="1" x14ac:dyDescent="0.3">
      <c r="A12" s="308"/>
      <c r="B12" s="309"/>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row>
    <row r="13" spans="1:27" s="68" customFormat="1" ht="17.25" customHeight="1" thickBot="1" x14ac:dyDescent="0.3">
      <c r="A13" s="310" t="s">
        <v>264</v>
      </c>
      <c r="B13" s="311"/>
      <c r="C13" s="311"/>
      <c r="D13" s="311"/>
      <c r="E13" s="311"/>
      <c r="F13" s="311"/>
      <c r="G13" s="311"/>
      <c r="H13" s="311"/>
      <c r="I13" s="312"/>
      <c r="J13" s="310" t="s">
        <v>265</v>
      </c>
      <c r="K13" s="311"/>
      <c r="L13" s="311"/>
      <c r="M13" s="311"/>
      <c r="N13" s="311"/>
      <c r="O13" s="311"/>
      <c r="P13" s="311"/>
      <c r="Q13" s="311"/>
      <c r="R13" s="312"/>
      <c r="S13" s="310" t="s">
        <v>2</v>
      </c>
      <c r="T13" s="311"/>
      <c r="U13" s="311"/>
      <c r="V13" s="311"/>
      <c r="W13" s="311"/>
      <c r="X13" s="311"/>
      <c r="Y13" s="311"/>
      <c r="Z13" s="311"/>
      <c r="AA13" s="312"/>
    </row>
    <row r="14" spans="1:27" s="68" customFormat="1" ht="18" customHeight="1" thickBot="1" x14ac:dyDescent="0.3">
      <c r="A14" s="253" t="s">
        <v>266</v>
      </c>
      <c r="B14" s="299" t="s">
        <v>267</v>
      </c>
      <c r="C14" s="300"/>
      <c r="D14" s="300"/>
      <c r="E14" s="301"/>
      <c r="F14" s="299" t="s">
        <v>268</v>
      </c>
      <c r="G14" s="300"/>
      <c r="H14" s="300"/>
      <c r="I14" s="301"/>
      <c r="J14" s="253" t="s">
        <v>266</v>
      </c>
      <c r="K14" s="299" t="s">
        <v>269</v>
      </c>
      <c r="L14" s="300"/>
      <c r="M14" s="301"/>
      <c r="N14" s="299" t="s">
        <v>268</v>
      </c>
      <c r="O14" s="300"/>
      <c r="P14" s="300"/>
      <c r="Q14" s="300"/>
      <c r="R14" s="301"/>
      <c r="S14" s="253" t="s">
        <v>266</v>
      </c>
      <c r="T14" s="299" t="s">
        <v>269</v>
      </c>
      <c r="U14" s="300"/>
      <c r="V14" s="301"/>
      <c r="W14" s="299" t="s">
        <v>268</v>
      </c>
      <c r="X14" s="300"/>
      <c r="Y14" s="300"/>
      <c r="Z14" s="300"/>
      <c r="AA14" s="301"/>
    </row>
    <row r="15" spans="1:27" s="68" customFormat="1" ht="127.5" customHeight="1" x14ac:dyDescent="0.2">
      <c r="A15" s="327" t="s">
        <v>841</v>
      </c>
      <c r="B15" s="323" t="s">
        <v>842</v>
      </c>
      <c r="C15" s="303"/>
      <c r="D15" s="303"/>
      <c r="E15" s="303"/>
      <c r="F15" s="302" t="s">
        <v>843</v>
      </c>
      <c r="G15" s="303"/>
      <c r="H15" s="303"/>
      <c r="I15" s="304"/>
      <c r="J15" s="327" t="s">
        <v>844</v>
      </c>
      <c r="K15" s="331" t="s">
        <v>845</v>
      </c>
      <c r="L15" s="303"/>
      <c r="M15" s="303"/>
      <c r="N15" s="302" t="s">
        <v>846</v>
      </c>
      <c r="O15" s="303"/>
      <c r="P15" s="303"/>
      <c r="Q15" s="303"/>
      <c r="R15" s="304"/>
      <c r="S15" s="327" t="s">
        <v>847</v>
      </c>
      <c r="T15" s="313" t="s">
        <v>848</v>
      </c>
      <c r="U15" s="303"/>
      <c r="V15" s="303"/>
      <c r="W15" s="302" t="s">
        <v>849</v>
      </c>
      <c r="X15" s="303"/>
      <c r="Y15" s="303"/>
      <c r="Z15" s="303"/>
      <c r="AA15" s="314"/>
    </row>
    <row r="16" spans="1:27" s="68" customFormat="1" ht="127.5" customHeight="1" x14ac:dyDescent="0.2">
      <c r="A16" s="328"/>
      <c r="B16" s="320" t="s">
        <v>850</v>
      </c>
      <c r="C16" s="316"/>
      <c r="D16" s="316"/>
      <c r="E16" s="316"/>
      <c r="F16" s="321" t="s">
        <v>851</v>
      </c>
      <c r="G16" s="316"/>
      <c r="H16" s="316"/>
      <c r="I16" s="322"/>
      <c r="J16" s="328"/>
      <c r="K16" s="324" t="s">
        <v>852</v>
      </c>
      <c r="L16" s="316"/>
      <c r="M16" s="316"/>
      <c r="N16" s="321" t="s">
        <v>853</v>
      </c>
      <c r="O16" s="316"/>
      <c r="P16" s="316"/>
      <c r="Q16" s="316"/>
      <c r="R16" s="322"/>
      <c r="S16" s="328"/>
      <c r="T16" s="315" t="s">
        <v>848</v>
      </c>
      <c r="U16" s="316"/>
      <c r="V16" s="316"/>
      <c r="W16" s="317" t="s">
        <v>848</v>
      </c>
      <c r="X16" s="316"/>
      <c r="Y16" s="316"/>
      <c r="Z16" s="316"/>
      <c r="AA16" s="318"/>
    </row>
    <row r="17" spans="1:27" s="68" customFormat="1" ht="163.5" customHeight="1" x14ac:dyDescent="0.2">
      <c r="A17" s="328"/>
      <c r="B17" s="315" t="s">
        <v>848</v>
      </c>
      <c r="C17" s="316"/>
      <c r="D17" s="316"/>
      <c r="E17" s="316"/>
      <c r="F17" s="319" t="s">
        <v>848</v>
      </c>
      <c r="G17" s="316"/>
      <c r="H17" s="316"/>
      <c r="I17" s="322"/>
      <c r="J17" s="328"/>
      <c r="K17" s="325" t="s">
        <v>910</v>
      </c>
      <c r="L17" s="326"/>
      <c r="M17" s="326"/>
      <c r="N17" s="329" t="s">
        <v>911</v>
      </c>
      <c r="O17" s="326"/>
      <c r="P17" s="326"/>
      <c r="Q17" s="326"/>
      <c r="R17" s="330"/>
      <c r="S17" s="328"/>
      <c r="T17" s="315" t="s">
        <v>848</v>
      </c>
      <c r="U17" s="316"/>
      <c r="V17" s="316"/>
      <c r="W17" s="319" t="s">
        <v>848</v>
      </c>
      <c r="X17" s="316"/>
      <c r="Y17" s="316"/>
      <c r="Z17" s="316"/>
      <c r="AA17" s="318"/>
    </row>
    <row r="18" spans="1:27" ht="97.5" customHeight="1" x14ac:dyDescent="0.25">
      <c r="A18" s="334" t="s">
        <v>854</v>
      </c>
      <c r="B18" s="320" t="s">
        <v>855</v>
      </c>
      <c r="C18" s="316"/>
      <c r="D18" s="316"/>
      <c r="E18" s="316"/>
      <c r="F18" s="321" t="s">
        <v>856</v>
      </c>
      <c r="G18" s="316"/>
      <c r="H18" s="316"/>
      <c r="I18" s="322"/>
      <c r="J18" s="334" t="s">
        <v>270</v>
      </c>
      <c r="K18" s="324" t="s">
        <v>857</v>
      </c>
      <c r="L18" s="316"/>
      <c r="M18" s="316"/>
      <c r="N18" s="321" t="s">
        <v>858</v>
      </c>
      <c r="O18" s="316"/>
      <c r="P18" s="316"/>
      <c r="Q18" s="316"/>
      <c r="R18" s="322"/>
      <c r="S18" s="334" t="s">
        <v>271</v>
      </c>
      <c r="T18" s="335" t="s">
        <v>859</v>
      </c>
      <c r="U18" s="316"/>
      <c r="V18" s="316"/>
      <c r="W18" s="321" t="s">
        <v>860</v>
      </c>
      <c r="X18" s="316"/>
      <c r="Y18" s="316"/>
      <c r="Z18" s="316"/>
      <c r="AA18" s="318"/>
    </row>
    <row r="19" spans="1:27" ht="246" customHeight="1" x14ac:dyDescent="0.25">
      <c r="A19" s="328"/>
      <c r="B19" s="320" t="s">
        <v>861</v>
      </c>
      <c r="C19" s="316"/>
      <c r="D19" s="316"/>
      <c r="E19" s="316"/>
      <c r="F19" s="321" t="s">
        <v>862</v>
      </c>
      <c r="G19" s="316"/>
      <c r="H19" s="316"/>
      <c r="I19" s="322"/>
      <c r="J19" s="328"/>
      <c r="K19" s="315" t="s">
        <v>848</v>
      </c>
      <c r="L19" s="316"/>
      <c r="M19" s="316"/>
      <c r="N19" s="319" t="s">
        <v>848</v>
      </c>
      <c r="O19" s="316"/>
      <c r="P19" s="316"/>
      <c r="Q19" s="316"/>
      <c r="R19" s="322"/>
      <c r="S19" s="328"/>
      <c r="T19" s="315" t="s">
        <v>848</v>
      </c>
      <c r="U19" s="316"/>
      <c r="V19" s="316"/>
      <c r="W19" s="319" t="s">
        <v>848</v>
      </c>
      <c r="X19" s="316"/>
      <c r="Y19" s="316"/>
      <c r="Z19" s="316"/>
      <c r="AA19" s="318"/>
    </row>
    <row r="20" spans="1:27" ht="82.5" customHeight="1" x14ac:dyDescent="0.25">
      <c r="A20" s="328"/>
      <c r="B20" s="332" t="s">
        <v>912</v>
      </c>
      <c r="C20" s="326"/>
      <c r="D20" s="326"/>
      <c r="E20" s="326"/>
      <c r="F20" s="329" t="s">
        <v>913</v>
      </c>
      <c r="G20" s="326"/>
      <c r="H20" s="326"/>
      <c r="I20" s="330"/>
      <c r="J20" s="328"/>
      <c r="K20" s="315" t="s">
        <v>848</v>
      </c>
      <c r="L20" s="316"/>
      <c r="M20" s="316"/>
      <c r="N20" s="319" t="s">
        <v>848</v>
      </c>
      <c r="O20" s="316"/>
      <c r="P20" s="316"/>
      <c r="Q20" s="316"/>
      <c r="R20" s="322"/>
      <c r="S20" s="328"/>
      <c r="T20" s="315" t="s">
        <v>848</v>
      </c>
      <c r="U20" s="316"/>
      <c r="V20" s="316"/>
      <c r="W20" s="319" t="s">
        <v>848</v>
      </c>
      <c r="X20" s="316"/>
      <c r="Y20" s="316"/>
      <c r="Z20" s="316"/>
      <c r="AA20" s="318"/>
    </row>
    <row r="21" spans="1:27" ht="99" customHeight="1" x14ac:dyDescent="0.25">
      <c r="A21" s="334" t="s">
        <v>863</v>
      </c>
      <c r="B21" s="320" t="s">
        <v>864</v>
      </c>
      <c r="C21" s="316"/>
      <c r="D21" s="316"/>
      <c r="E21" s="316"/>
      <c r="F21" s="321" t="s">
        <v>865</v>
      </c>
      <c r="G21" s="316"/>
      <c r="H21" s="316"/>
      <c r="I21" s="322"/>
      <c r="J21" s="334" t="s">
        <v>866</v>
      </c>
      <c r="K21" s="324" t="s">
        <v>867</v>
      </c>
      <c r="L21" s="316"/>
      <c r="M21" s="316"/>
      <c r="N21" s="321" t="s">
        <v>868</v>
      </c>
      <c r="O21" s="316"/>
      <c r="P21" s="316"/>
      <c r="Q21" s="316"/>
      <c r="R21" s="322"/>
      <c r="S21" s="334" t="s">
        <v>869</v>
      </c>
      <c r="T21" s="324" t="s">
        <v>870</v>
      </c>
      <c r="U21" s="316"/>
      <c r="V21" s="316"/>
      <c r="W21" s="321" t="s">
        <v>871</v>
      </c>
      <c r="X21" s="316"/>
      <c r="Y21" s="316"/>
      <c r="Z21" s="316"/>
      <c r="AA21" s="318"/>
    </row>
    <row r="22" spans="1:27" ht="112.5" customHeight="1" x14ac:dyDescent="0.25">
      <c r="A22" s="328"/>
      <c r="B22" s="320" t="s">
        <v>872</v>
      </c>
      <c r="C22" s="316"/>
      <c r="D22" s="316"/>
      <c r="E22" s="316"/>
      <c r="F22" s="321" t="s">
        <v>873</v>
      </c>
      <c r="G22" s="316"/>
      <c r="H22" s="316"/>
      <c r="I22" s="322"/>
      <c r="J22" s="328"/>
      <c r="K22" s="324" t="s">
        <v>874</v>
      </c>
      <c r="L22" s="316"/>
      <c r="M22" s="316"/>
      <c r="N22" s="321" t="s">
        <v>858</v>
      </c>
      <c r="O22" s="316"/>
      <c r="P22" s="316"/>
      <c r="Q22" s="316"/>
      <c r="R22" s="322"/>
      <c r="S22" s="328"/>
      <c r="T22" s="324" t="s">
        <v>875</v>
      </c>
      <c r="U22" s="316"/>
      <c r="V22" s="316"/>
      <c r="W22" s="321" t="s">
        <v>876</v>
      </c>
      <c r="X22" s="316"/>
      <c r="Y22" s="316"/>
      <c r="Z22" s="316"/>
      <c r="AA22" s="318"/>
    </row>
    <row r="23" spans="1:27" ht="260.25" customHeight="1" x14ac:dyDescent="0.25">
      <c r="A23" s="328"/>
      <c r="B23" s="333" t="s">
        <v>848</v>
      </c>
      <c r="C23" s="316"/>
      <c r="D23" s="316"/>
      <c r="E23" s="316"/>
      <c r="F23" s="319" t="s">
        <v>848</v>
      </c>
      <c r="G23" s="316"/>
      <c r="H23" s="316"/>
      <c r="I23" s="322"/>
      <c r="J23" s="328"/>
      <c r="K23" s="324" t="s">
        <v>877</v>
      </c>
      <c r="L23" s="316"/>
      <c r="M23" s="316"/>
      <c r="N23" s="321" t="s">
        <v>851</v>
      </c>
      <c r="O23" s="316"/>
      <c r="P23" s="316"/>
      <c r="Q23" s="316"/>
      <c r="R23" s="322"/>
      <c r="S23" s="328"/>
      <c r="T23" s="325" t="s">
        <v>914</v>
      </c>
      <c r="U23" s="326"/>
      <c r="V23" s="326"/>
      <c r="W23" s="329" t="s">
        <v>915</v>
      </c>
      <c r="X23" s="326"/>
      <c r="Y23" s="326"/>
      <c r="Z23" s="326"/>
      <c r="AA23" s="336"/>
    </row>
    <row r="24" spans="1:27" ht="99" customHeight="1" x14ac:dyDescent="0.25">
      <c r="A24" s="334" t="s">
        <v>878</v>
      </c>
      <c r="B24" s="320" t="s">
        <v>879</v>
      </c>
      <c r="C24" s="316"/>
      <c r="D24" s="316"/>
      <c r="E24" s="316"/>
      <c r="F24" s="321" t="s">
        <v>880</v>
      </c>
      <c r="G24" s="316"/>
      <c r="H24" s="316"/>
      <c r="I24" s="322"/>
      <c r="J24" s="334" t="s">
        <v>881</v>
      </c>
      <c r="K24" s="324" t="s">
        <v>882</v>
      </c>
      <c r="L24" s="316"/>
      <c r="M24" s="316"/>
      <c r="N24" s="321" t="s">
        <v>883</v>
      </c>
      <c r="O24" s="316"/>
      <c r="P24" s="316"/>
      <c r="Q24" s="316"/>
      <c r="R24" s="322"/>
      <c r="S24" s="334" t="s">
        <v>884</v>
      </c>
      <c r="T24" s="335" t="s">
        <v>885</v>
      </c>
      <c r="U24" s="316"/>
      <c r="V24" s="316"/>
      <c r="W24" s="321" t="s">
        <v>886</v>
      </c>
      <c r="X24" s="316"/>
      <c r="Y24" s="316"/>
      <c r="Z24" s="316"/>
      <c r="AA24" s="318"/>
    </row>
    <row r="25" spans="1:27" ht="99.75" customHeight="1" x14ac:dyDescent="0.25">
      <c r="A25" s="328"/>
      <c r="B25" s="320" t="s">
        <v>887</v>
      </c>
      <c r="C25" s="316"/>
      <c r="D25" s="316"/>
      <c r="E25" s="316"/>
      <c r="F25" s="321" t="s">
        <v>888</v>
      </c>
      <c r="G25" s="316"/>
      <c r="H25" s="316"/>
      <c r="I25" s="322"/>
      <c r="J25" s="328"/>
      <c r="K25" s="324" t="s">
        <v>889</v>
      </c>
      <c r="L25" s="316"/>
      <c r="M25" s="316"/>
      <c r="N25" s="321" t="s">
        <v>890</v>
      </c>
      <c r="O25" s="316"/>
      <c r="P25" s="316"/>
      <c r="Q25" s="316"/>
      <c r="R25" s="322"/>
      <c r="S25" s="328"/>
      <c r="T25" s="324" t="s">
        <v>891</v>
      </c>
      <c r="U25" s="316"/>
      <c r="V25" s="316"/>
      <c r="W25" s="321" t="s">
        <v>892</v>
      </c>
      <c r="X25" s="316"/>
      <c r="Y25" s="316"/>
      <c r="Z25" s="316"/>
      <c r="AA25" s="318"/>
    </row>
    <row r="26" spans="1:27" ht="60" customHeight="1" x14ac:dyDescent="0.25">
      <c r="A26" s="328"/>
      <c r="B26" s="333" t="s">
        <v>848</v>
      </c>
      <c r="C26" s="316"/>
      <c r="D26" s="316"/>
      <c r="E26" s="316"/>
      <c r="F26" s="319" t="s">
        <v>848</v>
      </c>
      <c r="G26" s="316"/>
      <c r="H26" s="316"/>
      <c r="I26" s="322"/>
      <c r="J26" s="328"/>
      <c r="K26" s="324" t="s">
        <v>893</v>
      </c>
      <c r="L26" s="316"/>
      <c r="M26" s="316"/>
      <c r="N26" s="321" t="s">
        <v>894</v>
      </c>
      <c r="O26" s="316"/>
      <c r="P26" s="316"/>
      <c r="Q26" s="316"/>
      <c r="R26" s="322"/>
      <c r="S26" s="328"/>
      <c r="T26" s="315" t="s">
        <v>848</v>
      </c>
      <c r="U26" s="316"/>
      <c r="V26" s="316"/>
      <c r="W26" s="319" t="s">
        <v>848</v>
      </c>
      <c r="X26" s="316"/>
      <c r="Y26" s="316"/>
      <c r="Z26" s="316"/>
      <c r="AA26" s="318"/>
    </row>
    <row r="27" spans="1:27" ht="210" customHeight="1" x14ac:dyDescent="0.25">
      <c r="A27" s="254" t="s">
        <v>895</v>
      </c>
      <c r="B27" s="320" t="s">
        <v>896</v>
      </c>
      <c r="C27" s="316"/>
      <c r="D27" s="316"/>
      <c r="E27" s="316"/>
      <c r="F27" s="321" t="s">
        <v>897</v>
      </c>
      <c r="G27" s="316"/>
      <c r="H27" s="316"/>
      <c r="I27" s="322"/>
      <c r="J27" s="254" t="s">
        <v>898</v>
      </c>
      <c r="K27" s="315" t="s">
        <v>916</v>
      </c>
      <c r="L27" s="316"/>
      <c r="M27" s="316"/>
      <c r="N27" s="321" t="s">
        <v>899</v>
      </c>
      <c r="O27" s="316"/>
      <c r="P27" s="316"/>
      <c r="Q27" s="316"/>
      <c r="R27" s="322"/>
      <c r="S27" s="254" t="s">
        <v>900</v>
      </c>
      <c r="T27" s="324" t="s">
        <v>901</v>
      </c>
      <c r="U27" s="316"/>
      <c r="V27" s="316"/>
      <c r="W27" s="321" t="s">
        <v>902</v>
      </c>
      <c r="X27" s="316"/>
      <c r="Y27" s="316"/>
      <c r="Z27" s="316"/>
      <c r="AA27" s="318"/>
    </row>
    <row r="28" spans="1:27" ht="178.5" customHeight="1" thickBot="1" x14ac:dyDescent="0.3">
      <c r="A28" s="255" t="s">
        <v>272</v>
      </c>
      <c r="B28" s="337" t="s">
        <v>903</v>
      </c>
      <c r="C28" s="338"/>
      <c r="D28" s="338"/>
      <c r="E28" s="338"/>
      <c r="F28" s="339" t="s">
        <v>904</v>
      </c>
      <c r="G28" s="338"/>
      <c r="H28" s="338"/>
      <c r="I28" s="342"/>
      <c r="J28" s="255" t="s">
        <v>273</v>
      </c>
      <c r="K28" s="341" t="s">
        <v>905</v>
      </c>
      <c r="L28" s="338"/>
      <c r="M28" s="338"/>
      <c r="N28" s="339" t="s">
        <v>906</v>
      </c>
      <c r="O28" s="338"/>
      <c r="P28" s="338"/>
      <c r="Q28" s="338"/>
      <c r="R28" s="342"/>
      <c r="S28" s="255" t="s">
        <v>907</v>
      </c>
      <c r="T28" s="341" t="s">
        <v>908</v>
      </c>
      <c r="U28" s="338"/>
      <c r="V28" s="338"/>
      <c r="W28" s="339" t="s">
        <v>909</v>
      </c>
      <c r="X28" s="338"/>
      <c r="Y28" s="338"/>
      <c r="Z28" s="338"/>
      <c r="AA28" s="340"/>
    </row>
    <row r="29" spans="1:27" ht="32.25" customHeight="1" x14ac:dyDescent="0.25">
      <c r="A29" s="214"/>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row>
    <row r="30" spans="1:27" ht="44.25" customHeight="1" x14ac:dyDescent="0.25">
      <c r="A30" s="214"/>
      <c r="B30" s="214"/>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row>
    <row r="31" spans="1:27" ht="140.25" customHeight="1" x14ac:dyDescent="0.25">
      <c r="A31" s="214"/>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row>
    <row r="32" spans="1:27" ht="85.5" customHeight="1" x14ac:dyDescent="0.25">
      <c r="A32" s="214"/>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row>
    <row r="33" spans="1:27" ht="77.25" customHeight="1" x14ac:dyDescent="0.25">
      <c r="A33" s="214"/>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row>
    <row r="34" spans="1:27" ht="75" customHeight="1" x14ac:dyDescent="0.25">
      <c r="A34" s="214"/>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row>
    <row r="35" spans="1:27" ht="98.25" customHeight="1" x14ac:dyDescent="0.25">
      <c r="A35" s="214"/>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row>
    <row r="36" spans="1:27" ht="84" customHeight="1" x14ac:dyDescent="0.25">
      <c r="A36" s="214"/>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row>
    <row r="37" spans="1:27" ht="89.25" customHeight="1" x14ac:dyDescent="0.25">
      <c r="A37" s="214"/>
      <c r="B37" s="214"/>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row>
    <row r="38" spans="1:27" ht="78.75" customHeight="1" x14ac:dyDescent="0.25">
      <c r="A38" s="214"/>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row>
    <row r="39" spans="1:27" ht="90" customHeight="1" x14ac:dyDescent="0.25">
      <c r="A39" s="214"/>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row>
    <row r="40" spans="1:27" ht="24.75" customHeight="1" x14ac:dyDescent="0.25">
      <c r="A40" s="214"/>
      <c r="B40" s="214"/>
      <c r="C40" s="214"/>
      <c r="D40" s="214"/>
      <c r="E40" s="214"/>
      <c r="F40" s="214"/>
      <c r="G40" s="214"/>
      <c r="H40" s="214"/>
      <c r="I40" s="214"/>
      <c r="J40" s="214"/>
      <c r="K40" s="214"/>
      <c r="L40" s="214"/>
      <c r="M40" s="214"/>
      <c r="N40" s="214"/>
      <c r="O40" s="214"/>
      <c r="P40" s="214"/>
      <c r="Q40" s="214"/>
      <c r="R40" s="214"/>
      <c r="S40" s="210"/>
      <c r="T40" s="210"/>
      <c r="U40" s="210"/>
      <c r="V40" s="210"/>
      <c r="W40" s="210"/>
      <c r="X40" s="210"/>
      <c r="Y40" s="210"/>
      <c r="Z40" s="210"/>
      <c r="AA40" s="210"/>
    </row>
    <row r="41" spans="1:27" ht="24.75" customHeight="1" x14ac:dyDescent="0.25">
      <c r="A41" s="214"/>
      <c r="B41" s="214"/>
      <c r="C41" s="214"/>
      <c r="D41" s="214"/>
      <c r="E41" s="214"/>
      <c r="F41" s="214"/>
      <c r="G41" s="214"/>
      <c r="H41" s="214"/>
      <c r="I41" s="214"/>
      <c r="J41" s="214"/>
      <c r="K41" s="214"/>
      <c r="L41" s="214"/>
      <c r="M41" s="214"/>
      <c r="N41" s="214"/>
      <c r="O41" s="214"/>
      <c r="P41" s="214"/>
      <c r="Q41" s="214"/>
      <c r="R41" s="214"/>
      <c r="S41" s="210"/>
      <c r="T41" s="210"/>
      <c r="U41" s="210"/>
      <c r="V41" s="210"/>
      <c r="W41" s="210"/>
      <c r="X41" s="210"/>
      <c r="Y41" s="210"/>
      <c r="Z41" s="210"/>
      <c r="AA41" s="210"/>
    </row>
    <row r="42" spans="1:27" ht="24.75" customHeight="1" x14ac:dyDescent="0.25">
      <c r="A42" s="112"/>
      <c r="B42" s="112"/>
      <c r="C42" s="112"/>
      <c r="D42" s="112"/>
      <c r="E42" s="112"/>
      <c r="F42" s="112"/>
      <c r="G42" s="112"/>
      <c r="H42" s="112"/>
      <c r="I42" s="112"/>
      <c r="J42" s="112"/>
      <c r="K42" s="112"/>
      <c r="L42" s="112"/>
      <c r="M42" s="112"/>
      <c r="N42" s="112"/>
      <c r="O42" s="112"/>
      <c r="P42" s="112"/>
      <c r="Q42" s="112"/>
      <c r="R42" s="112"/>
    </row>
    <row r="43" spans="1:27" ht="24.75" customHeight="1" x14ac:dyDescent="0.25">
      <c r="A43" s="112"/>
      <c r="B43" s="112"/>
      <c r="C43" s="112"/>
      <c r="D43" s="112"/>
      <c r="E43" s="112"/>
      <c r="F43" s="112"/>
      <c r="G43" s="112"/>
      <c r="H43" s="112"/>
      <c r="I43" s="112"/>
      <c r="J43" s="112"/>
      <c r="K43" s="112"/>
      <c r="L43" s="112"/>
      <c r="M43" s="112"/>
      <c r="N43" s="112"/>
      <c r="O43" s="112"/>
      <c r="P43" s="112"/>
      <c r="Q43" s="112"/>
      <c r="R43" s="112"/>
    </row>
    <row r="44" spans="1:27" ht="24.75" customHeight="1" x14ac:dyDescent="0.25">
      <c r="A44" s="112"/>
      <c r="B44" s="112"/>
      <c r="C44" s="112"/>
      <c r="D44" s="112"/>
      <c r="E44" s="112"/>
      <c r="F44" s="112"/>
      <c r="G44" s="112"/>
      <c r="H44" s="112"/>
      <c r="I44" s="112"/>
      <c r="J44" s="112"/>
      <c r="K44" s="112"/>
      <c r="L44" s="112"/>
      <c r="M44" s="112"/>
      <c r="N44" s="112"/>
      <c r="O44" s="112"/>
      <c r="P44" s="112"/>
      <c r="Q44" s="112"/>
      <c r="R44" s="112"/>
    </row>
    <row r="45" spans="1:27" x14ac:dyDescent="0.25">
      <c r="A45" s="112"/>
      <c r="B45" s="112"/>
      <c r="C45" s="112"/>
      <c r="D45" s="112"/>
      <c r="E45" s="112"/>
      <c r="F45" s="112"/>
      <c r="G45" s="112"/>
      <c r="H45" s="112"/>
      <c r="I45" s="112"/>
      <c r="J45" s="112"/>
      <c r="K45" s="112"/>
      <c r="L45" s="112"/>
      <c r="M45" s="112"/>
      <c r="N45" s="112"/>
      <c r="O45" s="112"/>
      <c r="P45" s="112"/>
      <c r="Q45" s="112"/>
      <c r="R45" s="112"/>
    </row>
    <row r="46" spans="1:27" x14ac:dyDescent="0.25">
      <c r="A46" s="112"/>
      <c r="B46" s="112"/>
      <c r="C46" s="112"/>
      <c r="D46" s="112"/>
      <c r="E46" s="112"/>
      <c r="F46" s="112"/>
      <c r="G46" s="112"/>
      <c r="H46" s="112"/>
      <c r="I46" s="112"/>
      <c r="J46" s="112"/>
      <c r="K46" s="112"/>
      <c r="L46" s="112"/>
      <c r="M46" s="112"/>
      <c r="N46" s="112"/>
      <c r="O46" s="112"/>
      <c r="P46" s="112"/>
      <c r="Q46" s="112"/>
      <c r="R46" s="112"/>
    </row>
    <row r="47" spans="1:27" x14ac:dyDescent="0.25">
      <c r="A47" s="112"/>
      <c r="B47" s="112"/>
      <c r="C47" s="112"/>
      <c r="D47" s="112"/>
      <c r="E47" s="112"/>
      <c r="F47" s="112"/>
      <c r="G47" s="112"/>
      <c r="H47" s="112"/>
      <c r="I47" s="112"/>
      <c r="J47" s="112"/>
      <c r="K47" s="112"/>
      <c r="L47" s="112"/>
      <c r="M47" s="112"/>
      <c r="N47" s="112"/>
      <c r="O47" s="112"/>
      <c r="P47" s="112"/>
      <c r="Q47" s="112"/>
      <c r="R47" s="112"/>
    </row>
    <row r="48" spans="1:27" x14ac:dyDescent="0.25">
      <c r="A48" s="112"/>
      <c r="B48" s="112"/>
      <c r="C48" s="112"/>
      <c r="D48" s="112"/>
      <c r="E48" s="112"/>
      <c r="F48" s="112"/>
      <c r="G48" s="112"/>
      <c r="H48" s="112"/>
      <c r="I48" s="112"/>
      <c r="J48" s="112"/>
      <c r="K48" s="112"/>
      <c r="L48" s="112"/>
      <c r="M48" s="112"/>
      <c r="N48" s="112"/>
      <c r="O48" s="112"/>
      <c r="P48" s="112"/>
      <c r="Q48" s="112"/>
      <c r="R48" s="112"/>
    </row>
    <row r="49" spans="1:18" x14ac:dyDescent="0.25">
      <c r="A49" s="112"/>
      <c r="B49" s="112"/>
      <c r="C49" s="112"/>
      <c r="D49" s="112"/>
      <c r="E49" s="112"/>
      <c r="F49" s="112"/>
      <c r="G49" s="112"/>
      <c r="H49" s="112"/>
      <c r="I49" s="112"/>
      <c r="J49" s="112"/>
      <c r="K49" s="112"/>
      <c r="L49" s="112"/>
      <c r="M49" s="112"/>
      <c r="N49" s="112"/>
      <c r="O49" s="112"/>
      <c r="P49" s="112"/>
      <c r="Q49" s="112"/>
      <c r="R49" s="112"/>
    </row>
    <row r="50" spans="1:18" x14ac:dyDescent="0.25">
      <c r="A50" s="112"/>
      <c r="B50" s="112"/>
      <c r="C50" s="112"/>
      <c r="D50" s="112"/>
      <c r="E50" s="112"/>
      <c r="F50" s="112"/>
      <c r="G50" s="112"/>
      <c r="H50" s="112"/>
      <c r="I50" s="112"/>
      <c r="J50" s="112"/>
      <c r="K50" s="112"/>
      <c r="L50" s="112"/>
      <c r="M50" s="112"/>
      <c r="N50" s="112"/>
      <c r="O50" s="112"/>
      <c r="P50" s="112"/>
      <c r="Q50" s="112"/>
      <c r="R50" s="112"/>
    </row>
    <row r="51" spans="1:18" x14ac:dyDescent="0.25">
      <c r="A51" s="112"/>
      <c r="B51" s="112"/>
      <c r="C51" s="112"/>
      <c r="D51" s="112"/>
      <c r="E51" s="112"/>
      <c r="F51" s="112"/>
      <c r="G51" s="112"/>
      <c r="H51" s="112"/>
      <c r="I51" s="112"/>
      <c r="J51" s="112"/>
      <c r="K51" s="112"/>
      <c r="L51" s="112"/>
      <c r="M51" s="112"/>
      <c r="N51" s="112"/>
      <c r="O51" s="112"/>
      <c r="P51" s="112"/>
      <c r="Q51" s="112"/>
      <c r="R51" s="112"/>
    </row>
    <row r="52" spans="1:18" x14ac:dyDescent="0.25">
      <c r="A52" s="112"/>
      <c r="B52" s="112"/>
      <c r="C52" s="112"/>
      <c r="D52" s="112"/>
      <c r="E52" s="112"/>
      <c r="F52" s="112"/>
      <c r="G52" s="112"/>
      <c r="H52" s="112"/>
      <c r="I52" s="112"/>
      <c r="J52" s="112"/>
      <c r="K52" s="112"/>
      <c r="L52" s="112"/>
      <c r="M52" s="112"/>
      <c r="N52" s="112"/>
      <c r="O52" s="112"/>
      <c r="P52" s="112"/>
      <c r="Q52" s="112"/>
      <c r="R52" s="112"/>
    </row>
    <row r="53" spans="1:18" x14ac:dyDescent="0.25">
      <c r="A53" s="112"/>
      <c r="B53" s="112"/>
      <c r="C53" s="112"/>
      <c r="D53" s="112"/>
      <c r="E53" s="112"/>
      <c r="F53" s="112"/>
      <c r="G53" s="112"/>
      <c r="H53" s="112"/>
      <c r="I53" s="112"/>
      <c r="J53" s="112"/>
      <c r="K53" s="112"/>
      <c r="L53" s="112"/>
      <c r="M53" s="112"/>
      <c r="N53" s="112"/>
      <c r="O53" s="112"/>
      <c r="P53" s="112"/>
      <c r="Q53" s="112"/>
      <c r="R53" s="112"/>
    </row>
    <row r="54" spans="1:18" x14ac:dyDescent="0.25">
      <c r="A54" s="112"/>
      <c r="B54" s="112"/>
      <c r="C54" s="112"/>
      <c r="D54" s="112"/>
      <c r="E54" s="112"/>
      <c r="F54" s="112"/>
      <c r="G54" s="112"/>
      <c r="H54" s="112"/>
      <c r="I54" s="112"/>
      <c r="J54" s="112"/>
      <c r="K54" s="112"/>
      <c r="L54" s="112"/>
      <c r="M54" s="112"/>
      <c r="N54" s="112"/>
      <c r="O54" s="112"/>
      <c r="P54" s="112"/>
      <c r="Q54" s="112"/>
      <c r="R54" s="112"/>
    </row>
    <row r="55" spans="1:18" x14ac:dyDescent="0.25">
      <c r="A55" s="112"/>
      <c r="B55" s="112"/>
      <c r="C55" s="112"/>
      <c r="D55" s="112"/>
      <c r="E55" s="112"/>
      <c r="F55" s="112"/>
      <c r="G55" s="112"/>
      <c r="H55" s="112"/>
      <c r="I55" s="112"/>
      <c r="J55" s="112"/>
      <c r="K55" s="112"/>
      <c r="L55" s="112"/>
      <c r="M55" s="112"/>
      <c r="N55" s="112"/>
      <c r="O55" s="112"/>
      <c r="P55" s="112"/>
      <c r="Q55" s="112"/>
      <c r="R55" s="112"/>
    </row>
    <row r="56" spans="1:18" x14ac:dyDescent="0.25">
      <c r="A56" s="112"/>
      <c r="B56" s="112"/>
      <c r="C56" s="112"/>
      <c r="D56" s="112"/>
      <c r="E56" s="112"/>
      <c r="F56" s="112"/>
      <c r="G56" s="112"/>
      <c r="H56" s="112"/>
      <c r="I56" s="112"/>
      <c r="J56" s="112"/>
      <c r="K56" s="112"/>
      <c r="L56" s="112"/>
      <c r="M56" s="112"/>
      <c r="N56" s="112"/>
      <c r="O56" s="112"/>
      <c r="P56" s="112"/>
      <c r="Q56" s="112"/>
      <c r="R56" s="112"/>
    </row>
    <row r="57" spans="1:18" x14ac:dyDescent="0.25">
      <c r="A57" s="112"/>
      <c r="B57" s="112"/>
      <c r="C57" s="112"/>
      <c r="D57" s="112"/>
      <c r="E57" s="112"/>
      <c r="F57" s="112"/>
      <c r="G57" s="112"/>
      <c r="H57" s="112"/>
      <c r="I57" s="112"/>
      <c r="J57" s="112"/>
      <c r="K57" s="112"/>
      <c r="L57" s="112"/>
      <c r="M57" s="112"/>
      <c r="N57" s="112"/>
      <c r="O57" s="112"/>
      <c r="P57" s="112"/>
      <c r="Q57" s="112"/>
      <c r="R57" s="112"/>
    </row>
    <row r="58" spans="1:18" x14ac:dyDescent="0.25">
      <c r="A58" s="112"/>
      <c r="B58" s="112"/>
      <c r="C58" s="112"/>
      <c r="D58" s="112"/>
      <c r="E58" s="112"/>
      <c r="F58" s="112"/>
      <c r="G58" s="112"/>
      <c r="H58" s="112"/>
      <c r="I58" s="112"/>
      <c r="J58" s="112"/>
      <c r="K58" s="112"/>
      <c r="L58" s="112"/>
      <c r="M58" s="112"/>
      <c r="N58" s="112"/>
      <c r="O58" s="112"/>
      <c r="P58" s="112"/>
      <c r="Q58" s="112"/>
      <c r="R58" s="112"/>
    </row>
    <row r="59" spans="1:18" x14ac:dyDescent="0.25">
      <c r="A59" s="112"/>
      <c r="B59" s="112"/>
      <c r="C59" s="112"/>
      <c r="D59" s="112"/>
      <c r="E59" s="112"/>
      <c r="F59" s="112"/>
      <c r="G59" s="112"/>
      <c r="H59" s="112"/>
      <c r="I59" s="112"/>
      <c r="J59" s="112"/>
      <c r="K59" s="112"/>
      <c r="L59" s="112"/>
      <c r="M59" s="112"/>
      <c r="N59" s="112"/>
      <c r="O59" s="112"/>
      <c r="P59" s="112"/>
      <c r="Q59" s="112"/>
      <c r="R59" s="112"/>
    </row>
    <row r="60" spans="1:18" x14ac:dyDescent="0.25">
      <c r="A60" s="112"/>
      <c r="B60" s="112"/>
      <c r="C60" s="112"/>
      <c r="D60" s="112"/>
      <c r="E60" s="112"/>
      <c r="F60" s="112"/>
      <c r="G60" s="112"/>
      <c r="H60" s="112"/>
      <c r="I60" s="112"/>
      <c r="J60" s="112"/>
      <c r="K60" s="112"/>
      <c r="L60" s="112"/>
      <c r="M60" s="112"/>
      <c r="N60" s="112"/>
      <c r="O60" s="112"/>
      <c r="P60" s="112"/>
      <c r="Q60" s="112"/>
      <c r="R60" s="112"/>
    </row>
    <row r="61" spans="1:18" x14ac:dyDescent="0.25">
      <c r="A61" s="112"/>
      <c r="B61" s="112"/>
      <c r="C61" s="112"/>
      <c r="D61" s="112"/>
      <c r="E61" s="112"/>
      <c r="F61" s="112"/>
      <c r="G61" s="112"/>
      <c r="H61" s="112"/>
      <c r="I61" s="112"/>
      <c r="J61" s="112"/>
      <c r="K61" s="112"/>
      <c r="L61" s="112"/>
      <c r="M61" s="112"/>
      <c r="N61" s="112"/>
      <c r="O61" s="112"/>
      <c r="P61" s="112"/>
      <c r="Q61" s="112"/>
      <c r="R61" s="112"/>
    </row>
    <row r="62" spans="1:18" x14ac:dyDescent="0.25">
      <c r="A62" s="112"/>
      <c r="B62" s="112"/>
      <c r="C62" s="112"/>
      <c r="D62" s="112"/>
      <c r="E62" s="112"/>
      <c r="F62" s="112"/>
      <c r="G62" s="112"/>
      <c r="H62" s="112"/>
      <c r="I62" s="112"/>
      <c r="J62" s="112"/>
      <c r="K62" s="112"/>
      <c r="L62" s="112"/>
      <c r="M62" s="112"/>
      <c r="N62" s="112"/>
      <c r="O62" s="112"/>
      <c r="P62" s="112"/>
      <c r="Q62" s="112"/>
      <c r="R62" s="112"/>
    </row>
    <row r="63" spans="1:18" x14ac:dyDescent="0.25">
      <c r="A63" s="112"/>
      <c r="B63" s="112"/>
      <c r="C63" s="112"/>
      <c r="D63" s="112"/>
      <c r="E63" s="112"/>
      <c r="F63" s="112"/>
      <c r="G63" s="112"/>
      <c r="H63" s="112"/>
      <c r="I63" s="112"/>
      <c r="J63" s="112"/>
      <c r="K63" s="112"/>
      <c r="L63" s="112"/>
      <c r="M63" s="112"/>
      <c r="N63" s="112"/>
      <c r="O63" s="112"/>
      <c r="P63" s="112"/>
      <c r="Q63" s="112"/>
      <c r="R63" s="112"/>
    </row>
    <row r="64" spans="1:18" x14ac:dyDescent="0.25">
      <c r="A64" s="112"/>
      <c r="B64" s="112"/>
      <c r="C64" s="112"/>
      <c r="D64" s="112"/>
      <c r="E64" s="112"/>
      <c r="F64" s="112"/>
      <c r="G64" s="112"/>
      <c r="H64" s="112"/>
      <c r="I64" s="112"/>
      <c r="J64" s="112"/>
      <c r="K64" s="112"/>
      <c r="L64" s="112"/>
      <c r="M64" s="112"/>
      <c r="N64" s="112"/>
      <c r="O64" s="112"/>
      <c r="P64" s="112"/>
      <c r="Q64" s="112"/>
      <c r="R64" s="112"/>
    </row>
    <row r="65" spans="1:18" x14ac:dyDescent="0.25">
      <c r="A65" s="112"/>
      <c r="B65" s="112"/>
      <c r="C65" s="112"/>
      <c r="D65" s="112"/>
      <c r="E65" s="112"/>
      <c r="F65" s="112"/>
      <c r="G65" s="112"/>
      <c r="H65" s="112"/>
      <c r="I65" s="112"/>
      <c r="J65" s="112"/>
      <c r="K65" s="112"/>
      <c r="L65" s="112"/>
      <c r="M65" s="112"/>
      <c r="N65" s="112"/>
      <c r="O65" s="112"/>
      <c r="P65" s="112"/>
      <c r="Q65" s="112"/>
      <c r="R65" s="112"/>
    </row>
  </sheetData>
  <mergeCells count="116">
    <mergeCell ref="W27:AA27"/>
    <mergeCell ref="W28:AA28"/>
    <mergeCell ref="T21:V21"/>
    <mergeCell ref="T22:V22"/>
    <mergeCell ref="W22:AA22"/>
    <mergeCell ref="T24:V24"/>
    <mergeCell ref="W24:AA24"/>
    <mergeCell ref="T27:V27"/>
    <mergeCell ref="F26:I26"/>
    <mergeCell ref="W25:AA25"/>
    <mergeCell ref="W26:AA26"/>
    <mergeCell ref="K25:M25"/>
    <mergeCell ref="N25:R25"/>
    <mergeCell ref="K26:M26"/>
    <mergeCell ref="N26:R26"/>
    <mergeCell ref="K28:M28"/>
    <mergeCell ref="N28:R28"/>
    <mergeCell ref="T28:V28"/>
    <mergeCell ref="F27:I27"/>
    <mergeCell ref="K27:M27"/>
    <mergeCell ref="N27:R27"/>
    <mergeCell ref="F28:I28"/>
    <mergeCell ref="J24:J26"/>
    <mergeCell ref="F25:I25"/>
    <mergeCell ref="B28:E28"/>
    <mergeCell ref="A15:A17"/>
    <mergeCell ref="A18:A20"/>
    <mergeCell ref="A21:A23"/>
    <mergeCell ref="B25:E25"/>
    <mergeCell ref="B26:E26"/>
    <mergeCell ref="B24:E24"/>
    <mergeCell ref="B18:E18"/>
    <mergeCell ref="A24:A26"/>
    <mergeCell ref="B27:E27"/>
    <mergeCell ref="N22:R22"/>
    <mergeCell ref="N24:R24"/>
    <mergeCell ref="K23:M23"/>
    <mergeCell ref="N23:R23"/>
    <mergeCell ref="W18:AA18"/>
    <mergeCell ref="T19:V19"/>
    <mergeCell ref="W19:AA19"/>
    <mergeCell ref="T20:V20"/>
    <mergeCell ref="W20:AA20"/>
    <mergeCell ref="W21:AA21"/>
    <mergeCell ref="K18:M18"/>
    <mergeCell ref="N18:R18"/>
    <mergeCell ref="S21:S23"/>
    <mergeCell ref="S24:S26"/>
    <mergeCell ref="T26:V26"/>
    <mergeCell ref="T23:V23"/>
    <mergeCell ref="W23:AA23"/>
    <mergeCell ref="T25:V25"/>
    <mergeCell ref="S18:S20"/>
    <mergeCell ref="B19:E19"/>
    <mergeCell ref="F19:I19"/>
    <mergeCell ref="N19:R19"/>
    <mergeCell ref="F20:I20"/>
    <mergeCell ref="N20:R20"/>
    <mergeCell ref="N21:R21"/>
    <mergeCell ref="T18:V18"/>
    <mergeCell ref="F18:I18"/>
    <mergeCell ref="K19:M19"/>
    <mergeCell ref="K20:M20"/>
    <mergeCell ref="K21:M21"/>
    <mergeCell ref="F24:I24"/>
    <mergeCell ref="B20:E20"/>
    <mergeCell ref="B21:E21"/>
    <mergeCell ref="F21:I21"/>
    <mergeCell ref="B22:E22"/>
    <mergeCell ref="F22:I22"/>
    <mergeCell ref="B23:E23"/>
    <mergeCell ref="F23:I23"/>
    <mergeCell ref="K22:M22"/>
    <mergeCell ref="K24:M24"/>
    <mergeCell ref="J21:J23"/>
    <mergeCell ref="J18:J20"/>
    <mergeCell ref="T16:V16"/>
    <mergeCell ref="W16:AA16"/>
    <mergeCell ref="T17:V17"/>
    <mergeCell ref="W17:AA17"/>
    <mergeCell ref="B16:E16"/>
    <mergeCell ref="F16:I16"/>
    <mergeCell ref="B15:E15"/>
    <mergeCell ref="B17:E17"/>
    <mergeCell ref="K16:M16"/>
    <mergeCell ref="K17:M17"/>
    <mergeCell ref="N15:R15"/>
    <mergeCell ref="S15:S17"/>
    <mergeCell ref="N16:R16"/>
    <mergeCell ref="N17:R17"/>
    <mergeCell ref="J15:J17"/>
    <mergeCell ref="K15:M15"/>
    <mergeCell ref="F17:I17"/>
    <mergeCell ref="B14:E14"/>
    <mergeCell ref="F14:I14"/>
    <mergeCell ref="K14:M14"/>
    <mergeCell ref="N14:R14"/>
    <mergeCell ref="T14:V14"/>
    <mergeCell ref="W14:AA14"/>
    <mergeCell ref="F15:I15"/>
    <mergeCell ref="A9:AA10"/>
    <mergeCell ref="A11:AA12"/>
    <mergeCell ref="A13:I13"/>
    <mergeCell ref="J13:R13"/>
    <mergeCell ref="S13:AA13"/>
    <mergeCell ref="T15:V15"/>
    <mergeCell ref="W15:AA15"/>
    <mergeCell ref="A1:A8"/>
    <mergeCell ref="B1:W8"/>
    <mergeCell ref="X1:AA4"/>
    <mergeCell ref="X5:Y6"/>
    <mergeCell ref="Z5:AA6"/>
    <mergeCell ref="X7:Y7"/>
    <mergeCell ref="Z7:AA7"/>
    <mergeCell ref="X8:Y8"/>
    <mergeCell ref="Z8:AA8"/>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5" x14ac:dyDescent="0.25"/>
  <cols>
    <col min="1" max="1" width="41" style="178" customWidth="1"/>
    <col min="2" max="2" width="17" customWidth="1"/>
    <col min="3" max="3" width="17.7109375" customWidth="1"/>
    <col min="4" max="4" width="14.42578125" customWidth="1"/>
    <col min="7" max="7" width="14.42578125" customWidth="1"/>
    <col min="21" max="21" width="11.42578125" style="108" customWidth="1"/>
    <col min="22" max="22" width="11.42578125" style="178"/>
  </cols>
  <sheetData>
    <row r="1" spans="1:22" ht="195" x14ac:dyDescent="0.25">
      <c r="A1" s="179" t="s">
        <v>580</v>
      </c>
      <c r="B1" s="179" t="s">
        <v>560</v>
      </c>
      <c r="C1" s="179" t="s">
        <v>561</v>
      </c>
      <c r="D1" s="179" t="s">
        <v>562</v>
      </c>
      <c r="E1" s="179" t="s">
        <v>563</v>
      </c>
      <c r="F1" s="179" t="s">
        <v>564</v>
      </c>
      <c r="G1" s="179" t="s">
        <v>565</v>
      </c>
      <c r="H1" s="179" t="s">
        <v>566</v>
      </c>
      <c r="I1" s="179" t="s">
        <v>567</v>
      </c>
      <c r="J1" s="179" t="s">
        <v>568</v>
      </c>
      <c r="K1" s="179" t="s">
        <v>569</v>
      </c>
      <c r="L1" s="179" t="s">
        <v>570</v>
      </c>
      <c r="M1" s="179" t="s">
        <v>571</v>
      </c>
      <c r="N1" s="179" t="s">
        <v>572</v>
      </c>
      <c r="O1" s="179" t="s">
        <v>573</v>
      </c>
      <c r="P1" s="179" t="s">
        <v>574</v>
      </c>
      <c r="Q1" s="179" t="s">
        <v>575</v>
      </c>
      <c r="R1" s="179" t="s">
        <v>576</v>
      </c>
      <c r="S1" s="179" t="s">
        <v>577</v>
      </c>
      <c r="T1" s="179" t="s">
        <v>578</v>
      </c>
      <c r="U1" s="180" t="s">
        <v>247</v>
      </c>
      <c r="V1" s="179" t="s">
        <v>579</v>
      </c>
    </row>
    <row r="2" spans="1:22" x14ac:dyDescent="0.2">
      <c r="A2" s="177" t="s">
        <v>248</v>
      </c>
      <c r="B2" s="109" t="s">
        <v>585</v>
      </c>
      <c r="C2" s="109" t="s">
        <v>585</v>
      </c>
      <c r="D2" s="109" t="s">
        <v>585</v>
      </c>
      <c r="E2" s="109" t="s">
        <v>585</v>
      </c>
      <c r="F2" s="109" t="s">
        <v>585</v>
      </c>
      <c r="G2" s="109" t="s">
        <v>585</v>
      </c>
      <c r="H2" s="109" t="s">
        <v>585</v>
      </c>
      <c r="I2" s="109" t="s">
        <v>585</v>
      </c>
      <c r="J2" s="109" t="s">
        <v>585</v>
      </c>
      <c r="K2" s="109" t="s">
        <v>585</v>
      </c>
      <c r="L2" s="109" t="s">
        <v>585</v>
      </c>
      <c r="M2" s="109" t="s">
        <v>585</v>
      </c>
      <c r="N2" s="109" t="s">
        <v>585</v>
      </c>
      <c r="O2" s="109" t="s">
        <v>33</v>
      </c>
      <c r="P2" s="109" t="s">
        <v>33</v>
      </c>
      <c r="Q2" s="109" t="s">
        <v>33</v>
      </c>
      <c r="R2" s="109" t="s">
        <v>33</v>
      </c>
      <c r="S2" s="109" t="s">
        <v>33</v>
      </c>
      <c r="T2" s="109" t="s">
        <v>33</v>
      </c>
      <c r="U2" s="109">
        <f>COUNTIF(B2:T2,"Si")</f>
        <v>6</v>
      </c>
      <c r="V2" s="177" t="str">
        <f>IF(U2&lt;=5,"Moderado",IF(U2&lt;=10,"Mayor","Catastrofico"))</f>
        <v>Mayor</v>
      </c>
    </row>
    <row r="3" spans="1:22" x14ac:dyDescent="0.2">
      <c r="A3" s="177" t="s">
        <v>581</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77" t="str">
        <f t="shared" ref="V3:V6" si="1">IF(U3&lt;=5,"Moderado",IF(U3&lt;=10,"Mayor","Catastrofico"))</f>
        <v>Catastrofico</v>
      </c>
    </row>
    <row r="4" spans="1:22" x14ac:dyDescent="0.2">
      <c r="A4" s="177" t="s">
        <v>582</v>
      </c>
      <c r="B4" s="109" t="s">
        <v>585</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77" t="str">
        <f t="shared" si="1"/>
        <v>Catastrofico</v>
      </c>
    </row>
    <row r="5" spans="1:22" x14ac:dyDescent="0.2">
      <c r="A5" s="177" t="s">
        <v>583</v>
      </c>
      <c r="B5" s="109" t="s">
        <v>585</v>
      </c>
      <c r="C5" s="109" t="s">
        <v>33</v>
      </c>
      <c r="D5" s="109" t="s">
        <v>585</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77" t="str">
        <f>IF(U5&lt;=5,"Moderado",IF(U5&lt;=10,"Mayor","Catastrofico"))</f>
        <v>Catastrofico</v>
      </c>
    </row>
    <row r="6" spans="1:22" x14ac:dyDescent="0.2">
      <c r="A6" s="177" t="s">
        <v>584</v>
      </c>
      <c r="B6" s="109" t="s">
        <v>585</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77" t="str">
        <f t="shared" si="1"/>
        <v>Catastrofico</v>
      </c>
    </row>
    <row r="7" spans="1:22" ht="15.75" customHeight="1" x14ac:dyDescent="0.2">
      <c r="A7" s="177"/>
      <c r="B7" s="109"/>
      <c r="C7" s="109"/>
      <c r="D7" s="109"/>
      <c r="E7" s="109"/>
      <c r="F7" s="109"/>
      <c r="G7" s="109"/>
      <c r="H7" s="109"/>
      <c r="I7" s="109"/>
      <c r="J7" s="109"/>
      <c r="K7" s="109"/>
      <c r="L7" s="109"/>
      <c r="M7" s="109"/>
      <c r="N7" s="109"/>
      <c r="O7" s="109"/>
      <c r="P7" s="109"/>
      <c r="Q7" s="109"/>
      <c r="R7" s="109"/>
      <c r="S7" s="109"/>
      <c r="T7" s="109"/>
      <c r="U7" s="110"/>
      <c r="V7" s="177"/>
    </row>
    <row r="8" spans="1:22" x14ac:dyDescent="0.2">
      <c r="A8" s="177"/>
      <c r="B8" s="109"/>
      <c r="C8" s="109"/>
      <c r="D8" s="109"/>
      <c r="E8" s="109"/>
      <c r="F8" s="109"/>
      <c r="G8" s="109"/>
      <c r="H8" s="109"/>
      <c r="I8" s="109"/>
      <c r="J8" s="109"/>
      <c r="K8" s="109"/>
      <c r="L8" s="109"/>
      <c r="M8" s="109"/>
      <c r="N8" s="109"/>
      <c r="O8" s="109"/>
      <c r="P8" s="109"/>
      <c r="Q8" s="109"/>
      <c r="R8" s="109"/>
      <c r="S8" s="109"/>
      <c r="T8" s="109"/>
      <c r="U8" s="110"/>
      <c r="V8" s="177"/>
    </row>
    <row r="9" spans="1:22" x14ac:dyDescent="0.2">
      <c r="A9" s="177"/>
      <c r="B9" s="109"/>
      <c r="C9" s="109"/>
      <c r="D9" s="109"/>
      <c r="E9" s="109"/>
      <c r="F9" s="109"/>
      <c r="G9" s="109"/>
      <c r="H9" s="109"/>
      <c r="I9" s="109"/>
      <c r="J9" s="109"/>
      <c r="K9" s="109"/>
      <c r="L9" s="109"/>
      <c r="M9" s="109"/>
      <c r="N9" s="109"/>
      <c r="O9" s="109"/>
      <c r="P9" s="109"/>
      <c r="Q9" s="109"/>
      <c r="R9" s="109"/>
      <c r="S9" s="109"/>
      <c r="T9" s="109"/>
      <c r="U9" s="110"/>
      <c r="V9" s="177"/>
    </row>
    <row r="10" spans="1:22" x14ac:dyDescent="0.2">
      <c r="A10" s="177"/>
      <c r="B10" s="109"/>
      <c r="C10" s="109"/>
      <c r="D10" s="109"/>
      <c r="E10" s="109"/>
      <c r="F10" s="109"/>
      <c r="G10" s="109"/>
      <c r="H10" s="109"/>
      <c r="I10" s="109"/>
      <c r="J10" s="109"/>
      <c r="K10" s="109"/>
      <c r="L10" s="109"/>
      <c r="M10" s="109"/>
      <c r="N10" s="109"/>
      <c r="O10" s="109"/>
      <c r="P10" s="109"/>
      <c r="Q10" s="109"/>
      <c r="R10" s="109"/>
      <c r="S10" s="109"/>
      <c r="T10" s="109"/>
      <c r="U10" s="110"/>
      <c r="V10" s="177"/>
    </row>
    <row r="11" spans="1:22" x14ac:dyDescent="0.2">
      <c r="A11" s="177"/>
      <c r="B11" s="109"/>
      <c r="C11" s="109"/>
      <c r="D11" s="109"/>
      <c r="E11" s="109"/>
      <c r="F11" s="109"/>
      <c r="G11" s="109"/>
      <c r="H11" s="109"/>
      <c r="I11" s="109"/>
      <c r="J11" s="109"/>
      <c r="K11" s="109"/>
      <c r="L11" s="109"/>
      <c r="M11" s="109"/>
      <c r="N11" s="109"/>
      <c r="O11" s="109"/>
      <c r="P11" s="109"/>
      <c r="Q11" s="109"/>
      <c r="R11" s="109"/>
      <c r="S11" s="109"/>
      <c r="T11" s="109"/>
      <c r="U11" s="110"/>
      <c r="V11" s="177"/>
    </row>
    <row r="12" spans="1:22" x14ac:dyDescent="0.2">
      <c r="A12" s="177"/>
      <c r="B12" s="109"/>
      <c r="C12" s="109"/>
      <c r="D12" s="109"/>
      <c r="E12" s="109"/>
      <c r="F12" s="109"/>
      <c r="G12" s="109"/>
      <c r="H12" s="109"/>
      <c r="I12" s="109"/>
      <c r="J12" s="109"/>
      <c r="K12" s="109"/>
      <c r="L12" s="109"/>
      <c r="M12" s="109"/>
      <c r="N12" s="109"/>
      <c r="O12" s="109"/>
      <c r="P12" s="109"/>
      <c r="Q12" s="109"/>
      <c r="R12" s="109"/>
      <c r="S12" s="109"/>
      <c r="T12" s="109"/>
      <c r="U12" s="110"/>
      <c r="V12" s="177"/>
    </row>
    <row r="13" spans="1:22" x14ac:dyDescent="0.2">
      <c r="A13" s="177"/>
      <c r="B13" s="109"/>
      <c r="C13" s="109"/>
      <c r="D13" s="109"/>
      <c r="E13" s="109"/>
      <c r="F13" s="109"/>
      <c r="G13" s="109"/>
      <c r="H13" s="109"/>
      <c r="I13" s="109"/>
      <c r="J13" s="109"/>
      <c r="K13" s="109"/>
      <c r="L13" s="109"/>
      <c r="M13" s="109"/>
      <c r="N13" s="109"/>
      <c r="O13" s="109"/>
      <c r="P13" s="109"/>
      <c r="Q13" s="109"/>
      <c r="R13" s="109"/>
      <c r="S13" s="109"/>
      <c r="T13" s="109"/>
      <c r="U13" s="110"/>
      <c r="V13" s="177"/>
    </row>
    <row r="14" spans="1:22" x14ac:dyDescent="0.2">
      <c r="A14" s="177"/>
      <c r="B14" s="109"/>
      <c r="C14" s="109"/>
      <c r="D14" s="109"/>
      <c r="E14" s="109"/>
      <c r="F14" s="109"/>
      <c r="G14" s="109"/>
      <c r="H14" s="109"/>
      <c r="I14" s="109"/>
      <c r="J14" s="109"/>
      <c r="K14" s="109"/>
      <c r="L14" s="109"/>
      <c r="M14" s="109"/>
      <c r="N14" s="109"/>
      <c r="O14" s="109"/>
      <c r="P14" s="109"/>
      <c r="Q14" s="109"/>
      <c r="R14" s="109"/>
      <c r="S14" s="109"/>
      <c r="T14" s="109"/>
      <c r="U14" s="110"/>
      <c r="V14" s="177"/>
    </row>
    <row r="15" spans="1:22" x14ac:dyDescent="0.25">
      <c r="A15" s="177"/>
      <c r="B15" s="109"/>
      <c r="C15" s="109"/>
      <c r="D15" s="109"/>
      <c r="E15" s="109"/>
      <c r="F15" s="109"/>
      <c r="G15" s="109"/>
      <c r="H15" s="109"/>
      <c r="I15" s="109"/>
      <c r="J15" s="109"/>
      <c r="K15" s="109"/>
      <c r="L15" s="109"/>
      <c r="M15" s="109"/>
      <c r="N15" s="109"/>
      <c r="O15" s="109"/>
      <c r="P15" s="109"/>
      <c r="Q15" s="109"/>
      <c r="R15" s="109"/>
      <c r="S15" s="109"/>
      <c r="T15" s="109"/>
      <c r="U15" s="110"/>
      <c r="V15" s="177"/>
    </row>
    <row r="16" spans="1:22" x14ac:dyDescent="0.25">
      <c r="A16" s="177"/>
      <c r="B16" s="109"/>
      <c r="C16" s="109"/>
      <c r="D16" s="109"/>
      <c r="E16" s="109"/>
      <c r="F16" s="109"/>
      <c r="G16" s="109"/>
      <c r="H16" s="109"/>
      <c r="I16" s="109"/>
      <c r="J16" s="109"/>
      <c r="K16" s="109"/>
      <c r="L16" s="109"/>
      <c r="M16" s="109"/>
      <c r="N16" s="109"/>
      <c r="O16" s="109"/>
      <c r="P16" s="109"/>
      <c r="Q16" s="109"/>
      <c r="R16" s="109"/>
      <c r="S16" s="109"/>
      <c r="T16" s="109"/>
      <c r="U16" s="110"/>
      <c r="V16" s="177"/>
    </row>
    <row r="17" spans="1:22" x14ac:dyDescent="0.25">
      <c r="A17" s="177"/>
      <c r="B17" s="109"/>
      <c r="C17" s="109"/>
      <c r="D17" s="109"/>
      <c r="E17" s="109"/>
      <c r="F17" s="109"/>
      <c r="G17" s="109"/>
      <c r="H17" s="109"/>
      <c r="I17" s="109"/>
      <c r="J17" s="109"/>
      <c r="K17" s="109"/>
      <c r="L17" s="109"/>
      <c r="M17" s="109"/>
      <c r="N17" s="109"/>
      <c r="O17" s="109"/>
      <c r="P17" s="109"/>
      <c r="Q17" s="109"/>
      <c r="R17" s="109"/>
      <c r="S17" s="109"/>
      <c r="T17" s="109"/>
      <c r="U17" s="110"/>
      <c r="V17" s="177"/>
    </row>
    <row r="18" spans="1:22" x14ac:dyDescent="0.25">
      <c r="A18" s="177"/>
      <c r="B18" s="109"/>
      <c r="C18" s="109"/>
      <c r="D18" s="109"/>
      <c r="E18" s="109"/>
      <c r="F18" s="109"/>
      <c r="G18" s="109"/>
      <c r="H18" s="109"/>
      <c r="I18" s="109"/>
      <c r="J18" s="109"/>
      <c r="K18" s="109"/>
      <c r="L18" s="109"/>
      <c r="M18" s="109"/>
      <c r="N18" s="109"/>
      <c r="O18" s="109"/>
      <c r="P18" s="109"/>
      <c r="Q18" s="109"/>
      <c r="R18" s="109"/>
      <c r="S18" s="109"/>
      <c r="T18" s="109"/>
      <c r="U18" s="110"/>
      <c r="V18" s="177"/>
    </row>
    <row r="19" spans="1:22" x14ac:dyDescent="0.25">
      <c r="A19" s="177"/>
      <c r="B19" s="109"/>
      <c r="C19" s="109"/>
      <c r="D19" s="109"/>
      <c r="E19" s="109"/>
      <c r="F19" s="109"/>
      <c r="G19" s="109"/>
      <c r="H19" s="109"/>
      <c r="I19" s="109"/>
      <c r="J19" s="109"/>
      <c r="K19" s="109"/>
      <c r="L19" s="109"/>
      <c r="M19" s="109"/>
      <c r="N19" s="109"/>
      <c r="O19" s="109"/>
      <c r="P19" s="109"/>
      <c r="Q19" s="109"/>
      <c r="R19" s="109"/>
      <c r="S19" s="109"/>
      <c r="T19" s="109"/>
      <c r="U19" s="110"/>
      <c r="V19" s="177"/>
    </row>
    <row r="20" spans="1:22" x14ac:dyDescent="0.25">
      <c r="A20" s="177"/>
      <c r="B20" s="109"/>
      <c r="C20" s="109"/>
      <c r="D20" s="109"/>
      <c r="E20" s="109"/>
      <c r="F20" s="109"/>
      <c r="G20" s="109"/>
      <c r="H20" s="109"/>
      <c r="I20" s="109"/>
      <c r="J20" s="109"/>
      <c r="K20" s="109"/>
      <c r="L20" s="109"/>
      <c r="M20" s="109"/>
      <c r="N20" s="109"/>
      <c r="O20" s="109"/>
      <c r="P20" s="109"/>
      <c r="Q20" s="109"/>
      <c r="R20" s="109"/>
      <c r="S20" s="109"/>
      <c r="T20" s="109"/>
      <c r="U20" s="110"/>
      <c r="V20" s="177"/>
    </row>
    <row r="21" spans="1:22" x14ac:dyDescent="0.25">
      <c r="A21" s="177"/>
      <c r="B21" s="109"/>
      <c r="C21" s="109"/>
      <c r="D21" s="109"/>
      <c r="E21" s="109"/>
      <c r="F21" s="109"/>
      <c r="G21" s="109"/>
      <c r="H21" s="109"/>
      <c r="I21" s="109"/>
      <c r="J21" s="109"/>
      <c r="K21" s="109"/>
      <c r="L21" s="109"/>
      <c r="M21" s="109"/>
      <c r="N21" s="109"/>
      <c r="O21" s="109"/>
      <c r="P21" s="109"/>
      <c r="Q21" s="109"/>
      <c r="R21" s="109"/>
      <c r="S21" s="109"/>
      <c r="T21" s="109"/>
      <c r="U21" s="110"/>
      <c r="V21" s="177"/>
    </row>
    <row r="22" spans="1:22" x14ac:dyDescent="0.25">
      <c r="A22" s="177"/>
      <c r="B22" s="109"/>
      <c r="C22" s="109"/>
      <c r="D22" s="109"/>
      <c r="E22" s="109"/>
      <c r="F22" s="109"/>
      <c r="G22" s="109"/>
      <c r="H22" s="109"/>
      <c r="I22" s="109"/>
      <c r="J22" s="109"/>
      <c r="K22" s="109"/>
      <c r="L22" s="109"/>
      <c r="M22" s="109"/>
      <c r="N22" s="109"/>
      <c r="O22" s="109"/>
      <c r="P22" s="109"/>
      <c r="Q22" s="109"/>
      <c r="R22" s="109"/>
      <c r="S22" s="109"/>
      <c r="T22" s="109"/>
      <c r="U22" s="110"/>
      <c r="V22" s="177"/>
    </row>
    <row r="23" spans="1:22" x14ac:dyDescent="0.25">
      <c r="A23" s="177"/>
      <c r="B23" s="109"/>
      <c r="C23" s="109"/>
      <c r="D23" s="109"/>
      <c r="E23" s="109"/>
      <c r="F23" s="109"/>
      <c r="G23" s="109"/>
      <c r="H23" s="109"/>
      <c r="I23" s="109"/>
      <c r="J23" s="109"/>
      <c r="K23" s="109"/>
      <c r="L23" s="109"/>
      <c r="M23" s="109"/>
      <c r="N23" s="109"/>
      <c r="O23" s="109"/>
      <c r="P23" s="109"/>
      <c r="Q23" s="109"/>
      <c r="R23" s="109"/>
      <c r="S23" s="109"/>
      <c r="T23" s="109"/>
      <c r="U23" s="110"/>
      <c r="V23" s="177"/>
    </row>
    <row r="24" spans="1:22" x14ac:dyDescent="0.25">
      <c r="A24" s="177"/>
      <c r="B24" s="109"/>
      <c r="C24" s="109"/>
      <c r="D24" s="109"/>
      <c r="E24" s="109"/>
      <c r="F24" s="109"/>
      <c r="G24" s="109"/>
      <c r="H24" s="109"/>
      <c r="I24" s="109"/>
      <c r="J24" s="109"/>
      <c r="K24" s="109"/>
      <c r="L24" s="109"/>
      <c r="M24" s="109"/>
      <c r="N24" s="109"/>
      <c r="O24" s="109"/>
      <c r="P24" s="109"/>
      <c r="Q24" s="109"/>
      <c r="R24" s="109"/>
      <c r="S24" s="109"/>
      <c r="T24" s="109"/>
      <c r="U24" s="110"/>
      <c r="V24" s="177"/>
    </row>
    <row r="25" spans="1:22" x14ac:dyDescent="0.25">
      <c r="A25" s="177"/>
      <c r="B25" s="109"/>
      <c r="C25" s="109"/>
      <c r="D25" s="109"/>
      <c r="E25" s="109"/>
      <c r="F25" s="109"/>
      <c r="G25" s="109"/>
      <c r="H25" s="109"/>
      <c r="I25" s="109"/>
      <c r="J25" s="109"/>
      <c r="K25" s="109"/>
      <c r="L25" s="109"/>
      <c r="M25" s="109"/>
      <c r="N25" s="109"/>
      <c r="O25" s="109"/>
      <c r="P25" s="109"/>
      <c r="Q25" s="109"/>
      <c r="R25" s="109"/>
      <c r="S25" s="109"/>
      <c r="T25" s="109"/>
      <c r="U25" s="110"/>
      <c r="V25" s="177"/>
    </row>
    <row r="26" spans="1:22" x14ac:dyDescent="0.25">
      <c r="A26" s="177"/>
      <c r="B26" s="109"/>
      <c r="C26" s="109"/>
      <c r="D26" s="109"/>
      <c r="E26" s="109"/>
      <c r="F26" s="109"/>
      <c r="G26" s="109"/>
      <c r="H26" s="109"/>
      <c r="I26" s="109"/>
      <c r="J26" s="109"/>
      <c r="K26" s="109"/>
      <c r="L26" s="109"/>
      <c r="M26" s="109"/>
      <c r="N26" s="109"/>
      <c r="O26" s="109"/>
      <c r="P26" s="109"/>
      <c r="Q26" s="109"/>
      <c r="R26" s="109"/>
      <c r="S26" s="109"/>
      <c r="T26" s="109"/>
      <c r="U26" s="110"/>
      <c r="V26" s="177"/>
    </row>
    <row r="27" spans="1:22" x14ac:dyDescent="0.25">
      <c r="A27" s="177"/>
      <c r="B27" s="109"/>
      <c r="C27" s="109"/>
      <c r="D27" s="109"/>
      <c r="E27" s="109"/>
      <c r="F27" s="109"/>
      <c r="G27" s="109"/>
      <c r="H27" s="109"/>
      <c r="I27" s="109"/>
      <c r="J27" s="109"/>
      <c r="K27" s="109"/>
      <c r="L27" s="109"/>
      <c r="M27" s="109"/>
      <c r="N27" s="109"/>
      <c r="O27" s="109"/>
      <c r="P27" s="109"/>
      <c r="Q27" s="109"/>
      <c r="R27" s="109"/>
      <c r="S27" s="109"/>
      <c r="T27" s="109"/>
      <c r="U27" s="110"/>
      <c r="V27" s="177"/>
    </row>
    <row r="28" spans="1:22" x14ac:dyDescent="0.25">
      <c r="A28" s="177"/>
      <c r="B28" s="109"/>
      <c r="C28" s="109"/>
      <c r="D28" s="109"/>
      <c r="E28" s="109"/>
      <c r="F28" s="109"/>
      <c r="G28" s="109"/>
      <c r="H28" s="109"/>
      <c r="I28" s="109"/>
      <c r="J28" s="109"/>
      <c r="K28" s="109"/>
      <c r="L28" s="109"/>
      <c r="M28" s="109"/>
      <c r="N28" s="109"/>
      <c r="O28" s="109"/>
      <c r="P28" s="109"/>
      <c r="Q28" s="109"/>
      <c r="R28" s="109"/>
      <c r="S28" s="109"/>
      <c r="T28" s="109"/>
      <c r="U28" s="110"/>
      <c r="V28" s="177"/>
    </row>
    <row r="29" spans="1:22" x14ac:dyDescent="0.25">
      <c r="A29" s="177"/>
      <c r="B29" s="109"/>
      <c r="C29" s="109"/>
      <c r="D29" s="109"/>
      <c r="E29" s="109"/>
      <c r="F29" s="109"/>
      <c r="G29" s="109"/>
      <c r="H29" s="109"/>
      <c r="I29" s="109"/>
      <c r="J29" s="109"/>
      <c r="K29" s="109"/>
      <c r="L29" s="109"/>
      <c r="M29" s="109"/>
      <c r="N29" s="109"/>
      <c r="O29" s="109"/>
      <c r="P29" s="109"/>
      <c r="Q29" s="109"/>
      <c r="R29" s="109"/>
      <c r="S29" s="109"/>
      <c r="T29" s="109"/>
      <c r="U29" s="110"/>
      <c r="V29" s="177"/>
    </row>
    <row r="30" spans="1:22" x14ac:dyDescent="0.25">
      <c r="A30" s="177"/>
      <c r="B30" s="109"/>
      <c r="C30" s="109"/>
      <c r="D30" s="109"/>
      <c r="E30" s="109"/>
      <c r="F30" s="109"/>
      <c r="G30" s="109"/>
      <c r="H30" s="109"/>
      <c r="I30" s="109"/>
      <c r="J30" s="109"/>
      <c r="K30" s="109"/>
      <c r="L30" s="109"/>
      <c r="M30" s="109"/>
      <c r="N30" s="109"/>
      <c r="O30" s="109"/>
      <c r="P30" s="109"/>
      <c r="Q30" s="109"/>
      <c r="R30" s="109"/>
      <c r="S30" s="109"/>
      <c r="T30" s="109"/>
      <c r="U30" s="110"/>
      <c r="V30" s="177"/>
    </row>
    <row r="31" spans="1:22" x14ac:dyDescent="0.25">
      <c r="A31" s="177"/>
      <c r="B31" s="109"/>
      <c r="C31" s="109"/>
      <c r="D31" s="109"/>
      <c r="E31" s="109"/>
      <c r="F31" s="109"/>
      <c r="G31" s="109"/>
      <c r="H31" s="109"/>
      <c r="I31" s="109"/>
      <c r="J31" s="109"/>
      <c r="K31" s="109"/>
      <c r="L31" s="109"/>
      <c r="M31" s="109"/>
      <c r="N31" s="109"/>
      <c r="O31" s="109"/>
      <c r="P31" s="109"/>
      <c r="Q31" s="109"/>
      <c r="R31" s="109"/>
      <c r="S31" s="109"/>
      <c r="T31" s="109"/>
      <c r="U31" s="110"/>
      <c r="V31" s="177"/>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49"/>
  <sheetViews>
    <sheetView tabSelected="1" zoomScale="70" zoomScaleNormal="70" workbookViewId="0">
      <selection activeCell="A5" sqref="A5:D7"/>
    </sheetView>
  </sheetViews>
  <sheetFormatPr baseColWidth="10" defaultRowHeight="12.75" x14ac:dyDescent="0.25"/>
  <cols>
    <col min="1" max="1" width="21" style="166" customWidth="1"/>
    <col min="2" max="2" width="15.7109375" style="166" customWidth="1"/>
    <col min="3" max="3" width="14.28515625" style="166" customWidth="1"/>
    <col min="4" max="4" width="38.28515625" style="166" customWidth="1"/>
    <col min="5" max="5" width="15.85546875" style="175" customWidth="1"/>
    <col min="6" max="7" width="15" style="175" customWidth="1"/>
    <col min="8" max="8" width="26.7109375" style="175" customWidth="1"/>
    <col min="9" max="9" width="15" style="175" customWidth="1"/>
    <col min="10" max="10" width="33.5703125" style="175" customWidth="1"/>
    <col min="11" max="11" width="13" style="219" customWidth="1"/>
    <col min="12" max="13" width="35.140625" style="175" customWidth="1"/>
    <col min="14" max="14" width="16.5703125" style="176" customWidth="1"/>
    <col min="15" max="15" width="13.7109375" style="176" customWidth="1"/>
    <col min="16" max="16" width="14.28515625" style="176" bestFit="1" customWidth="1"/>
    <col min="17" max="17" width="74" style="166" customWidth="1"/>
    <col min="18" max="23" width="18.85546875" style="166" customWidth="1"/>
    <col min="24" max="24" width="22.28515625" style="166" customWidth="1"/>
    <col min="25" max="25" width="18.85546875" style="166" customWidth="1"/>
    <col min="26" max="26" width="8.42578125" style="166" hidden="1" customWidth="1"/>
    <col min="27" max="27" width="17.28515625" style="166" customWidth="1"/>
    <col min="28" max="28" width="16.85546875" style="166" bestFit="1" customWidth="1"/>
    <col min="29" max="29" width="4.42578125" style="176" hidden="1" customWidth="1"/>
    <col min="30" max="30" width="15.5703125" style="176" customWidth="1"/>
    <col min="31" max="31" width="6.42578125" style="176" hidden="1" customWidth="1"/>
    <col min="32" max="32" width="16.5703125" style="166" customWidth="1"/>
    <col min="33" max="34" width="18" style="166" customWidth="1"/>
    <col min="35" max="35" width="20" style="278" customWidth="1"/>
    <col min="36" max="36" width="16.5703125" style="176" customWidth="1"/>
    <col min="37" max="37" width="11.140625" style="176" customWidth="1"/>
    <col min="38" max="38" width="16.140625" style="176" bestFit="1" customWidth="1"/>
    <col min="39" max="39" width="13.85546875" style="166" bestFit="1" customWidth="1"/>
    <col min="40" max="40" width="54.7109375" style="166" customWidth="1"/>
    <col min="41" max="41" width="46.140625" style="166" hidden="1" customWidth="1"/>
    <col min="42" max="42" width="28.42578125" style="217" hidden="1" customWidth="1"/>
    <col min="43" max="43" width="23.5703125" style="175" hidden="1" customWidth="1"/>
    <col min="44" max="44" width="18.85546875" style="176" hidden="1" customWidth="1"/>
    <col min="45" max="45" width="15.42578125" style="176" hidden="1" customWidth="1"/>
    <col min="46" max="46" width="30.5703125" style="166" customWidth="1"/>
    <col min="47" max="47" width="52.85546875" style="166" customWidth="1"/>
    <col min="48" max="48" width="20" style="166" customWidth="1"/>
    <col min="49" max="49" width="35.42578125" style="278" bestFit="1" customWidth="1"/>
    <col min="50" max="58" width="18.5703125" style="217" hidden="1" customWidth="1"/>
    <col min="59" max="59" width="59.42578125" style="166" customWidth="1"/>
    <col min="60" max="60" width="24" style="166" customWidth="1"/>
    <col min="61" max="61" width="35.42578125" style="278" bestFit="1" customWidth="1"/>
    <col min="62" max="62" width="18.85546875" style="252" customWidth="1"/>
    <col min="63" max="63" width="19.42578125" style="217" customWidth="1"/>
    <col min="64" max="64" width="19.140625" style="217" customWidth="1"/>
    <col min="65" max="65" width="15" style="217" customWidth="1"/>
    <col min="66" max="66" width="18.42578125" style="217" customWidth="1"/>
    <col min="67" max="67" width="24.140625" style="217" customWidth="1"/>
    <col min="68" max="70" width="19.42578125" style="217" customWidth="1"/>
    <col min="71" max="72" width="21.28515625" style="166" customWidth="1"/>
    <col min="73" max="73" width="35.42578125" style="166" bestFit="1" customWidth="1"/>
    <col min="74" max="81" width="18.85546875" style="166" customWidth="1"/>
    <col min="82" max="82" width="18.85546875" style="217" customWidth="1"/>
    <col min="83" max="83" width="7.42578125" style="166" customWidth="1"/>
    <col min="84" max="84" width="21.140625" style="166" bestFit="1" customWidth="1"/>
    <col min="85" max="85" width="15.85546875" style="166" bestFit="1" customWidth="1"/>
    <col min="86" max="88" width="11.42578125" style="166" customWidth="1"/>
    <col min="89" max="90" width="21.140625" style="166" bestFit="1" customWidth="1"/>
    <col min="91" max="92" width="15.85546875" style="166" bestFit="1" customWidth="1"/>
    <col min="93" max="93" width="11.42578125" style="166" customWidth="1"/>
    <col min="94" max="95" width="11.42578125" style="166"/>
    <col min="96" max="96" width="20.85546875" style="166" customWidth="1"/>
    <col min="97" max="97" width="21.42578125" style="166" customWidth="1"/>
    <col min="98" max="103" width="11.42578125" style="166"/>
    <col min="104" max="105" width="0" style="166" hidden="1" customWidth="1"/>
    <col min="106" max="106" width="11.140625" style="166" bestFit="1" customWidth="1"/>
    <col min="107" max="108" width="13.42578125" style="166" bestFit="1" customWidth="1"/>
    <col min="109" max="110" width="2.42578125" style="166" bestFit="1" customWidth="1"/>
    <col min="111" max="16384" width="11.42578125" style="166"/>
  </cols>
  <sheetData>
    <row r="1" spans="1:110" s="165" customFormat="1" ht="15" x14ac:dyDescent="0.25">
      <c r="A1" s="374"/>
      <c r="B1" s="377" t="s">
        <v>688</v>
      </c>
      <c r="C1" s="378"/>
      <c r="D1" s="378"/>
      <c r="E1" s="378"/>
      <c r="F1" s="378"/>
      <c r="G1" s="378"/>
      <c r="H1" s="378"/>
      <c r="I1" s="378"/>
      <c r="J1" s="378"/>
      <c r="K1" s="378"/>
      <c r="L1" s="378"/>
      <c r="M1" s="378"/>
      <c r="N1" s="378"/>
      <c r="O1" s="378"/>
      <c r="P1" s="378"/>
      <c r="Q1" s="378"/>
      <c r="R1" s="378"/>
      <c r="S1" s="378" t="s">
        <v>670</v>
      </c>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83"/>
      <c r="AU1" s="225" t="s">
        <v>258</v>
      </c>
      <c r="AV1" s="225" t="s">
        <v>259</v>
      </c>
      <c r="AW1" s="280"/>
      <c r="AX1" s="216"/>
      <c r="AY1" s="216"/>
      <c r="AZ1" s="216"/>
      <c r="BA1" s="216"/>
      <c r="BB1" s="216"/>
      <c r="BC1" s="216"/>
      <c r="BD1" s="216"/>
      <c r="BE1" s="216"/>
      <c r="BF1" s="216"/>
      <c r="BI1" s="280"/>
      <c r="BJ1" s="280"/>
      <c r="BK1" s="216"/>
      <c r="BL1" s="216"/>
      <c r="BM1" s="216"/>
      <c r="BN1" s="216"/>
      <c r="BO1" s="216"/>
      <c r="BP1" s="216"/>
      <c r="BQ1" s="216"/>
      <c r="BR1" s="216"/>
      <c r="CD1" s="216"/>
    </row>
    <row r="2" spans="1:110" s="165" customFormat="1" ht="15" x14ac:dyDescent="0.25">
      <c r="A2" s="375"/>
      <c r="B2" s="379"/>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4"/>
      <c r="AU2" s="225" t="s">
        <v>260</v>
      </c>
      <c r="AV2" s="225">
        <v>2</v>
      </c>
      <c r="AW2" s="280"/>
      <c r="AX2" s="216"/>
      <c r="AY2" s="216"/>
      <c r="AZ2" s="216"/>
      <c r="BA2" s="216"/>
      <c r="BB2" s="216"/>
      <c r="BC2" s="216"/>
      <c r="BD2" s="216"/>
      <c r="BE2" s="216"/>
      <c r="BF2" s="216"/>
      <c r="BI2" s="280"/>
      <c r="BJ2" s="280"/>
      <c r="BK2" s="216"/>
      <c r="BL2" s="216"/>
      <c r="BM2" s="216"/>
      <c r="BN2" s="216"/>
      <c r="BO2" s="216"/>
      <c r="BP2" s="216"/>
      <c r="BQ2" s="216"/>
      <c r="BR2" s="216"/>
      <c r="CD2" s="216"/>
    </row>
    <row r="3" spans="1:110" ht="15" x14ac:dyDescent="0.25">
      <c r="A3" s="376"/>
      <c r="B3" s="381"/>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5"/>
      <c r="AU3" s="225" t="s">
        <v>261</v>
      </c>
      <c r="AV3" s="231">
        <v>44082</v>
      </c>
      <c r="AX3" s="216"/>
      <c r="CZ3" s="386"/>
      <c r="DA3" s="386"/>
      <c r="DB3" s="372"/>
      <c r="DC3" s="372"/>
      <c r="DD3" s="372"/>
      <c r="DE3" s="372"/>
      <c r="DF3" s="372"/>
    </row>
    <row r="4" spans="1:110" ht="26.25" x14ac:dyDescent="0.25">
      <c r="A4" s="201" t="s">
        <v>647</v>
      </c>
      <c r="B4" s="395">
        <v>2020</v>
      </c>
      <c r="C4" s="396"/>
      <c r="D4" s="201" t="s">
        <v>648</v>
      </c>
      <c r="E4" s="202">
        <v>44074</v>
      </c>
      <c r="F4" s="167"/>
      <c r="G4" s="167"/>
      <c r="H4" s="167"/>
      <c r="I4" s="167"/>
      <c r="J4" s="167"/>
      <c r="K4" s="167"/>
      <c r="L4" s="167"/>
      <c r="M4" s="167"/>
      <c r="N4" s="168"/>
      <c r="O4" s="168"/>
      <c r="P4" s="168"/>
      <c r="Q4" s="169"/>
      <c r="R4" s="169"/>
      <c r="S4" s="169"/>
      <c r="T4" s="169"/>
      <c r="U4" s="169"/>
      <c r="V4" s="169"/>
      <c r="W4" s="169"/>
      <c r="X4" s="169"/>
      <c r="Y4" s="169"/>
      <c r="Z4" s="169"/>
      <c r="AA4" s="169"/>
      <c r="AB4" s="169"/>
      <c r="AC4" s="169"/>
      <c r="AD4" s="169"/>
      <c r="AE4" s="169"/>
      <c r="AF4" s="169"/>
      <c r="AG4" s="169"/>
      <c r="AH4" s="169"/>
      <c r="AI4" s="218"/>
      <c r="AJ4" s="169"/>
      <c r="AK4" s="169"/>
      <c r="AL4" s="169"/>
      <c r="AM4" s="169"/>
      <c r="AN4" s="169"/>
      <c r="AO4" s="169"/>
      <c r="AP4" s="218"/>
      <c r="AQ4" s="170"/>
      <c r="AR4" s="169"/>
      <c r="AS4" s="169"/>
      <c r="AT4" s="169"/>
      <c r="AY4" s="218"/>
      <c r="AZ4" s="218"/>
      <c r="BA4" s="218"/>
      <c r="BB4" s="218"/>
      <c r="BC4" s="218"/>
      <c r="BD4" s="218"/>
      <c r="BE4" s="218"/>
      <c r="BF4" s="218"/>
      <c r="BG4" s="169"/>
      <c r="BH4" s="169"/>
      <c r="BI4" s="218"/>
      <c r="BJ4" s="218"/>
      <c r="BK4" s="218"/>
      <c r="BL4" s="218"/>
      <c r="BM4" s="218"/>
      <c r="BN4" s="218"/>
      <c r="BO4" s="218"/>
      <c r="BP4" s="218"/>
      <c r="BQ4" s="218"/>
      <c r="BR4" s="218"/>
      <c r="BS4" s="169"/>
      <c r="BT4" s="169"/>
      <c r="BU4" s="169"/>
      <c r="CZ4" s="386"/>
      <c r="DA4" s="386"/>
      <c r="DB4" s="373"/>
      <c r="DC4" s="373"/>
      <c r="DD4" s="373"/>
      <c r="DE4" s="373"/>
      <c r="DF4" s="373"/>
    </row>
    <row r="5" spans="1:110" ht="30" x14ac:dyDescent="0.25">
      <c r="A5" s="397" t="s">
        <v>40</v>
      </c>
      <c r="B5" s="398"/>
      <c r="C5" s="398"/>
      <c r="D5" s="399"/>
      <c r="E5" s="343" t="s">
        <v>41</v>
      </c>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9" t="s">
        <v>51</v>
      </c>
      <c r="AN5" s="349"/>
      <c r="AO5" s="349"/>
      <c r="AP5" s="349"/>
      <c r="AQ5" s="349"/>
      <c r="AR5" s="349"/>
      <c r="AS5" s="349"/>
      <c r="AT5" s="349"/>
      <c r="AU5" s="349" t="s">
        <v>231</v>
      </c>
      <c r="AV5" s="349"/>
      <c r="AW5" s="349"/>
      <c r="AX5" s="389" t="s">
        <v>649</v>
      </c>
      <c r="AY5" s="389"/>
      <c r="AZ5" s="389"/>
      <c r="BA5" s="389"/>
      <c r="BB5" s="389"/>
      <c r="BC5" s="389"/>
      <c r="BD5" s="389"/>
      <c r="BE5" s="389"/>
      <c r="BF5" s="389"/>
      <c r="BG5" s="349" t="s">
        <v>231</v>
      </c>
      <c r="BH5" s="349"/>
      <c r="BI5" s="349"/>
      <c r="BJ5" s="389" t="s">
        <v>649</v>
      </c>
      <c r="BK5" s="389"/>
      <c r="BL5" s="389"/>
      <c r="BM5" s="389"/>
      <c r="BN5" s="389"/>
      <c r="BO5" s="389"/>
      <c r="BP5" s="389"/>
      <c r="BQ5" s="389"/>
      <c r="BR5" s="389"/>
      <c r="BS5" s="349" t="s">
        <v>231</v>
      </c>
      <c r="BT5" s="349"/>
      <c r="BU5" s="349"/>
      <c r="BV5" s="389" t="s">
        <v>649</v>
      </c>
      <c r="BW5" s="389"/>
      <c r="BX5" s="389"/>
      <c r="BY5" s="389"/>
      <c r="BZ5" s="389"/>
      <c r="CA5" s="389"/>
      <c r="CB5" s="389"/>
      <c r="CC5" s="389"/>
      <c r="CD5" s="389"/>
      <c r="CZ5" s="386"/>
      <c r="DA5" s="386"/>
      <c r="DB5" s="171" t="s">
        <v>15</v>
      </c>
      <c r="DC5" s="171" t="s">
        <v>150</v>
      </c>
      <c r="DD5" s="171" t="s">
        <v>150</v>
      </c>
      <c r="DE5" s="171">
        <v>1</v>
      </c>
      <c r="DF5" s="171">
        <v>1</v>
      </c>
    </row>
    <row r="6" spans="1:110" ht="30" x14ac:dyDescent="0.25">
      <c r="A6" s="400"/>
      <c r="B6" s="401"/>
      <c r="C6" s="401"/>
      <c r="D6" s="402"/>
      <c r="E6" s="345"/>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9"/>
      <c r="AN6" s="349"/>
      <c r="AO6" s="349"/>
      <c r="AP6" s="349"/>
      <c r="AQ6" s="349"/>
      <c r="AR6" s="349"/>
      <c r="AS6" s="349"/>
      <c r="AT6" s="349"/>
      <c r="AU6" s="349" t="s">
        <v>232</v>
      </c>
      <c r="AV6" s="349"/>
      <c r="AW6" s="349"/>
      <c r="AX6" s="390" t="s">
        <v>683</v>
      </c>
      <c r="AY6" s="390"/>
      <c r="AZ6" s="390"/>
      <c r="BA6" s="390"/>
      <c r="BB6" s="390"/>
      <c r="BC6" s="390"/>
      <c r="BD6" s="390"/>
      <c r="BE6" s="390"/>
      <c r="BF6" s="390"/>
      <c r="BG6" s="349" t="s">
        <v>232</v>
      </c>
      <c r="BH6" s="349"/>
      <c r="BI6" s="349"/>
      <c r="BJ6" s="390" t="s">
        <v>682</v>
      </c>
      <c r="BK6" s="390"/>
      <c r="BL6" s="390"/>
      <c r="BM6" s="390"/>
      <c r="BN6" s="390"/>
      <c r="BO6" s="390"/>
      <c r="BP6" s="390"/>
      <c r="BQ6" s="390"/>
      <c r="BR6" s="390"/>
      <c r="BS6" s="349" t="s">
        <v>232</v>
      </c>
      <c r="BT6" s="349"/>
      <c r="BU6" s="349"/>
      <c r="BV6" s="390" t="s">
        <v>681</v>
      </c>
      <c r="BW6" s="390"/>
      <c r="BX6" s="390"/>
      <c r="BY6" s="390"/>
      <c r="BZ6" s="390"/>
      <c r="CA6" s="390"/>
      <c r="CB6" s="390"/>
      <c r="CC6" s="390"/>
      <c r="CD6" s="390"/>
      <c r="CZ6" s="386"/>
      <c r="DA6" s="386"/>
      <c r="DB6" s="171" t="s">
        <v>15</v>
      </c>
      <c r="DC6" s="171" t="s">
        <v>152</v>
      </c>
      <c r="DD6" s="171" t="s">
        <v>150</v>
      </c>
      <c r="DE6" s="171">
        <v>0</v>
      </c>
      <c r="DF6" s="171">
        <v>1</v>
      </c>
    </row>
    <row r="7" spans="1:110" ht="16.5" x14ac:dyDescent="0.25">
      <c r="A7" s="403"/>
      <c r="B7" s="404"/>
      <c r="C7" s="404"/>
      <c r="D7" s="405"/>
      <c r="E7" s="347"/>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9"/>
      <c r="AN7" s="349"/>
      <c r="AO7" s="349"/>
      <c r="AP7" s="349"/>
      <c r="AQ7" s="349"/>
      <c r="AR7" s="349"/>
      <c r="AS7" s="349"/>
      <c r="AT7" s="349"/>
      <c r="AU7" s="349" t="s">
        <v>650</v>
      </c>
      <c r="AV7" s="349"/>
      <c r="AW7" s="349"/>
      <c r="AX7" s="394" t="s">
        <v>166</v>
      </c>
      <c r="AY7" s="394"/>
      <c r="AZ7" s="394"/>
      <c r="BA7" s="394"/>
      <c r="BB7" s="394"/>
      <c r="BC7" s="394"/>
      <c r="BD7" s="394" t="s">
        <v>165</v>
      </c>
      <c r="BE7" s="394"/>
      <c r="BF7" s="394"/>
      <c r="BG7" s="349" t="s">
        <v>651</v>
      </c>
      <c r="BH7" s="349"/>
      <c r="BI7" s="349"/>
      <c r="BJ7" s="394" t="s">
        <v>166</v>
      </c>
      <c r="BK7" s="394"/>
      <c r="BL7" s="394"/>
      <c r="BM7" s="394"/>
      <c r="BN7" s="394"/>
      <c r="BO7" s="394"/>
      <c r="BP7" s="394" t="s">
        <v>165</v>
      </c>
      <c r="BQ7" s="394"/>
      <c r="BR7" s="394"/>
      <c r="BS7" s="349" t="s">
        <v>652</v>
      </c>
      <c r="BT7" s="349"/>
      <c r="BU7" s="349"/>
      <c r="BV7" s="394" t="s">
        <v>166</v>
      </c>
      <c r="BW7" s="394"/>
      <c r="BX7" s="394"/>
      <c r="BY7" s="394"/>
      <c r="BZ7" s="394"/>
      <c r="CA7" s="394"/>
      <c r="CB7" s="394" t="s">
        <v>165</v>
      </c>
      <c r="CC7" s="394"/>
      <c r="CD7" s="394"/>
      <c r="CZ7" s="386"/>
      <c r="DA7" s="386"/>
      <c r="DB7" s="171"/>
      <c r="DC7" s="171"/>
      <c r="DD7" s="171"/>
      <c r="DE7" s="171"/>
      <c r="DF7" s="171"/>
    </row>
    <row r="8" spans="1:110" ht="30" x14ac:dyDescent="0.25">
      <c r="A8" s="368" t="s">
        <v>0</v>
      </c>
      <c r="B8" s="368" t="s">
        <v>1</v>
      </c>
      <c r="C8" s="368" t="s">
        <v>2</v>
      </c>
      <c r="D8" s="368" t="s">
        <v>39</v>
      </c>
      <c r="E8" s="368" t="s">
        <v>250</v>
      </c>
      <c r="F8" s="368" t="s">
        <v>251</v>
      </c>
      <c r="G8" s="368" t="s">
        <v>252</v>
      </c>
      <c r="H8" s="368" t="s">
        <v>253</v>
      </c>
      <c r="I8" s="368" t="s">
        <v>254</v>
      </c>
      <c r="J8" s="368" t="s">
        <v>249</v>
      </c>
      <c r="K8" s="368" t="s">
        <v>237</v>
      </c>
      <c r="L8" s="368" t="s">
        <v>46</v>
      </c>
      <c r="M8" s="368" t="s">
        <v>47</v>
      </c>
      <c r="N8" s="368" t="s">
        <v>35</v>
      </c>
      <c r="O8" s="368"/>
      <c r="P8" s="368"/>
      <c r="Q8" s="368" t="s">
        <v>170</v>
      </c>
      <c r="R8" s="368" t="s">
        <v>157</v>
      </c>
      <c r="S8" s="368" t="s">
        <v>176</v>
      </c>
      <c r="T8" s="368" t="s">
        <v>177</v>
      </c>
      <c r="U8" s="368" t="s">
        <v>178</v>
      </c>
      <c r="V8" s="368" t="s">
        <v>179</v>
      </c>
      <c r="W8" s="368" t="s">
        <v>180</v>
      </c>
      <c r="X8" s="368" t="s">
        <v>181</v>
      </c>
      <c r="Y8" s="368" t="s">
        <v>182</v>
      </c>
      <c r="Z8" s="368" t="s">
        <v>28</v>
      </c>
      <c r="AA8" s="368" t="s">
        <v>183</v>
      </c>
      <c r="AB8" s="368" t="s">
        <v>184</v>
      </c>
      <c r="AC8" s="181"/>
      <c r="AD8" s="368" t="s">
        <v>185</v>
      </c>
      <c r="AE8" s="196"/>
      <c r="AF8" s="368" t="s">
        <v>186</v>
      </c>
      <c r="AG8" s="368" t="s">
        <v>187</v>
      </c>
      <c r="AH8" s="368" t="s">
        <v>188</v>
      </c>
      <c r="AI8" s="277" t="s">
        <v>631</v>
      </c>
      <c r="AJ8" s="368" t="s">
        <v>3</v>
      </c>
      <c r="AK8" s="368"/>
      <c r="AL8" s="368"/>
      <c r="AM8" s="368" t="s">
        <v>766</v>
      </c>
      <c r="AN8" s="368" t="s">
        <v>159</v>
      </c>
      <c r="AO8" s="368" t="s">
        <v>160</v>
      </c>
      <c r="AP8" s="369" t="s">
        <v>823</v>
      </c>
      <c r="AQ8" s="368" t="s">
        <v>680</v>
      </c>
      <c r="AR8" s="368" t="s">
        <v>36</v>
      </c>
      <c r="AS8" s="368" t="s">
        <v>37</v>
      </c>
      <c r="AT8" s="368" t="s">
        <v>162</v>
      </c>
      <c r="AU8" s="391" t="s">
        <v>837</v>
      </c>
      <c r="AV8" s="391" t="s">
        <v>230</v>
      </c>
      <c r="AW8" s="391" t="s">
        <v>233</v>
      </c>
      <c r="AX8" s="369" t="s">
        <v>653</v>
      </c>
      <c r="AY8" s="369" t="s">
        <v>654</v>
      </c>
      <c r="AZ8" s="369" t="s">
        <v>655</v>
      </c>
      <c r="BA8" s="369" t="s">
        <v>164</v>
      </c>
      <c r="BB8" s="369" t="s">
        <v>32</v>
      </c>
      <c r="BC8" s="369" t="s">
        <v>656</v>
      </c>
      <c r="BD8" s="369" t="s">
        <v>167</v>
      </c>
      <c r="BE8" s="369" t="s">
        <v>657</v>
      </c>
      <c r="BF8" s="369" t="s">
        <v>658</v>
      </c>
      <c r="BG8" s="391" t="s">
        <v>838</v>
      </c>
      <c r="BH8" s="391" t="s">
        <v>230</v>
      </c>
      <c r="BI8" s="391" t="s">
        <v>233</v>
      </c>
      <c r="BJ8" s="369" t="s">
        <v>653</v>
      </c>
      <c r="BK8" s="369" t="s">
        <v>654</v>
      </c>
      <c r="BL8" s="369" t="s">
        <v>655</v>
      </c>
      <c r="BM8" s="369" t="s">
        <v>164</v>
      </c>
      <c r="BN8" s="369" t="s">
        <v>32</v>
      </c>
      <c r="BO8" s="369" t="s">
        <v>656</v>
      </c>
      <c r="BP8" s="369" t="s">
        <v>167</v>
      </c>
      <c r="BQ8" s="369" t="s">
        <v>657</v>
      </c>
      <c r="BR8" s="369" t="s">
        <v>658</v>
      </c>
      <c r="BS8" s="391" t="s">
        <v>839</v>
      </c>
      <c r="BT8" s="391" t="s">
        <v>230</v>
      </c>
      <c r="BU8" s="391" t="s">
        <v>233</v>
      </c>
      <c r="BV8" s="369" t="s">
        <v>653</v>
      </c>
      <c r="BW8" s="369" t="s">
        <v>654</v>
      </c>
      <c r="BX8" s="369" t="s">
        <v>655</v>
      </c>
      <c r="BY8" s="369" t="s">
        <v>164</v>
      </c>
      <c r="BZ8" s="369" t="s">
        <v>32</v>
      </c>
      <c r="CA8" s="369" t="s">
        <v>656</v>
      </c>
      <c r="CB8" s="369" t="s">
        <v>167</v>
      </c>
      <c r="CC8" s="369" t="s">
        <v>657</v>
      </c>
      <c r="CD8" s="369" t="s">
        <v>658</v>
      </c>
      <c r="CL8" s="387" t="s">
        <v>154</v>
      </c>
      <c r="CM8" s="387"/>
      <c r="CN8" s="387"/>
      <c r="CZ8" s="386"/>
      <c r="DA8" s="386"/>
      <c r="DB8" s="171" t="s">
        <v>15</v>
      </c>
      <c r="DC8" s="171" t="s">
        <v>150</v>
      </c>
      <c r="DD8" s="171" t="s">
        <v>152</v>
      </c>
      <c r="DE8" s="171">
        <v>1</v>
      </c>
      <c r="DF8" s="171">
        <v>0</v>
      </c>
    </row>
    <row r="9" spans="1:110" ht="30" x14ac:dyDescent="0.25">
      <c r="A9" s="368"/>
      <c r="B9" s="368"/>
      <c r="C9" s="368"/>
      <c r="D9" s="368"/>
      <c r="E9" s="368"/>
      <c r="F9" s="368"/>
      <c r="G9" s="368"/>
      <c r="H9" s="368"/>
      <c r="I9" s="368"/>
      <c r="J9" s="368"/>
      <c r="K9" s="368"/>
      <c r="L9" s="368"/>
      <c r="M9" s="368"/>
      <c r="N9" s="196" t="s">
        <v>4</v>
      </c>
      <c r="O9" s="196" t="s">
        <v>5</v>
      </c>
      <c r="P9" s="196" t="s">
        <v>6</v>
      </c>
      <c r="Q9" s="369"/>
      <c r="R9" s="368"/>
      <c r="S9" s="368"/>
      <c r="T9" s="368" t="s">
        <v>171</v>
      </c>
      <c r="U9" s="368" t="s">
        <v>56</v>
      </c>
      <c r="V9" s="368" t="s">
        <v>172</v>
      </c>
      <c r="W9" s="368" t="s">
        <v>173</v>
      </c>
      <c r="X9" s="368" t="s">
        <v>174</v>
      </c>
      <c r="Y9" s="368" t="s">
        <v>175</v>
      </c>
      <c r="Z9" s="368"/>
      <c r="AA9" s="368"/>
      <c r="AB9" s="368"/>
      <c r="AC9" s="181"/>
      <c r="AD9" s="368"/>
      <c r="AE9" s="196" t="s">
        <v>559</v>
      </c>
      <c r="AF9" s="368"/>
      <c r="AG9" s="368"/>
      <c r="AH9" s="368"/>
      <c r="AI9" s="277" t="s">
        <v>638</v>
      </c>
      <c r="AJ9" s="196" t="s">
        <v>4</v>
      </c>
      <c r="AK9" s="196" t="s">
        <v>5</v>
      </c>
      <c r="AL9" s="196" t="s">
        <v>6</v>
      </c>
      <c r="AM9" s="368"/>
      <c r="AN9" s="369"/>
      <c r="AO9" s="369"/>
      <c r="AP9" s="388"/>
      <c r="AQ9" s="369"/>
      <c r="AR9" s="369"/>
      <c r="AS9" s="369"/>
      <c r="AT9" s="369"/>
      <c r="AU9" s="393"/>
      <c r="AV9" s="393"/>
      <c r="AW9" s="393"/>
      <c r="AX9" s="388"/>
      <c r="AY9" s="388"/>
      <c r="AZ9" s="388"/>
      <c r="BA9" s="388"/>
      <c r="BB9" s="388"/>
      <c r="BC9" s="388"/>
      <c r="BD9" s="388"/>
      <c r="BE9" s="388"/>
      <c r="BF9" s="388"/>
      <c r="BG9" s="391"/>
      <c r="BH9" s="391"/>
      <c r="BI9" s="391"/>
      <c r="BJ9" s="392"/>
      <c r="BK9" s="392"/>
      <c r="BL9" s="392"/>
      <c r="BM9" s="392"/>
      <c r="BN9" s="392"/>
      <c r="BO9" s="392"/>
      <c r="BP9" s="388"/>
      <c r="BQ9" s="392"/>
      <c r="BR9" s="392"/>
      <c r="BS9" s="391"/>
      <c r="BT9" s="391"/>
      <c r="BU9" s="391"/>
      <c r="BV9" s="392"/>
      <c r="BW9" s="392"/>
      <c r="BX9" s="392"/>
      <c r="BY9" s="392"/>
      <c r="BZ9" s="392"/>
      <c r="CA9" s="392"/>
      <c r="CB9" s="388"/>
      <c r="CC9" s="392"/>
      <c r="CD9" s="392"/>
      <c r="CF9" s="172" t="s">
        <v>138</v>
      </c>
      <c r="CG9" s="172" t="s">
        <v>139</v>
      </c>
      <c r="CK9" s="172" t="s">
        <v>138</v>
      </c>
      <c r="CL9" s="172" t="s">
        <v>138</v>
      </c>
      <c r="CM9" s="172" t="s">
        <v>139</v>
      </c>
      <c r="CN9" s="172" t="s">
        <v>139</v>
      </c>
      <c r="CZ9" s="173"/>
      <c r="DA9" s="173"/>
      <c r="DB9" s="174" t="s">
        <v>142</v>
      </c>
      <c r="DC9" s="174" t="s">
        <v>153</v>
      </c>
      <c r="DD9" s="174" t="s">
        <v>153</v>
      </c>
      <c r="DE9" s="173"/>
      <c r="DF9" s="173"/>
    </row>
    <row r="10" spans="1:110" s="175" customFormat="1" ht="199.5" x14ac:dyDescent="0.25">
      <c r="A10" s="353" t="s">
        <v>822</v>
      </c>
      <c r="B10" s="350" t="s">
        <v>194</v>
      </c>
      <c r="C10" s="370" t="s">
        <v>601</v>
      </c>
      <c r="D10" s="371" t="s">
        <v>917</v>
      </c>
      <c r="E10" s="371" t="s">
        <v>918</v>
      </c>
      <c r="F10" s="350" t="s">
        <v>920</v>
      </c>
      <c r="G10" s="350" t="s">
        <v>920</v>
      </c>
      <c r="H10" s="350" t="s">
        <v>920</v>
      </c>
      <c r="I10" s="350" t="s">
        <v>920</v>
      </c>
      <c r="J10" s="371" t="s">
        <v>919</v>
      </c>
      <c r="K10" s="353" t="s">
        <v>677</v>
      </c>
      <c r="L10" s="371" t="s">
        <v>921</v>
      </c>
      <c r="M10" s="371" t="s">
        <v>922</v>
      </c>
      <c r="N10" s="353" t="s">
        <v>8</v>
      </c>
      <c r="O10" s="353" t="s">
        <v>14</v>
      </c>
      <c r="P10" s="363" t="str">
        <f>INDEX(Validacion!$C$15:$G$19,'Mapa de riesgo '!CF10:CF15,'Mapa de riesgo '!CG10:CG15)</f>
        <v>Extrema</v>
      </c>
      <c r="Q10" s="256" t="s">
        <v>955</v>
      </c>
      <c r="R10" s="183" t="s">
        <v>158</v>
      </c>
      <c r="S10" s="183" t="s">
        <v>58</v>
      </c>
      <c r="T10" s="183" t="s">
        <v>59</v>
      </c>
      <c r="U10" s="183" t="s">
        <v>60</v>
      </c>
      <c r="V10" s="183" t="s">
        <v>61</v>
      </c>
      <c r="W10" s="183" t="s">
        <v>62</v>
      </c>
      <c r="X10" s="183" t="s">
        <v>75</v>
      </c>
      <c r="Y10" s="183" t="s">
        <v>63</v>
      </c>
      <c r="Z10" s="198">
        <f t="shared" ref="Z10:Z21" si="0">IF(S10="Asignado",15,0)+IF(T10="Adecuado",15,0)+IF(U10="Oportuna",15,0)+IF(V10="Prevenir",15,IF(V10="Detectar",10,0))+IF(W10="Confiable",15,0)+IF(X10="Se investigan y resuelven oportunamente",15,0)+IF(Y10="Completa",10,IF(Y10="Incompleta",5,0))</f>
        <v>100</v>
      </c>
      <c r="AA10" s="199" t="str">
        <f>IF(Z10&gt;=96,"Fuerte",IF(OR(Z10=95,Z10&gt;=86),"Moderado","Débil"))</f>
        <v>Fuerte</v>
      </c>
      <c r="AB10" s="200" t="s">
        <v>141</v>
      </c>
      <c r="AC10" s="184">
        <f t="shared" ref="AC10:AC21" si="1">IF(AA10="Fuerte",100,IF(AA10="Moderado",50,0))+IF(AB10="Fuerte",100,IF(AB10="Moderado",50,0))</f>
        <v>200</v>
      </c>
      <c r="AD10" s="185" t="str">
        <f>IF(AND(AA10="Moderado",AB10="Moderado",AC10=100),"Moderado",IF(AC10=200,"Fuerte",IF(OR(AC10=150,),"Moderado","Débil")))</f>
        <v>Fuerte</v>
      </c>
      <c r="AE10" s="360">
        <f>(IF(AD10="Fuerte",100,IF(AD10="Moderado",50,0))+IF(AD11="Fuerte",100,IF(AD11="Moderado",50,0))+(IF(AD15="Fuerte",100,IF(AD15="Moderado",50,0)))/3)</f>
        <v>166.66666666666666</v>
      </c>
      <c r="AF10" s="361" t="str">
        <f>IF(AE10&gt;=100,"Fuerte",IF(OR(AE10=99,AE10&gt;=50),"Moderado","Débil"))</f>
        <v>Fuerte</v>
      </c>
      <c r="AG10" s="362" t="s">
        <v>150</v>
      </c>
      <c r="AH10" s="362" t="s">
        <v>150</v>
      </c>
      <c r="AI10" s="363" t="s">
        <v>643</v>
      </c>
      <c r="AJ10" s="363" t="s">
        <v>10</v>
      </c>
      <c r="AK10" s="363" t="s">
        <v>16</v>
      </c>
      <c r="AL10" s="363" t="str">
        <f>INDEX(Validacion!$C$15:$G$19,'Mapa de riesgo '!CK10:CK15,'Mapa de riesgo '!CM10:CM15)</f>
        <v>Baja</v>
      </c>
      <c r="AM10" s="364" t="s">
        <v>229</v>
      </c>
      <c r="AN10" s="256" t="s">
        <v>981</v>
      </c>
      <c r="AO10" s="256" t="s">
        <v>982</v>
      </c>
      <c r="AP10" s="211"/>
      <c r="AQ10" s="256" t="s">
        <v>1029</v>
      </c>
      <c r="AR10" s="258">
        <v>43921</v>
      </c>
      <c r="AS10" s="258">
        <v>44196</v>
      </c>
      <c r="AT10" s="256" t="s">
        <v>1030</v>
      </c>
      <c r="AU10" s="267" t="s">
        <v>1064</v>
      </c>
      <c r="AV10" s="267"/>
      <c r="AW10" s="587" t="s">
        <v>1065</v>
      </c>
      <c r="AX10" s="213"/>
      <c r="AY10" s="213"/>
      <c r="AZ10" s="213"/>
      <c r="BA10" s="213"/>
      <c r="BB10" s="220"/>
      <c r="BC10" s="213" t="s">
        <v>840</v>
      </c>
      <c r="BD10" s="213"/>
      <c r="BE10" s="213"/>
      <c r="BF10" s="213"/>
      <c r="BG10" s="267" t="s">
        <v>1109</v>
      </c>
      <c r="BH10" s="268" t="s">
        <v>1110</v>
      </c>
      <c r="BI10" s="591">
        <v>0.67</v>
      </c>
      <c r="BJ10" s="213" t="s">
        <v>19</v>
      </c>
      <c r="BK10" s="213" t="s">
        <v>1137</v>
      </c>
      <c r="BL10" s="213" t="s">
        <v>664</v>
      </c>
      <c r="BM10" s="213" t="s">
        <v>665</v>
      </c>
      <c r="BN10" s="220">
        <v>44165</v>
      </c>
      <c r="BO10" s="213" t="s">
        <v>1144</v>
      </c>
      <c r="BP10" s="213" t="s">
        <v>585</v>
      </c>
      <c r="BQ10" s="213" t="s">
        <v>920</v>
      </c>
      <c r="BR10" s="213" t="s">
        <v>920</v>
      </c>
      <c r="BS10" s="197"/>
      <c r="BT10" s="197"/>
      <c r="BU10" s="197"/>
      <c r="BV10" s="213"/>
      <c r="BW10" s="213"/>
      <c r="BX10" s="213"/>
      <c r="BY10" s="213"/>
      <c r="BZ10" s="213"/>
      <c r="CA10" s="213"/>
      <c r="CB10" s="213"/>
      <c r="CC10" s="213"/>
      <c r="CD10" s="213"/>
      <c r="CF10" s="353">
        <f>VLOOKUP(N10,Validacion!$I$15:$M$19,2,FALSE)</f>
        <v>4</v>
      </c>
      <c r="CG10" s="353">
        <f>VLOOKUP(O10,Validacion!$I$23:$J$27,2,FALSE)</f>
        <v>4</v>
      </c>
      <c r="CK10" s="350">
        <f>VLOOKUP($AJ10,Validacion!$I$15:$M$19,2,FALSE)</f>
        <v>2</v>
      </c>
      <c r="CL10" s="350"/>
      <c r="CM10" s="350">
        <f>VLOOKUP($AK10,Validacion!$I$23:$J$27,2,FALSE)</f>
        <v>2</v>
      </c>
      <c r="CN10" s="367"/>
    </row>
    <row r="11" spans="1:110" s="175" customFormat="1" ht="156.75" x14ac:dyDescent="0.25">
      <c r="A11" s="353"/>
      <c r="B11" s="351"/>
      <c r="C11" s="370"/>
      <c r="D11" s="371"/>
      <c r="E11" s="371"/>
      <c r="F11" s="351"/>
      <c r="G11" s="351"/>
      <c r="H11" s="351"/>
      <c r="I11" s="351"/>
      <c r="J11" s="371"/>
      <c r="K11" s="353"/>
      <c r="L11" s="371"/>
      <c r="M11" s="371"/>
      <c r="N11" s="353"/>
      <c r="O11" s="353"/>
      <c r="P11" s="363"/>
      <c r="Q11" s="256" t="s">
        <v>956</v>
      </c>
      <c r="R11" s="183" t="s">
        <v>158</v>
      </c>
      <c r="S11" s="183" t="s">
        <v>58</v>
      </c>
      <c r="T11" s="183" t="s">
        <v>59</v>
      </c>
      <c r="U11" s="183" t="s">
        <v>60</v>
      </c>
      <c r="V11" s="183" t="s">
        <v>61</v>
      </c>
      <c r="W11" s="183" t="s">
        <v>62</v>
      </c>
      <c r="X11" s="183" t="s">
        <v>75</v>
      </c>
      <c r="Y11" s="183" t="s">
        <v>63</v>
      </c>
      <c r="Z11" s="198">
        <f t="shared" si="0"/>
        <v>100</v>
      </c>
      <c r="AA11" s="199" t="str">
        <f t="shared" ref="AA11:AA15" si="2">IF(Z11&gt;=96,"Fuerte",IF(OR(Z11=95,Z11&gt;=86),"Moderado","Débil"))</f>
        <v>Fuerte</v>
      </c>
      <c r="AB11" s="200" t="s">
        <v>15</v>
      </c>
      <c r="AC11" s="184">
        <f t="shared" si="1"/>
        <v>150</v>
      </c>
      <c r="AD11" s="185" t="str">
        <f t="shared" ref="AD11:AD15" si="3">IF(AND(AA11="Moderado",AB11="Moderado",AC11=100),"Moderado",IF(AC11=200,"Fuerte",IF(OR(AC11=150,),"Moderado","Débil")))</f>
        <v>Moderado</v>
      </c>
      <c r="AE11" s="360"/>
      <c r="AF11" s="361"/>
      <c r="AG11" s="362"/>
      <c r="AH11" s="362"/>
      <c r="AI11" s="363"/>
      <c r="AJ11" s="363"/>
      <c r="AK11" s="363"/>
      <c r="AL11" s="363"/>
      <c r="AM11" s="364"/>
      <c r="AN11" s="256" t="s">
        <v>983</v>
      </c>
      <c r="AO11" s="256" t="s">
        <v>984</v>
      </c>
      <c r="AP11" s="209"/>
      <c r="AQ11" s="256" t="s">
        <v>1029</v>
      </c>
      <c r="AR11" s="258">
        <v>43921</v>
      </c>
      <c r="AS11" s="258">
        <v>44196</v>
      </c>
      <c r="AT11" s="256" t="s">
        <v>1031</v>
      </c>
      <c r="AU11" s="267" t="s">
        <v>1066</v>
      </c>
      <c r="AV11" s="267"/>
      <c r="AW11" s="587" t="s">
        <v>1065</v>
      </c>
      <c r="AX11" s="213"/>
      <c r="AY11" s="213"/>
      <c r="AZ11" s="213"/>
      <c r="BA11" s="213"/>
      <c r="BB11" s="220"/>
      <c r="BC11" s="213"/>
      <c r="BD11" s="213"/>
      <c r="BE11" s="213"/>
      <c r="BF11" s="213"/>
      <c r="BG11" s="267" t="s">
        <v>1111</v>
      </c>
      <c r="BH11" s="268" t="s">
        <v>1112</v>
      </c>
      <c r="BI11" s="591">
        <v>1</v>
      </c>
      <c r="BJ11" s="213" t="s">
        <v>19</v>
      </c>
      <c r="BK11" s="213" t="s">
        <v>1138</v>
      </c>
      <c r="BL11" s="213" t="s">
        <v>664</v>
      </c>
      <c r="BM11" s="213" t="s">
        <v>665</v>
      </c>
      <c r="BN11" s="220">
        <v>44165</v>
      </c>
      <c r="BO11" s="213" t="s">
        <v>1144</v>
      </c>
      <c r="BP11" s="213" t="s">
        <v>585</v>
      </c>
      <c r="BQ11" s="213" t="s">
        <v>920</v>
      </c>
      <c r="BR11" s="213" t="s">
        <v>920</v>
      </c>
      <c r="BS11" s="197"/>
      <c r="BT11" s="197"/>
      <c r="BU11" s="197"/>
      <c r="BV11" s="213"/>
      <c r="BW11" s="213"/>
      <c r="BX11" s="213"/>
      <c r="BY11" s="213"/>
      <c r="BZ11" s="213"/>
      <c r="CA11" s="213"/>
      <c r="CB11" s="213"/>
      <c r="CC11" s="213"/>
      <c r="CD11" s="213"/>
      <c r="CF11" s="353"/>
      <c r="CG11" s="353"/>
      <c r="CK11" s="351"/>
      <c r="CL11" s="351"/>
      <c r="CM11" s="351"/>
      <c r="CN11" s="367"/>
    </row>
    <row r="12" spans="1:110" s="219" customFormat="1" ht="142.5" x14ac:dyDescent="0.25">
      <c r="A12" s="353"/>
      <c r="B12" s="351"/>
      <c r="C12" s="370"/>
      <c r="D12" s="371"/>
      <c r="E12" s="371"/>
      <c r="F12" s="351"/>
      <c r="G12" s="351"/>
      <c r="H12" s="351"/>
      <c r="I12" s="351"/>
      <c r="J12" s="371"/>
      <c r="K12" s="353"/>
      <c r="L12" s="371"/>
      <c r="M12" s="371"/>
      <c r="N12" s="353"/>
      <c r="O12" s="353"/>
      <c r="P12" s="363"/>
      <c r="Q12" s="256" t="s">
        <v>957</v>
      </c>
      <c r="R12" s="183" t="s">
        <v>158</v>
      </c>
      <c r="S12" s="183" t="s">
        <v>58</v>
      </c>
      <c r="T12" s="183" t="s">
        <v>59</v>
      </c>
      <c r="U12" s="183" t="s">
        <v>60</v>
      </c>
      <c r="V12" s="183" t="s">
        <v>61</v>
      </c>
      <c r="W12" s="183" t="s">
        <v>62</v>
      </c>
      <c r="X12" s="183" t="s">
        <v>75</v>
      </c>
      <c r="Y12" s="183" t="s">
        <v>63</v>
      </c>
      <c r="Z12" s="247">
        <f t="shared" ref="Z12:Z14" si="4">IF(S12="Asignado",15,0)+IF(T12="Adecuado",15,0)+IF(U12="Oportuna",15,0)+IF(V12="Prevenir",15,IF(V12="Detectar",10,0))+IF(W12="Confiable",15,0)+IF(X12="Se investigan y resuelven oportunamente",15,0)+IF(Y12="Completa",10,IF(Y12="Incompleta",5,0))</f>
        <v>100</v>
      </c>
      <c r="AA12" s="248" t="str">
        <f>IF(Z12&gt;=96,"Fuerte",IF(OR(Z12=95,Z12&gt;=86),"Moderado","Débil"))</f>
        <v>Fuerte</v>
      </c>
      <c r="AB12" s="246" t="s">
        <v>141</v>
      </c>
      <c r="AC12" s="184">
        <f t="shared" ref="AC12:AC14" si="5">IF(AA12="Fuerte",100,IF(AA12="Moderado",50,0))+IF(AB12="Fuerte",100,IF(AB12="Moderado",50,0))</f>
        <v>200</v>
      </c>
      <c r="AD12" s="185" t="str">
        <f>IF(AND(AA12="Moderado",AB12="Moderado",AC12=100),"Moderado",IF(AC12=200,"Fuerte",IF(OR(AC12=150,),"Moderado","Débil")))</f>
        <v>Fuerte</v>
      </c>
      <c r="AE12" s="360"/>
      <c r="AF12" s="361"/>
      <c r="AG12" s="362"/>
      <c r="AH12" s="362"/>
      <c r="AI12" s="363"/>
      <c r="AJ12" s="363"/>
      <c r="AK12" s="363"/>
      <c r="AL12" s="363"/>
      <c r="AM12" s="364"/>
      <c r="AN12" s="256" t="s">
        <v>985</v>
      </c>
      <c r="AO12" s="256" t="s">
        <v>986</v>
      </c>
      <c r="AP12" s="209"/>
      <c r="AQ12" s="256" t="s">
        <v>1029</v>
      </c>
      <c r="AR12" s="258">
        <v>43921</v>
      </c>
      <c r="AS12" s="258">
        <v>44196</v>
      </c>
      <c r="AT12" s="256" t="s">
        <v>1032</v>
      </c>
      <c r="AU12" s="267" t="s">
        <v>1067</v>
      </c>
      <c r="AV12" s="267"/>
      <c r="AW12" s="587"/>
      <c r="AX12" s="213"/>
      <c r="AY12" s="213"/>
      <c r="AZ12" s="213"/>
      <c r="BA12" s="213"/>
      <c r="BB12" s="220"/>
      <c r="BC12" s="213"/>
      <c r="BD12" s="213"/>
      <c r="BE12" s="213"/>
      <c r="BF12" s="213"/>
      <c r="BG12" s="249" t="s">
        <v>1139</v>
      </c>
      <c r="BH12" s="249" t="s">
        <v>1139</v>
      </c>
      <c r="BI12" s="276" t="s">
        <v>1140</v>
      </c>
      <c r="BJ12" s="213" t="s">
        <v>669</v>
      </c>
      <c r="BK12" s="213" t="s">
        <v>1141</v>
      </c>
      <c r="BL12" s="213" t="s">
        <v>667</v>
      </c>
      <c r="BM12" s="213" t="s">
        <v>668</v>
      </c>
      <c r="BN12" s="220">
        <v>44165</v>
      </c>
      <c r="BO12" s="213" t="s">
        <v>1142</v>
      </c>
      <c r="BP12" s="213" t="s">
        <v>585</v>
      </c>
      <c r="BQ12" s="213" t="s">
        <v>920</v>
      </c>
      <c r="BR12" s="213" t="s">
        <v>920</v>
      </c>
      <c r="BS12" s="249"/>
      <c r="BT12" s="249"/>
      <c r="BU12" s="249"/>
      <c r="BV12" s="213"/>
      <c r="BW12" s="213"/>
      <c r="BX12" s="213"/>
      <c r="BY12" s="213"/>
      <c r="BZ12" s="213"/>
      <c r="CA12" s="213"/>
      <c r="CB12" s="213"/>
      <c r="CC12" s="213"/>
      <c r="CD12" s="213"/>
      <c r="CF12" s="353"/>
      <c r="CG12" s="353"/>
      <c r="CK12" s="351"/>
      <c r="CL12" s="351"/>
      <c r="CM12" s="351"/>
      <c r="CN12" s="367"/>
    </row>
    <row r="13" spans="1:110" s="219" customFormat="1" ht="156.75" x14ac:dyDescent="0.25">
      <c r="A13" s="353"/>
      <c r="B13" s="351"/>
      <c r="C13" s="370"/>
      <c r="D13" s="371"/>
      <c r="E13" s="371"/>
      <c r="F13" s="351"/>
      <c r="G13" s="351"/>
      <c r="H13" s="351"/>
      <c r="I13" s="351"/>
      <c r="J13" s="371"/>
      <c r="K13" s="353"/>
      <c r="L13" s="371"/>
      <c r="M13" s="371"/>
      <c r="N13" s="353"/>
      <c r="O13" s="353"/>
      <c r="P13" s="363"/>
      <c r="Q13" s="256" t="s">
        <v>958</v>
      </c>
      <c r="R13" s="183" t="s">
        <v>158</v>
      </c>
      <c r="S13" s="183" t="s">
        <v>58</v>
      </c>
      <c r="T13" s="183" t="s">
        <v>59</v>
      </c>
      <c r="U13" s="183" t="s">
        <v>60</v>
      </c>
      <c r="V13" s="183" t="s">
        <v>61</v>
      </c>
      <c r="W13" s="183" t="s">
        <v>62</v>
      </c>
      <c r="X13" s="183" t="s">
        <v>75</v>
      </c>
      <c r="Y13" s="183" t="s">
        <v>63</v>
      </c>
      <c r="Z13" s="247">
        <f t="shared" si="4"/>
        <v>100</v>
      </c>
      <c r="AA13" s="248" t="str">
        <f t="shared" ref="AA13" si="6">IF(Z13&gt;=96,"Fuerte",IF(OR(Z13=95,Z13&gt;=86),"Moderado","Débil"))</f>
        <v>Fuerte</v>
      </c>
      <c r="AB13" s="246" t="s">
        <v>15</v>
      </c>
      <c r="AC13" s="184">
        <f t="shared" si="5"/>
        <v>150</v>
      </c>
      <c r="AD13" s="185" t="str">
        <f t="shared" ref="AD13" si="7">IF(AND(AA13="Moderado",AB13="Moderado",AC13=100),"Moderado",IF(AC13=200,"Fuerte",IF(OR(AC13=150,),"Moderado","Débil")))</f>
        <v>Moderado</v>
      </c>
      <c r="AE13" s="360"/>
      <c r="AF13" s="361"/>
      <c r="AG13" s="362"/>
      <c r="AH13" s="362"/>
      <c r="AI13" s="363"/>
      <c r="AJ13" s="363"/>
      <c r="AK13" s="363"/>
      <c r="AL13" s="363"/>
      <c r="AM13" s="364"/>
      <c r="AN13" s="256" t="s">
        <v>987</v>
      </c>
      <c r="AO13" s="256" t="s">
        <v>988</v>
      </c>
      <c r="AP13" s="209"/>
      <c r="AQ13" s="256" t="s">
        <v>1033</v>
      </c>
      <c r="AR13" s="258">
        <v>43921</v>
      </c>
      <c r="AS13" s="258">
        <v>44196</v>
      </c>
      <c r="AT13" s="256" t="s">
        <v>1034</v>
      </c>
      <c r="AU13" s="267" t="s">
        <v>1068</v>
      </c>
      <c r="AV13" s="268" t="s">
        <v>1069</v>
      </c>
      <c r="AW13" s="587" t="s">
        <v>1070</v>
      </c>
      <c r="AX13" s="213"/>
      <c r="AY13" s="213"/>
      <c r="AZ13" s="213"/>
      <c r="BA13" s="213"/>
      <c r="BB13" s="220"/>
      <c r="BC13" s="213"/>
      <c r="BD13" s="213"/>
      <c r="BE13" s="213"/>
      <c r="BF13" s="213"/>
      <c r="BG13" s="267" t="s">
        <v>1113</v>
      </c>
      <c r="BH13" s="279" t="s">
        <v>1069</v>
      </c>
      <c r="BI13" s="591">
        <v>0.64</v>
      </c>
      <c r="BJ13" s="213" t="s">
        <v>19</v>
      </c>
      <c r="BK13" s="213" t="s">
        <v>1143</v>
      </c>
      <c r="BL13" s="213" t="s">
        <v>664</v>
      </c>
      <c r="BM13" s="213" t="s">
        <v>665</v>
      </c>
      <c r="BN13" s="220">
        <v>44165</v>
      </c>
      <c r="BO13" s="213" t="s">
        <v>1144</v>
      </c>
      <c r="BP13" s="213" t="s">
        <v>585</v>
      </c>
      <c r="BQ13" s="213" t="s">
        <v>920</v>
      </c>
      <c r="BR13" s="213" t="s">
        <v>920</v>
      </c>
      <c r="BS13" s="249"/>
      <c r="BT13" s="249"/>
      <c r="BU13" s="249"/>
      <c r="BV13" s="213"/>
      <c r="BW13" s="213"/>
      <c r="BX13" s="213"/>
      <c r="BY13" s="213"/>
      <c r="BZ13" s="213"/>
      <c r="CA13" s="213"/>
      <c r="CB13" s="213"/>
      <c r="CC13" s="213"/>
      <c r="CD13" s="213"/>
      <c r="CF13" s="353"/>
      <c r="CG13" s="353"/>
      <c r="CK13" s="351"/>
      <c r="CL13" s="351"/>
      <c r="CM13" s="351"/>
      <c r="CN13" s="367"/>
    </row>
    <row r="14" spans="1:110" s="219" customFormat="1" ht="153" x14ac:dyDescent="0.25">
      <c r="A14" s="353"/>
      <c r="B14" s="351"/>
      <c r="C14" s="370"/>
      <c r="D14" s="371"/>
      <c r="E14" s="371"/>
      <c r="F14" s="351"/>
      <c r="G14" s="351"/>
      <c r="H14" s="351"/>
      <c r="I14" s="351"/>
      <c r="J14" s="371"/>
      <c r="K14" s="353"/>
      <c r="L14" s="371"/>
      <c r="M14" s="371"/>
      <c r="N14" s="353"/>
      <c r="O14" s="353"/>
      <c r="P14" s="363"/>
      <c r="Q14" s="256" t="s">
        <v>959</v>
      </c>
      <c r="R14" s="183" t="s">
        <v>158</v>
      </c>
      <c r="S14" s="183" t="s">
        <v>58</v>
      </c>
      <c r="T14" s="183" t="s">
        <v>59</v>
      </c>
      <c r="U14" s="183" t="s">
        <v>60</v>
      </c>
      <c r="V14" s="183" t="s">
        <v>61</v>
      </c>
      <c r="W14" s="183" t="s">
        <v>62</v>
      </c>
      <c r="X14" s="183" t="s">
        <v>75</v>
      </c>
      <c r="Y14" s="183" t="s">
        <v>63</v>
      </c>
      <c r="Z14" s="247">
        <f t="shared" si="4"/>
        <v>100</v>
      </c>
      <c r="AA14" s="248" t="str">
        <f>IF(Z14&gt;=96,"Fuerte",IF(OR(Z14=95,Z14&gt;=86),"Moderado","Débil"))</f>
        <v>Fuerte</v>
      </c>
      <c r="AB14" s="246" t="s">
        <v>141</v>
      </c>
      <c r="AC14" s="184">
        <f t="shared" si="5"/>
        <v>200</v>
      </c>
      <c r="AD14" s="185" t="str">
        <f>IF(AND(AA14="Moderado",AB14="Moderado",AC14=100),"Moderado",IF(AC14=200,"Fuerte",IF(OR(AC14=150,),"Moderado","Débil")))</f>
        <v>Fuerte</v>
      </c>
      <c r="AE14" s="360"/>
      <c r="AF14" s="361"/>
      <c r="AG14" s="362"/>
      <c r="AH14" s="362"/>
      <c r="AI14" s="363"/>
      <c r="AJ14" s="363"/>
      <c r="AK14" s="363"/>
      <c r="AL14" s="363"/>
      <c r="AM14" s="364"/>
      <c r="AN14" s="256" t="s">
        <v>989</v>
      </c>
      <c r="AO14" s="256" t="s">
        <v>990</v>
      </c>
      <c r="AP14" s="209"/>
      <c r="AQ14" s="256" t="s">
        <v>1035</v>
      </c>
      <c r="AR14" s="258">
        <v>43921</v>
      </c>
      <c r="AS14" s="258">
        <v>44196</v>
      </c>
      <c r="AT14" s="256" t="s">
        <v>1036</v>
      </c>
      <c r="AU14" s="267" t="s">
        <v>1071</v>
      </c>
      <c r="AV14" s="268" t="s">
        <v>1072</v>
      </c>
      <c r="AW14" s="587" t="s">
        <v>1073</v>
      </c>
      <c r="AX14" s="213"/>
      <c r="AY14" s="213"/>
      <c r="AZ14" s="213"/>
      <c r="BA14" s="213"/>
      <c r="BB14" s="220"/>
      <c r="BC14" s="213"/>
      <c r="BD14" s="213"/>
      <c r="BE14" s="213"/>
      <c r="BF14" s="213"/>
      <c r="BG14" s="267" t="s">
        <v>1114</v>
      </c>
      <c r="BH14" s="279" t="s">
        <v>1115</v>
      </c>
      <c r="BI14" s="591">
        <v>0.59</v>
      </c>
      <c r="BJ14" s="213" t="s">
        <v>666</v>
      </c>
      <c r="BK14" s="213" t="s">
        <v>1145</v>
      </c>
      <c r="BL14" s="213" t="s">
        <v>667</v>
      </c>
      <c r="BM14" s="213" t="s">
        <v>668</v>
      </c>
      <c r="BN14" s="220">
        <v>44165</v>
      </c>
      <c r="BO14" s="213" t="s">
        <v>1146</v>
      </c>
      <c r="BP14" s="213" t="s">
        <v>585</v>
      </c>
      <c r="BQ14" s="213" t="s">
        <v>920</v>
      </c>
      <c r="BR14" s="213" t="s">
        <v>920</v>
      </c>
      <c r="BS14" s="249"/>
      <c r="BT14" s="249"/>
      <c r="BU14" s="249"/>
      <c r="BV14" s="213"/>
      <c r="BW14" s="213"/>
      <c r="BX14" s="213"/>
      <c r="BY14" s="213"/>
      <c r="BZ14" s="213"/>
      <c r="CA14" s="213"/>
      <c r="CB14" s="213"/>
      <c r="CC14" s="213"/>
      <c r="CD14" s="213"/>
      <c r="CF14" s="353"/>
      <c r="CG14" s="353"/>
      <c r="CK14" s="351"/>
      <c r="CL14" s="351"/>
      <c r="CM14" s="351"/>
      <c r="CN14" s="367"/>
    </row>
    <row r="15" spans="1:110" s="175" customFormat="1" ht="219.75" customHeight="1" x14ac:dyDescent="0.25">
      <c r="A15" s="353"/>
      <c r="B15" s="352"/>
      <c r="C15" s="370"/>
      <c r="D15" s="371"/>
      <c r="E15" s="371"/>
      <c r="F15" s="352"/>
      <c r="G15" s="352"/>
      <c r="H15" s="352"/>
      <c r="I15" s="352"/>
      <c r="J15" s="371"/>
      <c r="K15" s="353"/>
      <c r="L15" s="371"/>
      <c r="M15" s="371"/>
      <c r="N15" s="353"/>
      <c r="O15" s="353"/>
      <c r="P15" s="363"/>
      <c r="Q15" s="256" t="s">
        <v>960</v>
      </c>
      <c r="R15" s="183" t="s">
        <v>158</v>
      </c>
      <c r="S15" s="183" t="s">
        <v>58</v>
      </c>
      <c r="T15" s="183" t="s">
        <v>59</v>
      </c>
      <c r="U15" s="183" t="s">
        <v>60</v>
      </c>
      <c r="V15" s="183" t="s">
        <v>61</v>
      </c>
      <c r="W15" s="183" t="s">
        <v>62</v>
      </c>
      <c r="X15" s="183" t="s">
        <v>75</v>
      </c>
      <c r="Y15" s="183" t="s">
        <v>63</v>
      </c>
      <c r="Z15" s="198">
        <f t="shared" si="0"/>
        <v>100</v>
      </c>
      <c r="AA15" s="199" t="str">
        <f t="shared" si="2"/>
        <v>Fuerte</v>
      </c>
      <c r="AB15" s="200" t="s">
        <v>15</v>
      </c>
      <c r="AC15" s="184">
        <f t="shared" si="1"/>
        <v>150</v>
      </c>
      <c r="AD15" s="185" t="str">
        <f t="shared" si="3"/>
        <v>Moderado</v>
      </c>
      <c r="AE15" s="360"/>
      <c r="AF15" s="361"/>
      <c r="AG15" s="362"/>
      <c r="AH15" s="362"/>
      <c r="AI15" s="363"/>
      <c r="AJ15" s="363"/>
      <c r="AK15" s="363"/>
      <c r="AL15" s="363"/>
      <c r="AM15" s="364"/>
      <c r="AN15" s="256" t="s">
        <v>991</v>
      </c>
      <c r="AO15" s="256" t="s">
        <v>992</v>
      </c>
      <c r="AP15" s="209"/>
      <c r="AQ15" s="256" t="s">
        <v>1035</v>
      </c>
      <c r="AR15" s="258">
        <v>43921</v>
      </c>
      <c r="AS15" s="258">
        <v>44196</v>
      </c>
      <c r="AT15" s="256" t="s">
        <v>1037</v>
      </c>
      <c r="AU15" s="267" t="s">
        <v>1074</v>
      </c>
      <c r="AV15" s="271" t="s">
        <v>1075</v>
      </c>
      <c r="AW15" s="588">
        <v>1</v>
      </c>
      <c r="AX15" s="249"/>
      <c r="AY15" s="249"/>
      <c r="AZ15" s="249"/>
      <c r="BA15" s="249"/>
      <c r="BB15" s="249"/>
      <c r="BC15" s="249"/>
      <c r="BD15" s="249"/>
      <c r="BE15" s="249"/>
      <c r="BF15" s="249"/>
      <c r="BG15" s="267" t="s">
        <v>1116</v>
      </c>
      <c r="BH15" s="279" t="s">
        <v>1117</v>
      </c>
      <c r="BI15" s="591">
        <v>2.4500000000000002</v>
      </c>
      <c r="BJ15" s="250" t="s">
        <v>666</v>
      </c>
      <c r="BK15" s="223" t="s">
        <v>1147</v>
      </c>
      <c r="BL15" s="223" t="s">
        <v>667</v>
      </c>
      <c r="BM15" s="223" t="s">
        <v>668</v>
      </c>
      <c r="BN15" s="220">
        <v>44165</v>
      </c>
      <c r="BO15" s="213" t="s">
        <v>1148</v>
      </c>
      <c r="BP15" s="213" t="s">
        <v>585</v>
      </c>
      <c r="BQ15" s="213" t="s">
        <v>920</v>
      </c>
      <c r="BR15" s="213" t="s">
        <v>920</v>
      </c>
      <c r="BS15" s="197"/>
      <c r="BT15" s="197"/>
      <c r="BU15" s="197"/>
      <c r="BV15" s="223"/>
      <c r="BW15" s="223"/>
      <c r="BX15" s="223"/>
      <c r="BY15" s="223"/>
      <c r="BZ15" s="223"/>
      <c r="CA15" s="223"/>
      <c r="CB15" s="223"/>
      <c r="CC15" s="223"/>
      <c r="CD15" s="223"/>
      <c r="CF15" s="353"/>
      <c r="CG15" s="353"/>
      <c r="CK15" s="351"/>
      <c r="CL15" s="351"/>
      <c r="CM15" s="351"/>
      <c r="CN15" s="367"/>
    </row>
    <row r="16" spans="1:110" s="175" customFormat="1" ht="171" x14ac:dyDescent="0.25">
      <c r="A16" s="350" t="s">
        <v>822</v>
      </c>
      <c r="B16" s="350" t="s">
        <v>196</v>
      </c>
      <c r="C16" s="354" t="s">
        <v>601</v>
      </c>
      <c r="D16" s="350" t="s">
        <v>917</v>
      </c>
      <c r="E16" s="357" t="s">
        <v>926</v>
      </c>
      <c r="F16" s="350" t="s">
        <v>920</v>
      </c>
      <c r="G16" s="350" t="s">
        <v>920</v>
      </c>
      <c r="H16" s="350" t="s">
        <v>920</v>
      </c>
      <c r="I16" s="350" t="s">
        <v>920</v>
      </c>
      <c r="J16" s="357" t="s">
        <v>925</v>
      </c>
      <c r="K16" s="353" t="s">
        <v>677</v>
      </c>
      <c r="L16" s="357" t="s">
        <v>923</v>
      </c>
      <c r="M16" s="357" t="s">
        <v>924</v>
      </c>
      <c r="N16" s="353" t="s">
        <v>8</v>
      </c>
      <c r="O16" s="353" t="s">
        <v>14</v>
      </c>
      <c r="P16" s="363" t="str">
        <f>INDEX(Validacion!$C$15:$G$19,'Mapa de riesgo '!CF16:CF18,'Mapa de riesgo '!CG16:CG18)</f>
        <v>Extrema</v>
      </c>
      <c r="Q16" s="256" t="s">
        <v>961</v>
      </c>
      <c r="R16" s="183" t="s">
        <v>158</v>
      </c>
      <c r="S16" s="183" t="s">
        <v>58</v>
      </c>
      <c r="T16" s="183" t="s">
        <v>59</v>
      </c>
      <c r="U16" s="183" t="s">
        <v>60</v>
      </c>
      <c r="V16" s="183" t="s">
        <v>61</v>
      </c>
      <c r="W16" s="183" t="s">
        <v>62</v>
      </c>
      <c r="X16" s="183" t="s">
        <v>75</v>
      </c>
      <c r="Y16" s="183" t="s">
        <v>63</v>
      </c>
      <c r="Z16" s="198">
        <f t="shared" si="0"/>
        <v>100</v>
      </c>
      <c r="AA16" s="199" t="str">
        <f t="shared" ref="AA16:AA21" si="8">IF(Z16&gt;=96,"Fuerte",IF(OR(Z16=95,Z16&gt;=86),"Moderado","Débil"))</f>
        <v>Fuerte</v>
      </c>
      <c r="AB16" s="200" t="s">
        <v>133</v>
      </c>
      <c r="AC16" s="184">
        <f t="shared" si="1"/>
        <v>100</v>
      </c>
      <c r="AD16" s="185" t="str">
        <f t="shared" ref="AD16:AD21" si="9">IF(AND(AA16="Moderado",AB16="Moderado",AC16=100),"Moderado",IF(AC16=200,"Fuerte",IF(OR(AC16=150,),"Moderado","Débil")))</f>
        <v>Débil</v>
      </c>
      <c r="AE16" s="360">
        <f>(IF(AD16="Fuerte",100,IF(AD16="Moderado",50,0))+IF(AD17="Fuerte",100,IF(AD17="Moderado",50,0))+(IF(AD18="Fuerte",100,IF(AD18="Moderado",50,0)))/3)</f>
        <v>116.66666666666667</v>
      </c>
      <c r="AF16" s="361" t="str">
        <f>IF(AE16&gt;=100,"Fuerte",IF(OR(AE16=99,AE16&gt;=50),"Moderado","Débil"))</f>
        <v>Fuerte</v>
      </c>
      <c r="AG16" s="362" t="s">
        <v>150</v>
      </c>
      <c r="AH16" s="362" t="s">
        <v>150</v>
      </c>
      <c r="AI16" s="363" t="s">
        <v>643</v>
      </c>
      <c r="AJ16" s="363" t="s">
        <v>10</v>
      </c>
      <c r="AK16" s="363" t="s">
        <v>16</v>
      </c>
      <c r="AL16" s="363" t="str">
        <f>INDEX(Validacion!$C$15:$G$19,'Mapa de riesgo '!CK16:CK18,'Mapa de riesgo '!CM16:CM18)</f>
        <v>Baja</v>
      </c>
      <c r="AM16" s="364" t="s">
        <v>229</v>
      </c>
      <c r="AN16" s="259" t="s">
        <v>993</v>
      </c>
      <c r="AO16" s="256" t="s">
        <v>994</v>
      </c>
      <c r="AP16" s="209"/>
      <c r="AQ16" s="256" t="s">
        <v>1035</v>
      </c>
      <c r="AR16" s="258">
        <v>43921</v>
      </c>
      <c r="AS16" s="258">
        <v>44196</v>
      </c>
      <c r="AT16" s="256" t="s">
        <v>1038</v>
      </c>
      <c r="AU16" s="267" t="s">
        <v>1076</v>
      </c>
      <c r="AV16" s="268" t="s">
        <v>1077</v>
      </c>
      <c r="AW16" s="587" t="s">
        <v>1078</v>
      </c>
      <c r="AX16" s="249"/>
      <c r="AY16" s="249"/>
      <c r="AZ16" s="249"/>
      <c r="BA16" s="249"/>
      <c r="BB16" s="249"/>
      <c r="BC16" s="249"/>
      <c r="BD16" s="249"/>
      <c r="BE16" s="249"/>
      <c r="BF16" s="249"/>
      <c r="BG16" s="267" t="s">
        <v>1076</v>
      </c>
      <c r="BH16" s="279" t="s">
        <v>1077</v>
      </c>
      <c r="BI16" s="587" t="s">
        <v>1078</v>
      </c>
      <c r="BJ16" s="250" t="s">
        <v>666</v>
      </c>
      <c r="BK16" s="251" t="s">
        <v>1149</v>
      </c>
      <c r="BL16" s="251" t="s">
        <v>667</v>
      </c>
      <c r="BM16" s="251" t="s">
        <v>668</v>
      </c>
      <c r="BN16" s="220">
        <v>44165</v>
      </c>
      <c r="BO16" s="213" t="s">
        <v>1150</v>
      </c>
      <c r="BP16" s="213" t="s">
        <v>585</v>
      </c>
      <c r="BQ16" s="213" t="s">
        <v>920</v>
      </c>
      <c r="BR16" s="213" t="s">
        <v>920</v>
      </c>
      <c r="BS16" s="197"/>
      <c r="BT16" s="197"/>
      <c r="BU16" s="197"/>
      <c r="BV16" s="223"/>
      <c r="BW16" s="223"/>
      <c r="BX16" s="223"/>
      <c r="BY16" s="223"/>
      <c r="BZ16" s="223"/>
      <c r="CA16" s="223"/>
      <c r="CB16" s="223"/>
      <c r="CC16" s="223"/>
      <c r="CD16" s="223"/>
      <c r="CF16" s="353">
        <f>VLOOKUP(N16,Validacion!$I$15:$M$19,2,FALSE)</f>
        <v>4</v>
      </c>
      <c r="CG16" s="353">
        <f>VLOOKUP(O16,Validacion!$I$23:$J$27,2,FALSE)</f>
        <v>4</v>
      </c>
      <c r="CK16" s="350">
        <f>VLOOKUP($AJ16,Validacion!$I$15:$M$19,2,FALSE)</f>
        <v>2</v>
      </c>
      <c r="CL16" s="353"/>
      <c r="CM16" s="350">
        <f>VLOOKUP($AK16,Validacion!$I$23:$J$27,2,FALSE)</f>
        <v>2</v>
      </c>
      <c r="CN16" s="353"/>
    </row>
    <row r="17" spans="1:92" s="175" customFormat="1" ht="228" x14ac:dyDescent="0.25">
      <c r="A17" s="351"/>
      <c r="B17" s="351"/>
      <c r="C17" s="355"/>
      <c r="D17" s="351"/>
      <c r="E17" s="358"/>
      <c r="F17" s="351"/>
      <c r="G17" s="351"/>
      <c r="H17" s="351"/>
      <c r="I17" s="351"/>
      <c r="J17" s="358"/>
      <c r="K17" s="353"/>
      <c r="L17" s="358"/>
      <c r="M17" s="358"/>
      <c r="N17" s="353"/>
      <c r="O17" s="353"/>
      <c r="P17" s="363"/>
      <c r="Q17" s="256" t="s">
        <v>962</v>
      </c>
      <c r="R17" s="183" t="s">
        <v>158</v>
      </c>
      <c r="S17" s="183" t="s">
        <v>58</v>
      </c>
      <c r="T17" s="183" t="s">
        <v>59</v>
      </c>
      <c r="U17" s="183" t="s">
        <v>60</v>
      </c>
      <c r="V17" s="183" t="s">
        <v>61</v>
      </c>
      <c r="W17" s="183" t="s">
        <v>62</v>
      </c>
      <c r="X17" s="183" t="s">
        <v>75</v>
      </c>
      <c r="Y17" s="183" t="s">
        <v>63</v>
      </c>
      <c r="Z17" s="198">
        <f t="shared" si="0"/>
        <v>100</v>
      </c>
      <c r="AA17" s="199" t="str">
        <f t="shared" si="8"/>
        <v>Fuerte</v>
      </c>
      <c r="AB17" s="200" t="s">
        <v>141</v>
      </c>
      <c r="AC17" s="184">
        <f t="shared" si="1"/>
        <v>200</v>
      </c>
      <c r="AD17" s="185" t="str">
        <f t="shared" si="9"/>
        <v>Fuerte</v>
      </c>
      <c r="AE17" s="360"/>
      <c r="AF17" s="361"/>
      <c r="AG17" s="362"/>
      <c r="AH17" s="362"/>
      <c r="AI17" s="363"/>
      <c r="AJ17" s="363"/>
      <c r="AK17" s="363"/>
      <c r="AL17" s="363"/>
      <c r="AM17" s="364"/>
      <c r="AN17" s="256" t="s">
        <v>995</v>
      </c>
      <c r="AO17" s="256" t="s">
        <v>996</v>
      </c>
      <c r="AP17" s="209"/>
      <c r="AQ17" s="256" t="s">
        <v>1029</v>
      </c>
      <c r="AR17" s="258">
        <v>43921</v>
      </c>
      <c r="AS17" s="258">
        <v>44196</v>
      </c>
      <c r="AT17" s="260" t="s">
        <v>1039</v>
      </c>
      <c r="AU17" s="269" t="s">
        <v>1079</v>
      </c>
      <c r="AV17" s="270" t="s">
        <v>1080</v>
      </c>
      <c r="AW17" s="587" t="s">
        <v>1081</v>
      </c>
      <c r="AX17" s="249"/>
      <c r="AY17" s="249"/>
      <c r="AZ17" s="249"/>
      <c r="BA17" s="249"/>
      <c r="BB17" s="249"/>
      <c r="BC17" s="249"/>
      <c r="BD17" s="249"/>
      <c r="BE17" s="249"/>
      <c r="BF17" s="249"/>
      <c r="BG17" s="269" t="s">
        <v>1079</v>
      </c>
      <c r="BH17" s="270" t="s">
        <v>1080</v>
      </c>
      <c r="BI17" s="587" t="s">
        <v>1081</v>
      </c>
      <c r="BJ17" s="213" t="s">
        <v>19</v>
      </c>
      <c r="BK17" s="213" t="s">
        <v>1143</v>
      </c>
      <c r="BL17" s="213" t="s">
        <v>664</v>
      </c>
      <c r="BM17" s="213" t="s">
        <v>665</v>
      </c>
      <c r="BN17" s="220">
        <v>44165</v>
      </c>
      <c r="BO17" s="213" t="s">
        <v>1144</v>
      </c>
      <c r="BP17" s="213" t="s">
        <v>585</v>
      </c>
      <c r="BQ17" s="213" t="s">
        <v>920</v>
      </c>
      <c r="BR17" s="213" t="s">
        <v>920</v>
      </c>
      <c r="BS17" s="197"/>
      <c r="BT17" s="197"/>
      <c r="BU17" s="197"/>
      <c r="BV17" s="223"/>
      <c r="BW17" s="223"/>
      <c r="BX17" s="223"/>
      <c r="BY17" s="223"/>
      <c r="BZ17" s="223"/>
      <c r="CA17" s="223"/>
      <c r="CB17" s="223"/>
      <c r="CC17" s="223"/>
      <c r="CD17" s="223"/>
      <c r="CF17" s="353"/>
      <c r="CG17" s="353"/>
      <c r="CK17" s="351"/>
      <c r="CL17" s="353"/>
      <c r="CM17" s="351"/>
      <c r="CN17" s="353"/>
    </row>
    <row r="18" spans="1:92" s="175" customFormat="1" ht="185.25" x14ac:dyDescent="0.2">
      <c r="A18" s="352"/>
      <c r="B18" s="352"/>
      <c r="C18" s="356"/>
      <c r="D18" s="352"/>
      <c r="E18" s="359"/>
      <c r="F18" s="352"/>
      <c r="G18" s="352"/>
      <c r="H18" s="352"/>
      <c r="I18" s="352"/>
      <c r="J18" s="359"/>
      <c r="K18" s="353"/>
      <c r="L18" s="359"/>
      <c r="M18" s="359"/>
      <c r="N18" s="353"/>
      <c r="O18" s="353"/>
      <c r="P18" s="363"/>
      <c r="Q18" s="256" t="s">
        <v>963</v>
      </c>
      <c r="R18" s="183" t="s">
        <v>158</v>
      </c>
      <c r="S18" s="183" t="s">
        <v>58</v>
      </c>
      <c r="T18" s="183" t="s">
        <v>59</v>
      </c>
      <c r="U18" s="183" t="s">
        <v>60</v>
      </c>
      <c r="V18" s="183" t="s">
        <v>61</v>
      </c>
      <c r="W18" s="183" t="s">
        <v>62</v>
      </c>
      <c r="X18" s="183" t="s">
        <v>75</v>
      </c>
      <c r="Y18" s="183" t="s">
        <v>63</v>
      </c>
      <c r="Z18" s="198">
        <f t="shared" si="0"/>
        <v>100</v>
      </c>
      <c r="AA18" s="199" t="str">
        <f t="shared" si="8"/>
        <v>Fuerte</v>
      </c>
      <c r="AB18" s="200" t="s">
        <v>15</v>
      </c>
      <c r="AC18" s="184">
        <f t="shared" si="1"/>
        <v>150</v>
      </c>
      <c r="AD18" s="185" t="str">
        <f t="shared" si="9"/>
        <v>Moderado</v>
      </c>
      <c r="AE18" s="360"/>
      <c r="AF18" s="361"/>
      <c r="AG18" s="362"/>
      <c r="AH18" s="362"/>
      <c r="AI18" s="363"/>
      <c r="AJ18" s="363"/>
      <c r="AK18" s="363"/>
      <c r="AL18" s="363"/>
      <c r="AM18" s="364"/>
      <c r="AN18" s="256" t="s">
        <v>997</v>
      </c>
      <c r="AO18" s="256" t="s">
        <v>998</v>
      </c>
      <c r="AP18" s="209"/>
      <c r="AQ18" s="256" t="s">
        <v>1040</v>
      </c>
      <c r="AR18" s="258">
        <v>43921</v>
      </c>
      <c r="AS18" s="258">
        <v>44196</v>
      </c>
      <c r="AT18" s="256" t="s">
        <v>1041</v>
      </c>
      <c r="AU18" s="257"/>
      <c r="AV18" s="257"/>
      <c r="AW18" s="589"/>
      <c r="AX18" s="249"/>
      <c r="AY18" s="249"/>
      <c r="AZ18" s="249"/>
      <c r="BA18" s="249"/>
      <c r="BB18" s="249"/>
      <c r="BC18" s="249"/>
      <c r="BD18" s="249"/>
      <c r="BE18" s="249"/>
      <c r="BF18" s="249"/>
      <c r="BG18" s="257"/>
      <c r="BH18" s="257"/>
      <c r="BI18" s="276" t="s">
        <v>1140</v>
      </c>
      <c r="BJ18" s="213" t="s">
        <v>669</v>
      </c>
      <c r="BK18" s="213" t="s">
        <v>1141</v>
      </c>
      <c r="BL18" s="213" t="s">
        <v>667</v>
      </c>
      <c r="BM18" s="213" t="s">
        <v>668</v>
      </c>
      <c r="BN18" s="220">
        <v>44165</v>
      </c>
      <c r="BO18" s="213" t="s">
        <v>1142</v>
      </c>
      <c r="BP18" s="213" t="s">
        <v>585</v>
      </c>
      <c r="BQ18" s="213" t="s">
        <v>920</v>
      </c>
      <c r="BR18" s="213" t="s">
        <v>920</v>
      </c>
      <c r="BS18" s="197"/>
      <c r="BT18" s="197"/>
      <c r="BU18" s="197"/>
      <c r="BV18" s="223"/>
      <c r="BW18" s="223"/>
      <c r="BX18" s="223"/>
      <c r="BY18" s="223"/>
      <c r="BZ18" s="223"/>
      <c r="CA18" s="223"/>
      <c r="CB18" s="223"/>
      <c r="CC18" s="223"/>
      <c r="CD18" s="223"/>
      <c r="CF18" s="353"/>
      <c r="CG18" s="353"/>
      <c r="CK18" s="351"/>
      <c r="CL18" s="353"/>
      <c r="CM18" s="351"/>
      <c r="CN18" s="353"/>
    </row>
    <row r="19" spans="1:92" s="175" customFormat="1" ht="156.75" x14ac:dyDescent="0.25">
      <c r="A19" s="350" t="s">
        <v>822</v>
      </c>
      <c r="B19" s="350" t="s">
        <v>196</v>
      </c>
      <c r="C19" s="354" t="s">
        <v>601</v>
      </c>
      <c r="D19" s="350" t="s">
        <v>917</v>
      </c>
      <c r="E19" s="357" t="s">
        <v>927</v>
      </c>
      <c r="F19" s="350" t="s">
        <v>920</v>
      </c>
      <c r="G19" s="350" t="s">
        <v>920</v>
      </c>
      <c r="H19" s="350" t="s">
        <v>920</v>
      </c>
      <c r="I19" s="350" t="s">
        <v>920</v>
      </c>
      <c r="J19" s="357" t="s">
        <v>928</v>
      </c>
      <c r="K19" s="353" t="s">
        <v>677</v>
      </c>
      <c r="L19" s="357" t="s">
        <v>929</v>
      </c>
      <c r="M19" s="357" t="s">
        <v>930</v>
      </c>
      <c r="N19" s="353" t="s">
        <v>7</v>
      </c>
      <c r="O19" s="353" t="s">
        <v>14</v>
      </c>
      <c r="P19" s="363" t="str">
        <f>INDEX(Validacion!$C$15:$G$19,'Mapa de riesgo '!CF19:CF21,'Mapa de riesgo '!CG19:CG21)</f>
        <v>Extrema</v>
      </c>
      <c r="Q19" s="256" t="s">
        <v>964</v>
      </c>
      <c r="R19" s="183" t="s">
        <v>158</v>
      </c>
      <c r="S19" s="183" t="s">
        <v>58</v>
      </c>
      <c r="T19" s="183" t="s">
        <v>59</v>
      </c>
      <c r="U19" s="183" t="s">
        <v>60</v>
      </c>
      <c r="V19" s="183" t="s">
        <v>61</v>
      </c>
      <c r="W19" s="183" t="s">
        <v>62</v>
      </c>
      <c r="X19" s="183" t="s">
        <v>75</v>
      </c>
      <c r="Y19" s="183" t="s">
        <v>63</v>
      </c>
      <c r="Z19" s="198">
        <f t="shared" si="0"/>
        <v>100</v>
      </c>
      <c r="AA19" s="199" t="str">
        <f t="shared" si="8"/>
        <v>Fuerte</v>
      </c>
      <c r="AB19" s="200" t="s">
        <v>141</v>
      </c>
      <c r="AC19" s="184">
        <f t="shared" si="1"/>
        <v>200</v>
      </c>
      <c r="AD19" s="185" t="str">
        <f t="shared" si="9"/>
        <v>Fuerte</v>
      </c>
      <c r="AE19" s="360">
        <f>(IF(AD19="Fuerte",100,IF(AD19="Moderado",50,0))+IF(AD20="Fuerte",100,IF(AD20="Moderado",50,0))+(IF(AD21="Fuerte",100,IF(AD21="Moderado",50,0)))/3)</f>
        <v>233.33333333333334</v>
      </c>
      <c r="AF19" s="361" t="str">
        <f>IF(AE19&gt;=100,"Fuerte",IF(OR(AE19=99,AE19&gt;=50),"Moderado","Débil"))</f>
        <v>Fuerte</v>
      </c>
      <c r="AG19" s="362" t="s">
        <v>150</v>
      </c>
      <c r="AH19" s="362" t="s">
        <v>150</v>
      </c>
      <c r="AI19" s="363" t="s">
        <v>643</v>
      </c>
      <c r="AJ19" s="363" t="s">
        <v>9</v>
      </c>
      <c r="AK19" s="363" t="s">
        <v>16</v>
      </c>
      <c r="AL19" s="363" t="str">
        <f>INDEX(Validacion!$C$15:$G$19,'Mapa de riesgo '!CK19:CK21,'Mapa de riesgo '!CM19:CM21)</f>
        <v>Moderada</v>
      </c>
      <c r="AM19" s="364" t="s">
        <v>229</v>
      </c>
      <c r="AN19" s="261" t="s">
        <v>999</v>
      </c>
      <c r="AO19" s="262" t="s">
        <v>1000</v>
      </c>
      <c r="AP19" s="209"/>
      <c r="AQ19" s="262" t="s">
        <v>1042</v>
      </c>
      <c r="AR19" s="263">
        <v>43921</v>
      </c>
      <c r="AS19" s="264">
        <v>44196</v>
      </c>
      <c r="AT19" s="265" t="s">
        <v>1043</v>
      </c>
      <c r="AU19" s="267" t="s">
        <v>1082</v>
      </c>
      <c r="AV19" s="268" t="s">
        <v>1083</v>
      </c>
      <c r="AW19" s="588">
        <v>0.8</v>
      </c>
      <c r="AX19" s="249"/>
      <c r="AY19" s="249"/>
      <c r="AZ19" s="249"/>
      <c r="BA19" s="249"/>
      <c r="BB19" s="249"/>
      <c r="BC19" s="249"/>
      <c r="BD19" s="249"/>
      <c r="BE19" s="249"/>
      <c r="BF19" s="249"/>
      <c r="BG19" s="267" t="s">
        <v>1082</v>
      </c>
      <c r="BH19" s="268" t="s">
        <v>1083</v>
      </c>
      <c r="BI19" s="588">
        <v>0.8</v>
      </c>
      <c r="BJ19" s="213" t="s">
        <v>19</v>
      </c>
      <c r="BK19" s="213" t="s">
        <v>1143</v>
      </c>
      <c r="BL19" s="213" t="s">
        <v>664</v>
      </c>
      <c r="BM19" s="213" t="s">
        <v>665</v>
      </c>
      <c r="BN19" s="220">
        <v>44165</v>
      </c>
      <c r="BO19" s="213" t="s">
        <v>1144</v>
      </c>
      <c r="BP19" s="213" t="s">
        <v>585</v>
      </c>
      <c r="BQ19" s="213" t="s">
        <v>920</v>
      </c>
      <c r="BR19" s="213" t="s">
        <v>920</v>
      </c>
      <c r="BS19" s="197"/>
      <c r="BT19" s="197"/>
      <c r="BU19" s="197"/>
      <c r="BV19" s="223"/>
      <c r="BW19" s="223"/>
      <c r="BX19" s="223"/>
      <c r="BY19" s="223"/>
      <c r="BZ19" s="223"/>
      <c r="CA19" s="223"/>
      <c r="CB19" s="223"/>
      <c r="CC19" s="223"/>
      <c r="CD19" s="223"/>
      <c r="CF19" s="353">
        <f>VLOOKUP(N19,Validacion!$I$15:$M$19,2,FALSE)</f>
        <v>5</v>
      </c>
      <c r="CG19" s="353">
        <f>VLOOKUP(O19,Validacion!$I$23:$J$27,2,FALSE)</f>
        <v>4</v>
      </c>
      <c r="CK19" s="350">
        <f>VLOOKUP($AJ19,Validacion!$I$15:$M$19,2,FALSE)</f>
        <v>3</v>
      </c>
      <c r="CL19" s="365"/>
      <c r="CM19" s="350">
        <f>VLOOKUP($AK19,Validacion!$I$23:$J$27,2,FALSE)</f>
        <v>2</v>
      </c>
      <c r="CN19" s="182"/>
    </row>
    <row r="20" spans="1:92" s="175" customFormat="1" ht="185.25" x14ac:dyDescent="0.2">
      <c r="A20" s="351"/>
      <c r="B20" s="351"/>
      <c r="C20" s="355"/>
      <c r="D20" s="351"/>
      <c r="E20" s="358"/>
      <c r="F20" s="351"/>
      <c r="G20" s="351"/>
      <c r="H20" s="351"/>
      <c r="I20" s="351"/>
      <c r="J20" s="358"/>
      <c r="K20" s="353"/>
      <c r="L20" s="358"/>
      <c r="M20" s="358"/>
      <c r="N20" s="353"/>
      <c r="O20" s="353"/>
      <c r="P20" s="363"/>
      <c r="Q20" s="256" t="s">
        <v>965</v>
      </c>
      <c r="R20" s="183" t="s">
        <v>158</v>
      </c>
      <c r="S20" s="183" t="s">
        <v>58</v>
      </c>
      <c r="T20" s="183" t="s">
        <v>59</v>
      </c>
      <c r="U20" s="183" t="s">
        <v>60</v>
      </c>
      <c r="V20" s="183" t="s">
        <v>61</v>
      </c>
      <c r="W20" s="183" t="s">
        <v>62</v>
      </c>
      <c r="X20" s="183" t="s">
        <v>75</v>
      </c>
      <c r="Y20" s="183" t="s">
        <v>63</v>
      </c>
      <c r="Z20" s="198">
        <f t="shared" si="0"/>
        <v>100</v>
      </c>
      <c r="AA20" s="199" t="str">
        <f t="shared" si="8"/>
        <v>Fuerte</v>
      </c>
      <c r="AB20" s="200" t="s">
        <v>141</v>
      </c>
      <c r="AC20" s="184">
        <f t="shared" si="1"/>
        <v>200</v>
      </c>
      <c r="AD20" s="185" t="str">
        <f t="shared" si="9"/>
        <v>Fuerte</v>
      </c>
      <c r="AE20" s="360"/>
      <c r="AF20" s="361"/>
      <c r="AG20" s="362"/>
      <c r="AH20" s="362"/>
      <c r="AI20" s="363"/>
      <c r="AJ20" s="363"/>
      <c r="AK20" s="363"/>
      <c r="AL20" s="363"/>
      <c r="AM20" s="364"/>
      <c r="AN20" s="257"/>
      <c r="AO20" s="257"/>
      <c r="AP20" s="209"/>
      <c r="AQ20" s="257"/>
      <c r="AR20" s="257"/>
      <c r="AS20" s="257"/>
      <c r="AT20" s="257"/>
      <c r="AU20" s="267" t="s">
        <v>1084</v>
      </c>
      <c r="AV20" s="267"/>
      <c r="AW20" s="588"/>
      <c r="AX20" s="249"/>
      <c r="AY20" s="249"/>
      <c r="AZ20" s="249"/>
      <c r="BA20" s="249"/>
      <c r="BB20" s="249"/>
      <c r="BC20" s="249"/>
      <c r="BD20" s="249"/>
      <c r="BE20" s="249"/>
      <c r="BF20" s="249"/>
      <c r="BG20" s="267" t="s">
        <v>1118</v>
      </c>
      <c r="BH20" s="268" t="s">
        <v>1119</v>
      </c>
      <c r="BI20" s="591">
        <v>0.33</v>
      </c>
      <c r="BJ20" s="213" t="s">
        <v>19</v>
      </c>
      <c r="BK20" s="213" t="s">
        <v>1143</v>
      </c>
      <c r="BL20" s="213" t="s">
        <v>664</v>
      </c>
      <c r="BM20" s="213" t="s">
        <v>665</v>
      </c>
      <c r="BN20" s="220">
        <v>44165</v>
      </c>
      <c r="BO20" s="213" t="s">
        <v>1144</v>
      </c>
      <c r="BP20" s="213" t="s">
        <v>585</v>
      </c>
      <c r="BQ20" s="213" t="s">
        <v>920</v>
      </c>
      <c r="BR20" s="213" t="s">
        <v>920</v>
      </c>
      <c r="BS20" s="197"/>
      <c r="BT20" s="197"/>
      <c r="BU20" s="197"/>
      <c r="BV20" s="223"/>
      <c r="BW20" s="223"/>
      <c r="BX20" s="223"/>
      <c r="BY20" s="223"/>
      <c r="BZ20" s="223"/>
      <c r="CA20" s="223"/>
      <c r="CB20" s="223"/>
      <c r="CC20" s="223"/>
      <c r="CD20" s="223"/>
      <c r="CF20" s="353"/>
      <c r="CG20" s="353"/>
      <c r="CK20" s="351"/>
      <c r="CL20" s="366"/>
      <c r="CM20" s="351"/>
      <c r="CN20" s="182"/>
    </row>
    <row r="21" spans="1:92" s="175" customFormat="1" ht="114.75" x14ac:dyDescent="0.25">
      <c r="A21" s="352"/>
      <c r="B21" s="352"/>
      <c r="C21" s="356"/>
      <c r="D21" s="352"/>
      <c r="E21" s="359"/>
      <c r="F21" s="352"/>
      <c r="G21" s="352"/>
      <c r="H21" s="352"/>
      <c r="I21" s="352"/>
      <c r="J21" s="359"/>
      <c r="K21" s="353"/>
      <c r="L21" s="359"/>
      <c r="M21" s="359"/>
      <c r="N21" s="353"/>
      <c r="O21" s="353"/>
      <c r="P21" s="363"/>
      <c r="Q21" s="256" t="s">
        <v>966</v>
      </c>
      <c r="R21" s="183" t="s">
        <v>158</v>
      </c>
      <c r="S21" s="183" t="s">
        <v>58</v>
      </c>
      <c r="T21" s="183" t="s">
        <v>59</v>
      </c>
      <c r="U21" s="183" t="s">
        <v>60</v>
      </c>
      <c r="V21" s="183" t="s">
        <v>61</v>
      </c>
      <c r="W21" s="183" t="s">
        <v>62</v>
      </c>
      <c r="X21" s="183" t="s">
        <v>75</v>
      </c>
      <c r="Y21" s="183" t="s">
        <v>63</v>
      </c>
      <c r="Z21" s="198">
        <f t="shared" si="0"/>
        <v>100</v>
      </c>
      <c r="AA21" s="199" t="str">
        <f t="shared" si="8"/>
        <v>Fuerte</v>
      </c>
      <c r="AB21" s="200" t="s">
        <v>141</v>
      </c>
      <c r="AC21" s="184">
        <f t="shared" si="1"/>
        <v>200</v>
      </c>
      <c r="AD21" s="185" t="str">
        <f t="shared" si="9"/>
        <v>Fuerte</v>
      </c>
      <c r="AE21" s="360"/>
      <c r="AF21" s="361"/>
      <c r="AG21" s="362"/>
      <c r="AH21" s="362"/>
      <c r="AI21" s="363"/>
      <c r="AJ21" s="363"/>
      <c r="AK21" s="363"/>
      <c r="AL21" s="363"/>
      <c r="AM21" s="364"/>
      <c r="AN21" s="259" t="s">
        <v>1001</v>
      </c>
      <c r="AO21" s="256" t="s">
        <v>1002</v>
      </c>
      <c r="AP21" s="209"/>
      <c r="AQ21" s="266" t="s">
        <v>1044</v>
      </c>
      <c r="AR21" s="258">
        <v>43921</v>
      </c>
      <c r="AS21" s="258">
        <v>44196</v>
      </c>
      <c r="AT21" s="260" t="s">
        <v>1045</v>
      </c>
      <c r="AU21" s="267" t="s">
        <v>1085</v>
      </c>
      <c r="AV21" s="268" t="s">
        <v>1086</v>
      </c>
      <c r="AW21" s="587" t="s">
        <v>1087</v>
      </c>
      <c r="AX21" s="249"/>
      <c r="AY21" s="249"/>
      <c r="AZ21" s="249"/>
      <c r="BA21" s="249"/>
      <c r="BB21" s="249"/>
      <c r="BC21" s="249"/>
      <c r="BD21" s="249"/>
      <c r="BE21" s="249"/>
      <c r="BF21" s="249"/>
      <c r="BG21" s="267" t="s">
        <v>1120</v>
      </c>
      <c r="BH21" s="268" t="s">
        <v>1086</v>
      </c>
      <c r="BI21" s="587" t="s">
        <v>1121</v>
      </c>
      <c r="BJ21" s="213" t="s">
        <v>19</v>
      </c>
      <c r="BK21" s="213" t="s">
        <v>1143</v>
      </c>
      <c r="BL21" s="213" t="s">
        <v>664</v>
      </c>
      <c r="BM21" s="213" t="s">
        <v>665</v>
      </c>
      <c r="BN21" s="220">
        <v>44165</v>
      </c>
      <c r="BO21" s="213" t="s">
        <v>1144</v>
      </c>
      <c r="BP21" s="213" t="s">
        <v>585</v>
      </c>
      <c r="BQ21" s="213" t="s">
        <v>920</v>
      </c>
      <c r="BR21" s="213" t="s">
        <v>920</v>
      </c>
      <c r="BS21" s="197"/>
      <c r="BT21" s="197"/>
      <c r="BU21" s="197"/>
      <c r="BV21" s="223"/>
      <c r="BW21" s="223"/>
      <c r="BX21" s="223"/>
      <c r="BY21" s="223"/>
      <c r="BZ21" s="223"/>
      <c r="CA21" s="223"/>
      <c r="CB21" s="223"/>
      <c r="CC21" s="223"/>
      <c r="CD21" s="223"/>
      <c r="CF21" s="353"/>
      <c r="CG21" s="353"/>
      <c r="CK21" s="351"/>
      <c r="CL21" s="366"/>
      <c r="CM21" s="351"/>
      <c r="CN21" s="182"/>
    </row>
    <row r="22" spans="1:92" s="219" customFormat="1" ht="199.5" x14ac:dyDescent="0.25">
      <c r="A22" s="350" t="s">
        <v>822</v>
      </c>
      <c r="B22" s="350" t="s">
        <v>196</v>
      </c>
      <c r="C22" s="354" t="s">
        <v>601</v>
      </c>
      <c r="D22" s="350" t="s">
        <v>917</v>
      </c>
      <c r="E22" s="357" t="s">
        <v>931</v>
      </c>
      <c r="F22" s="350" t="s">
        <v>920</v>
      </c>
      <c r="G22" s="350" t="s">
        <v>920</v>
      </c>
      <c r="H22" s="350" t="s">
        <v>920</v>
      </c>
      <c r="I22" s="350" t="s">
        <v>920</v>
      </c>
      <c r="J22" s="357" t="s">
        <v>932</v>
      </c>
      <c r="K22" s="353" t="s">
        <v>677</v>
      </c>
      <c r="L22" s="357" t="s">
        <v>933</v>
      </c>
      <c r="M22" s="406" t="s">
        <v>934</v>
      </c>
      <c r="N22" s="353" t="s">
        <v>8</v>
      </c>
      <c r="O22" s="353" t="s">
        <v>14</v>
      </c>
      <c r="P22" s="363" t="str">
        <f>INDEX(Validacion!$C$15:$G$19,'Mapa de riesgo '!CF22:CF24,'Mapa de riesgo '!CG22:CG24)</f>
        <v>Extrema</v>
      </c>
      <c r="Q22" s="256" t="s">
        <v>967</v>
      </c>
      <c r="R22" s="183" t="s">
        <v>158</v>
      </c>
      <c r="S22" s="183" t="s">
        <v>58</v>
      </c>
      <c r="T22" s="183" t="s">
        <v>59</v>
      </c>
      <c r="U22" s="183" t="s">
        <v>60</v>
      </c>
      <c r="V22" s="183" t="s">
        <v>61</v>
      </c>
      <c r="W22" s="183" t="s">
        <v>62</v>
      </c>
      <c r="X22" s="183" t="s">
        <v>75</v>
      </c>
      <c r="Y22" s="183" t="s">
        <v>63</v>
      </c>
      <c r="Z22" s="247">
        <f t="shared" ref="Z22:Z30" si="10">IF(S22="Asignado",15,0)+IF(T22="Adecuado",15,0)+IF(U22="Oportuna",15,0)+IF(V22="Prevenir",15,IF(V22="Detectar",10,0))+IF(W22="Confiable",15,0)+IF(X22="Se investigan y resuelven oportunamente",15,0)+IF(Y22="Completa",10,IF(Y22="Incompleta",5,0))</f>
        <v>100</v>
      </c>
      <c r="AA22" s="248" t="str">
        <f t="shared" ref="AA22:AA30" si="11">IF(Z22&gt;=96,"Fuerte",IF(OR(Z22=95,Z22&gt;=86),"Moderado","Débil"))</f>
        <v>Fuerte</v>
      </c>
      <c r="AB22" s="246" t="s">
        <v>133</v>
      </c>
      <c r="AC22" s="184">
        <f t="shared" ref="AC22:AC30" si="12">IF(AA22="Fuerte",100,IF(AA22="Moderado",50,0))+IF(AB22="Fuerte",100,IF(AB22="Moderado",50,0))</f>
        <v>100</v>
      </c>
      <c r="AD22" s="185" t="str">
        <f t="shared" ref="AD22:AD30" si="13">IF(AND(AA22="Moderado",AB22="Moderado",AC22=100),"Moderado",IF(AC22=200,"Fuerte",IF(OR(AC22=150,),"Moderado","Débil")))</f>
        <v>Débil</v>
      </c>
      <c r="AE22" s="360">
        <f>(IF(AD22="Fuerte",100,IF(AD22="Moderado",50,0))+IF(AD23="Fuerte",100,IF(AD23="Moderado",50,0))+(IF(AD24="Fuerte",100,IF(AD24="Moderado",50,0)))/3)</f>
        <v>116.66666666666667</v>
      </c>
      <c r="AF22" s="361" t="str">
        <f>IF(AE22&gt;=100,"Fuerte",IF(OR(AE22=99,AE22&gt;=50),"Moderado","Débil"))</f>
        <v>Fuerte</v>
      </c>
      <c r="AG22" s="362" t="s">
        <v>150</v>
      </c>
      <c r="AH22" s="362" t="s">
        <v>150</v>
      </c>
      <c r="AI22" s="363" t="s">
        <v>643</v>
      </c>
      <c r="AJ22" s="363" t="s">
        <v>10</v>
      </c>
      <c r="AK22" s="363" t="s">
        <v>16</v>
      </c>
      <c r="AL22" s="363" t="str">
        <f>INDEX(Validacion!$C$15:$G$19,'Mapa de riesgo '!CK22:CK24,'Mapa de riesgo '!CM22:CM24)</f>
        <v>Baja</v>
      </c>
      <c r="AM22" s="364" t="s">
        <v>229</v>
      </c>
      <c r="AN22" s="256" t="s">
        <v>1003</v>
      </c>
      <c r="AO22" s="256" t="s">
        <v>1004</v>
      </c>
      <c r="AP22" s="209"/>
      <c r="AQ22" s="256" t="s">
        <v>1029</v>
      </c>
      <c r="AR22" s="258">
        <v>43921</v>
      </c>
      <c r="AS22" s="258">
        <v>44196</v>
      </c>
      <c r="AT22" s="256" t="s">
        <v>1046</v>
      </c>
      <c r="AU22" s="267" t="s">
        <v>1088</v>
      </c>
      <c r="AV22" s="267" t="s">
        <v>1089</v>
      </c>
      <c r="AW22" s="587" t="s">
        <v>1065</v>
      </c>
      <c r="AX22" s="249"/>
      <c r="AY22" s="249"/>
      <c r="AZ22" s="249"/>
      <c r="BA22" s="249"/>
      <c r="BB22" s="249"/>
      <c r="BC22" s="249"/>
      <c r="BD22" s="249"/>
      <c r="BE22" s="249"/>
      <c r="BF22" s="249"/>
      <c r="BG22" s="267" t="s">
        <v>1122</v>
      </c>
      <c r="BH22" s="268" t="s">
        <v>1123</v>
      </c>
      <c r="BI22" s="587" t="s">
        <v>1124</v>
      </c>
      <c r="BJ22" s="213" t="s">
        <v>669</v>
      </c>
      <c r="BK22" s="213" t="s">
        <v>1141</v>
      </c>
      <c r="BL22" s="213" t="s">
        <v>667</v>
      </c>
      <c r="BM22" s="213" t="s">
        <v>668</v>
      </c>
      <c r="BN22" s="220">
        <v>44165</v>
      </c>
      <c r="BO22" s="213" t="s">
        <v>1142</v>
      </c>
      <c r="BP22" s="213" t="s">
        <v>585</v>
      </c>
      <c r="BQ22" s="213" t="s">
        <v>920</v>
      </c>
      <c r="BR22" s="213" t="s">
        <v>920</v>
      </c>
      <c r="BS22" s="249"/>
      <c r="BT22" s="249"/>
      <c r="BU22" s="249"/>
      <c r="BV22" s="249"/>
      <c r="BW22" s="249"/>
      <c r="BX22" s="249"/>
      <c r="BY22" s="249"/>
      <c r="BZ22" s="249"/>
      <c r="CA22" s="249"/>
      <c r="CB22" s="249"/>
      <c r="CC22" s="249"/>
      <c r="CD22" s="249"/>
      <c r="CF22" s="353">
        <f>VLOOKUP(N22,Validacion!$I$15:$M$19,2,FALSE)</f>
        <v>4</v>
      </c>
      <c r="CG22" s="353">
        <f>VLOOKUP(O22,Validacion!$I$23:$J$27,2,FALSE)</f>
        <v>4</v>
      </c>
      <c r="CK22" s="350">
        <f>VLOOKUP($AJ22,Validacion!$I$15:$M$19,2,FALSE)</f>
        <v>2</v>
      </c>
      <c r="CL22" s="353"/>
      <c r="CM22" s="350">
        <f>VLOOKUP($AK22,Validacion!$I$23:$J$27,2,FALSE)</f>
        <v>2</v>
      </c>
      <c r="CN22" s="353"/>
    </row>
    <row r="23" spans="1:92" s="219" customFormat="1" ht="199.5" x14ac:dyDescent="0.25">
      <c r="A23" s="351"/>
      <c r="B23" s="351"/>
      <c r="C23" s="355"/>
      <c r="D23" s="351"/>
      <c r="E23" s="358"/>
      <c r="F23" s="351"/>
      <c r="G23" s="351"/>
      <c r="H23" s="351"/>
      <c r="I23" s="351"/>
      <c r="J23" s="358"/>
      <c r="K23" s="353"/>
      <c r="L23" s="358"/>
      <c r="M23" s="406"/>
      <c r="N23" s="353"/>
      <c r="O23" s="353"/>
      <c r="P23" s="363"/>
      <c r="Q23" s="256" t="s">
        <v>968</v>
      </c>
      <c r="R23" s="183" t="s">
        <v>158</v>
      </c>
      <c r="S23" s="183" t="s">
        <v>58</v>
      </c>
      <c r="T23" s="183" t="s">
        <v>59</v>
      </c>
      <c r="U23" s="183" t="s">
        <v>60</v>
      </c>
      <c r="V23" s="183" t="s">
        <v>61</v>
      </c>
      <c r="W23" s="183" t="s">
        <v>62</v>
      </c>
      <c r="X23" s="183" t="s">
        <v>75</v>
      </c>
      <c r="Y23" s="183" t="s">
        <v>63</v>
      </c>
      <c r="Z23" s="247">
        <f t="shared" si="10"/>
        <v>100</v>
      </c>
      <c r="AA23" s="248" t="str">
        <f t="shared" si="11"/>
        <v>Fuerte</v>
      </c>
      <c r="AB23" s="246" t="s">
        <v>141</v>
      </c>
      <c r="AC23" s="184">
        <f t="shared" si="12"/>
        <v>200</v>
      </c>
      <c r="AD23" s="185" t="str">
        <f t="shared" si="13"/>
        <v>Fuerte</v>
      </c>
      <c r="AE23" s="360"/>
      <c r="AF23" s="361"/>
      <c r="AG23" s="362"/>
      <c r="AH23" s="362"/>
      <c r="AI23" s="363"/>
      <c r="AJ23" s="363"/>
      <c r="AK23" s="363"/>
      <c r="AL23" s="363"/>
      <c r="AM23" s="364"/>
      <c r="AN23" s="256" t="s">
        <v>1005</v>
      </c>
      <c r="AO23" s="256" t="s">
        <v>1006</v>
      </c>
      <c r="AP23" s="209"/>
      <c r="AQ23" s="256" t="s">
        <v>1047</v>
      </c>
      <c r="AR23" s="258">
        <v>43921</v>
      </c>
      <c r="AS23" s="258">
        <v>44196</v>
      </c>
      <c r="AT23" s="256" t="s">
        <v>1048</v>
      </c>
      <c r="AU23" s="267" t="s">
        <v>1090</v>
      </c>
      <c r="AV23" s="267"/>
      <c r="AW23" s="587" t="s">
        <v>1065</v>
      </c>
      <c r="AX23" s="249"/>
      <c r="AY23" s="249"/>
      <c r="AZ23" s="249"/>
      <c r="BA23" s="249"/>
      <c r="BB23" s="249"/>
      <c r="BC23" s="249"/>
      <c r="BD23" s="249"/>
      <c r="BE23" s="249"/>
      <c r="BF23" s="249"/>
      <c r="BG23" s="267" t="s">
        <v>1125</v>
      </c>
      <c r="BH23" s="268" t="s">
        <v>1126</v>
      </c>
      <c r="BI23" s="588">
        <v>1</v>
      </c>
      <c r="BJ23" s="213" t="s">
        <v>19</v>
      </c>
      <c r="BK23" s="213" t="s">
        <v>1152</v>
      </c>
      <c r="BL23" s="213" t="s">
        <v>664</v>
      </c>
      <c r="BM23" s="213" t="s">
        <v>665</v>
      </c>
      <c r="BN23" s="220">
        <v>44165</v>
      </c>
      <c r="BO23" s="213" t="s">
        <v>1144</v>
      </c>
      <c r="BP23" s="213" t="s">
        <v>585</v>
      </c>
      <c r="BQ23" s="213" t="s">
        <v>920</v>
      </c>
      <c r="BR23" s="213" t="s">
        <v>920</v>
      </c>
      <c r="BS23" s="249"/>
      <c r="BT23" s="249"/>
      <c r="BU23" s="249"/>
      <c r="BV23" s="249"/>
      <c r="BW23" s="249"/>
      <c r="BX23" s="249"/>
      <c r="BY23" s="249"/>
      <c r="BZ23" s="249"/>
      <c r="CA23" s="249"/>
      <c r="CB23" s="249"/>
      <c r="CC23" s="249"/>
      <c r="CD23" s="249"/>
      <c r="CF23" s="353"/>
      <c r="CG23" s="353"/>
      <c r="CK23" s="351"/>
      <c r="CL23" s="353"/>
      <c r="CM23" s="351"/>
      <c r="CN23" s="353"/>
    </row>
    <row r="24" spans="1:92" s="219" customFormat="1" ht="142.5" x14ac:dyDescent="0.25">
      <c r="A24" s="352"/>
      <c r="B24" s="352"/>
      <c r="C24" s="356"/>
      <c r="D24" s="352"/>
      <c r="E24" s="359"/>
      <c r="F24" s="352"/>
      <c r="G24" s="352"/>
      <c r="H24" s="352"/>
      <c r="I24" s="352"/>
      <c r="J24" s="359"/>
      <c r="K24" s="353"/>
      <c r="L24" s="359"/>
      <c r="M24" s="406"/>
      <c r="N24" s="353"/>
      <c r="O24" s="353"/>
      <c r="P24" s="363"/>
      <c r="Q24" s="256" t="s">
        <v>969</v>
      </c>
      <c r="R24" s="183" t="s">
        <v>158</v>
      </c>
      <c r="S24" s="183" t="s">
        <v>58</v>
      </c>
      <c r="T24" s="183" t="s">
        <v>59</v>
      </c>
      <c r="U24" s="183" t="s">
        <v>60</v>
      </c>
      <c r="V24" s="183" t="s">
        <v>61</v>
      </c>
      <c r="W24" s="183" t="s">
        <v>62</v>
      </c>
      <c r="X24" s="183" t="s">
        <v>75</v>
      </c>
      <c r="Y24" s="183" t="s">
        <v>63</v>
      </c>
      <c r="Z24" s="247">
        <f t="shared" si="10"/>
        <v>100</v>
      </c>
      <c r="AA24" s="248" t="str">
        <f t="shared" si="11"/>
        <v>Fuerte</v>
      </c>
      <c r="AB24" s="246" t="s">
        <v>15</v>
      </c>
      <c r="AC24" s="184">
        <f t="shared" si="12"/>
        <v>150</v>
      </c>
      <c r="AD24" s="185" t="str">
        <f t="shared" si="13"/>
        <v>Moderado</v>
      </c>
      <c r="AE24" s="360"/>
      <c r="AF24" s="361"/>
      <c r="AG24" s="362"/>
      <c r="AH24" s="362"/>
      <c r="AI24" s="363"/>
      <c r="AJ24" s="363"/>
      <c r="AK24" s="363"/>
      <c r="AL24" s="363"/>
      <c r="AM24" s="364"/>
      <c r="AN24" s="259" t="s">
        <v>1007</v>
      </c>
      <c r="AO24" s="259" t="s">
        <v>1008</v>
      </c>
      <c r="AP24" s="209"/>
      <c r="AQ24" s="266" t="s">
        <v>1049</v>
      </c>
      <c r="AR24" s="258">
        <v>43921</v>
      </c>
      <c r="AS24" s="258">
        <v>44196</v>
      </c>
      <c r="AT24" s="256" t="s">
        <v>1050</v>
      </c>
      <c r="AU24" s="267" t="s">
        <v>1091</v>
      </c>
      <c r="AV24" s="268" t="s">
        <v>1092</v>
      </c>
      <c r="AW24" s="587" t="s">
        <v>1093</v>
      </c>
      <c r="AX24" s="249"/>
      <c r="AY24" s="249"/>
      <c r="AZ24" s="249"/>
      <c r="BA24" s="249"/>
      <c r="BB24" s="249"/>
      <c r="BC24" s="249"/>
      <c r="BD24" s="249"/>
      <c r="BE24" s="249"/>
      <c r="BF24" s="249"/>
      <c r="BG24" s="267" t="s">
        <v>1127</v>
      </c>
      <c r="BH24" s="268" t="s">
        <v>1092</v>
      </c>
      <c r="BI24" s="591">
        <v>0.59</v>
      </c>
      <c r="BJ24" s="213" t="s">
        <v>19</v>
      </c>
      <c r="BK24" s="213" t="s">
        <v>1152</v>
      </c>
      <c r="BL24" s="213" t="s">
        <v>664</v>
      </c>
      <c r="BM24" s="213" t="s">
        <v>665</v>
      </c>
      <c r="BN24" s="220">
        <v>44165</v>
      </c>
      <c r="BO24" s="213" t="s">
        <v>1144</v>
      </c>
      <c r="BP24" s="213" t="s">
        <v>585</v>
      </c>
      <c r="BQ24" s="213" t="s">
        <v>920</v>
      </c>
      <c r="BR24" s="213" t="s">
        <v>920</v>
      </c>
      <c r="BS24" s="249"/>
      <c r="BT24" s="249"/>
      <c r="BU24" s="249"/>
      <c r="BV24" s="249"/>
      <c r="BW24" s="249"/>
      <c r="BX24" s="249"/>
      <c r="BY24" s="249"/>
      <c r="BZ24" s="249"/>
      <c r="CA24" s="249"/>
      <c r="CB24" s="249"/>
      <c r="CC24" s="249"/>
      <c r="CD24" s="249"/>
      <c r="CF24" s="353"/>
      <c r="CG24" s="353"/>
      <c r="CK24" s="351"/>
      <c r="CL24" s="353"/>
      <c r="CM24" s="351"/>
      <c r="CN24" s="353"/>
    </row>
    <row r="25" spans="1:92" s="219" customFormat="1" ht="171" x14ac:dyDescent="0.25">
      <c r="A25" s="350" t="s">
        <v>822</v>
      </c>
      <c r="B25" s="350" t="s">
        <v>196</v>
      </c>
      <c r="C25" s="354" t="s">
        <v>601</v>
      </c>
      <c r="D25" s="350" t="s">
        <v>917</v>
      </c>
      <c r="E25" s="357" t="s">
        <v>935</v>
      </c>
      <c r="F25" s="350" t="s">
        <v>920</v>
      </c>
      <c r="G25" s="350" t="s">
        <v>920</v>
      </c>
      <c r="H25" s="350" t="s">
        <v>920</v>
      </c>
      <c r="I25" s="350" t="s">
        <v>920</v>
      </c>
      <c r="J25" s="357" t="s">
        <v>936</v>
      </c>
      <c r="K25" s="353" t="s">
        <v>677</v>
      </c>
      <c r="L25" s="357" t="s">
        <v>937</v>
      </c>
      <c r="M25" s="357" t="s">
        <v>938</v>
      </c>
      <c r="N25" s="353" t="s">
        <v>8</v>
      </c>
      <c r="O25" s="353" t="s">
        <v>14</v>
      </c>
      <c r="P25" s="363" t="str">
        <f>INDEX(Validacion!$C$15:$G$19,'Mapa de riesgo '!CF25:CF27,'Mapa de riesgo '!CG25:CG27)</f>
        <v>Extrema</v>
      </c>
      <c r="Q25" s="256" t="s">
        <v>970</v>
      </c>
      <c r="R25" s="183" t="s">
        <v>158</v>
      </c>
      <c r="S25" s="183" t="s">
        <v>58</v>
      </c>
      <c r="T25" s="183" t="s">
        <v>59</v>
      </c>
      <c r="U25" s="183" t="s">
        <v>60</v>
      </c>
      <c r="V25" s="183" t="s">
        <v>61</v>
      </c>
      <c r="W25" s="183" t="s">
        <v>62</v>
      </c>
      <c r="X25" s="183" t="s">
        <v>75</v>
      </c>
      <c r="Y25" s="183" t="s">
        <v>63</v>
      </c>
      <c r="Z25" s="247">
        <f t="shared" si="10"/>
        <v>100</v>
      </c>
      <c r="AA25" s="248" t="str">
        <f t="shared" si="11"/>
        <v>Fuerte</v>
      </c>
      <c r="AB25" s="246" t="s">
        <v>133</v>
      </c>
      <c r="AC25" s="184">
        <f t="shared" si="12"/>
        <v>100</v>
      </c>
      <c r="AD25" s="185" t="str">
        <f t="shared" si="13"/>
        <v>Débil</v>
      </c>
      <c r="AE25" s="360">
        <f>(IF(AD25="Fuerte",100,IF(AD25="Moderado",50,0))+IF(AD26="Fuerte",100,IF(AD26="Moderado",50,0))+(IF(AD27="Fuerte",100,IF(AD27="Moderado",50,0)))/3)</f>
        <v>116.66666666666667</v>
      </c>
      <c r="AF25" s="361" t="str">
        <f>IF(AE25&gt;=100,"Fuerte",IF(OR(AE25=99,AE25&gt;=50),"Moderado","Débil"))</f>
        <v>Fuerte</v>
      </c>
      <c r="AG25" s="362" t="s">
        <v>150</v>
      </c>
      <c r="AH25" s="362" t="s">
        <v>150</v>
      </c>
      <c r="AI25" s="363" t="s">
        <v>643</v>
      </c>
      <c r="AJ25" s="363" t="s">
        <v>10</v>
      </c>
      <c r="AK25" s="363" t="s">
        <v>16</v>
      </c>
      <c r="AL25" s="363" t="str">
        <f>INDEX(Validacion!$C$15:$G$19,'Mapa de riesgo '!CK25:CK27,'Mapa de riesgo '!CM25:CM27)</f>
        <v>Baja</v>
      </c>
      <c r="AM25" s="364" t="s">
        <v>229</v>
      </c>
      <c r="AN25" s="259" t="s">
        <v>1009</v>
      </c>
      <c r="AO25" s="256" t="s">
        <v>1010</v>
      </c>
      <c r="AP25" s="209"/>
      <c r="AQ25" s="256" t="s">
        <v>1029</v>
      </c>
      <c r="AR25" s="258">
        <v>43921</v>
      </c>
      <c r="AS25" s="258">
        <v>44196</v>
      </c>
      <c r="AT25" s="256" t="s">
        <v>1051</v>
      </c>
      <c r="AU25" s="267" t="s">
        <v>1094</v>
      </c>
      <c r="AV25" s="267" t="s">
        <v>1095</v>
      </c>
      <c r="AW25" s="587" t="s">
        <v>1095</v>
      </c>
      <c r="AX25" s="249"/>
      <c r="AY25" s="249"/>
      <c r="AZ25" s="249"/>
      <c r="BA25" s="249"/>
      <c r="BB25" s="249"/>
      <c r="BC25" s="249"/>
      <c r="BD25" s="249"/>
      <c r="BE25" s="249"/>
      <c r="BF25" s="249"/>
      <c r="BG25" s="267" t="s">
        <v>1094</v>
      </c>
      <c r="BH25" s="267" t="s">
        <v>1095</v>
      </c>
      <c r="BI25" s="587" t="s">
        <v>1095</v>
      </c>
      <c r="BJ25" s="250"/>
      <c r="BK25" s="249" t="s">
        <v>1151</v>
      </c>
      <c r="BL25" s="249" t="s">
        <v>667</v>
      </c>
      <c r="BM25" s="249" t="s">
        <v>665</v>
      </c>
      <c r="BN25" s="220">
        <v>44165</v>
      </c>
      <c r="BO25" s="249" t="s">
        <v>1151</v>
      </c>
      <c r="BP25" s="213" t="s">
        <v>585</v>
      </c>
      <c r="BQ25" s="213" t="s">
        <v>920</v>
      </c>
      <c r="BR25" s="213" t="s">
        <v>920</v>
      </c>
      <c r="BS25" s="249"/>
      <c r="BT25" s="249"/>
      <c r="BU25" s="249"/>
      <c r="BV25" s="249"/>
      <c r="BW25" s="249"/>
      <c r="BX25" s="249"/>
      <c r="BY25" s="249"/>
      <c r="BZ25" s="249"/>
      <c r="CA25" s="249"/>
      <c r="CB25" s="249"/>
      <c r="CC25" s="249"/>
      <c r="CD25" s="249"/>
      <c r="CF25" s="353">
        <f>VLOOKUP(N25,Validacion!$I$15:$M$19,2,FALSE)</f>
        <v>4</v>
      </c>
      <c r="CG25" s="353">
        <f>VLOOKUP(O25,Validacion!$I$23:$J$27,2,FALSE)</f>
        <v>4</v>
      </c>
      <c r="CK25" s="350">
        <f>VLOOKUP($AJ25,Validacion!$I$15:$M$19,2,FALSE)</f>
        <v>2</v>
      </c>
      <c r="CL25" s="353"/>
      <c r="CM25" s="350">
        <f>VLOOKUP($AK25,Validacion!$I$23:$J$27,2,FALSE)</f>
        <v>2</v>
      </c>
      <c r="CN25" s="353"/>
    </row>
    <row r="26" spans="1:92" s="219" customFormat="1" ht="156.75" x14ac:dyDescent="0.25">
      <c r="A26" s="351"/>
      <c r="B26" s="351"/>
      <c r="C26" s="355"/>
      <c r="D26" s="351"/>
      <c r="E26" s="358"/>
      <c r="F26" s="351"/>
      <c r="G26" s="351"/>
      <c r="H26" s="351"/>
      <c r="I26" s="351"/>
      <c r="J26" s="358"/>
      <c r="K26" s="353"/>
      <c r="L26" s="358"/>
      <c r="M26" s="358"/>
      <c r="N26" s="353"/>
      <c r="O26" s="353"/>
      <c r="P26" s="363"/>
      <c r="Q26" s="256" t="s">
        <v>971</v>
      </c>
      <c r="R26" s="183" t="s">
        <v>158</v>
      </c>
      <c r="S26" s="183" t="s">
        <v>58</v>
      </c>
      <c r="T26" s="183" t="s">
        <v>59</v>
      </c>
      <c r="U26" s="183" t="s">
        <v>60</v>
      </c>
      <c r="V26" s="183" t="s">
        <v>61</v>
      </c>
      <c r="W26" s="183" t="s">
        <v>62</v>
      </c>
      <c r="X26" s="183" t="s">
        <v>75</v>
      </c>
      <c r="Y26" s="183" t="s">
        <v>63</v>
      </c>
      <c r="Z26" s="247">
        <f t="shared" si="10"/>
        <v>100</v>
      </c>
      <c r="AA26" s="248" t="str">
        <f t="shared" si="11"/>
        <v>Fuerte</v>
      </c>
      <c r="AB26" s="246" t="s">
        <v>141</v>
      </c>
      <c r="AC26" s="184">
        <f t="shared" si="12"/>
        <v>200</v>
      </c>
      <c r="AD26" s="185" t="str">
        <f t="shared" si="13"/>
        <v>Fuerte</v>
      </c>
      <c r="AE26" s="360"/>
      <c r="AF26" s="361"/>
      <c r="AG26" s="362"/>
      <c r="AH26" s="362"/>
      <c r="AI26" s="363"/>
      <c r="AJ26" s="363"/>
      <c r="AK26" s="363"/>
      <c r="AL26" s="363"/>
      <c r="AM26" s="364"/>
      <c r="AN26" s="256" t="s">
        <v>1011</v>
      </c>
      <c r="AO26" s="256" t="s">
        <v>1012</v>
      </c>
      <c r="AP26" s="209"/>
      <c r="AQ26" s="256" t="s">
        <v>1047</v>
      </c>
      <c r="AR26" s="258">
        <v>43921</v>
      </c>
      <c r="AS26" s="258">
        <v>44196</v>
      </c>
      <c r="AT26" s="256" t="s">
        <v>1052</v>
      </c>
      <c r="AU26" s="267" t="s">
        <v>1096</v>
      </c>
      <c r="AV26" s="268" t="s">
        <v>1097</v>
      </c>
      <c r="AW26" s="587" t="s">
        <v>1098</v>
      </c>
      <c r="AX26" s="249"/>
      <c r="AY26" s="249"/>
      <c r="AZ26" s="249"/>
      <c r="BA26" s="249"/>
      <c r="BB26" s="249"/>
      <c r="BC26" s="249"/>
      <c r="BD26" s="249"/>
      <c r="BE26" s="249"/>
      <c r="BF26" s="249"/>
      <c r="BG26" s="267" t="s">
        <v>1128</v>
      </c>
      <c r="BH26" s="268" t="s">
        <v>1097</v>
      </c>
      <c r="BI26" s="587" t="s">
        <v>1129</v>
      </c>
      <c r="BJ26" s="213" t="s">
        <v>19</v>
      </c>
      <c r="BK26" s="213" t="s">
        <v>1152</v>
      </c>
      <c r="BL26" s="213" t="s">
        <v>664</v>
      </c>
      <c r="BM26" s="213" t="s">
        <v>665</v>
      </c>
      <c r="BN26" s="220">
        <v>44165</v>
      </c>
      <c r="BO26" s="213" t="s">
        <v>1144</v>
      </c>
      <c r="BP26" s="213" t="s">
        <v>585</v>
      </c>
      <c r="BQ26" s="213" t="s">
        <v>920</v>
      </c>
      <c r="BR26" s="213" t="s">
        <v>920</v>
      </c>
      <c r="BS26" s="249"/>
      <c r="BT26" s="249"/>
      <c r="BU26" s="249"/>
      <c r="BV26" s="249"/>
      <c r="BW26" s="249"/>
      <c r="BX26" s="249"/>
      <c r="BY26" s="249"/>
      <c r="BZ26" s="249"/>
      <c r="CA26" s="249"/>
      <c r="CB26" s="249"/>
      <c r="CC26" s="249"/>
      <c r="CD26" s="249"/>
      <c r="CF26" s="353"/>
      <c r="CG26" s="353"/>
      <c r="CK26" s="351"/>
      <c r="CL26" s="353"/>
      <c r="CM26" s="351"/>
      <c r="CN26" s="353"/>
    </row>
    <row r="27" spans="1:92" s="219" customFormat="1" ht="42.75" x14ac:dyDescent="0.25">
      <c r="A27" s="352"/>
      <c r="B27" s="352"/>
      <c r="C27" s="356"/>
      <c r="D27" s="352"/>
      <c r="E27" s="359"/>
      <c r="F27" s="352"/>
      <c r="G27" s="352"/>
      <c r="H27" s="352"/>
      <c r="I27" s="352"/>
      <c r="J27" s="359"/>
      <c r="K27" s="353"/>
      <c r="L27" s="359"/>
      <c r="M27" s="359"/>
      <c r="N27" s="353"/>
      <c r="O27" s="353"/>
      <c r="P27" s="363"/>
      <c r="Q27" s="209"/>
      <c r="R27" s="183" t="s">
        <v>158</v>
      </c>
      <c r="S27" s="183" t="s">
        <v>58</v>
      </c>
      <c r="T27" s="183" t="s">
        <v>59</v>
      </c>
      <c r="U27" s="183" t="s">
        <v>60</v>
      </c>
      <c r="V27" s="183" t="s">
        <v>61</v>
      </c>
      <c r="W27" s="183" t="s">
        <v>62</v>
      </c>
      <c r="X27" s="183" t="s">
        <v>75</v>
      </c>
      <c r="Y27" s="183" t="s">
        <v>63</v>
      </c>
      <c r="Z27" s="247">
        <f t="shared" si="10"/>
        <v>100</v>
      </c>
      <c r="AA27" s="248" t="str">
        <f t="shared" si="11"/>
        <v>Fuerte</v>
      </c>
      <c r="AB27" s="246" t="s">
        <v>15</v>
      </c>
      <c r="AC27" s="184">
        <f t="shared" si="12"/>
        <v>150</v>
      </c>
      <c r="AD27" s="185" t="str">
        <f t="shared" si="13"/>
        <v>Moderado</v>
      </c>
      <c r="AE27" s="360"/>
      <c r="AF27" s="361"/>
      <c r="AG27" s="362"/>
      <c r="AH27" s="362"/>
      <c r="AI27" s="363"/>
      <c r="AJ27" s="363"/>
      <c r="AK27" s="363"/>
      <c r="AL27" s="363"/>
      <c r="AM27" s="364"/>
      <c r="AN27" s="209"/>
      <c r="AO27" s="209"/>
      <c r="AP27" s="209"/>
      <c r="AQ27" s="249"/>
      <c r="AR27" s="208"/>
      <c r="AS27" s="208"/>
      <c r="AT27" s="249"/>
      <c r="AU27" s="249"/>
      <c r="AV27" s="249"/>
      <c r="AW27" s="276"/>
      <c r="AX27" s="249"/>
      <c r="AY27" s="249"/>
      <c r="AZ27" s="249"/>
      <c r="BA27" s="249"/>
      <c r="BB27" s="249"/>
      <c r="BC27" s="249"/>
      <c r="BD27" s="249"/>
      <c r="BE27" s="249"/>
      <c r="BF27" s="249"/>
      <c r="BG27" s="249"/>
      <c r="BH27" s="249"/>
      <c r="BI27" s="276"/>
      <c r="BJ27" s="250"/>
      <c r="BK27" s="249"/>
      <c r="BL27" s="249"/>
      <c r="BM27" s="249"/>
      <c r="BN27" s="249"/>
      <c r="BO27" s="249"/>
      <c r="BP27" s="249"/>
      <c r="BQ27" s="249"/>
      <c r="BR27" s="249"/>
      <c r="BS27" s="249"/>
      <c r="BT27" s="249"/>
      <c r="BU27" s="249"/>
      <c r="BV27" s="249"/>
      <c r="BW27" s="249"/>
      <c r="BX27" s="249"/>
      <c r="BY27" s="249"/>
      <c r="BZ27" s="249"/>
      <c r="CA27" s="249"/>
      <c r="CB27" s="249"/>
      <c r="CC27" s="249"/>
      <c r="CD27" s="249"/>
      <c r="CF27" s="353"/>
      <c r="CG27" s="353"/>
      <c r="CK27" s="351"/>
      <c r="CL27" s="353"/>
      <c r="CM27" s="351"/>
      <c r="CN27" s="353"/>
    </row>
    <row r="28" spans="1:92" s="219" customFormat="1" ht="114" x14ac:dyDescent="0.25">
      <c r="A28" s="350" t="s">
        <v>822</v>
      </c>
      <c r="B28" s="350" t="s">
        <v>196</v>
      </c>
      <c r="C28" s="354" t="s">
        <v>601</v>
      </c>
      <c r="D28" s="350" t="s">
        <v>917</v>
      </c>
      <c r="E28" s="357" t="s">
        <v>939</v>
      </c>
      <c r="F28" s="350" t="s">
        <v>920</v>
      </c>
      <c r="G28" s="350" t="s">
        <v>920</v>
      </c>
      <c r="H28" s="350" t="s">
        <v>920</v>
      </c>
      <c r="I28" s="350" t="s">
        <v>920</v>
      </c>
      <c r="J28" s="357" t="s">
        <v>940</v>
      </c>
      <c r="K28" s="353" t="s">
        <v>677</v>
      </c>
      <c r="L28" s="357" t="s">
        <v>941</v>
      </c>
      <c r="M28" s="357" t="s">
        <v>942</v>
      </c>
      <c r="N28" s="353" t="s">
        <v>8</v>
      </c>
      <c r="O28" s="353" t="s">
        <v>14</v>
      </c>
      <c r="P28" s="363" t="str">
        <f>INDEX(Validacion!$C$15:$G$19,'Mapa de riesgo '!CF28:CF30,'Mapa de riesgo '!CG28:CG30)</f>
        <v>Extrema</v>
      </c>
      <c r="Q28" s="256" t="s">
        <v>972</v>
      </c>
      <c r="R28" s="183" t="s">
        <v>158</v>
      </c>
      <c r="S28" s="183" t="s">
        <v>58</v>
      </c>
      <c r="T28" s="183" t="s">
        <v>59</v>
      </c>
      <c r="U28" s="183" t="s">
        <v>60</v>
      </c>
      <c r="V28" s="183" t="s">
        <v>61</v>
      </c>
      <c r="W28" s="183" t="s">
        <v>62</v>
      </c>
      <c r="X28" s="183" t="s">
        <v>75</v>
      </c>
      <c r="Y28" s="183" t="s">
        <v>63</v>
      </c>
      <c r="Z28" s="247">
        <f t="shared" si="10"/>
        <v>100</v>
      </c>
      <c r="AA28" s="248" t="str">
        <f t="shared" si="11"/>
        <v>Fuerte</v>
      </c>
      <c r="AB28" s="246" t="s">
        <v>133</v>
      </c>
      <c r="AC28" s="184">
        <f t="shared" si="12"/>
        <v>100</v>
      </c>
      <c r="AD28" s="185" t="str">
        <f t="shared" si="13"/>
        <v>Débil</v>
      </c>
      <c r="AE28" s="360">
        <f>(IF(AD28="Fuerte",100,IF(AD28="Moderado",50,0))+IF(AD29="Fuerte",100,IF(AD29="Moderado",50,0))+(IF(AD30="Fuerte",100,IF(AD30="Moderado",50,0)))/3)</f>
        <v>116.66666666666667</v>
      </c>
      <c r="AF28" s="361" t="str">
        <f>IF(AE28&gt;=100,"Fuerte",IF(OR(AE28=99,AE28&gt;=50),"Moderado","Débil"))</f>
        <v>Fuerte</v>
      </c>
      <c r="AG28" s="362" t="s">
        <v>150</v>
      </c>
      <c r="AH28" s="362" t="s">
        <v>150</v>
      </c>
      <c r="AI28" s="363" t="s">
        <v>643</v>
      </c>
      <c r="AJ28" s="363" t="s">
        <v>10</v>
      </c>
      <c r="AK28" s="363" t="s">
        <v>16</v>
      </c>
      <c r="AL28" s="363" t="str">
        <f>INDEX(Validacion!$C$15:$G$19,'Mapa de riesgo '!CK28:CK30,'Mapa de riesgo '!CM28:CM30)</f>
        <v>Baja</v>
      </c>
      <c r="AM28" s="364" t="s">
        <v>229</v>
      </c>
      <c r="AN28" s="256" t="s">
        <v>1013</v>
      </c>
      <c r="AO28" s="256" t="s">
        <v>1014</v>
      </c>
      <c r="AP28" s="209"/>
      <c r="AQ28" s="266" t="s">
        <v>1049</v>
      </c>
      <c r="AR28" s="258">
        <v>43921</v>
      </c>
      <c r="AS28" s="258">
        <v>44196</v>
      </c>
      <c r="AT28" s="256" t="s">
        <v>1053</v>
      </c>
      <c r="AU28" s="267" t="s">
        <v>1099</v>
      </c>
      <c r="AV28" s="267"/>
      <c r="AW28" s="587"/>
      <c r="AX28" s="249"/>
      <c r="AY28" s="249"/>
      <c r="AZ28" s="249"/>
      <c r="BA28" s="249"/>
      <c r="BB28" s="249"/>
      <c r="BC28" s="249"/>
      <c r="BD28" s="249"/>
      <c r="BE28" s="249"/>
      <c r="BF28" s="249"/>
      <c r="BG28" s="249" t="s">
        <v>1141</v>
      </c>
      <c r="BH28" s="249" t="s">
        <v>1141</v>
      </c>
      <c r="BI28" s="276" t="s">
        <v>1140</v>
      </c>
      <c r="BJ28" s="213" t="s">
        <v>669</v>
      </c>
      <c r="BK28" s="213" t="s">
        <v>1141</v>
      </c>
      <c r="BL28" s="213" t="s">
        <v>667</v>
      </c>
      <c r="BM28" s="213" t="s">
        <v>668</v>
      </c>
      <c r="BN28" s="220">
        <v>44165</v>
      </c>
      <c r="BO28" s="213" t="s">
        <v>1142</v>
      </c>
      <c r="BP28" s="213" t="s">
        <v>585</v>
      </c>
      <c r="BQ28" s="213" t="s">
        <v>920</v>
      </c>
      <c r="BR28" s="213" t="s">
        <v>920</v>
      </c>
      <c r="BS28" s="249"/>
      <c r="BT28" s="249"/>
      <c r="BU28" s="249"/>
      <c r="BV28" s="249"/>
      <c r="BW28" s="249"/>
      <c r="BX28" s="249"/>
      <c r="BY28" s="249"/>
      <c r="BZ28" s="249"/>
      <c r="CA28" s="249"/>
      <c r="CB28" s="249"/>
      <c r="CC28" s="249"/>
      <c r="CD28" s="249"/>
      <c r="CF28" s="353">
        <f>VLOOKUP(N28,Validacion!$I$15:$M$19,2,FALSE)</f>
        <v>4</v>
      </c>
      <c r="CG28" s="353">
        <f>VLOOKUP(O28,Validacion!$I$23:$J$27,2,FALSE)</f>
        <v>4</v>
      </c>
      <c r="CK28" s="350">
        <f>VLOOKUP($AJ28,Validacion!$I$15:$M$19,2,FALSE)</f>
        <v>2</v>
      </c>
      <c r="CL28" s="353"/>
      <c r="CM28" s="350">
        <f>VLOOKUP($AK28,Validacion!$I$23:$J$27,2,FALSE)</f>
        <v>2</v>
      </c>
      <c r="CN28" s="353"/>
    </row>
    <row r="29" spans="1:92" s="219" customFormat="1" ht="42.75" x14ac:dyDescent="0.25">
      <c r="A29" s="351"/>
      <c r="B29" s="351"/>
      <c r="C29" s="355"/>
      <c r="D29" s="351"/>
      <c r="E29" s="358"/>
      <c r="F29" s="351"/>
      <c r="G29" s="351"/>
      <c r="H29" s="351"/>
      <c r="I29" s="351"/>
      <c r="J29" s="358"/>
      <c r="K29" s="353"/>
      <c r="L29" s="358"/>
      <c r="M29" s="358"/>
      <c r="N29" s="353"/>
      <c r="O29" s="353"/>
      <c r="P29" s="363"/>
      <c r="Q29" s="209"/>
      <c r="R29" s="183" t="s">
        <v>158</v>
      </c>
      <c r="S29" s="183" t="s">
        <v>58</v>
      </c>
      <c r="T29" s="183" t="s">
        <v>59</v>
      </c>
      <c r="U29" s="183" t="s">
        <v>60</v>
      </c>
      <c r="V29" s="183" t="s">
        <v>61</v>
      </c>
      <c r="W29" s="183" t="s">
        <v>62</v>
      </c>
      <c r="X29" s="183" t="s">
        <v>75</v>
      </c>
      <c r="Y29" s="183" t="s">
        <v>63</v>
      </c>
      <c r="Z29" s="247">
        <f t="shared" si="10"/>
        <v>100</v>
      </c>
      <c r="AA29" s="248" t="str">
        <f t="shared" si="11"/>
        <v>Fuerte</v>
      </c>
      <c r="AB29" s="246" t="s">
        <v>141</v>
      </c>
      <c r="AC29" s="184">
        <f t="shared" si="12"/>
        <v>200</v>
      </c>
      <c r="AD29" s="185" t="str">
        <f t="shared" si="13"/>
        <v>Fuerte</v>
      </c>
      <c r="AE29" s="360"/>
      <c r="AF29" s="361"/>
      <c r="AG29" s="362"/>
      <c r="AH29" s="362"/>
      <c r="AI29" s="363"/>
      <c r="AJ29" s="363"/>
      <c r="AK29" s="363"/>
      <c r="AL29" s="363"/>
      <c r="AM29" s="364"/>
      <c r="AN29" s="209"/>
      <c r="AO29" s="209"/>
      <c r="AP29" s="209"/>
      <c r="AQ29" s="249"/>
      <c r="AR29" s="208"/>
      <c r="AS29" s="208"/>
      <c r="AT29" s="249"/>
      <c r="AU29" s="249"/>
      <c r="AV29" s="249"/>
      <c r="AW29" s="276"/>
      <c r="AX29" s="249"/>
      <c r="AY29" s="249"/>
      <c r="AZ29" s="249"/>
      <c r="BA29" s="249"/>
      <c r="BB29" s="249"/>
      <c r="BC29" s="249"/>
      <c r="BD29" s="249"/>
      <c r="BE29" s="249"/>
      <c r="BF29" s="249"/>
      <c r="BG29" s="249"/>
      <c r="BH29" s="249"/>
      <c r="BI29" s="276"/>
      <c r="BJ29" s="250"/>
      <c r="BK29" s="249"/>
      <c r="BL29" s="249"/>
      <c r="BM29" s="249"/>
      <c r="BN29" s="249"/>
      <c r="BO29" s="249"/>
      <c r="BP29" s="249"/>
      <c r="BQ29" s="249"/>
      <c r="BR29" s="249"/>
      <c r="BS29" s="249"/>
      <c r="BT29" s="249"/>
      <c r="BU29" s="249"/>
      <c r="BV29" s="249"/>
      <c r="BW29" s="249"/>
      <c r="BX29" s="249"/>
      <c r="BY29" s="249"/>
      <c r="BZ29" s="249"/>
      <c r="CA29" s="249"/>
      <c r="CB29" s="249"/>
      <c r="CC29" s="249"/>
      <c r="CD29" s="249"/>
      <c r="CF29" s="353"/>
      <c r="CG29" s="353"/>
      <c r="CK29" s="351"/>
      <c r="CL29" s="353"/>
      <c r="CM29" s="351"/>
      <c r="CN29" s="353"/>
    </row>
    <row r="30" spans="1:92" s="219" customFormat="1" ht="42.75" x14ac:dyDescent="0.25">
      <c r="A30" s="352"/>
      <c r="B30" s="352"/>
      <c r="C30" s="356"/>
      <c r="D30" s="352"/>
      <c r="E30" s="359"/>
      <c r="F30" s="352"/>
      <c r="G30" s="352"/>
      <c r="H30" s="352"/>
      <c r="I30" s="352"/>
      <c r="J30" s="359"/>
      <c r="K30" s="353"/>
      <c r="L30" s="359"/>
      <c r="M30" s="359"/>
      <c r="N30" s="353"/>
      <c r="O30" s="353"/>
      <c r="P30" s="363"/>
      <c r="Q30" s="209"/>
      <c r="R30" s="183" t="s">
        <v>158</v>
      </c>
      <c r="S30" s="183" t="s">
        <v>58</v>
      </c>
      <c r="T30" s="183" t="s">
        <v>59</v>
      </c>
      <c r="U30" s="183" t="s">
        <v>60</v>
      </c>
      <c r="V30" s="183" t="s">
        <v>61</v>
      </c>
      <c r="W30" s="183" t="s">
        <v>62</v>
      </c>
      <c r="X30" s="183" t="s">
        <v>75</v>
      </c>
      <c r="Y30" s="183" t="s">
        <v>63</v>
      </c>
      <c r="Z30" s="247">
        <f t="shared" si="10"/>
        <v>100</v>
      </c>
      <c r="AA30" s="248" t="str">
        <f t="shared" si="11"/>
        <v>Fuerte</v>
      </c>
      <c r="AB30" s="246" t="s">
        <v>15</v>
      </c>
      <c r="AC30" s="184">
        <f t="shared" si="12"/>
        <v>150</v>
      </c>
      <c r="AD30" s="185" t="str">
        <f t="shared" si="13"/>
        <v>Moderado</v>
      </c>
      <c r="AE30" s="360"/>
      <c r="AF30" s="361"/>
      <c r="AG30" s="362"/>
      <c r="AH30" s="362"/>
      <c r="AI30" s="363"/>
      <c r="AJ30" s="363"/>
      <c r="AK30" s="363"/>
      <c r="AL30" s="363"/>
      <c r="AM30" s="364"/>
      <c r="AN30" s="209"/>
      <c r="AO30" s="209"/>
      <c r="AP30" s="209"/>
      <c r="AQ30" s="249"/>
      <c r="AR30" s="208"/>
      <c r="AS30" s="208"/>
      <c r="AT30" s="249"/>
      <c r="AU30" s="249"/>
      <c r="AV30" s="249"/>
      <c r="AW30" s="276"/>
      <c r="AX30" s="249"/>
      <c r="AY30" s="249"/>
      <c r="AZ30" s="249"/>
      <c r="BA30" s="249"/>
      <c r="BB30" s="249"/>
      <c r="BC30" s="249"/>
      <c r="BD30" s="249"/>
      <c r="BE30" s="249"/>
      <c r="BF30" s="249"/>
      <c r="BG30" s="249"/>
      <c r="BH30" s="249"/>
      <c r="BI30" s="276"/>
      <c r="BJ30" s="250"/>
      <c r="BK30" s="249"/>
      <c r="BL30" s="249"/>
      <c r="BM30" s="249"/>
      <c r="BN30" s="249"/>
      <c r="BO30" s="249"/>
      <c r="BP30" s="249"/>
      <c r="BQ30" s="249"/>
      <c r="BR30" s="249"/>
      <c r="BS30" s="249"/>
      <c r="BT30" s="249"/>
      <c r="BU30" s="249"/>
      <c r="BV30" s="249"/>
      <c r="BW30" s="249"/>
      <c r="BX30" s="249"/>
      <c r="BY30" s="249"/>
      <c r="BZ30" s="249"/>
      <c r="CA30" s="249"/>
      <c r="CB30" s="249"/>
      <c r="CC30" s="249"/>
      <c r="CD30" s="249"/>
      <c r="CF30" s="353"/>
      <c r="CG30" s="353"/>
      <c r="CK30" s="351"/>
      <c r="CL30" s="353"/>
      <c r="CM30" s="351"/>
      <c r="CN30" s="353"/>
    </row>
    <row r="31" spans="1:92" s="219" customFormat="1" ht="171" x14ac:dyDescent="0.25">
      <c r="A31" s="350" t="s">
        <v>822</v>
      </c>
      <c r="B31" s="350" t="s">
        <v>196</v>
      </c>
      <c r="C31" s="354" t="s">
        <v>601</v>
      </c>
      <c r="D31" s="350" t="s">
        <v>917</v>
      </c>
      <c r="E31" s="357" t="s">
        <v>943</v>
      </c>
      <c r="F31" s="350" t="s">
        <v>920</v>
      </c>
      <c r="G31" s="350" t="s">
        <v>920</v>
      </c>
      <c r="H31" s="350" t="s">
        <v>920</v>
      </c>
      <c r="I31" s="350" t="s">
        <v>920</v>
      </c>
      <c r="J31" s="357" t="s">
        <v>944</v>
      </c>
      <c r="K31" s="353" t="s">
        <v>677</v>
      </c>
      <c r="L31" s="357" t="s">
        <v>945</v>
      </c>
      <c r="M31" s="357" t="s">
        <v>946</v>
      </c>
      <c r="N31" s="353" t="s">
        <v>8</v>
      </c>
      <c r="O31" s="353" t="s">
        <v>14</v>
      </c>
      <c r="P31" s="363" t="str">
        <f>INDEX(Validacion!$C$15:$G$19,'Mapa de riesgo '!CF31:CF33,'Mapa de riesgo '!CG31:CG33)</f>
        <v>Extrema</v>
      </c>
      <c r="Q31" s="256" t="s">
        <v>973</v>
      </c>
      <c r="R31" s="183" t="s">
        <v>158</v>
      </c>
      <c r="S31" s="183" t="s">
        <v>58</v>
      </c>
      <c r="T31" s="183" t="s">
        <v>59</v>
      </c>
      <c r="U31" s="183" t="s">
        <v>60</v>
      </c>
      <c r="V31" s="183" t="s">
        <v>61</v>
      </c>
      <c r="W31" s="183" t="s">
        <v>62</v>
      </c>
      <c r="X31" s="183" t="s">
        <v>75</v>
      </c>
      <c r="Y31" s="183" t="s">
        <v>63</v>
      </c>
      <c r="Z31" s="247">
        <f t="shared" ref="Z31:Z36" si="14">IF(S31="Asignado",15,0)+IF(T31="Adecuado",15,0)+IF(U31="Oportuna",15,0)+IF(V31="Prevenir",15,IF(V31="Detectar",10,0))+IF(W31="Confiable",15,0)+IF(X31="Se investigan y resuelven oportunamente",15,0)+IF(Y31="Completa",10,IF(Y31="Incompleta",5,0))</f>
        <v>100</v>
      </c>
      <c r="AA31" s="248" t="str">
        <f t="shared" ref="AA31:AA36" si="15">IF(Z31&gt;=96,"Fuerte",IF(OR(Z31=95,Z31&gt;=86),"Moderado","Débil"))</f>
        <v>Fuerte</v>
      </c>
      <c r="AB31" s="246" t="s">
        <v>133</v>
      </c>
      <c r="AC31" s="184">
        <f t="shared" ref="AC31:AC36" si="16">IF(AA31="Fuerte",100,IF(AA31="Moderado",50,0))+IF(AB31="Fuerte",100,IF(AB31="Moderado",50,0))</f>
        <v>100</v>
      </c>
      <c r="AD31" s="185" t="str">
        <f t="shared" ref="AD31:AD36" si="17">IF(AND(AA31="Moderado",AB31="Moderado",AC31=100),"Moderado",IF(AC31=200,"Fuerte",IF(OR(AC31=150,),"Moderado","Débil")))</f>
        <v>Débil</v>
      </c>
      <c r="AE31" s="360">
        <f>(IF(AD31="Fuerte",100,IF(AD31="Moderado",50,0))+IF(AD32="Fuerte",100,IF(AD32="Moderado",50,0))+(IF(AD33="Fuerte",100,IF(AD33="Moderado",50,0)))/3)</f>
        <v>116.66666666666667</v>
      </c>
      <c r="AF31" s="361" t="str">
        <f>IF(AE31&gt;=100,"Fuerte",IF(OR(AE31=99,AE31&gt;=50),"Moderado","Débil"))</f>
        <v>Fuerte</v>
      </c>
      <c r="AG31" s="362" t="s">
        <v>150</v>
      </c>
      <c r="AH31" s="362" t="s">
        <v>150</v>
      </c>
      <c r="AI31" s="363" t="s">
        <v>643</v>
      </c>
      <c r="AJ31" s="363" t="s">
        <v>10</v>
      </c>
      <c r="AK31" s="363" t="s">
        <v>16</v>
      </c>
      <c r="AL31" s="363" t="str">
        <f>INDEX(Validacion!$C$15:$G$19,'Mapa de riesgo '!CK31:CK33,'Mapa de riesgo '!CM31:CM33)</f>
        <v>Baja</v>
      </c>
      <c r="AM31" s="364" t="s">
        <v>229</v>
      </c>
      <c r="AN31" s="256" t="s">
        <v>1015</v>
      </c>
      <c r="AO31" s="256" t="s">
        <v>1000</v>
      </c>
      <c r="AP31" s="209"/>
      <c r="AQ31" s="256" t="s">
        <v>1035</v>
      </c>
      <c r="AR31" s="258">
        <v>43921</v>
      </c>
      <c r="AS31" s="258">
        <v>44196</v>
      </c>
      <c r="AT31" s="256" t="s">
        <v>1054</v>
      </c>
      <c r="AU31" s="267" t="s">
        <v>1100</v>
      </c>
      <c r="AV31" s="268" t="s">
        <v>1101</v>
      </c>
      <c r="AW31" s="588"/>
      <c r="AX31" s="249"/>
      <c r="AY31" s="249"/>
      <c r="AZ31" s="249"/>
      <c r="BA31" s="249"/>
      <c r="BB31" s="249"/>
      <c r="BC31" s="249"/>
      <c r="BD31" s="249"/>
      <c r="BE31" s="249"/>
      <c r="BF31" s="249"/>
      <c r="BG31" s="267" t="s">
        <v>1130</v>
      </c>
      <c r="BH31" s="268" t="s">
        <v>1101</v>
      </c>
      <c r="BI31" s="588">
        <v>1</v>
      </c>
      <c r="BJ31" s="213" t="s">
        <v>19</v>
      </c>
      <c r="BK31" s="213" t="s">
        <v>1152</v>
      </c>
      <c r="BL31" s="213" t="s">
        <v>664</v>
      </c>
      <c r="BM31" s="213" t="s">
        <v>665</v>
      </c>
      <c r="BN31" s="220">
        <v>44165</v>
      </c>
      <c r="BO31" s="213" t="s">
        <v>1144</v>
      </c>
      <c r="BP31" s="213" t="s">
        <v>585</v>
      </c>
      <c r="BQ31" s="213" t="s">
        <v>920</v>
      </c>
      <c r="BR31" s="213" t="s">
        <v>920</v>
      </c>
      <c r="BS31" s="249"/>
      <c r="BT31" s="249"/>
      <c r="BU31" s="249"/>
      <c r="BV31" s="249"/>
      <c r="BW31" s="249"/>
      <c r="BX31" s="249"/>
      <c r="BY31" s="249"/>
      <c r="BZ31" s="249"/>
      <c r="CA31" s="249"/>
      <c r="CB31" s="249"/>
      <c r="CC31" s="249"/>
      <c r="CD31" s="249"/>
      <c r="CF31" s="353">
        <f>VLOOKUP(N31,Validacion!$I$15:$M$19,2,FALSE)</f>
        <v>4</v>
      </c>
      <c r="CG31" s="353">
        <f>VLOOKUP(O31,Validacion!$I$23:$J$27,2,FALSE)</f>
        <v>4</v>
      </c>
      <c r="CK31" s="350">
        <f>VLOOKUP($AJ31,Validacion!$I$15:$M$19,2,FALSE)</f>
        <v>2</v>
      </c>
      <c r="CL31" s="353"/>
      <c r="CM31" s="350">
        <f>VLOOKUP($AK31,Validacion!$I$23:$J$27,2,FALSE)</f>
        <v>2</v>
      </c>
      <c r="CN31" s="353"/>
    </row>
    <row r="32" spans="1:92" s="219" customFormat="1" ht="128.25" x14ac:dyDescent="0.25">
      <c r="A32" s="351"/>
      <c r="B32" s="351"/>
      <c r="C32" s="355"/>
      <c r="D32" s="351"/>
      <c r="E32" s="358"/>
      <c r="F32" s="351"/>
      <c r="G32" s="351"/>
      <c r="H32" s="351"/>
      <c r="I32" s="351"/>
      <c r="J32" s="358"/>
      <c r="K32" s="353"/>
      <c r="L32" s="358"/>
      <c r="M32" s="358"/>
      <c r="N32" s="353"/>
      <c r="O32" s="353"/>
      <c r="P32" s="363"/>
      <c r="Q32" s="256" t="s">
        <v>974</v>
      </c>
      <c r="R32" s="183" t="s">
        <v>158</v>
      </c>
      <c r="S32" s="183" t="s">
        <v>58</v>
      </c>
      <c r="T32" s="183" t="s">
        <v>59</v>
      </c>
      <c r="U32" s="183" t="s">
        <v>60</v>
      </c>
      <c r="V32" s="183" t="s">
        <v>61</v>
      </c>
      <c r="W32" s="183" t="s">
        <v>62</v>
      </c>
      <c r="X32" s="183" t="s">
        <v>75</v>
      </c>
      <c r="Y32" s="183" t="s">
        <v>63</v>
      </c>
      <c r="Z32" s="247">
        <f t="shared" si="14"/>
        <v>100</v>
      </c>
      <c r="AA32" s="248" t="str">
        <f t="shared" si="15"/>
        <v>Fuerte</v>
      </c>
      <c r="AB32" s="246" t="s">
        <v>141</v>
      </c>
      <c r="AC32" s="184">
        <f t="shared" si="16"/>
        <v>200</v>
      </c>
      <c r="AD32" s="185" t="str">
        <f t="shared" si="17"/>
        <v>Fuerte</v>
      </c>
      <c r="AE32" s="360"/>
      <c r="AF32" s="361"/>
      <c r="AG32" s="362"/>
      <c r="AH32" s="362"/>
      <c r="AI32" s="363"/>
      <c r="AJ32" s="363"/>
      <c r="AK32" s="363"/>
      <c r="AL32" s="363"/>
      <c r="AM32" s="364"/>
      <c r="AN32" s="256" t="s">
        <v>1016</v>
      </c>
      <c r="AO32" s="256" t="s">
        <v>1017</v>
      </c>
      <c r="AP32" s="209"/>
      <c r="AQ32" s="256" t="s">
        <v>1055</v>
      </c>
      <c r="AR32" s="258">
        <v>43921</v>
      </c>
      <c r="AS32" s="258">
        <v>44196</v>
      </c>
      <c r="AT32" s="256" t="s">
        <v>1056</v>
      </c>
      <c r="AU32" s="267" t="s">
        <v>1102</v>
      </c>
      <c r="AV32" s="271" t="s">
        <v>1103</v>
      </c>
      <c r="AW32" s="587" t="s">
        <v>1098</v>
      </c>
      <c r="AX32" s="249"/>
      <c r="AY32" s="249"/>
      <c r="AZ32" s="249"/>
      <c r="BA32" s="249"/>
      <c r="BB32" s="249"/>
      <c r="BC32" s="249"/>
      <c r="BD32" s="249"/>
      <c r="BE32" s="249"/>
      <c r="BF32" s="249"/>
      <c r="BG32" s="267" t="s">
        <v>1131</v>
      </c>
      <c r="BH32" s="267"/>
      <c r="BI32" s="587" t="s">
        <v>1129</v>
      </c>
      <c r="BJ32" s="213" t="s">
        <v>19</v>
      </c>
      <c r="BK32" s="213" t="s">
        <v>1153</v>
      </c>
      <c r="BL32" s="213" t="s">
        <v>664</v>
      </c>
      <c r="BM32" s="213" t="s">
        <v>665</v>
      </c>
      <c r="BN32" s="220">
        <v>44165</v>
      </c>
      <c r="BO32" s="213" t="s">
        <v>1144</v>
      </c>
      <c r="BP32" s="213" t="s">
        <v>585</v>
      </c>
      <c r="BQ32" s="213" t="s">
        <v>920</v>
      </c>
      <c r="BR32" s="213" t="s">
        <v>920</v>
      </c>
      <c r="BS32" s="249"/>
      <c r="BT32" s="249"/>
      <c r="BU32" s="249"/>
      <c r="BV32" s="249"/>
      <c r="BW32" s="249"/>
      <c r="BX32" s="249"/>
      <c r="BY32" s="249"/>
      <c r="BZ32" s="249"/>
      <c r="CA32" s="249"/>
      <c r="CB32" s="249"/>
      <c r="CC32" s="249"/>
      <c r="CD32" s="249"/>
      <c r="CF32" s="353"/>
      <c r="CG32" s="353"/>
      <c r="CK32" s="351"/>
      <c r="CL32" s="353"/>
      <c r="CM32" s="351"/>
      <c r="CN32" s="353"/>
    </row>
    <row r="33" spans="1:110" s="219" customFormat="1" ht="114" x14ac:dyDescent="0.25">
      <c r="A33" s="352"/>
      <c r="B33" s="352"/>
      <c r="C33" s="356"/>
      <c r="D33" s="352"/>
      <c r="E33" s="359"/>
      <c r="F33" s="352"/>
      <c r="G33" s="352"/>
      <c r="H33" s="352"/>
      <c r="I33" s="352"/>
      <c r="J33" s="359"/>
      <c r="K33" s="353"/>
      <c r="L33" s="359"/>
      <c r="M33" s="359"/>
      <c r="N33" s="353"/>
      <c r="O33" s="353"/>
      <c r="P33" s="363"/>
      <c r="Q33" s="256" t="s">
        <v>975</v>
      </c>
      <c r="R33" s="183" t="s">
        <v>158</v>
      </c>
      <c r="S33" s="183" t="s">
        <v>58</v>
      </c>
      <c r="T33" s="183" t="s">
        <v>59</v>
      </c>
      <c r="U33" s="183" t="s">
        <v>60</v>
      </c>
      <c r="V33" s="183" t="s">
        <v>61</v>
      </c>
      <c r="W33" s="183" t="s">
        <v>62</v>
      </c>
      <c r="X33" s="183" t="s">
        <v>75</v>
      </c>
      <c r="Y33" s="183" t="s">
        <v>63</v>
      </c>
      <c r="Z33" s="247">
        <f t="shared" si="14"/>
        <v>100</v>
      </c>
      <c r="AA33" s="248" t="str">
        <f t="shared" si="15"/>
        <v>Fuerte</v>
      </c>
      <c r="AB33" s="246" t="s">
        <v>15</v>
      </c>
      <c r="AC33" s="184">
        <f t="shared" si="16"/>
        <v>150</v>
      </c>
      <c r="AD33" s="185" t="str">
        <f t="shared" si="17"/>
        <v>Moderado</v>
      </c>
      <c r="AE33" s="360"/>
      <c r="AF33" s="361"/>
      <c r="AG33" s="362"/>
      <c r="AH33" s="362"/>
      <c r="AI33" s="363"/>
      <c r="AJ33" s="363"/>
      <c r="AK33" s="363"/>
      <c r="AL33" s="363"/>
      <c r="AM33" s="364"/>
      <c r="AN33" s="256" t="s">
        <v>1018</v>
      </c>
      <c r="AO33" s="256" t="s">
        <v>1019</v>
      </c>
      <c r="AP33" s="209"/>
      <c r="AQ33" s="256" t="s">
        <v>1057</v>
      </c>
      <c r="AR33" s="258">
        <v>43921</v>
      </c>
      <c r="AS33" s="258">
        <v>44196</v>
      </c>
      <c r="AT33" s="256" t="s">
        <v>1058</v>
      </c>
      <c r="AU33" s="267" t="s">
        <v>1099</v>
      </c>
      <c r="AV33" s="267"/>
      <c r="AW33" s="587"/>
      <c r="AX33" s="249"/>
      <c r="AY33" s="249"/>
      <c r="AZ33" s="249"/>
      <c r="BA33" s="249"/>
      <c r="BB33" s="249"/>
      <c r="BC33" s="249"/>
      <c r="BD33" s="249"/>
      <c r="BE33" s="249"/>
      <c r="BF33" s="249"/>
      <c r="BG33" s="251" t="s">
        <v>1141</v>
      </c>
      <c r="BH33" s="251" t="s">
        <v>1141</v>
      </c>
      <c r="BI33" s="276" t="s">
        <v>1140</v>
      </c>
      <c r="BJ33" s="213" t="s">
        <v>669</v>
      </c>
      <c r="BK33" s="213" t="s">
        <v>1141</v>
      </c>
      <c r="BL33" s="213" t="s">
        <v>667</v>
      </c>
      <c r="BM33" s="213" t="s">
        <v>668</v>
      </c>
      <c r="BN33" s="220">
        <v>44165</v>
      </c>
      <c r="BO33" s="213" t="s">
        <v>1142</v>
      </c>
      <c r="BP33" s="213" t="s">
        <v>585</v>
      </c>
      <c r="BQ33" s="213" t="s">
        <v>920</v>
      </c>
      <c r="BR33" s="213" t="s">
        <v>920</v>
      </c>
      <c r="BS33" s="249"/>
      <c r="BT33" s="249"/>
      <c r="BU33" s="249"/>
      <c r="BV33" s="249"/>
      <c r="BW33" s="249"/>
      <c r="BX33" s="249"/>
      <c r="BY33" s="249"/>
      <c r="BZ33" s="249"/>
      <c r="CA33" s="249"/>
      <c r="CB33" s="249"/>
      <c r="CC33" s="249"/>
      <c r="CD33" s="249"/>
      <c r="CF33" s="353"/>
      <c r="CG33" s="353"/>
      <c r="CK33" s="351"/>
      <c r="CL33" s="353"/>
      <c r="CM33" s="351"/>
      <c r="CN33" s="353"/>
    </row>
    <row r="34" spans="1:110" s="219" customFormat="1" ht="171" x14ac:dyDescent="0.25">
      <c r="A34" s="350" t="s">
        <v>822</v>
      </c>
      <c r="B34" s="350" t="s">
        <v>196</v>
      </c>
      <c r="C34" s="354" t="s">
        <v>601</v>
      </c>
      <c r="D34" s="350" t="s">
        <v>917</v>
      </c>
      <c r="E34" s="357" t="s">
        <v>947</v>
      </c>
      <c r="F34" s="350" t="s">
        <v>920</v>
      </c>
      <c r="G34" s="350" t="s">
        <v>920</v>
      </c>
      <c r="H34" s="350" t="s">
        <v>920</v>
      </c>
      <c r="I34" s="350" t="s">
        <v>920</v>
      </c>
      <c r="J34" s="357" t="s">
        <v>948</v>
      </c>
      <c r="K34" s="406" t="s">
        <v>677</v>
      </c>
      <c r="L34" s="357" t="s">
        <v>949</v>
      </c>
      <c r="M34" s="357" t="s">
        <v>950</v>
      </c>
      <c r="N34" s="353" t="s">
        <v>8</v>
      </c>
      <c r="O34" s="353" t="s">
        <v>14</v>
      </c>
      <c r="P34" s="363" t="str">
        <f>INDEX(Validacion!$C$15:$G$19,'Mapa de riesgo '!CF34:CF36,'Mapa de riesgo '!CG34:CG36)</f>
        <v>Extrema</v>
      </c>
      <c r="Q34" s="256" t="s">
        <v>976</v>
      </c>
      <c r="R34" s="183" t="s">
        <v>158</v>
      </c>
      <c r="S34" s="183" t="s">
        <v>58</v>
      </c>
      <c r="T34" s="183" t="s">
        <v>59</v>
      </c>
      <c r="U34" s="183" t="s">
        <v>60</v>
      </c>
      <c r="V34" s="183" t="s">
        <v>61</v>
      </c>
      <c r="W34" s="183" t="s">
        <v>62</v>
      </c>
      <c r="X34" s="183" t="s">
        <v>75</v>
      </c>
      <c r="Y34" s="183" t="s">
        <v>63</v>
      </c>
      <c r="Z34" s="247">
        <f t="shared" si="14"/>
        <v>100</v>
      </c>
      <c r="AA34" s="248" t="str">
        <f t="shared" si="15"/>
        <v>Fuerte</v>
      </c>
      <c r="AB34" s="246" t="s">
        <v>133</v>
      </c>
      <c r="AC34" s="184">
        <f t="shared" si="16"/>
        <v>100</v>
      </c>
      <c r="AD34" s="185" t="str">
        <f t="shared" si="17"/>
        <v>Débil</v>
      </c>
      <c r="AE34" s="360">
        <f>(IF(AD34="Fuerte",100,IF(AD34="Moderado",50,0))+IF(AD35="Fuerte",100,IF(AD35="Moderado",50,0))+(IF(AD36="Fuerte",100,IF(AD36="Moderado",50,0)))/3)</f>
        <v>116.66666666666667</v>
      </c>
      <c r="AF34" s="361" t="str">
        <f>IF(AE34&gt;=100,"Fuerte",IF(OR(AE34=99,AE34&gt;=50),"Moderado","Débil"))</f>
        <v>Fuerte</v>
      </c>
      <c r="AG34" s="362" t="s">
        <v>150</v>
      </c>
      <c r="AH34" s="362" t="s">
        <v>150</v>
      </c>
      <c r="AI34" s="363" t="s">
        <v>643</v>
      </c>
      <c r="AJ34" s="363" t="s">
        <v>10</v>
      </c>
      <c r="AK34" s="363" t="s">
        <v>16</v>
      </c>
      <c r="AL34" s="363" t="str">
        <f>INDEX(Validacion!$C$15:$G$19,'Mapa de riesgo '!CK34:CK36,'Mapa de riesgo '!CM34:CM36)</f>
        <v>Baja</v>
      </c>
      <c r="AM34" s="364" t="s">
        <v>229</v>
      </c>
      <c r="AN34" s="256" t="s">
        <v>1020</v>
      </c>
      <c r="AO34" s="256" t="s">
        <v>1000</v>
      </c>
      <c r="AP34" s="209"/>
      <c r="AQ34" s="256" t="s">
        <v>1035</v>
      </c>
      <c r="AR34" s="258">
        <v>43921</v>
      </c>
      <c r="AS34" s="258">
        <v>44196</v>
      </c>
      <c r="AT34" s="256" t="s">
        <v>1059</v>
      </c>
      <c r="AU34" s="267" t="s">
        <v>1104</v>
      </c>
      <c r="AV34" s="268" t="s">
        <v>1101</v>
      </c>
      <c r="AW34" s="588"/>
      <c r="AX34" s="249"/>
      <c r="AY34" s="249"/>
      <c r="AZ34" s="249"/>
      <c r="BA34" s="249"/>
      <c r="BB34" s="249"/>
      <c r="BC34" s="249"/>
      <c r="BD34" s="249"/>
      <c r="BE34" s="249"/>
      <c r="BF34" s="249"/>
      <c r="BG34" s="267" t="s">
        <v>1132</v>
      </c>
      <c r="BH34" s="268" t="s">
        <v>1101</v>
      </c>
      <c r="BI34" s="588">
        <v>1</v>
      </c>
      <c r="BJ34" s="213" t="s">
        <v>19</v>
      </c>
      <c r="BK34" s="213" t="s">
        <v>1153</v>
      </c>
      <c r="BL34" s="213" t="s">
        <v>664</v>
      </c>
      <c r="BM34" s="213" t="s">
        <v>665</v>
      </c>
      <c r="BN34" s="220">
        <v>44165</v>
      </c>
      <c r="BO34" s="213" t="s">
        <v>1144</v>
      </c>
      <c r="BP34" s="213" t="s">
        <v>585</v>
      </c>
      <c r="BQ34" s="213" t="s">
        <v>920</v>
      </c>
      <c r="BR34" s="213" t="s">
        <v>920</v>
      </c>
      <c r="BS34" s="249"/>
      <c r="BT34" s="249"/>
      <c r="BU34" s="249"/>
      <c r="BV34" s="249"/>
      <c r="BW34" s="249"/>
      <c r="BX34" s="249"/>
      <c r="BY34" s="249"/>
      <c r="BZ34" s="249"/>
      <c r="CA34" s="249"/>
      <c r="CB34" s="249"/>
      <c r="CC34" s="249"/>
      <c r="CD34" s="249"/>
      <c r="CF34" s="353">
        <f>VLOOKUP(N34,Validacion!$I$15:$M$19,2,FALSE)</f>
        <v>4</v>
      </c>
      <c r="CG34" s="353">
        <f>VLOOKUP(O34,Validacion!$I$23:$J$27,2,FALSE)</f>
        <v>4</v>
      </c>
      <c r="CK34" s="350">
        <f>VLOOKUP($AJ34,Validacion!$I$15:$M$19,2,FALSE)</f>
        <v>2</v>
      </c>
      <c r="CL34" s="353"/>
      <c r="CM34" s="350">
        <f>VLOOKUP($AK34,Validacion!$I$23:$J$27,2,FALSE)</f>
        <v>2</v>
      </c>
      <c r="CN34" s="353"/>
    </row>
    <row r="35" spans="1:110" s="219" customFormat="1" ht="128.25" x14ac:dyDescent="0.25">
      <c r="A35" s="351"/>
      <c r="B35" s="351"/>
      <c r="C35" s="355"/>
      <c r="D35" s="351"/>
      <c r="E35" s="358"/>
      <c r="F35" s="351"/>
      <c r="G35" s="351"/>
      <c r="H35" s="351"/>
      <c r="I35" s="351"/>
      <c r="J35" s="358"/>
      <c r="K35" s="406"/>
      <c r="L35" s="358"/>
      <c r="M35" s="358"/>
      <c r="N35" s="353"/>
      <c r="O35" s="353"/>
      <c r="P35" s="363"/>
      <c r="Q35" s="256" t="s">
        <v>977</v>
      </c>
      <c r="R35" s="183" t="s">
        <v>158</v>
      </c>
      <c r="S35" s="183" t="s">
        <v>58</v>
      </c>
      <c r="T35" s="183" t="s">
        <v>59</v>
      </c>
      <c r="U35" s="183" t="s">
        <v>60</v>
      </c>
      <c r="V35" s="183" t="s">
        <v>61</v>
      </c>
      <c r="W35" s="183" t="s">
        <v>62</v>
      </c>
      <c r="X35" s="183" t="s">
        <v>75</v>
      </c>
      <c r="Y35" s="183" t="s">
        <v>63</v>
      </c>
      <c r="Z35" s="247">
        <f t="shared" si="14"/>
        <v>100</v>
      </c>
      <c r="AA35" s="248" t="str">
        <f t="shared" si="15"/>
        <v>Fuerte</v>
      </c>
      <c r="AB35" s="246" t="s">
        <v>141</v>
      </c>
      <c r="AC35" s="184">
        <f t="shared" si="16"/>
        <v>200</v>
      </c>
      <c r="AD35" s="185" t="str">
        <f t="shared" si="17"/>
        <v>Fuerte</v>
      </c>
      <c r="AE35" s="360"/>
      <c r="AF35" s="361"/>
      <c r="AG35" s="362"/>
      <c r="AH35" s="362"/>
      <c r="AI35" s="363"/>
      <c r="AJ35" s="363"/>
      <c r="AK35" s="363"/>
      <c r="AL35" s="363"/>
      <c r="AM35" s="364"/>
      <c r="AN35" s="256" t="s">
        <v>1021</v>
      </c>
      <c r="AO35" s="256" t="s">
        <v>1022</v>
      </c>
      <c r="AP35" s="209"/>
      <c r="AQ35" s="256" t="s">
        <v>1055</v>
      </c>
      <c r="AR35" s="258">
        <v>43921</v>
      </c>
      <c r="AS35" s="258">
        <v>44196</v>
      </c>
      <c r="AT35" s="256" t="s">
        <v>1060</v>
      </c>
      <c r="AU35" s="267" t="s">
        <v>1105</v>
      </c>
      <c r="AV35" s="271" t="s">
        <v>1106</v>
      </c>
      <c r="AW35" s="587" t="s">
        <v>1065</v>
      </c>
      <c r="AX35" s="249"/>
      <c r="AY35" s="249"/>
      <c r="AZ35" s="249"/>
      <c r="BA35" s="249"/>
      <c r="BB35" s="249"/>
      <c r="BC35" s="249"/>
      <c r="BD35" s="249"/>
      <c r="BE35" s="249"/>
      <c r="BF35" s="249"/>
      <c r="BG35" s="267" t="s">
        <v>1133</v>
      </c>
      <c r="BH35" s="268" t="s">
        <v>1134</v>
      </c>
      <c r="BI35" s="591">
        <v>1</v>
      </c>
      <c r="BJ35" s="213" t="s">
        <v>19</v>
      </c>
      <c r="BK35" s="213" t="s">
        <v>1153</v>
      </c>
      <c r="BL35" s="213" t="s">
        <v>664</v>
      </c>
      <c r="BM35" s="213" t="s">
        <v>665</v>
      </c>
      <c r="BN35" s="220">
        <v>44165</v>
      </c>
      <c r="BO35" s="213" t="s">
        <v>1144</v>
      </c>
      <c r="BP35" s="213" t="s">
        <v>585</v>
      </c>
      <c r="BQ35" s="213" t="s">
        <v>920</v>
      </c>
      <c r="BR35" s="213" t="s">
        <v>920</v>
      </c>
      <c r="BS35" s="249"/>
      <c r="BT35" s="249"/>
      <c r="BU35" s="249"/>
      <c r="BV35" s="249"/>
      <c r="BW35" s="249"/>
      <c r="BX35" s="249"/>
      <c r="BY35" s="249"/>
      <c r="BZ35" s="249"/>
      <c r="CA35" s="249"/>
      <c r="CB35" s="249"/>
      <c r="CC35" s="249"/>
      <c r="CD35" s="249"/>
      <c r="CF35" s="353"/>
      <c r="CG35" s="353"/>
      <c r="CK35" s="351"/>
      <c r="CL35" s="353"/>
      <c r="CM35" s="351"/>
      <c r="CN35" s="353"/>
    </row>
    <row r="36" spans="1:110" s="219" customFormat="1" ht="114" x14ac:dyDescent="0.25">
      <c r="A36" s="352"/>
      <c r="B36" s="352"/>
      <c r="C36" s="356"/>
      <c r="D36" s="352"/>
      <c r="E36" s="359"/>
      <c r="F36" s="352"/>
      <c r="G36" s="352"/>
      <c r="H36" s="352"/>
      <c r="I36" s="352"/>
      <c r="J36" s="359"/>
      <c r="K36" s="406"/>
      <c r="L36" s="359"/>
      <c r="M36" s="359"/>
      <c r="N36" s="353"/>
      <c r="O36" s="353"/>
      <c r="P36" s="363"/>
      <c r="Q36" s="256" t="s">
        <v>978</v>
      </c>
      <c r="R36" s="183" t="s">
        <v>158</v>
      </c>
      <c r="S36" s="183" t="s">
        <v>58</v>
      </c>
      <c r="T36" s="183" t="s">
        <v>59</v>
      </c>
      <c r="U36" s="183" t="s">
        <v>60</v>
      </c>
      <c r="V36" s="183" t="s">
        <v>61</v>
      </c>
      <c r="W36" s="183" t="s">
        <v>62</v>
      </c>
      <c r="X36" s="183" t="s">
        <v>75</v>
      </c>
      <c r="Y36" s="183" t="s">
        <v>63</v>
      </c>
      <c r="Z36" s="247">
        <f t="shared" si="14"/>
        <v>100</v>
      </c>
      <c r="AA36" s="248" t="str">
        <f t="shared" si="15"/>
        <v>Fuerte</v>
      </c>
      <c r="AB36" s="246" t="s">
        <v>15</v>
      </c>
      <c r="AC36" s="184">
        <f t="shared" si="16"/>
        <v>150</v>
      </c>
      <c r="AD36" s="185" t="str">
        <f t="shared" si="17"/>
        <v>Moderado</v>
      </c>
      <c r="AE36" s="360"/>
      <c r="AF36" s="361"/>
      <c r="AG36" s="362"/>
      <c r="AH36" s="362"/>
      <c r="AI36" s="363"/>
      <c r="AJ36" s="363"/>
      <c r="AK36" s="363"/>
      <c r="AL36" s="363"/>
      <c r="AM36" s="364"/>
      <c r="AN36" s="256" t="s">
        <v>1023</v>
      </c>
      <c r="AO36" s="256" t="s">
        <v>1024</v>
      </c>
      <c r="AP36" s="209"/>
      <c r="AQ36" s="256" t="s">
        <v>1057</v>
      </c>
      <c r="AR36" s="258">
        <v>43921</v>
      </c>
      <c r="AS36" s="258">
        <v>44196</v>
      </c>
      <c r="AT36" s="256" t="s">
        <v>1061</v>
      </c>
      <c r="AU36" s="267" t="s">
        <v>1107</v>
      </c>
      <c r="AV36" s="271" t="s">
        <v>1106</v>
      </c>
      <c r="AW36" s="587" t="s">
        <v>1065</v>
      </c>
      <c r="AX36" s="249"/>
      <c r="AY36" s="249"/>
      <c r="AZ36" s="249"/>
      <c r="BA36" s="249"/>
      <c r="BB36" s="249"/>
      <c r="BC36" s="249"/>
      <c r="BD36" s="249"/>
      <c r="BE36" s="249"/>
      <c r="BF36" s="249"/>
      <c r="BG36" s="267" t="s">
        <v>1135</v>
      </c>
      <c r="BH36" s="271"/>
      <c r="BI36" s="587" t="s">
        <v>1065</v>
      </c>
      <c r="BJ36" s="213" t="s">
        <v>669</v>
      </c>
      <c r="BK36" s="213" t="s">
        <v>1141</v>
      </c>
      <c r="BL36" s="213" t="s">
        <v>667</v>
      </c>
      <c r="BM36" s="213" t="s">
        <v>668</v>
      </c>
      <c r="BN36" s="220">
        <v>44165</v>
      </c>
      <c r="BO36" s="213" t="s">
        <v>1142</v>
      </c>
      <c r="BP36" s="249"/>
      <c r="BQ36" s="249"/>
      <c r="BR36" s="249"/>
      <c r="BS36" s="249"/>
      <c r="BT36" s="249"/>
      <c r="BU36" s="249"/>
      <c r="BV36" s="249"/>
      <c r="BW36" s="249"/>
      <c r="BX36" s="249"/>
      <c r="BY36" s="249"/>
      <c r="BZ36" s="249"/>
      <c r="CA36" s="249"/>
      <c r="CB36" s="249"/>
      <c r="CC36" s="249"/>
      <c r="CD36" s="249"/>
      <c r="CF36" s="353"/>
      <c r="CG36" s="353"/>
      <c r="CK36" s="351"/>
      <c r="CL36" s="353"/>
      <c r="CM36" s="351"/>
      <c r="CN36" s="353"/>
    </row>
    <row r="37" spans="1:110" s="219" customFormat="1" ht="142.5" x14ac:dyDescent="0.25">
      <c r="A37" s="350" t="s">
        <v>822</v>
      </c>
      <c r="B37" s="350" t="s">
        <v>196</v>
      </c>
      <c r="C37" s="354" t="s">
        <v>601</v>
      </c>
      <c r="D37" s="350" t="s">
        <v>917</v>
      </c>
      <c r="E37" s="357" t="s">
        <v>951</v>
      </c>
      <c r="F37" s="350" t="s">
        <v>920</v>
      </c>
      <c r="G37" s="350" t="s">
        <v>920</v>
      </c>
      <c r="H37" s="350" t="s">
        <v>920</v>
      </c>
      <c r="I37" s="350" t="s">
        <v>920</v>
      </c>
      <c r="J37" s="357" t="s">
        <v>952</v>
      </c>
      <c r="K37" s="406" t="s">
        <v>677</v>
      </c>
      <c r="L37" s="406" t="s">
        <v>953</v>
      </c>
      <c r="M37" s="357" t="s">
        <v>954</v>
      </c>
      <c r="N37" s="353" t="s">
        <v>8</v>
      </c>
      <c r="O37" s="353" t="s">
        <v>14</v>
      </c>
      <c r="P37" s="363" t="str">
        <f>INDEX(Validacion!$C$15:$G$19,'Mapa de riesgo '!CF37:CF39,'Mapa de riesgo '!CG37:CG39)</f>
        <v>Extrema</v>
      </c>
      <c r="Q37" s="256" t="s">
        <v>979</v>
      </c>
      <c r="R37" s="183" t="s">
        <v>158</v>
      </c>
      <c r="S37" s="183" t="s">
        <v>58</v>
      </c>
      <c r="T37" s="183" t="s">
        <v>59</v>
      </c>
      <c r="U37" s="183" t="s">
        <v>60</v>
      </c>
      <c r="V37" s="183" t="s">
        <v>61</v>
      </c>
      <c r="W37" s="183" t="s">
        <v>62</v>
      </c>
      <c r="X37" s="183" t="s">
        <v>75</v>
      </c>
      <c r="Y37" s="183" t="s">
        <v>63</v>
      </c>
      <c r="Z37" s="247">
        <f t="shared" ref="Z37:Z39" si="18">IF(S37="Asignado",15,0)+IF(T37="Adecuado",15,0)+IF(U37="Oportuna",15,0)+IF(V37="Prevenir",15,IF(V37="Detectar",10,0))+IF(W37="Confiable",15,0)+IF(X37="Se investigan y resuelven oportunamente",15,0)+IF(Y37="Completa",10,IF(Y37="Incompleta",5,0))</f>
        <v>100</v>
      </c>
      <c r="AA37" s="248" t="str">
        <f t="shared" ref="AA37:AA39" si="19">IF(Z37&gt;=96,"Fuerte",IF(OR(Z37=95,Z37&gt;=86),"Moderado","Débil"))</f>
        <v>Fuerte</v>
      </c>
      <c r="AB37" s="246" t="s">
        <v>133</v>
      </c>
      <c r="AC37" s="184">
        <f t="shared" ref="AC37:AC39" si="20">IF(AA37="Fuerte",100,IF(AA37="Moderado",50,0))+IF(AB37="Fuerte",100,IF(AB37="Moderado",50,0))</f>
        <v>100</v>
      </c>
      <c r="AD37" s="185" t="str">
        <f t="shared" ref="AD37:AD39" si="21">IF(AND(AA37="Moderado",AB37="Moderado",AC37=100),"Moderado",IF(AC37=200,"Fuerte",IF(OR(AC37=150,),"Moderado","Débil")))</f>
        <v>Débil</v>
      </c>
      <c r="AE37" s="360">
        <f>(IF(AD37="Fuerte",100,IF(AD37="Moderado",50,0))+IF(AD38="Fuerte",100,IF(AD38="Moderado",50,0))+(IF(AD39="Fuerte",100,IF(AD39="Moderado",50,0)))/3)</f>
        <v>116.66666666666667</v>
      </c>
      <c r="AF37" s="361" t="str">
        <f>IF(AE37&gt;=100,"Fuerte",IF(OR(AE37=99,AE37&gt;=50),"Moderado","Débil"))</f>
        <v>Fuerte</v>
      </c>
      <c r="AG37" s="362" t="s">
        <v>150</v>
      </c>
      <c r="AH37" s="362" t="s">
        <v>150</v>
      </c>
      <c r="AI37" s="363" t="s">
        <v>643</v>
      </c>
      <c r="AJ37" s="363" t="s">
        <v>10</v>
      </c>
      <c r="AK37" s="363" t="s">
        <v>16</v>
      </c>
      <c r="AL37" s="363" t="str">
        <f>INDEX(Validacion!$C$15:$G$19,'Mapa de riesgo '!CK37:CK39,'Mapa de riesgo '!CM37:CM39)</f>
        <v>Baja</v>
      </c>
      <c r="AM37" s="364" t="s">
        <v>229</v>
      </c>
      <c r="AN37" s="256" t="s">
        <v>1025</v>
      </c>
      <c r="AO37" s="256" t="s">
        <v>1026</v>
      </c>
      <c r="AP37" s="209"/>
      <c r="AQ37" s="256" t="s">
        <v>1035</v>
      </c>
      <c r="AR37" s="258">
        <v>43921</v>
      </c>
      <c r="AS37" s="258">
        <v>44196</v>
      </c>
      <c r="AT37" s="256" t="s">
        <v>1062</v>
      </c>
      <c r="AU37" s="274" t="s">
        <v>1108</v>
      </c>
      <c r="AV37" s="275" t="s">
        <v>1106</v>
      </c>
      <c r="AW37" s="590" t="s">
        <v>1065</v>
      </c>
      <c r="AX37" s="249"/>
      <c r="AY37" s="249"/>
      <c r="AZ37" s="249"/>
      <c r="BA37" s="249"/>
      <c r="BB37" s="249"/>
      <c r="BC37" s="249"/>
      <c r="BD37" s="249"/>
      <c r="BE37" s="249"/>
      <c r="BF37" s="249"/>
      <c r="BG37" s="272" t="s">
        <v>1136</v>
      </c>
      <c r="BH37" s="273" t="s">
        <v>1134</v>
      </c>
      <c r="BI37" s="592">
        <v>1</v>
      </c>
      <c r="BJ37" s="213" t="s">
        <v>19</v>
      </c>
      <c r="BK37" s="213" t="s">
        <v>1153</v>
      </c>
      <c r="BL37" s="213" t="s">
        <v>664</v>
      </c>
      <c r="BM37" s="213" t="s">
        <v>665</v>
      </c>
      <c r="BN37" s="220">
        <v>44165</v>
      </c>
      <c r="BO37" s="213" t="s">
        <v>1144</v>
      </c>
      <c r="BP37" s="249"/>
      <c r="BQ37" s="249"/>
      <c r="BR37" s="249"/>
      <c r="BS37" s="249"/>
      <c r="BT37" s="249"/>
      <c r="BU37" s="249"/>
      <c r="BV37" s="249"/>
      <c r="BW37" s="249"/>
      <c r="BX37" s="249"/>
      <c r="BY37" s="249"/>
      <c r="BZ37" s="249"/>
      <c r="CA37" s="249"/>
      <c r="CB37" s="249"/>
      <c r="CC37" s="249"/>
      <c r="CD37" s="249"/>
      <c r="CF37" s="353">
        <f>VLOOKUP(N37,Validacion!$I$15:$M$19,2,FALSE)</f>
        <v>4</v>
      </c>
      <c r="CG37" s="353">
        <f>VLOOKUP(O37,Validacion!$I$23:$J$27,2,FALSE)</f>
        <v>4</v>
      </c>
      <c r="CK37" s="350">
        <f>VLOOKUP($AJ37,Validacion!$I$15:$M$19,2,FALSE)</f>
        <v>2</v>
      </c>
      <c r="CL37" s="353"/>
      <c r="CM37" s="350">
        <f>VLOOKUP($AK37,Validacion!$I$23:$J$27,2,FALSE)</f>
        <v>2</v>
      </c>
      <c r="CN37" s="353"/>
    </row>
    <row r="38" spans="1:110" s="219" customFormat="1" ht="156.75" x14ac:dyDescent="0.25">
      <c r="A38" s="351"/>
      <c r="B38" s="351"/>
      <c r="C38" s="355"/>
      <c r="D38" s="351"/>
      <c r="E38" s="358"/>
      <c r="F38" s="351"/>
      <c r="G38" s="351"/>
      <c r="H38" s="351"/>
      <c r="I38" s="351"/>
      <c r="J38" s="358"/>
      <c r="K38" s="406"/>
      <c r="L38" s="406"/>
      <c r="M38" s="358"/>
      <c r="N38" s="353"/>
      <c r="O38" s="353"/>
      <c r="P38" s="363"/>
      <c r="Q38" s="256" t="s">
        <v>980</v>
      </c>
      <c r="R38" s="183" t="s">
        <v>158</v>
      </c>
      <c r="S38" s="183" t="s">
        <v>58</v>
      </c>
      <c r="T38" s="183" t="s">
        <v>59</v>
      </c>
      <c r="U38" s="183" t="s">
        <v>60</v>
      </c>
      <c r="V38" s="183" t="s">
        <v>61</v>
      </c>
      <c r="W38" s="183" t="s">
        <v>62</v>
      </c>
      <c r="X38" s="183" t="s">
        <v>75</v>
      </c>
      <c r="Y38" s="183" t="s">
        <v>63</v>
      </c>
      <c r="Z38" s="247">
        <f t="shared" si="18"/>
        <v>100</v>
      </c>
      <c r="AA38" s="248" t="str">
        <f t="shared" si="19"/>
        <v>Fuerte</v>
      </c>
      <c r="AB38" s="246" t="s">
        <v>141</v>
      </c>
      <c r="AC38" s="184">
        <f t="shared" si="20"/>
        <v>200</v>
      </c>
      <c r="AD38" s="185" t="str">
        <f t="shared" si="21"/>
        <v>Fuerte</v>
      </c>
      <c r="AE38" s="360"/>
      <c r="AF38" s="361"/>
      <c r="AG38" s="362"/>
      <c r="AH38" s="362"/>
      <c r="AI38" s="363"/>
      <c r="AJ38" s="363"/>
      <c r="AK38" s="363"/>
      <c r="AL38" s="363"/>
      <c r="AM38" s="364"/>
      <c r="AN38" s="256" t="s">
        <v>1027</v>
      </c>
      <c r="AO38" s="256" t="s">
        <v>1028</v>
      </c>
      <c r="AP38" s="209"/>
      <c r="AQ38" s="256" t="s">
        <v>1035</v>
      </c>
      <c r="AR38" s="258">
        <v>43921</v>
      </c>
      <c r="AS38" s="258">
        <v>44196</v>
      </c>
      <c r="AT38" s="256" t="s">
        <v>1063</v>
      </c>
      <c r="AU38" s="274" t="s">
        <v>1107</v>
      </c>
      <c r="AV38" s="275" t="s">
        <v>1106</v>
      </c>
      <c r="AW38" s="590" t="s">
        <v>1065</v>
      </c>
      <c r="AX38" s="249"/>
      <c r="AY38" s="249"/>
      <c r="AZ38" s="249"/>
      <c r="BA38" s="249"/>
      <c r="BB38" s="249"/>
      <c r="BC38" s="249"/>
      <c r="BD38" s="249"/>
      <c r="BE38" s="249"/>
      <c r="BF38" s="249"/>
      <c r="BG38" s="274" t="s">
        <v>1135</v>
      </c>
      <c r="BH38" s="275"/>
      <c r="BI38" s="590" t="s">
        <v>1065</v>
      </c>
      <c r="BJ38" s="213" t="s">
        <v>669</v>
      </c>
      <c r="BK38" s="213" t="s">
        <v>1141</v>
      </c>
      <c r="BL38" s="213" t="s">
        <v>667</v>
      </c>
      <c r="BM38" s="213" t="s">
        <v>668</v>
      </c>
      <c r="BN38" s="220">
        <v>44165</v>
      </c>
      <c r="BO38" s="213" t="s">
        <v>1142</v>
      </c>
      <c r="BP38" s="249"/>
      <c r="BQ38" s="249"/>
      <c r="BR38" s="249"/>
      <c r="BS38" s="249"/>
      <c r="BT38" s="249"/>
      <c r="BU38" s="249"/>
      <c r="BV38" s="249"/>
      <c r="BW38" s="249"/>
      <c r="BX38" s="249"/>
      <c r="BY38" s="249"/>
      <c r="BZ38" s="249"/>
      <c r="CA38" s="249"/>
      <c r="CB38" s="249"/>
      <c r="CC38" s="249"/>
      <c r="CD38" s="249"/>
      <c r="CF38" s="353"/>
      <c r="CG38" s="353"/>
      <c r="CK38" s="351"/>
      <c r="CL38" s="353"/>
      <c r="CM38" s="351"/>
      <c r="CN38" s="353"/>
    </row>
    <row r="39" spans="1:110" s="219" customFormat="1" ht="42.75" x14ac:dyDescent="0.25">
      <c r="A39" s="352"/>
      <c r="B39" s="352"/>
      <c r="C39" s="356"/>
      <c r="D39" s="352"/>
      <c r="E39" s="359"/>
      <c r="F39" s="352"/>
      <c r="G39" s="352"/>
      <c r="H39" s="352"/>
      <c r="I39" s="352"/>
      <c r="J39" s="359"/>
      <c r="K39" s="406"/>
      <c r="L39" s="406"/>
      <c r="M39" s="359"/>
      <c r="N39" s="353"/>
      <c r="O39" s="353"/>
      <c r="P39" s="363"/>
      <c r="Q39" s="209"/>
      <c r="R39" s="183" t="s">
        <v>158</v>
      </c>
      <c r="S39" s="183" t="s">
        <v>58</v>
      </c>
      <c r="T39" s="183" t="s">
        <v>59</v>
      </c>
      <c r="U39" s="183" t="s">
        <v>60</v>
      </c>
      <c r="V39" s="183" t="s">
        <v>61</v>
      </c>
      <c r="W39" s="183" t="s">
        <v>62</v>
      </c>
      <c r="X39" s="183" t="s">
        <v>75</v>
      </c>
      <c r="Y39" s="183" t="s">
        <v>63</v>
      </c>
      <c r="Z39" s="247">
        <f t="shared" si="18"/>
        <v>100</v>
      </c>
      <c r="AA39" s="248" t="str">
        <f t="shared" si="19"/>
        <v>Fuerte</v>
      </c>
      <c r="AB39" s="246" t="s">
        <v>15</v>
      </c>
      <c r="AC39" s="184">
        <f t="shared" si="20"/>
        <v>150</v>
      </c>
      <c r="AD39" s="185" t="str">
        <f t="shared" si="21"/>
        <v>Moderado</v>
      </c>
      <c r="AE39" s="360"/>
      <c r="AF39" s="361"/>
      <c r="AG39" s="362"/>
      <c r="AH39" s="362"/>
      <c r="AI39" s="363"/>
      <c r="AJ39" s="363"/>
      <c r="AK39" s="363"/>
      <c r="AL39" s="363"/>
      <c r="AM39" s="364"/>
      <c r="AN39" s="209"/>
      <c r="AO39" s="209"/>
      <c r="AP39" s="209"/>
      <c r="AQ39" s="249"/>
      <c r="AR39" s="208"/>
      <c r="AS39" s="208"/>
      <c r="AT39" s="249"/>
      <c r="AU39" s="249"/>
      <c r="AV39" s="249"/>
      <c r="AW39" s="276"/>
      <c r="AX39" s="249"/>
      <c r="AY39" s="249"/>
      <c r="AZ39" s="249"/>
      <c r="BA39" s="249"/>
      <c r="BB39" s="249"/>
      <c r="BC39" s="249"/>
      <c r="BD39" s="249"/>
      <c r="BE39" s="249"/>
      <c r="BF39" s="249"/>
      <c r="BG39" s="249"/>
      <c r="BH39" s="249"/>
      <c r="BI39" s="276"/>
      <c r="BJ39" s="250"/>
      <c r="BK39" s="249"/>
      <c r="BL39" s="249"/>
      <c r="BM39" s="249"/>
      <c r="BN39" s="249"/>
      <c r="BO39" s="249"/>
      <c r="BP39" s="249"/>
      <c r="BQ39" s="249"/>
      <c r="BR39" s="249"/>
      <c r="BS39" s="249"/>
      <c r="BT39" s="249"/>
      <c r="BU39" s="249"/>
      <c r="BV39" s="249"/>
      <c r="BW39" s="249"/>
      <c r="BX39" s="249"/>
      <c r="BY39" s="249"/>
      <c r="BZ39" s="249"/>
      <c r="CA39" s="249"/>
      <c r="CB39" s="249"/>
      <c r="CC39" s="249"/>
      <c r="CD39" s="249"/>
      <c r="CF39" s="353"/>
      <c r="CG39" s="353"/>
      <c r="CK39" s="351"/>
      <c r="CL39" s="353"/>
      <c r="CM39" s="351"/>
      <c r="CN39" s="353"/>
    </row>
    <row r="40" spans="1:110" s="217" customFormat="1" x14ac:dyDescent="0.25">
      <c r="A40" s="219"/>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78"/>
      <c r="AX40" s="219"/>
      <c r="AY40" s="219"/>
      <c r="AZ40" s="219"/>
      <c r="BA40" s="219"/>
      <c r="BB40" s="219"/>
      <c r="BC40" s="219"/>
      <c r="BD40" s="219"/>
      <c r="BE40" s="219"/>
      <c r="BF40" s="219"/>
      <c r="BG40" s="219"/>
      <c r="BH40" s="219"/>
      <c r="BI40" s="278"/>
      <c r="BJ40" s="252"/>
      <c r="BK40" s="219"/>
      <c r="BL40" s="219"/>
      <c r="BM40" s="219"/>
      <c r="BN40" s="219"/>
      <c r="BO40" s="219"/>
      <c r="BP40" s="219"/>
      <c r="BQ40" s="219"/>
      <c r="BR40" s="219"/>
      <c r="BS40" s="219"/>
      <c r="BT40" s="219"/>
      <c r="BU40" s="219"/>
    </row>
    <row r="41" spans="1:110" x14ac:dyDescent="0.25">
      <c r="A41" s="175"/>
      <c r="B41" s="175"/>
      <c r="C41" s="175"/>
      <c r="D41" s="175"/>
      <c r="N41" s="175"/>
      <c r="O41" s="175"/>
      <c r="P41" s="175"/>
      <c r="Q41" s="175"/>
      <c r="R41" s="175"/>
      <c r="S41" s="175"/>
      <c r="T41" s="175"/>
      <c r="U41" s="175"/>
      <c r="V41" s="175"/>
      <c r="W41" s="175"/>
      <c r="X41" s="175"/>
      <c r="Y41" s="175"/>
      <c r="Z41" s="175"/>
      <c r="AA41" s="175"/>
      <c r="AB41" s="175"/>
      <c r="AC41" s="175"/>
      <c r="AD41" s="175"/>
      <c r="AE41" s="175"/>
      <c r="AF41" s="175"/>
      <c r="AG41" s="175"/>
      <c r="AH41" s="175"/>
      <c r="AI41" s="219"/>
      <c r="AJ41" s="175"/>
      <c r="AK41" s="175"/>
      <c r="AL41" s="175"/>
      <c r="AM41" s="175"/>
      <c r="AN41" s="175"/>
      <c r="AO41" s="175"/>
      <c r="AP41" s="219"/>
      <c r="AR41" s="175"/>
      <c r="AS41" s="175"/>
      <c r="AT41" s="175"/>
      <c r="AU41" s="175"/>
      <c r="AV41" s="175"/>
      <c r="AX41" s="219"/>
      <c r="AY41" s="219"/>
      <c r="AZ41" s="219"/>
      <c r="BA41" s="219"/>
      <c r="BB41" s="219"/>
      <c r="BC41" s="219"/>
      <c r="BD41" s="219"/>
      <c r="BE41" s="219"/>
      <c r="BF41" s="219"/>
      <c r="BG41" s="175"/>
      <c r="BH41" s="175"/>
      <c r="BK41" s="219"/>
      <c r="BL41" s="219"/>
      <c r="BM41" s="219"/>
      <c r="BN41" s="219"/>
      <c r="BO41" s="219"/>
      <c r="BP41" s="219"/>
      <c r="BQ41" s="219"/>
      <c r="BR41" s="219"/>
      <c r="BS41" s="175"/>
      <c r="BT41" s="175"/>
      <c r="BU41" s="175"/>
      <c r="BV41" s="175"/>
      <c r="BW41" s="175"/>
    </row>
    <row r="42" spans="1:110" x14ac:dyDescent="0.25">
      <c r="A42" s="175"/>
      <c r="B42" s="175"/>
      <c r="C42" s="203" t="s">
        <v>43</v>
      </c>
      <c r="D42" s="203" t="s">
        <v>44</v>
      </c>
      <c r="E42" s="203" t="s">
        <v>45</v>
      </c>
      <c r="N42" s="175"/>
      <c r="O42" s="175"/>
      <c r="P42" s="175"/>
      <c r="Q42" s="175"/>
      <c r="R42" s="175"/>
      <c r="S42" s="175"/>
      <c r="T42" s="175"/>
      <c r="U42" s="175"/>
      <c r="V42" s="175"/>
      <c r="W42" s="175"/>
      <c r="X42" s="175"/>
      <c r="Y42" s="175"/>
      <c r="Z42" s="175"/>
      <c r="AA42" s="175"/>
      <c r="AB42" s="175"/>
      <c r="AC42" s="175"/>
      <c r="AD42" s="175"/>
      <c r="AE42" s="175"/>
      <c r="AF42" s="175"/>
      <c r="AG42" s="175"/>
      <c r="AH42" s="175"/>
      <c r="AI42" s="219"/>
      <c r="AJ42" s="175"/>
      <c r="AK42" s="175"/>
      <c r="AL42" s="175"/>
      <c r="AM42" s="175"/>
      <c r="AN42" s="175"/>
      <c r="AO42" s="175"/>
      <c r="AP42" s="219"/>
      <c r="AR42" s="175"/>
      <c r="AS42" s="175"/>
      <c r="AT42" s="175"/>
      <c r="AU42" s="175"/>
      <c r="AV42" s="175"/>
      <c r="AX42" s="219"/>
      <c r="AY42" s="219"/>
      <c r="AZ42" s="219"/>
      <c r="BA42" s="219"/>
      <c r="BB42" s="219"/>
      <c r="BC42" s="219"/>
      <c r="BD42" s="219"/>
      <c r="BE42" s="219"/>
      <c r="BF42" s="219"/>
      <c r="BG42" s="175"/>
      <c r="BH42" s="175"/>
      <c r="BK42" s="219"/>
      <c r="BL42" s="219"/>
      <c r="BM42" s="219"/>
      <c r="BN42" s="219"/>
      <c r="BO42" s="219"/>
      <c r="BP42" s="219"/>
      <c r="BQ42" s="219"/>
      <c r="BR42" s="219"/>
      <c r="BS42" s="175"/>
      <c r="BT42" s="175"/>
      <c r="BU42" s="175"/>
      <c r="BV42" s="175"/>
      <c r="BW42" s="175"/>
    </row>
    <row r="43" spans="1:110" s="176" customFormat="1" ht="25.5" x14ac:dyDescent="0.25">
      <c r="A43" s="175"/>
      <c r="B43" s="175"/>
      <c r="C43" s="244">
        <v>1</v>
      </c>
      <c r="D43" s="17" t="s">
        <v>824</v>
      </c>
      <c r="E43" s="244" t="s">
        <v>825</v>
      </c>
      <c r="F43" s="175"/>
      <c r="G43" s="175"/>
      <c r="H43" s="175"/>
      <c r="I43" s="175"/>
      <c r="J43" s="175"/>
      <c r="K43" s="219"/>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219"/>
      <c r="AJ43" s="175"/>
      <c r="AK43" s="175"/>
      <c r="AL43" s="175"/>
      <c r="AM43" s="175"/>
      <c r="AN43" s="175"/>
      <c r="AO43" s="175"/>
      <c r="AP43" s="219"/>
      <c r="AQ43" s="175"/>
      <c r="AR43" s="175"/>
      <c r="AS43" s="175"/>
      <c r="AT43" s="175"/>
      <c r="AU43" s="175"/>
      <c r="AV43" s="175"/>
      <c r="AW43" s="278"/>
      <c r="AX43" s="219"/>
      <c r="AY43" s="219"/>
      <c r="AZ43" s="219"/>
      <c r="BA43" s="219"/>
      <c r="BB43" s="219"/>
      <c r="BC43" s="219"/>
      <c r="BD43" s="219"/>
      <c r="BE43" s="219"/>
      <c r="BF43" s="219"/>
      <c r="BG43" s="175"/>
      <c r="BH43" s="175"/>
      <c r="BI43" s="278"/>
      <c r="BJ43" s="252"/>
      <c r="BK43" s="219"/>
      <c r="BL43" s="219"/>
      <c r="BM43" s="219"/>
      <c r="BN43" s="219"/>
      <c r="BO43" s="219"/>
      <c r="BP43" s="219"/>
      <c r="BQ43" s="219"/>
      <c r="BR43" s="219"/>
      <c r="BS43" s="175"/>
      <c r="BT43" s="175"/>
      <c r="BU43" s="175"/>
      <c r="BV43" s="175"/>
      <c r="BW43" s="175"/>
      <c r="BX43" s="166"/>
      <c r="BY43" s="166"/>
      <c r="BZ43" s="166"/>
      <c r="CA43" s="166"/>
      <c r="CB43" s="166"/>
      <c r="CC43" s="166"/>
      <c r="CD43" s="217"/>
      <c r="CE43" s="166"/>
      <c r="CF43" s="166"/>
      <c r="CG43" s="166"/>
      <c r="CH43" s="166"/>
      <c r="CI43" s="166"/>
      <c r="CJ43" s="166"/>
      <c r="CK43" s="166"/>
      <c r="CL43" s="166"/>
      <c r="CM43" s="166"/>
      <c r="CN43" s="166"/>
      <c r="CO43" s="166"/>
      <c r="CP43" s="166"/>
      <c r="CQ43" s="166"/>
      <c r="CR43" s="166"/>
      <c r="CS43" s="166"/>
      <c r="CT43" s="166"/>
      <c r="CU43" s="166"/>
      <c r="CV43" s="166"/>
      <c r="CW43" s="166"/>
      <c r="CX43" s="166"/>
      <c r="CY43" s="166"/>
      <c r="CZ43" s="166"/>
      <c r="DA43" s="166"/>
      <c r="DB43" s="166"/>
      <c r="DC43" s="166"/>
      <c r="DD43" s="166"/>
      <c r="DE43" s="166"/>
      <c r="DF43" s="166"/>
    </row>
    <row r="44" spans="1:110" s="176" customFormat="1" ht="25.5" x14ac:dyDescent="0.25">
      <c r="A44" s="175"/>
      <c r="B44" s="175"/>
      <c r="C44" s="244">
        <v>2</v>
      </c>
      <c r="D44" s="17" t="s">
        <v>826</v>
      </c>
      <c r="E44" s="244" t="s">
        <v>827</v>
      </c>
      <c r="F44" s="175"/>
      <c r="G44" s="175"/>
      <c r="H44" s="175"/>
      <c r="I44" s="175"/>
      <c r="J44" s="175"/>
      <c r="K44" s="219"/>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219"/>
      <c r="AJ44" s="175"/>
      <c r="AK44" s="175"/>
      <c r="AL44" s="175"/>
      <c r="AM44" s="175"/>
      <c r="AN44" s="175"/>
      <c r="AO44" s="175"/>
      <c r="AP44" s="219"/>
      <c r="AQ44" s="175"/>
      <c r="AR44" s="175"/>
      <c r="AS44" s="175"/>
      <c r="AT44" s="175"/>
      <c r="AU44" s="175"/>
      <c r="AV44" s="175"/>
      <c r="AW44" s="278"/>
      <c r="AX44" s="219"/>
      <c r="AY44" s="219"/>
      <c r="AZ44" s="219"/>
      <c r="BA44" s="219"/>
      <c r="BB44" s="219"/>
      <c r="BC44" s="219"/>
      <c r="BD44" s="219"/>
      <c r="BE44" s="219"/>
      <c r="BF44" s="219"/>
      <c r="BG44" s="175"/>
      <c r="BH44" s="175"/>
      <c r="BI44" s="278"/>
      <c r="BJ44" s="252"/>
      <c r="BK44" s="219"/>
      <c r="BL44" s="219"/>
      <c r="BM44" s="219"/>
      <c r="BN44" s="219"/>
      <c r="BO44" s="219"/>
      <c r="BP44" s="219"/>
      <c r="BQ44" s="219"/>
      <c r="BR44" s="219"/>
      <c r="BS44" s="175"/>
      <c r="BT44" s="175"/>
      <c r="BU44" s="175"/>
      <c r="BV44" s="175"/>
      <c r="BW44" s="175"/>
      <c r="BX44" s="166"/>
      <c r="BY44" s="166"/>
      <c r="BZ44" s="166"/>
      <c r="CA44" s="166"/>
      <c r="CB44" s="166"/>
      <c r="CC44" s="166"/>
      <c r="CD44" s="217"/>
      <c r="CE44" s="166"/>
      <c r="CF44" s="166"/>
      <c r="CG44" s="166"/>
      <c r="CH44" s="166"/>
      <c r="CI44" s="166"/>
      <c r="CJ44" s="166"/>
      <c r="CK44" s="166"/>
      <c r="CL44" s="166"/>
      <c r="CM44" s="166"/>
      <c r="CN44" s="166"/>
      <c r="CO44" s="166"/>
      <c r="CP44" s="166"/>
      <c r="CQ44" s="166"/>
      <c r="CR44" s="166"/>
      <c r="CS44" s="166"/>
      <c r="CT44" s="166"/>
      <c r="CU44" s="166"/>
      <c r="CV44" s="166"/>
      <c r="CW44" s="166"/>
      <c r="CX44" s="166"/>
      <c r="CY44" s="166"/>
      <c r="CZ44" s="166"/>
      <c r="DA44" s="166"/>
      <c r="DB44" s="166"/>
      <c r="DC44" s="166"/>
      <c r="DD44" s="166"/>
      <c r="DE44" s="166"/>
      <c r="DF44" s="166"/>
    </row>
    <row r="45" spans="1:110" s="176" customFormat="1" ht="102" x14ac:dyDescent="0.25">
      <c r="A45" s="175"/>
      <c r="B45" s="175"/>
      <c r="C45" s="204">
        <v>3</v>
      </c>
      <c r="D45" s="205" t="s">
        <v>828</v>
      </c>
      <c r="E45" s="204" t="s">
        <v>829</v>
      </c>
      <c r="F45" s="175"/>
      <c r="G45" s="175"/>
      <c r="H45" s="175"/>
      <c r="I45" s="175"/>
      <c r="J45" s="175"/>
      <c r="K45" s="219"/>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219"/>
      <c r="AJ45" s="175"/>
      <c r="AK45" s="175"/>
      <c r="AL45" s="175"/>
      <c r="AM45" s="175"/>
      <c r="AN45" s="175"/>
      <c r="AO45" s="175"/>
      <c r="AP45" s="219"/>
      <c r="AQ45" s="175"/>
      <c r="AR45" s="175"/>
      <c r="AS45" s="175"/>
      <c r="AT45" s="175"/>
      <c r="AU45" s="175"/>
      <c r="AV45" s="175"/>
      <c r="AW45" s="278"/>
      <c r="AX45" s="219"/>
      <c r="AY45" s="219"/>
      <c r="AZ45" s="219"/>
      <c r="BA45" s="219"/>
      <c r="BB45" s="219"/>
      <c r="BC45" s="219"/>
      <c r="BD45" s="219"/>
      <c r="BE45" s="219"/>
      <c r="BF45" s="219"/>
      <c r="BG45" s="175"/>
      <c r="BH45" s="175"/>
      <c r="BI45" s="278"/>
      <c r="BJ45" s="252"/>
      <c r="BK45" s="219"/>
      <c r="BL45" s="219"/>
      <c r="BM45" s="219"/>
      <c r="BN45" s="219"/>
      <c r="BO45" s="219"/>
      <c r="BP45" s="219"/>
      <c r="BQ45" s="219"/>
      <c r="BR45" s="219"/>
      <c r="BS45" s="175"/>
      <c r="BT45" s="175"/>
      <c r="BU45" s="175"/>
      <c r="BV45" s="175"/>
      <c r="BW45" s="175"/>
      <c r="BX45" s="166"/>
      <c r="BY45" s="166"/>
      <c r="BZ45" s="166"/>
      <c r="CA45" s="166"/>
      <c r="CB45" s="166"/>
      <c r="CC45" s="166"/>
      <c r="CD45" s="217"/>
      <c r="CE45" s="166"/>
      <c r="CF45" s="166"/>
      <c r="CG45" s="166"/>
      <c r="CH45" s="166"/>
      <c r="CI45" s="166"/>
      <c r="CJ45" s="166"/>
      <c r="CK45" s="166"/>
      <c r="CL45" s="166"/>
      <c r="CM45" s="166"/>
      <c r="CN45" s="166"/>
      <c r="CO45" s="166"/>
      <c r="CP45" s="166"/>
      <c r="CQ45" s="166"/>
      <c r="CR45" s="166"/>
      <c r="CS45" s="166"/>
      <c r="CT45" s="166"/>
      <c r="CU45" s="166"/>
      <c r="CV45" s="166"/>
      <c r="CW45" s="166"/>
      <c r="CX45" s="166"/>
      <c r="CY45" s="166"/>
      <c r="CZ45" s="166"/>
      <c r="DA45" s="166"/>
      <c r="DB45" s="166"/>
      <c r="DC45" s="166"/>
      <c r="DD45" s="166"/>
      <c r="DE45" s="166"/>
      <c r="DF45" s="166"/>
    </row>
    <row r="46" spans="1:110" s="176" customFormat="1" ht="25.5" x14ac:dyDescent="0.25">
      <c r="A46" s="175"/>
      <c r="B46" s="175"/>
      <c r="C46" s="204">
        <v>4</v>
      </c>
      <c r="D46" s="205" t="s">
        <v>830</v>
      </c>
      <c r="E46" s="204" t="s">
        <v>831</v>
      </c>
      <c r="F46" s="175"/>
      <c r="G46" s="175"/>
      <c r="H46" s="175"/>
      <c r="I46" s="175"/>
      <c r="J46" s="175"/>
      <c r="K46" s="219"/>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219"/>
      <c r="AJ46" s="175"/>
      <c r="AK46" s="175"/>
      <c r="AL46" s="175"/>
      <c r="AM46" s="175"/>
      <c r="AN46" s="175"/>
      <c r="AO46" s="175"/>
      <c r="AP46" s="219"/>
      <c r="AQ46" s="175"/>
      <c r="AR46" s="175"/>
      <c r="AS46" s="175"/>
      <c r="AT46" s="175"/>
      <c r="AU46" s="175"/>
      <c r="AV46" s="175"/>
      <c r="AW46" s="278"/>
      <c r="AX46" s="219"/>
      <c r="AY46" s="219"/>
      <c r="AZ46" s="219"/>
      <c r="BA46" s="219"/>
      <c r="BB46" s="219"/>
      <c r="BC46" s="219"/>
      <c r="BD46" s="219"/>
      <c r="BE46" s="219"/>
      <c r="BF46" s="219"/>
      <c r="BG46" s="175"/>
      <c r="BH46" s="175"/>
      <c r="BI46" s="278"/>
      <c r="BJ46" s="252"/>
      <c r="BK46" s="219"/>
      <c r="BL46" s="219"/>
      <c r="BM46" s="219"/>
      <c r="BN46" s="219"/>
      <c r="BO46" s="219"/>
      <c r="BP46" s="219"/>
      <c r="BQ46" s="219"/>
      <c r="BR46" s="219"/>
      <c r="BS46" s="175"/>
      <c r="BT46" s="175"/>
      <c r="BU46" s="175"/>
      <c r="BV46" s="175"/>
      <c r="BW46" s="175"/>
      <c r="BX46" s="166"/>
      <c r="BY46" s="166"/>
      <c r="BZ46" s="166"/>
      <c r="CA46" s="166"/>
      <c r="CB46" s="166"/>
      <c r="CC46" s="166"/>
      <c r="CD46" s="217"/>
      <c r="CE46" s="166"/>
      <c r="CF46" s="166"/>
      <c r="CG46" s="166"/>
      <c r="CH46" s="166"/>
      <c r="CI46" s="166"/>
      <c r="CJ46" s="166"/>
      <c r="CK46" s="166"/>
      <c r="CL46" s="166"/>
      <c r="CM46" s="166"/>
      <c r="CN46" s="166"/>
      <c r="CO46" s="166"/>
      <c r="CP46" s="166"/>
      <c r="CQ46" s="166"/>
      <c r="CR46" s="166"/>
      <c r="CS46" s="166"/>
      <c r="CT46" s="166"/>
      <c r="CU46" s="166"/>
      <c r="CV46" s="166"/>
      <c r="CW46" s="166"/>
      <c r="CX46" s="166"/>
      <c r="CY46" s="166"/>
      <c r="CZ46" s="166"/>
      <c r="DA46" s="166"/>
      <c r="DB46" s="166"/>
      <c r="DC46" s="166"/>
      <c r="DD46" s="166"/>
      <c r="DE46" s="166"/>
      <c r="DF46" s="166"/>
    </row>
    <row r="47" spans="1:110" ht="25.5" x14ac:dyDescent="0.25">
      <c r="A47" s="175"/>
      <c r="B47" s="175"/>
      <c r="C47" s="204">
        <v>5</v>
      </c>
      <c r="D47" s="205" t="s">
        <v>832</v>
      </c>
      <c r="E47" s="204" t="s">
        <v>833</v>
      </c>
      <c r="N47" s="175"/>
      <c r="O47" s="175"/>
      <c r="P47" s="175"/>
      <c r="Q47" s="175"/>
      <c r="R47" s="175"/>
      <c r="S47" s="175"/>
      <c r="T47" s="175"/>
      <c r="U47" s="175"/>
      <c r="V47" s="175"/>
      <c r="W47" s="175"/>
      <c r="X47" s="175"/>
      <c r="Y47" s="175"/>
      <c r="Z47" s="175"/>
      <c r="AA47" s="175"/>
      <c r="AB47" s="175"/>
      <c r="AC47" s="175"/>
      <c r="AD47" s="175"/>
      <c r="AE47" s="175"/>
      <c r="AF47" s="175"/>
      <c r="AG47" s="175"/>
      <c r="AH47" s="175"/>
      <c r="AI47" s="219"/>
      <c r="AJ47" s="175"/>
      <c r="AK47" s="175"/>
      <c r="AL47" s="175"/>
      <c r="AM47" s="175"/>
      <c r="AN47" s="175"/>
      <c r="AO47" s="175"/>
      <c r="AP47" s="219"/>
      <c r="AR47" s="175"/>
      <c r="AS47" s="175"/>
      <c r="AT47" s="175"/>
      <c r="AU47" s="175"/>
      <c r="AV47" s="175"/>
      <c r="AX47" s="219"/>
      <c r="AY47" s="219"/>
      <c r="AZ47" s="219"/>
      <c r="BA47" s="219"/>
      <c r="BB47" s="219"/>
      <c r="BC47" s="219"/>
      <c r="BD47" s="219"/>
      <c r="BE47" s="219"/>
      <c r="BF47" s="219"/>
      <c r="BG47" s="175"/>
      <c r="BH47" s="175"/>
      <c r="BK47" s="219"/>
      <c r="BL47" s="219"/>
      <c r="BM47" s="219"/>
      <c r="BN47" s="219"/>
      <c r="BO47" s="219"/>
      <c r="BP47" s="219"/>
      <c r="BQ47" s="219"/>
      <c r="BR47" s="219"/>
      <c r="BS47" s="175"/>
      <c r="BT47" s="175"/>
      <c r="BU47" s="175"/>
      <c r="BV47" s="175"/>
      <c r="BW47" s="175"/>
    </row>
    <row r="48" spans="1:110" ht="114" x14ac:dyDescent="0.25">
      <c r="C48" s="206">
        <v>6</v>
      </c>
      <c r="D48" s="207" t="s">
        <v>834</v>
      </c>
      <c r="E48" s="206" t="s">
        <v>835</v>
      </c>
      <c r="N48" s="175"/>
      <c r="O48" s="175"/>
      <c r="P48" s="175"/>
      <c r="Q48" s="175"/>
      <c r="R48" s="175"/>
      <c r="S48" s="175"/>
      <c r="T48" s="175"/>
      <c r="U48" s="175"/>
      <c r="V48" s="175"/>
      <c r="W48" s="175"/>
      <c r="X48" s="175"/>
      <c r="Y48" s="175"/>
      <c r="Z48" s="175"/>
      <c r="AA48" s="175"/>
      <c r="AB48" s="175"/>
      <c r="AC48" s="175"/>
      <c r="AD48" s="175"/>
      <c r="AE48" s="175"/>
      <c r="AF48" s="175"/>
      <c r="AG48" s="175"/>
      <c r="AH48" s="175"/>
      <c r="AI48" s="219"/>
      <c r="AJ48" s="175"/>
      <c r="AK48" s="175"/>
      <c r="AL48" s="175"/>
      <c r="AM48" s="175"/>
      <c r="AN48" s="175"/>
      <c r="AO48" s="175"/>
      <c r="AP48" s="219"/>
      <c r="AR48" s="175"/>
      <c r="AS48" s="175"/>
      <c r="AT48" s="175"/>
      <c r="AU48" s="175"/>
      <c r="AV48" s="175"/>
      <c r="AX48" s="219"/>
      <c r="AY48" s="219"/>
      <c r="AZ48" s="219"/>
      <c r="BA48" s="219"/>
      <c r="BB48" s="219"/>
      <c r="BC48" s="219"/>
      <c r="BD48" s="219"/>
      <c r="BE48" s="219"/>
      <c r="BF48" s="219"/>
      <c r="BG48" s="175"/>
      <c r="BH48" s="175"/>
      <c r="BK48" s="219"/>
      <c r="BL48" s="219"/>
      <c r="BM48" s="219"/>
      <c r="BN48" s="219"/>
      <c r="BO48" s="219"/>
      <c r="BP48" s="219"/>
      <c r="BQ48" s="219"/>
      <c r="BR48" s="219"/>
      <c r="BS48" s="175"/>
      <c r="BT48" s="175"/>
      <c r="BU48" s="175"/>
      <c r="BV48" s="175"/>
      <c r="BW48" s="175"/>
    </row>
    <row r="49" spans="3:5" ht="255" x14ac:dyDescent="0.25">
      <c r="C49" s="212">
        <v>7</v>
      </c>
      <c r="D49" s="245" t="s">
        <v>836</v>
      </c>
      <c r="E49" s="220">
        <v>44074</v>
      </c>
    </row>
  </sheetData>
  <mergeCells count="388">
    <mergeCell ref="AI25:AI27"/>
    <mergeCell ref="AI28:AI30"/>
    <mergeCell ref="AI31:AI33"/>
    <mergeCell ref="AI34:AI36"/>
    <mergeCell ref="AI37:AI39"/>
    <mergeCell ref="AL37:AL39"/>
    <mergeCell ref="AM37:AM39"/>
    <mergeCell ref="CF37:CF39"/>
    <mergeCell ref="CG37:CG39"/>
    <mergeCell ref="CK37:CK39"/>
    <mergeCell ref="CL37:CL39"/>
    <mergeCell ref="CM37:CM39"/>
    <mergeCell ref="CN37:CN39"/>
    <mergeCell ref="CM34:CM36"/>
    <mergeCell ref="CN34:CN36"/>
    <mergeCell ref="A37:A39"/>
    <mergeCell ref="B37:B39"/>
    <mergeCell ref="C37:C39"/>
    <mergeCell ref="D37:D39"/>
    <mergeCell ref="E37:E39"/>
    <mergeCell ref="F37:F39"/>
    <mergeCell ref="G37:G39"/>
    <mergeCell ref="H37:H39"/>
    <mergeCell ref="I37:I39"/>
    <mergeCell ref="J37:J39"/>
    <mergeCell ref="K37:K39"/>
    <mergeCell ref="L37:L39"/>
    <mergeCell ref="M37:M39"/>
    <mergeCell ref="N37:N39"/>
    <mergeCell ref="O37:O39"/>
    <mergeCell ref="P37:P39"/>
    <mergeCell ref="AE37:AE39"/>
    <mergeCell ref="AF37:AF39"/>
    <mergeCell ref="AG37:AG39"/>
    <mergeCell ref="AH37:AH39"/>
    <mergeCell ref="AJ37:AJ39"/>
    <mergeCell ref="AK37:AK39"/>
    <mergeCell ref="AJ34:AJ36"/>
    <mergeCell ref="AK34:AK36"/>
    <mergeCell ref="AL34:AL36"/>
    <mergeCell ref="AM34:AM36"/>
    <mergeCell ref="CF34:CF36"/>
    <mergeCell ref="CG34:CG36"/>
    <mergeCell ref="CK34:CK36"/>
    <mergeCell ref="CL34:CL36"/>
    <mergeCell ref="CK31:CK33"/>
    <mergeCell ref="CL31:CL33"/>
    <mergeCell ref="CM31:CM33"/>
    <mergeCell ref="CN31:CN33"/>
    <mergeCell ref="A34:A36"/>
    <mergeCell ref="B34:B36"/>
    <mergeCell ref="C34:C36"/>
    <mergeCell ref="D34:D36"/>
    <mergeCell ref="E34:E36"/>
    <mergeCell ref="F34:F36"/>
    <mergeCell ref="G34:G36"/>
    <mergeCell ref="H34:H36"/>
    <mergeCell ref="I34:I36"/>
    <mergeCell ref="J34:J36"/>
    <mergeCell ref="K34:K36"/>
    <mergeCell ref="L34:L36"/>
    <mergeCell ref="M34:M36"/>
    <mergeCell ref="N34:N36"/>
    <mergeCell ref="O34:O36"/>
    <mergeCell ref="P34:P36"/>
    <mergeCell ref="AE34:AE36"/>
    <mergeCell ref="AF34:AF36"/>
    <mergeCell ref="AG34:AG36"/>
    <mergeCell ref="AH34:AH36"/>
    <mergeCell ref="AG31:AG33"/>
    <mergeCell ref="AH31:AH33"/>
    <mergeCell ref="AJ31:AJ33"/>
    <mergeCell ref="AK31:AK33"/>
    <mergeCell ref="AL31:AL33"/>
    <mergeCell ref="AM31:AM33"/>
    <mergeCell ref="CF31:CF33"/>
    <mergeCell ref="CG31:CG33"/>
    <mergeCell ref="J31:J33"/>
    <mergeCell ref="K31:K33"/>
    <mergeCell ref="L31:L33"/>
    <mergeCell ref="M31:M33"/>
    <mergeCell ref="N31:N33"/>
    <mergeCell ref="O31:O33"/>
    <mergeCell ref="P31:P33"/>
    <mergeCell ref="AE31:AE33"/>
    <mergeCell ref="AF31:AF33"/>
    <mergeCell ref="A31:A33"/>
    <mergeCell ref="B31:B33"/>
    <mergeCell ref="C31:C33"/>
    <mergeCell ref="D31:D33"/>
    <mergeCell ref="E31:E33"/>
    <mergeCell ref="F31:F33"/>
    <mergeCell ref="G31:G33"/>
    <mergeCell ref="H31:H33"/>
    <mergeCell ref="I31:I33"/>
    <mergeCell ref="AL28:AL30"/>
    <mergeCell ref="AM28:AM30"/>
    <mergeCell ref="CF28:CF30"/>
    <mergeCell ref="CG28:CG30"/>
    <mergeCell ref="CK28:CK30"/>
    <mergeCell ref="CL28:CL30"/>
    <mergeCell ref="CM28:CM30"/>
    <mergeCell ref="CN28:CN30"/>
    <mergeCell ref="CM25:CM27"/>
    <mergeCell ref="CN25:CN27"/>
    <mergeCell ref="A28:A30"/>
    <mergeCell ref="B28:B30"/>
    <mergeCell ref="C28:C30"/>
    <mergeCell ref="D28:D30"/>
    <mergeCell ref="E28:E30"/>
    <mergeCell ref="F28:F30"/>
    <mergeCell ref="G28:G30"/>
    <mergeCell ref="H28:H30"/>
    <mergeCell ref="I28:I30"/>
    <mergeCell ref="J28:J30"/>
    <mergeCell ref="K28:K30"/>
    <mergeCell ref="L28:L30"/>
    <mergeCell ref="M28:M30"/>
    <mergeCell ref="N28:N30"/>
    <mergeCell ref="O28:O30"/>
    <mergeCell ref="P28:P30"/>
    <mergeCell ref="AE28:AE30"/>
    <mergeCell ref="AF28:AF30"/>
    <mergeCell ref="AG28:AG30"/>
    <mergeCell ref="AH28:AH30"/>
    <mergeCell ref="AJ28:AJ30"/>
    <mergeCell ref="AK28:AK30"/>
    <mergeCell ref="AJ25:AJ27"/>
    <mergeCell ref="AK25:AK27"/>
    <mergeCell ref="AL25:AL27"/>
    <mergeCell ref="AM25:AM27"/>
    <mergeCell ref="CF25:CF27"/>
    <mergeCell ref="CG25:CG27"/>
    <mergeCell ref="CK25:CK27"/>
    <mergeCell ref="CL25:CL27"/>
    <mergeCell ref="CK22:CK24"/>
    <mergeCell ref="CL22:CL24"/>
    <mergeCell ref="CM22:CM24"/>
    <mergeCell ref="CN22:CN24"/>
    <mergeCell ref="A25:A27"/>
    <mergeCell ref="B25:B27"/>
    <mergeCell ref="C25:C27"/>
    <mergeCell ref="D25:D27"/>
    <mergeCell ref="E25:E27"/>
    <mergeCell ref="F25:F27"/>
    <mergeCell ref="G25:G27"/>
    <mergeCell ref="H25:H27"/>
    <mergeCell ref="I25:I27"/>
    <mergeCell ref="J25:J27"/>
    <mergeCell ref="K25:K27"/>
    <mergeCell ref="L25:L27"/>
    <mergeCell ref="M25:M27"/>
    <mergeCell ref="N25:N27"/>
    <mergeCell ref="O25:O27"/>
    <mergeCell ref="P25:P27"/>
    <mergeCell ref="AE25:AE27"/>
    <mergeCell ref="AF25:AF27"/>
    <mergeCell ref="AG25:AG27"/>
    <mergeCell ref="AH25:AH27"/>
    <mergeCell ref="AG22:AG24"/>
    <mergeCell ref="AH22:AH24"/>
    <mergeCell ref="AJ22:AJ24"/>
    <mergeCell ref="AK22:AK24"/>
    <mergeCell ref="AL22:AL24"/>
    <mergeCell ref="AM22:AM24"/>
    <mergeCell ref="CF22:CF24"/>
    <mergeCell ref="CG22:CG24"/>
    <mergeCell ref="AI22:AI24"/>
    <mergeCell ref="J22:J24"/>
    <mergeCell ref="K22:K24"/>
    <mergeCell ref="L22:L24"/>
    <mergeCell ref="M22:M24"/>
    <mergeCell ref="N22:N24"/>
    <mergeCell ref="O22:O24"/>
    <mergeCell ref="P22:P24"/>
    <mergeCell ref="AE22:AE24"/>
    <mergeCell ref="AF22:AF24"/>
    <mergeCell ref="A22:A24"/>
    <mergeCell ref="B22:B24"/>
    <mergeCell ref="C22:C24"/>
    <mergeCell ref="D22:D24"/>
    <mergeCell ref="E22:E24"/>
    <mergeCell ref="F22:F24"/>
    <mergeCell ref="G22:G24"/>
    <mergeCell ref="H22:H24"/>
    <mergeCell ref="I22:I24"/>
    <mergeCell ref="B4:C4"/>
    <mergeCell ref="AP8:AP9"/>
    <mergeCell ref="A5:D7"/>
    <mergeCell ref="CB8:CB9"/>
    <mergeCell ref="CC8:CC9"/>
    <mergeCell ref="BL8:BL9"/>
    <mergeCell ref="BM8:BM9"/>
    <mergeCell ref="BN8:BN9"/>
    <mergeCell ref="BO8:BO9"/>
    <mergeCell ref="BP8:BP9"/>
    <mergeCell ref="BQ8:BQ9"/>
    <mergeCell ref="BR8:BR9"/>
    <mergeCell ref="BV8:BV9"/>
    <mergeCell ref="BW8:BW9"/>
    <mergeCell ref="BZ8:BZ9"/>
    <mergeCell ref="CA8:CA9"/>
    <mergeCell ref="BK8:BK9"/>
    <mergeCell ref="BI8:BI9"/>
    <mergeCell ref="BS8:BS9"/>
    <mergeCell ref="AU8:AU9"/>
    <mergeCell ref="BX8:BX9"/>
    <mergeCell ref="BY8:BY9"/>
    <mergeCell ref="AX8:AX9"/>
    <mergeCell ref="AY8:AY9"/>
    <mergeCell ref="BG8:BG9"/>
    <mergeCell ref="AU5:AW5"/>
    <mergeCell ref="CD8:CD9"/>
    <mergeCell ref="BS7:BU7"/>
    <mergeCell ref="BH8:BH9"/>
    <mergeCell ref="AV8:AV9"/>
    <mergeCell ref="BT8:BT9"/>
    <mergeCell ref="BU8:BU9"/>
    <mergeCell ref="AW8:AW9"/>
    <mergeCell ref="AZ8:AZ9"/>
    <mergeCell ref="BA8:BA9"/>
    <mergeCell ref="BB8:BB9"/>
    <mergeCell ref="BC8:BC9"/>
    <mergeCell ref="BF8:BF9"/>
    <mergeCell ref="BJ8:BJ9"/>
    <mergeCell ref="BV7:CA7"/>
    <mergeCell ref="CB7:CD7"/>
    <mergeCell ref="AU7:AW7"/>
    <mergeCell ref="AX7:BC7"/>
    <mergeCell ref="BD7:BF7"/>
    <mergeCell ref="BG7:BI7"/>
    <mergeCell ref="BJ7:BO7"/>
    <mergeCell ref="BP7:BR7"/>
    <mergeCell ref="AX5:BF5"/>
    <mergeCell ref="BG5:BI5"/>
    <mergeCell ref="BJ5:BR5"/>
    <mergeCell ref="BS5:BU5"/>
    <mergeCell ref="BV5:CD5"/>
    <mergeCell ref="AU6:AW6"/>
    <mergeCell ref="AX6:BF6"/>
    <mergeCell ref="BG6:BI6"/>
    <mergeCell ref="BJ6:BR6"/>
    <mergeCell ref="BS6:BU6"/>
    <mergeCell ref="BV6:CD6"/>
    <mergeCell ref="S8:S9"/>
    <mergeCell ref="T8:T9"/>
    <mergeCell ref="U8:U9"/>
    <mergeCell ref="V8:V9"/>
    <mergeCell ref="AG10:AG15"/>
    <mergeCell ref="Z8:Z9"/>
    <mergeCell ref="N16:N18"/>
    <mergeCell ref="N10:N15"/>
    <mergeCell ref="O10:O15"/>
    <mergeCell ref="P10:P15"/>
    <mergeCell ref="AA8:AA9"/>
    <mergeCell ref="AB8:AB9"/>
    <mergeCell ref="AF10:AF15"/>
    <mergeCell ref="AF8:AF9"/>
    <mergeCell ref="AG8:AG9"/>
    <mergeCell ref="AE10:AE15"/>
    <mergeCell ref="Q8:Q9"/>
    <mergeCell ref="R8:R9"/>
    <mergeCell ref="DE3:DE4"/>
    <mergeCell ref="DF3:DF4"/>
    <mergeCell ref="A1:A3"/>
    <mergeCell ref="B1:R3"/>
    <mergeCell ref="S1:AT3"/>
    <mergeCell ref="CZ3:DA8"/>
    <mergeCell ref="DB3:DB4"/>
    <mergeCell ref="DC3:DC4"/>
    <mergeCell ref="W8:W9"/>
    <mergeCell ref="X8:X9"/>
    <mergeCell ref="Y8:Y9"/>
    <mergeCell ref="A8:A9"/>
    <mergeCell ref="B8:B9"/>
    <mergeCell ref="C8:C9"/>
    <mergeCell ref="D8:D9"/>
    <mergeCell ref="E8:E9"/>
    <mergeCell ref="L8:L9"/>
    <mergeCell ref="DD3:DD4"/>
    <mergeCell ref="AD8:AD9"/>
    <mergeCell ref="CL8:CN8"/>
    <mergeCell ref="BD8:BD9"/>
    <mergeCell ref="BE8:BE9"/>
    <mergeCell ref="N8:P8"/>
    <mergeCell ref="J8:J9"/>
    <mergeCell ref="A10:A15"/>
    <mergeCell ref="B10:B15"/>
    <mergeCell ref="C10:C15"/>
    <mergeCell ref="D10:D15"/>
    <mergeCell ref="E10:E15"/>
    <mergeCell ref="L10:L15"/>
    <mergeCell ref="K8:K9"/>
    <mergeCell ref="K10:K15"/>
    <mergeCell ref="M10:M15"/>
    <mergeCell ref="J10:J15"/>
    <mergeCell ref="F8:F9"/>
    <mergeCell ref="F10:F15"/>
    <mergeCell ref="G8:G9"/>
    <mergeCell ref="G10:G15"/>
    <mergeCell ref="H8:H9"/>
    <mergeCell ref="H10:H15"/>
    <mergeCell ref="I8:I9"/>
    <mergeCell ref="I10:I15"/>
    <mergeCell ref="M8:M9"/>
    <mergeCell ref="AH8:AH9"/>
    <mergeCell ref="AJ8:AL8"/>
    <mergeCell ref="AM8:AM9"/>
    <mergeCell ref="AR8:AR9"/>
    <mergeCell ref="AS8:AS9"/>
    <mergeCell ref="AT8:AT9"/>
    <mergeCell ref="AH10:AH15"/>
    <mergeCell ref="AJ10:AJ15"/>
    <mergeCell ref="AK10:AK15"/>
    <mergeCell ref="AL10:AL15"/>
    <mergeCell ref="AM10:AM15"/>
    <mergeCell ref="AN8:AN9"/>
    <mergeCell ref="AO8:AO9"/>
    <mergeCell ref="AQ8:AQ9"/>
    <mergeCell ref="AI10:AI15"/>
    <mergeCell ref="CN16:CN18"/>
    <mergeCell ref="AJ16:AJ18"/>
    <mergeCell ref="AK16:AK18"/>
    <mergeCell ref="AL16:AL18"/>
    <mergeCell ref="AM16:AM18"/>
    <mergeCell ref="CM10:CM15"/>
    <mergeCell ref="CN10:CN15"/>
    <mergeCell ref="CF10:CF15"/>
    <mergeCell ref="CG10:CG15"/>
    <mergeCell ref="CK10:CK15"/>
    <mergeCell ref="CL10:CL15"/>
    <mergeCell ref="A16:A18"/>
    <mergeCell ref="B16:B18"/>
    <mergeCell ref="K16:K18"/>
    <mergeCell ref="C16:C18"/>
    <mergeCell ref="D16:D18"/>
    <mergeCell ref="E16:E18"/>
    <mergeCell ref="F16:F18"/>
    <mergeCell ref="G16:G18"/>
    <mergeCell ref="H16:H18"/>
    <mergeCell ref="I16:I18"/>
    <mergeCell ref="J16:J18"/>
    <mergeCell ref="O19:O21"/>
    <mergeCell ref="P19:P21"/>
    <mergeCell ref="P16:P18"/>
    <mergeCell ref="AK19:AK21"/>
    <mergeCell ref="AL19:AL21"/>
    <mergeCell ref="CF19:CF21"/>
    <mergeCell ref="CG19:CG21"/>
    <mergeCell ref="CM19:CM21"/>
    <mergeCell ref="AM19:AM21"/>
    <mergeCell ref="CL19:CL21"/>
    <mergeCell ref="CK16:CK18"/>
    <mergeCell ref="CK19:CK21"/>
    <mergeCell ref="CF16:CF18"/>
    <mergeCell ref="CG16:CG18"/>
    <mergeCell ref="AH16:AH18"/>
    <mergeCell ref="O16:O18"/>
    <mergeCell ref="AE16:AE18"/>
    <mergeCell ref="CM16:CM18"/>
    <mergeCell ref="CL16:CL18"/>
    <mergeCell ref="AG16:AG18"/>
    <mergeCell ref="AI16:AI18"/>
    <mergeCell ref="AI19:AI21"/>
    <mergeCell ref="E5:AL7"/>
    <mergeCell ref="AM5:AT7"/>
    <mergeCell ref="A19:A21"/>
    <mergeCell ref="B19:B21"/>
    <mergeCell ref="K19:K21"/>
    <mergeCell ref="C19:C21"/>
    <mergeCell ref="D19:D21"/>
    <mergeCell ref="E19:E21"/>
    <mergeCell ref="F19:F21"/>
    <mergeCell ref="G19:G21"/>
    <mergeCell ref="H19:H21"/>
    <mergeCell ref="L16:L18"/>
    <mergeCell ref="M16:M18"/>
    <mergeCell ref="AE19:AE21"/>
    <mergeCell ref="AF19:AF21"/>
    <mergeCell ref="AG19:AG21"/>
    <mergeCell ref="AH19:AH21"/>
    <mergeCell ref="N19:N21"/>
    <mergeCell ref="I19:I21"/>
    <mergeCell ref="J19:J21"/>
    <mergeCell ref="L19:L21"/>
    <mergeCell ref="M19:M21"/>
    <mergeCell ref="AF16:AF18"/>
    <mergeCell ref="AJ19:AJ21"/>
  </mergeCells>
  <hyperlinks>
    <hyperlink ref="AV13" r:id="rId1"/>
    <hyperlink ref="AV14" r:id="rId2"/>
    <hyperlink ref="AV15" r:id="rId3"/>
    <hyperlink ref="AV16" r:id="rId4"/>
    <hyperlink ref="AV17" r:id="rId5"/>
    <hyperlink ref="AV19" r:id="rId6"/>
    <hyperlink ref="AV21" r:id="rId7"/>
    <hyperlink ref="AV24" r:id="rId8"/>
    <hyperlink ref="AV26" r:id="rId9"/>
    <hyperlink ref="AV31" r:id="rId10"/>
    <hyperlink ref="AV32" r:id="rId11"/>
    <hyperlink ref="AV34" r:id="rId12"/>
    <hyperlink ref="AV35" r:id="rId13"/>
    <hyperlink ref="AV36" r:id="rId14"/>
    <hyperlink ref="AV37" r:id="rId15"/>
    <hyperlink ref="AV38" r:id="rId16"/>
    <hyperlink ref="BH10" r:id="rId17"/>
    <hyperlink ref="BH11" r:id="rId18"/>
    <hyperlink ref="BH12" r:id="rId19" display="https://drive.google.com/drive/u/0/folders/18kQEwb1IWcMjx9yKSxSIQmCzi91TOyRq"/>
    <hyperlink ref="BH13" r:id="rId20"/>
    <hyperlink ref="BH14" r:id="rId21"/>
    <hyperlink ref="BH15" r:id="rId22"/>
    <hyperlink ref="BH16" r:id="rId23"/>
    <hyperlink ref="BH17" r:id="rId24"/>
    <hyperlink ref="BH19" r:id="rId25"/>
    <hyperlink ref="BH20" r:id="rId26"/>
    <hyperlink ref="BH21" r:id="rId27"/>
    <hyperlink ref="BH22" r:id="rId28"/>
    <hyperlink ref="BH23" r:id="rId29"/>
    <hyperlink ref="BH24" r:id="rId30"/>
    <hyperlink ref="BH26" r:id="rId31"/>
    <hyperlink ref="BH31" r:id="rId32"/>
    <hyperlink ref="BH34" r:id="rId33"/>
    <hyperlink ref="BH35" r:id="rId34"/>
    <hyperlink ref="BH37" r:id="rId35"/>
  </hyperlinks>
  <pageMargins left="1.2736614173228347" right="0.70866141732283472" top="0.74803149606299213" bottom="0.74803149606299213" header="0.31496062992125984" footer="0.31496062992125984"/>
  <pageSetup paperSize="119" scale="31" orientation="landscape" r:id="rId36"/>
  <drawing r:id="rId37"/>
  <extLst>
    <ext xmlns:x14="http://schemas.microsoft.com/office/spreadsheetml/2009/9/main" uri="{78C0D931-6437-407d-A8EE-F0AAD7539E65}">
      <x14:conditionalFormattings>
        <x14:conditionalFormatting xmlns:xm="http://schemas.microsoft.com/office/excel/2006/main">
          <x14:cfRule type="cellIs" priority="408" operator="equal" id="{3581B528-6013-4113-B787-152D003A3FC1}">
            <xm:f>'DATOS '!$A$6</xm:f>
            <x14:dxf>
              <fill>
                <patternFill>
                  <bgColor rgb="FF00B050"/>
                </patternFill>
              </fill>
            </x14:dxf>
          </x14:cfRule>
          <x14:cfRule type="cellIs" priority="409" operator="equal" id="{63AB54CB-E0F3-46AF-8ACB-B224DDD1E649}">
            <xm:f>'DATOS '!$A$5</xm:f>
            <x14:dxf>
              <fill>
                <patternFill>
                  <bgColor rgb="FF92D050"/>
                </patternFill>
              </fill>
            </x14:dxf>
          </x14:cfRule>
          <x14:cfRule type="cellIs" priority="410" operator="equal" id="{5AAEB860-0921-4D61-85F7-3F34E35F9DA0}">
            <xm:f>'DATOS '!$A$4</xm:f>
            <x14:dxf>
              <fill>
                <patternFill>
                  <bgColor rgb="FFFFFF00"/>
                </patternFill>
              </fill>
            </x14:dxf>
          </x14:cfRule>
          <x14:cfRule type="cellIs" priority="411" operator="equal" id="{DB2845A9-6B1E-424F-87C6-CECF127B5E9D}">
            <xm:f>'DATOS '!$A$3</xm:f>
            <x14:dxf>
              <fill>
                <patternFill>
                  <bgColor rgb="FFFFC000"/>
                </patternFill>
              </fill>
            </x14:dxf>
          </x14:cfRule>
          <x14:cfRule type="cellIs" priority="412" operator="equal" id="{C7D07FF5-796E-44DC-94DF-9841C7618938}">
            <xm:f>'DATOS '!$A$2</xm:f>
            <x14:dxf>
              <fill>
                <patternFill>
                  <bgColor rgb="FFFF0000"/>
                </patternFill>
              </fill>
            </x14:dxf>
          </x14:cfRule>
          <xm:sqref>N10 AJ10 N16:N17 N19 AJ16 AJ19</xm:sqref>
        </x14:conditionalFormatting>
        <x14:conditionalFormatting xmlns:xm="http://schemas.microsoft.com/office/excel/2006/main">
          <x14:cfRule type="cellIs" priority="413" operator="equal" id="{63592E8F-EB51-44DD-829A-060613CA8381}">
            <xm:f>'DATOS '!$A$13</xm:f>
            <x14:dxf>
              <fill>
                <patternFill>
                  <bgColor rgb="FF00B050"/>
                </patternFill>
              </fill>
            </x14:dxf>
          </x14:cfRule>
          <x14:cfRule type="cellIs" priority="414" operator="equal" id="{C9D7971D-8EF3-4B16-A906-1A862BC0DC07}">
            <xm:f>'DATOS '!$A$12</xm:f>
            <x14:dxf>
              <fill>
                <patternFill>
                  <bgColor rgb="FF92D050"/>
                </patternFill>
              </fill>
            </x14:dxf>
          </x14:cfRule>
          <x14:cfRule type="cellIs" priority="415" operator="equal" id="{32FAC9BE-1B93-4BDE-9C3E-0F1567FB50B9}">
            <xm:f>'DATOS '!$A$11</xm:f>
            <x14:dxf>
              <fill>
                <patternFill>
                  <bgColor rgb="FFFFFF00"/>
                </patternFill>
              </fill>
            </x14:dxf>
          </x14:cfRule>
          <x14:cfRule type="cellIs" priority="416" operator="equal" id="{1C0AB6EC-3D36-48FC-95D5-29B8A8D74FC4}">
            <xm:f>'DATOS '!$A$10</xm:f>
            <x14:dxf>
              <fill>
                <patternFill>
                  <bgColor rgb="FFFFC000"/>
                </patternFill>
              </fill>
            </x14:dxf>
          </x14:cfRule>
          <x14:cfRule type="cellIs" priority="417" operator="equal" id="{6951F159-CACB-4E25-B0F9-8CDAA0153B13}">
            <xm:f>'DATOS '!$A$9</xm:f>
            <x14:dxf>
              <fill>
                <patternFill>
                  <bgColor rgb="FFFF0000"/>
                </patternFill>
              </fill>
            </x14:dxf>
          </x14:cfRule>
          <xm:sqref>O10 AK10 O16:O17 O19 AK16 AK19</xm:sqref>
        </x14:conditionalFormatting>
        <x14:conditionalFormatting xmlns:xm="http://schemas.microsoft.com/office/excel/2006/main">
          <x14:cfRule type="cellIs" priority="418" operator="equal" id="{644EA223-1B9F-4D70-BDDB-54D0A0ACDA3A}">
            <xm:f>'DATOS '!$A$19</xm:f>
            <x14:dxf>
              <fill>
                <patternFill>
                  <bgColor rgb="FF92D050"/>
                </patternFill>
              </fill>
            </x14:dxf>
          </x14:cfRule>
          <x14:cfRule type="cellIs" priority="419" operator="equal" id="{8D682805-5B57-4A4F-B84D-2C9912067687}">
            <xm:f>'DATOS '!$A$18</xm:f>
            <x14:dxf>
              <fill>
                <patternFill>
                  <bgColor rgb="FFFFFF00"/>
                </patternFill>
              </fill>
            </x14:dxf>
          </x14:cfRule>
          <x14:cfRule type="cellIs" priority="420" operator="equal" id="{6EE34CB8-9A1D-4BAA-A212-486C01B155C1}">
            <xm:f>'DATOS '!$A$17</xm:f>
            <x14:dxf>
              <fill>
                <patternFill>
                  <bgColor rgb="FFFFC000"/>
                </patternFill>
              </fill>
            </x14:dxf>
          </x14:cfRule>
          <x14:cfRule type="cellIs" priority="421" operator="equal" id="{98D548AD-2A95-420C-A8E0-CFCD41399719}">
            <xm:f>'DATOS '!$A$16</xm:f>
            <x14:dxf>
              <fill>
                <patternFill>
                  <bgColor rgb="FFFF0000"/>
                </patternFill>
              </fill>
            </x14:dxf>
          </x14:cfRule>
          <xm:sqref>CF10:CG10 CK10:CM10 AM10 CF16:CG17 CF19:CG20 CK16:CN16 CK19 CM19</xm:sqref>
        </x14:conditionalFormatting>
        <x14:conditionalFormatting xmlns:xm="http://schemas.microsoft.com/office/excel/2006/main">
          <x14:cfRule type="cellIs" priority="338" operator="equal" id="{1EED28F9-D33A-4C07-8D29-3818EA82DC53}">
            <xm:f>'DATOS '!$A$19</xm:f>
            <x14:dxf>
              <fill>
                <patternFill>
                  <bgColor rgb="FF92D050"/>
                </patternFill>
              </fill>
            </x14:dxf>
          </x14:cfRule>
          <x14:cfRule type="cellIs" priority="339" operator="equal" id="{61E92972-ADF0-442A-90DB-159F6194B119}">
            <xm:f>'DATOS '!$A$18</xm:f>
            <x14:dxf>
              <fill>
                <patternFill>
                  <bgColor rgb="FFFFFF00"/>
                </patternFill>
              </fill>
            </x14:dxf>
          </x14:cfRule>
          <x14:cfRule type="cellIs" priority="340" operator="equal" id="{91796FE9-AC0A-4B8A-920A-DAF997E87449}">
            <xm:f>'DATOS '!$A$17</xm:f>
            <x14:dxf>
              <fill>
                <patternFill>
                  <bgColor rgb="FFFFC000"/>
                </patternFill>
              </fill>
            </x14:dxf>
          </x14:cfRule>
          <x14:cfRule type="cellIs" priority="341"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165" operator="equal" id="{774D086E-04D0-4469-BB12-4C0A2DC68B93}">
            <xm:f>'DATOS '!$A$19</xm:f>
            <x14:dxf>
              <fill>
                <patternFill>
                  <bgColor rgb="FF92D050"/>
                </patternFill>
              </fill>
            </x14:dxf>
          </x14:cfRule>
          <x14:cfRule type="cellIs" priority="166" operator="equal" id="{1802FE3F-3A51-4C3A-89B3-50A30D08B6E6}">
            <xm:f>'DATOS '!$A$18</xm:f>
            <x14:dxf>
              <fill>
                <patternFill>
                  <bgColor rgb="FFFFFF00"/>
                </patternFill>
              </fill>
            </x14:dxf>
          </x14:cfRule>
          <x14:cfRule type="cellIs" priority="167" operator="equal" id="{ABFDD1C3-EDF1-4A85-9125-074020C81C54}">
            <xm:f>'DATOS '!$A$17</xm:f>
            <x14:dxf>
              <fill>
                <patternFill>
                  <bgColor rgb="FFFFC000"/>
                </patternFill>
              </fill>
            </x14:dxf>
          </x14:cfRule>
          <x14:cfRule type="cellIs" priority="168" operator="equal" id="{8AC06CDE-A081-4AE9-923F-17F66E43ABFC}">
            <xm:f>'DATOS '!$A$16</xm:f>
            <x14:dxf>
              <fill>
                <patternFill>
                  <bgColor rgb="FFFF0000"/>
                </patternFill>
              </fill>
            </x14:dxf>
          </x14:cfRule>
          <xm:sqref>AL10 AL16 AL19</xm:sqref>
        </x14:conditionalFormatting>
        <x14:conditionalFormatting xmlns:xm="http://schemas.microsoft.com/office/excel/2006/main">
          <x14:cfRule type="cellIs" priority="161" operator="equal" id="{78540AE0-4345-4FC1-ABAB-49D477D7B3FB}">
            <xm:f>'DATOS '!$A$19</xm:f>
            <x14:dxf>
              <fill>
                <patternFill>
                  <bgColor rgb="FF92D050"/>
                </patternFill>
              </fill>
            </x14:dxf>
          </x14:cfRule>
          <x14:cfRule type="cellIs" priority="162" operator="equal" id="{0F1FD63A-BAEB-4CF4-A9FC-5135816F90F5}">
            <xm:f>'DATOS '!$A$18</xm:f>
            <x14:dxf>
              <fill>
                <patternFill>
                  <bgColor rgb="FFFFFF00"/>
                </patternFill>
              </fill>
            </x14:dxf>
          </x14:cfRule>
          <x14:cfRule type="cellIs" priority="163" operator="equal" id="{BD0CEC7C-550B-4BC2-B2F9-76B7A201CB9A}">
            <xm:f>'DATOS '!$A$17</xm:f>
            <x14:dxf>
              <fill>
                <patternFill>
                  <bgColor rgb="FFFFC000"/>
                </patternFill>
              </fill>
            </x14:dxf>
          </x14:cfRule>
          <x14:cfRule type="cellIs" priority="164" operator="equal" id="{3906EA16-F08A-405B-BB5D-12EF635ACE5D}">
            <xm:f>'DATOS '!$A$16</xm:f>
            <x14:dxf>
              <fill>
                <patternFill>
                  <bgColor rgb="FFFF0000"/>
                </patternFill>
              </fill>
            </x14:dxf>
          </x14:cfRule>
          <xm:sqref>P16:P17 P19</xm:sqref>
        </x14:conditionalFormatting>
        <x14:conditionalFormatting xmlns:xm="http://schemas.microsoft.com/office/excel/2006/main">
          <x14:cfRule type="cellIs" priority="147" operator="equal" id="{AF28871C-D17B-4830-9306-AEC8C3F07338}">
            <xm:f>'DATOS '!$A$6</xm:f>
            <x14:dxf>
              <fill>
                <patternFill>
                  <bgColor rgb="FF00B050"/>
                </patternFill>
              </fill>
            </x14:dxf>
          </x14:cfRule>
          <x14:cfRule type="cellIs" priority="148" operator="equal" id="{03E01324-9571-4A0A-B6E0-44700B5025D0}">
            <xm:f>'DATOS '!$A$5</xm:f>
            <x14:dxf>
              <fill>
                <patternFill>
                  <bgColor rgb="FF92D050"/>
                </patternFill>
              </fill>
            </x14:dxf>
          </x14:cfRule>
          <x14:cfRule type="cellIs" priority="149" operator="equal" id="{9BA818F6-C059-4C2D-AD16-862E593E27A1}">
            <xm:f>'DATOS '!$A$4</xm:f>
            <x14:dxf>
              <fill>
                <patternFill>
                  <bgColor rgb="FFFFFF00"/>
                </patternFill>
              </fill>
            </x14:dxf>
          </x14:cfRule>
          <x14:cfRule type="cellIs" priority="150" operator="equal" id="{585AFCB1-2AA2-4303-A9A5-D792074C6D17}">
            <xm:f>'DATOS '!$A$3</xm:f>
            <x14:dxf>
              <fill>
                <patternFill>
                  <bgColor rgb="FFFFC000"/>
                </patternFill>
              </fill>
            </x14:dxf>
          </x14:cfRule>
          <x14:cfRule type="cellIs" priority="151" operator="equal" id="{A9EFCEFC-7692-4C6B-A785-54FB09E29E9E}">
            <xm:f>'DATOS '!$A$2</xm:f>
            <x14:dxf>
              <fill>
                <patternFill>
                  <bgColor rgb="FFFF0000"/>
                </patternFill>
              </fill>
            </x14:dxf>
          </x14:cfRule>
          <xm:sqref>N22:N23 AJ22</xm:sqref>
        </x14:conditionalFormatting>
        <x14:conditionalFormatting xmlns:xm="http://schemas.microsoft.com/office/excel/2006/main">
          <x14:cfRule type="cellIs" priority="152" operator="equal" id="{3747E3F9-525E-4FE7-814D-4188AE1A6558}">
            <xm:f>'DATOS '!$A$13</xm:f>
            <x14:dxf>
              <fill>
                <patternFill>
                  <bgColor rgb="FF00B050"/>
                </patternFill>
              </fill>
            </x14:dxf>
          </x14:cfRule>
          <x14:cfRule type="cellIs" priority="153" operator="equal" id="{30DAE0A3-234E-44D0-AD3E-AC9C34528E41}">
            <xm:f>'DATOS '!$A$12</xm:f>
            <x14:dxf>
              <fill>
                <patternFill>
                  <bgColor rgb="FF92D050"/>
                </patternFill>
              </fill>
            </x14:dxf>
          </x14:cfRule>
          <x14:cfRule type="cellIs" priority="154" operator="equal" id="{4F4D5605-E905-421D-86DB-70DD5B019D0B}">
            <xm:f>'DATOS '!$A$11</xm:f>
            <x14:dxf>
              <fill>
                <patternFill>
                  <bgColor rgb="FFFFFF00"/>
                </patternFill>
              </fill>
            </x14:dxf>
          </x14:cfRule>
          <x14:cfRule type="cellIs" priority="155" operator="equal" id="{C6EEC475-598D-45F8-981A-77EDEC3340DA}">
            <xm:f>'DATOS '!$A$10</xm:f>
            <x14:dxf>
              <fill>
                <patternFill>
                  <bgColor rgb="FFFFC000"/>
                </patternFill>
              </fill>
            </x14:dxf>
          </x14:cfRule>
          <x14:cfRule type="cellIs" priority="156" operator="equal" id="{E4D4C280-D38B-4646-94AB-C3D4D20CCCDE}">
            <xm:f>'DATOS '!$A$9</xm:f>
            <x14:dxf>
              <fill>
                <patternFill>
                  <bgColor rgb="FFFF0000"/>
                </patternFill>
              </fill>
            </x14:dxf>
          </x14:cfRule>
          <xm:sqref>O22:O23 AK22</xm:sqref>
        </x14:conditionalFormatting>
        <x14:conditionalFormatting xmlns:xm="http://schemas.microsoft.com/office/excel/2006/main">
          <x14:cfRule type="cellIs" priority="157" operator="equal" id="{B7627BFE-A8E4-41E1-9BA8-1AC657017ED9}">
            <xm:f>'DATOS '!$A$19</xm:f>
            <x14:dxf>
              <fill>
                <patternFill>
                  <bgColor rgb="FF92D050"/>
                </patternFill>
              </fill>
            </x14:dxf>
          </x14:cfRule>
          <x14:cfRule type="cellIs" priority="158" operator="equal" id="{40D3E609-82EE-4378-BF91-C809FDCB1AD1}">
            <xm:f>'DATOS '!$A$18</xm:f>
            <x14:dxf>
              <fill>
                <patternFill>
                  <bgColor rgb="FFFFFF00"/>
                </patternFill>
              </fill>
            </x14:dxf>
          </x14:cfRule>
          <x14:cfRule type="cellIs" priority="159" operator="equal" id="{57654606-A9B7-4B55-9B93-0F0BB3E35BEB}">
            <xm:f>'DATOS '!$A$17</xm:f>
            <x14:dxf>
              <fill>
                <patternFill>
                  <bgColor rgb="FFFFC000"/>
                </patternFill>
              </fill>
            </x14:dxf>
          </x14:cfRule>
          <x14:cfRule type="cellIs" priority="160" operator="equal" id="{0AD63D86-5B7B-4FB5-86CA-8F79F6D4EE19}">
            <xm:f>'DATOS '!$A$16</xm:f>
            <x14:dxf>
              <fill>
                <patternFill>
                  <bgColor rgb="FFFF0000"/>
                </patternFill>
              </fill>
            </x14:dxf>
          </x14:cfRule>
          <xm:sqref>CF22:CG23 CK22:CN22</xm:sqref>
        </x14:conditionalFormatting>
        <x14:conditionalFormatting xmlns:xm="http://schemas.microsoft.com/office/excel/2006/main">
          <x14:cfRule type="cellIs" priority="143" operator="equal" id="{1C844C2A-3FFE-406F-85E3-5F5D9582A9B6}">
            <xm:f>'DATOS '!$A$19</xm:f>
            <x14:dxf>
              <fill>
                <patternFill>
                  <bgColor rgb="FF92D050"/>
                </patternFill>
              </fill>
            </x14:dxf>
          </x14:cfRule>
          <x14:cfRule type="cellIs" priority="144" operator="equal" id="{C44960B8-18D9-471A-9AAD-B55CCB02C843}">
            <xm:f>'DATOS '!$A$18</xm:f>
            <x14:dxf>
              <fill>
                <patternFill>
                  <bgColor rgb="FFFFFF00"/>
                </patternFill>
              </fill>
            </x14:dxf>
          </x14:cfRule>
          <x14:cfRule type="cellIs" priority="145" operator="equal" id="{682D6B84-B57C-4485-958A-BC4B168E3C12}">
            <xm:f>'DATOS '!$A$17</xm:f>
            <x14:dxf>
              <fill>
                <patternFill>
                  <bgColor rgb="FFFFC000"/>
                </patternFill>
              </fill>
            </x14:dxf>
          </x14:cfRule>
          <x14:cfRule type="cellIs" priority="146" operator="equal" id="{8327B119-762F-4884-BAE7-83555093D685}">
            <xm:f>'DATOS '!$A$16</xm:f>
            <x14:dxf>
              <fill>
                <patternFill>
                  <bgColor rgb="FFFF0000"/>
                </patternFill>
              </fill>
            </x14:dxf>
          </x14:cfRule>
          <xm:sqref>AL22</xm:sqref>
        </x14:conditionalFormatting>
        <x14:conditionalFormatting xmlns:xm="http://schemas.microsoft.com/office/excel/2006/main">
          <x14:cfRule type="cellIs" priority="139" operator="equal" id="{55A6BFC1-08E9-47F0-8B29-12AFDDA0A8C4}">
            <xm:f>'DATOS '!$A$19</xm:f>
            <x14:dxf>
              <fill>
                <patternFill>
                  <bgColor rgb="FF92D050"/>
                </patternFill>
              </fill>
            </x14:dxf>
          </x14:cfRule>
          <x14:cfRule type="cellIs" priority="140" operator="equal" id="{893F0BA6-95D3-4FD1-8DF1-E0D0C10767D2}">
            <xm:f>'DATOS '!$A$18</xm:f>
            <x14:dxf>
              <fill>
                <patternFill>
                  <bgColor rgb="FFFFFF00"/>
                </patternFill>
              </fill>
            </x14:dxf>
          </x14:cfRule>
          <x14:cfRule type="cellIs" priority="141" operator="equal" id="{3C2EDE55-FD2E-4CD2-85FD-724187898C6E}">
            <xm:f>'DATOS '!$A$17</xm:f>
            <x14:dxf>
              <fill>
                <patternFill>
                  <bgColor rgb="FFFFC000"/>
                </patternFill>
              </fill>
            </x14:dxf>
          </x14:cfRule>
          <x14:cfRule type="cellIs" priority="142" operator="equal" id="{61425ECE-4E3D-40F0-A501-18857EB51F90}">
            <xm:f>'DATOS '!$A$16</xm:f>
            <x14:dxf>
              <fill>
                <patternFill>
                  <bgColor rgb="FFFF0000"/>
                </patternFill>
              </fill>
            </x14:dxf>
          </x14:cfRule>
          <xm:sqref>P22:P23</xm:sqref>
        </x14:conditionalFormatting>
        <x14:conditionalFormatting xmlns:xm="http://schemas.microsoft.com/office/excel/2006/main">
          <x14:cfRule type="cellIs" priority="125" operator="equal" id="{4A60DE9F-E9B0-44A9-B1D2-FD7DB99403C2}">
            <xm:f>'DATOS '!$A$6</xm:f>
            <x14:dxf>
              <fill>
                <patternFill>
                  <bgColor rgb="FF00B050"/>
                </patternFill>
              </fill>
            </x14:dxf>
          </x14:cfRule>
          <x14:cfRule type="cellIs" priority="126" operator="equal" id="{14EBD5C7-CFCF-4778-B764-E8EE14B79BC2}">
            <xm:f>'DATOS '!$A$5</xm:f>
            <x14:dxf>
              <fill>
                <patternFill>
                  <bgColor rgb="FF92D050"/>
                </patternFill>
              </fill>
            </x14:dxf>
          </x14:cfRule>
          <x14:cfRule type="cellIs" priority="127" operator="equal" id="{B134A97D-E864-4E5F-88F7-84693D1DE3F0}">
            <xm:f>'DATOS '!$A$4</xm:f>
            <x14:dxf>
              <fill>
                <patternFill>
                  <bgColor rgb="FFFFFF00"/>
                </patternFill>
              </fill>
            </x14:dxf>
          </x14:cfRule>
          <x14:cfRule type="cellIs" priority="128" operator="equal" id="{D59508B1-C48E-4303-A1ED-2D4642012EFF}">
            <xm:f>'DATOS '!$A$3</xm:f>
            <x14:dxf>
              <fill>
                <patternFill>
                  <bgColor rgb="FFFFC000"/>
                </patternFill>
              </fill>
            </x14:dxf>
          </x14:cfRule>
          <x14:cfRule type="cellIs" priority="129" operator="equal" id="{FEC5DA8B-5175-4C5F-A878-7382B7267662}">
            <xm:f>'DATOS '!$A$2</xm:f>
            <x14:dxf>
              <fill>
                <patternFill>
                  <bgColor rgb="FFFF0000"/>
                </patternFill>
              </fill>
            </x14:dxf>
          </x14:cfRule>
          <xm:sqref>N25:N26 AJ25</xm:sqref>
        </x14:conditionalFormatting>
        <x14:conditionalFormatting xmlns:xm="http://schemas.microsoft.com/office/excel/2006/main">
          <x14:cfRule type="cellIs" priority="130" operator="equal" id="{5B93E24B-4A26-42D3-BE11-D26C46E724F0}">
            <xm:f>'DATOS '!$A$13</xm:f>
            <x14:dxf>
              <fill>
                <patternFill>
                  <bgColor rgb="FF00B050"/>
                </patternFill>
              </fill>
            </x14:dxf>
          </x14:cfRule>
          <x14:cfRule type="cellIs" priority="131" operator="equal" id="{FD2965EA-E0C4-4166-8C5E-5F7743C46DBF}">
            <xm:f>'DATOS '!$A$12</xm:f>
            <x14:dxf>
              <fill>
                <patternFill>
                  <bgColor rgb="FF92D050"/>
                </patternFill>
              </fill>
            </x14:dxf>
          </x14:cfRule>
          <x14:cfRule type="cellIs" priority="132" operator="equal" id="{33C24C45-38E8-4010-9F69-581EAD5EFD62}">
            <xm:f>'DATOS '!$A$11</xm:f>
            <x14:dxf>
              <fill>
                <patternFill>
                  <bgColor rgb="FFFFFF00"/>
                </patternFill>
              </fill>
            </x14:dxf>
          </x14:cfRule>
          <x14:cfRule type="cellIs" priority="133" operator="equal" id="{2ACBD0D1-E962-482D-81C2-0472A133E365}">
            <xm:f>'DATOS '!$A$10</xm:f>
            <x14:dxf>
              <fill>
                <patternFill>
                  <bgColor rgb="FFFFC000"/>
                </patternFill>
              </fill>
            </x14:dxf>
          </x14:cfRule>
          <x14:cfRule type="cellIs" priority="134" operator="equal" id="{640BAC4D-A9F1-42FF-9E10-41AC3AA84FB7}">
            <xm:f>'DATOS '!$A$9</xm:f>
            <x14:dxf>
              <fill>
                <patternFill>
                  <bgColor rgb="FFFF0000"/>
                </patternFill>
              </fill>
            </x14:dxf>
          </x14:cfRule>
          <xm:sqref>O25:O26 AK25</xm:sqref>
        </x14:conditionalFormatting>
        <x14:conditionalFormatting xmlns:xm="http://schemas.microsoft.com/office/excel/2006/main">
          <x14:cfRule type="cellIs" priority="135" operator="equal" id="{8C8ECFF0-0C65-4945-8534-FEB3A0404323}">
            <xm:f>'DATOS '!$A$19</xm:f>
            <x14:dxf>
              <fill>
                <patternFill>
                  <bgColor rgb="FF92D050"/>
                </patternFill>
              </fill>
            </x14:dxf>
          </x14:cfRule>
          <x14:cfRule type="cellIs" priority="136" operator="equal" id="{710B8F46-E5E4-4417-A6ED-F624B9AB1AD2}">
            <xm:f>'DATOS '!$A$18</xm:f>
            <x14:dxf>
              <fill>
                <patternFill>
                  <bgColor rgb="FFFFFF00"/>
                </patternFill>
              </fill>
            </x14:dxf>
          </x14:cfRule>
          <x14:cfRule type="cellIs" priority="137" operator="equal" id="{B77D04FF-4D6E-4516-B145-C1C54DDB8B6E}">
            <xm:f>'DATOS '!$A$17</xm:f>
            <x14:dxf>
              <fill>
                <patternFill>
                  <bgColor rgb="FFFFC000"/>
                </patternFill>
              </fill>
            </x14:dxf>
          </x14:cfRule>
          <x14:cfRule type="cellIs" priority="138" operator="equal" id="{F1B3F993-3B58-40EC-BB10-D722BC65E3BD}">
            <xm:f>'DATOS '!$A$16</xm:f>
            <x14:dxf>
              <fill>
                <patternFill>
                  <bgColor rgb="FFFF0000"/>
                </patternFill>
              </fill>
            </x14:dxf>
          </x14:cfRule>
          <xm:sqref>CF25:CG26 CK25:CN25</xm:sqref>
        </x14:conditionalFormatting>
        <x14:conditionalFormatting xmlns:xm="http://schemas.microsoft.com/office/excel/2006/main">
          <x14:cfRule type="cellIs" priority="121" operator="equal" id="{3BC44E4B-837E-4AC1-85A2-3D681DE71E28}">
            <xm:f>'DATOS '!$A$19</xm:f>
            <x14:dxf>
              <fill>
                <patternFill>
                  <bgColor rgb="FF92D050"/>
                </patternFill>
              </fill>
            </x14:dxf>
          </x14:cfRule>
          <x14:cfRule type="cellIs" priority="122" operator="equal" id="{6EB71F5E-5DE3-45EB-9A9F-2250483D9248}">
            <xm:f>'DATOS '!$A$18</xm:f>
            <x14:dxf>
              <fill>
                <patternFill>
                  <bgColor rgb="FFFFFF00"/>
                </patternFill>
              </fill>
            </x14:dxf>
          </x14:cfRule>
          <x14:cfRule type="cellIs" priority="123" operator="equal" id="{04AAE24C-A552-4F43-8C86-8D57440D0691}">
            <xm:f>'DATOS '!$A$17</xm:f>
            <x14:dxf>
              <fill>
                <patternFill>
                  <bgColor rgb="FFFFC000"/>
                </patternFill>
              </fill>
            </x14:dxf>
          </x14:cfRule>
          <x14:cfRule type="cellIs" priority="124" operator="equal" id="{5EFCC3CD-1F99-4348-B722-B436FDA2343E}">
            <xm:f>'DATOS '!$A$16</xm:f>
            <x14:dxf>
              <fill>
                <patternFill>
                  <bgColor rgb="FFFF0000"/>
                </patternFill>
              </fill>
            </x14:dxf>
          </x14:cfRule>
          <xm:sqref>AL25</xm:sqref>
        </x14:conditionalFormatting>
        <x14:conditionalFormatting xmlns:xm="http://schemas.microsoft.com/office/excel/2006/main">
          <x14:cfRule type="cellIs" priority="117" operator="equal" id="{8F832549-8043-44F2-A4DD-B516FEBEA955}">
            <xm:f>'DATOS '!$A$19</xm:f>
            <x14:dxf>
              <fill>
                <patternFill>
                  <bgColor rgb="FF92D050"/>
                </patternFill>
              </fill>
            </x14:dxf>
          </x14:cfRule>
          <x14:cfRule type="cellIs" priority="118" operator="equal" id="{70BBA2C7-1CCC-49C6-B891-A0F8319F4AA4}">
            <xm:f>'DATOS '!$A$18</xm:f>
            <x14:dxf>
              <fill>
                <patternFill>
                  <bgColor rgb="FFFFFF00"/>
                </patternFill>
              </fill>
            </x14:dxf>
          </x14:cfRule>
          <x14:cfRule type="cellIs" priority="119" operator="equal" id="{9EEF8DD6-5866-4061-A18B-8D0EBD5141A8}">
            <xm:f>'DATOS '!$A$17</xm:f>
            <x14:dxf>
              <fill>
                <patternFill>
                  <bgColor rgb="FFFFC000"/>
                </patternFill>
              </fill>
            </x14:dxf>
          </x14:cfRule>
          <x14:cfRule type="cellIs" priority="120" operator="equal" id="{09E3DDDF-C42B-4EDB-A1E2-045F3B7272A5}">
            <xm:f>'DATOS '!$A$16</xm:f>
            <x14:dxf>
              <fill>
                <patternFill>
                  <bgColor rgb="FFFF0000"/>
                </patternFill>
              </fill>
            </x14:dxf>
          </x14:cfRule>
          <xm:sqref>P25:P26</xm:sqref>
        </x14:conditionalFormatting>
        <x14:conditionalFormatting xmlns:xm="http://schemas.microsoft.com/office/excel/2006/main">
          <x14:cfRule type="cellIs" priority="103" operator="equal" id="{AD7932D4-A20F-455F-9D47-69CA4F009DDD}">
            <xm:f>'DATOS '!$A$6</xm:f>
            <x14:dxf>
              <fill>
                <patternFill>
                  <bgColor rgb="FF00B050"/>
                </patternFill>
              </fill>
            </x14:dxf>
          </x14:cfRule>
          <x14:cfRule type="cellIs" priority="104" operator="equal" id="{012C48AB-438F-4F29-B629-AAE0272C8DB9}">
            <xm:f>'DATOS '!$A$5</xm:f>
            <x14:dxf>
              <fill>
                <patternFill>
                  <bgColor rgb="FF92D050"/>
                </patternFill>
              </fill>
            </x14:dxf>
          </x14:cfRule>
          <x14:cfRule type="cellIs" priority="105" operator="equal" id="{A5138605-ED9F-46A6-805F-8574C225BD25}">
            <xm:f>'DATOS '!$A$4</xm:f>
            <x14:dxf>
              <fill>
                <patternFill>
                  <bgColor rgb="FFFFFF00"/>
                </patternFill>
              </fill>
            </x14:dxf>
          </x14:cfRule>
          <x14:cfRule type="cellIs" priority="106" operator="equal" id="{A90A2593-495C-4533-BC59-87C57FAE5176}">
            <xm:f>'DATOS '!$A$3</xm:f>
            <x14:dxf>
              <fill>
                <patternFill>
                  <bgColor rgb="FFFFC000"/>
                </patternFill>
              </fill>
            </x14:dxf>
          </x14:cfRule>
          <x14:cfRule type="cellIs" priority="107" operator="equal" id="{B0D25AC1-7462-40D1-B9B8-2D713B5E1100}">
            <xm:f>'DATOS '!$A$2</xm:f>
            <x14:dxf>
              <fill>
                <patternFill>
                  <bgColor rgb="FFFF0000"/>
                </patternFill>
              </fill>
            </x14:dxf>
          </x14:cfRule>
          <xm:sqref>N28:N29 AJ28</xm:sqref>
        </x14:conditionalFormatting>
        <x14:conditionalFormatting xmlns:xm="http://schemas.microsoft.com/office/excel/2006/main">
          <x14:cfRule type="cellIs" priority="108" operator="equal" id="{BC32D0D3-5DAD-4916-8B7F-5A0D1856264A}">
            <xm:f>'DATOS '!$A$13</xm:f>
            <x14:dxf>
              <fill>
                <patternFill>
                  <bgColor rgb="FF00B050"/>
                </patternFill>
              </fill>
            </x14:dxf>
          </x14:cfRule>
          <x14:cfRule type="cellIs" priority="109" operator="equal" id="{B446CDE8-4FCA-4442-8699-5C49D2FB435F}">
            <xm:f>'DATOS '!$A$12</xm:f>
            <x14:dxf>
              <fill>
                <patternFill>
                  <bgColor rgb="FF92D050"/>
                </patternFill>
              </fill>
            </x14:dxf>
          </x14:cfRule>
          <x14:cfRule type="cellIs" priority="110" operator="equal" id="{B42143EF-829F-4A47-B020-2B956066B72B}">
            <xm:f>'DATOS '!$A$11</xm:f>
            <x14:dxf>
              <fill>
                <patternFill>
                  <bgColor rgb="FFFFFF00"/>
                </patternFill>
              </fill>
            </x14:dxf>
          </x14:cfRule>
          <x14:cfRule type="cellIs" priority="111" operator="equal" id="{2B34C0BE-A539-4725-9748-17078BDAB24E}">
            <xm:f>'DATOS '!$A$10</xm:f>
            <x14:dxf>
              <fill>
                <patternFill>
                  <bgColor rgb="FFFFC000"/>
                </patternFill>
              </fill>
            </x14:dxf>
          </x14:cfRule>
          <x14:cfRule type="cellIs" priority="112" operator="equal" id="{6B877B82-E8A1-4496-BBD4-584D5DA1B30D}">
            <xm:f>'DATOS '!$A$9</xm:f>
            <x14:dxf>
              <fill>
                <patternFill>
                  <bgColor rgb="FFFF0000"/>
                </patternFill>
              </fill>
            </x14:dxf>
          </x14:cfRule>
          <xm:sqref>O28:O29 AK28</xm:sqref>
        </x14:conditionalFormatting>
        <x14:conditionalFormatting xmlns:xm="http://schemas.microsoft.com/office/excel/2006/main">
          <x14:cfRule type="cellIs" priority="113" operator="equal" id="{BF72490F-F440-4946-99AF-B97C0C74BCEA}">
            <xm:f>'DATOS '!$A$19</xm:f>
            <x14:dxf>
              <fill>
                <patternFill>
                  <bgColor rgb="FF92D050"/>
                </patternFill>
              </fill>
            </x14:dxf>
          </x14:cfRule>
          <x14:cfRule type="cellIs" priority="114" operator="equal" id="{885FCBD7-92FA-43AD-B7C7-C3687EE8C79C}">
            <xm:f>'DATOS '!$A$18</xm:f>
            <x14:dxf>
              <fill>
                <patternFill>
                  <bgColor rgb="FFFFFF00"/>
                </patternFill>
              </fill>
            </x14:dxf>
          </x14:cfRule>
          <x14:cfRule type="cellIs" priority="115" operator="equal" id="{0E734869-15C1-486C-AA08-25ADF6DB7B20}">
            <xm:f>'DATOS '!$A$17</xm:f>
            <x14:dxf>
              <fill>
                <patternFill>
                  <bgColor rgb="FFFFC000"/>
                </patternFill>
              </fill>
            </x14:dxf>
          </x14:cfRule>
          <x14:cfRule type="cellIs" priority="116" operator="equal" id="{6E475E2E-BF8E-4F4A-AB55-009DC4A9550A}">
            <xm:f>'DATOS '!$A$16</xm:f>
            <x14:dxf>
              <fill>
                <patternFill>
                  <bgColor rgb="FFFF0000"/>
                </patternFill>
              </fill>
            </x14:dxf>
          </x14:cfRule>
          <xm:sqref>CF28:CG29 CK28:CN28</xm:sqref>
        </x14:conditionalFormatting>
        <x14:conditionalFormatting xmlns:xm="http://schemas.microsoft.com/office/excel/2006/main">
          <x14:cfRule type="cellIs" priority="99" operator="equal" id="{95D6ADCC-85E1-4D82-B92B-CA6262A5B9E5}">
            <xm:f>'DATOS '!$A$19</xm:f>
            <x14:dxf>
              <fill>
                <patternFill>
                  <bgColor rgb="FF92D050"/>
                </patternFill>
              </fill>
            </x14:dxf>
          </x14:cfRule>
          <x14:cfRule type="cellIs" priority="100" operator="equal" id="{E764D13B-D317-4574-B316-16BD479600FF}">
            <xm:f>'DATOS '!$A$18</xm:f>
            <x14:dxf>
              <fill>
                <patternFill>
                  <bgColor rgb="FFFFFF00"/>
                </patternFill>
              </fill>
            </x14:dxf>
          </x14:cfRule>
          <x14:cfRule type="cellIs" priority="101" operator="equal" id="{1DAA9367-0E57-4F4D-AA82-02602E2C6F4F}">
            <xm:f>'DATOS '!$A$17</xm:f>
            <x14:dxf>
              <fill>
                <patternFill>
                  <bgColor rgb="FFFFC000"/>
                </patternFill>
              </fill>
            </x14:dxf>
          </x14:cfRule>
          <x14:cfRule type="cellIs" priority="102" operator="equal" id="{88E683CA-2331-400D-ABC9-132C4F5DBF70}">
            <xm:f>'DATOS '!$A$16</xm:f>
            <x14:dxf>
              <fill>
                <patternFill>
                  <bgColor rgb="FFFF0000"/>
                </patternFill>
              </fill>
            </x14:dxf>
          </x14:cfRule>
          <xm:sqref>AL28</xm:sqref>
        </x14:conditionalFormatting>
        <x14:conditionalFormatting xmlns:xm="http://schemas.microsoft.com/office/excel/2006/main">
          <x14:cfRule type="cellIs" priority="95" operator="equal" id="{1EF5AB5C-8203-41D8-93B9-2FC1E1C8E032}">
            <xm:f>'DATOS '!$A$19</xm:f>
            <x14:dxf>
              <fill>
                <patternFill>
                  <bgColor rgb="FF92D050"/>
                </patternFill>
              </fill>
            </x14:dxf>
          </x14:cfRule>
          <x14:cfRule type="cellIs" priority="96" operator="equal" id="{810A147C-AA45-458F-8AC3-9F78DE851FC6}">
            <xm:f>'DATOS '!$A$18</xm:f>
            <x14:dxf>
              <fill>
                <patternFill>
                  <bgColor rgb="FFFFFF00"/>
                </patternFill>
              </fill>
            </x14:dxf>
          </x14:cfRule>
          <x14:cfRule type="cellIs" priority="97" operator="equal" id="{F41D9A9C-63B1-4356-8288-41F29116EBFD}">
            <xm:f>'DATOS '!$A$17</xm:f>
            <x14:dxf>
              <fill>
                <patternFill>
                  <bgColor rgb="FFFFC000"/>
                </patternFill>
              </fill>
            </x14:dxf>
          </x14:cfRule>
          <x14:cfRule type="cellIs" priority="98" operator="equal" id="{234B16A8-BBBB-4CA3-A0CC-C0BF981D2A80}">
            <xm:f>'DATOS '!$A$16</xm:f>
            <x14:dxf>
              <fill>
                <patternFill>
                  <bgColor rgb="FFFF0000"/>
                </patternFill>
              </fill>
            </x14:dxf>
          </x14:cfRule>
          <xm:sqref>P28:P29</xm:sqref>
        </x14:conditionalFormatting>
        <x14:conditionalFormatting xmlns:xm="http://schemas.microsoft.com/office/excel/2006/main">
          <x14:cfRule type="cellIs" priority="81" operator="equal" id="{630DEF92-B19E-4A62-8F0C-E7D211A562DC}">
            <xm:f>'DATOS '!$A$6</xm:f>
            <x14:dxf>
              <fill>
                <patternFill>
                  <bgColor rgb="FF00B050"/>
                </patternFill>
              </fill>
            </x14:dxf>
          </x14:cfRule>
          <x14:cfRule type="cellIs" priority="82" operator="equal" id="{761BE309-68DC-4B8A-97D8-21DD39C22700}">
            <xm:f>'DATOS '!$A$5</xm:f>
            <x14:dxf>
              <fill>
                <patternFill>
                  <bgColor rgb="FF92D050"/>
                </patternFill>
              </fill>
            </x14:dxf>
          </x14:cfRule>
          <x14:cfRule type="cellIs" priority="83" operator="equal" id="{C0B78B2B-7B4F-438D-B5DD-39C46C49C044}">
            <xm:f>'DATOS '!$A$4</xm:f>
            <x14:dxf>
              <fill>
                <patternFill>
                  <bgColor rgb="FFFFFF00"/>
                </patternFill>
              </fill>
            </x14:dxf>
          </x14:cfRule>
          <x14:cfRule type="cellIs" priority="84" operator="equal" id="{C5431615-D798-40BD-933A-46644E1CDFDF}">
            <xm:f>'DATOS '!$A$3</xm:f>
            <x14:dxf>
              <fill>
                <patternFill>
                  <bgColor rgb="FFFFC000"/>
                </patternFill>
              </fill>
            </x14:dxf>
          </x14:cfRule>
          <x14:cfRule type="cellIs" priority="85" operator="equal" id="{AB8D7616-0006-4BC7-A636-D53ADDF1F294}">
            <xm:f>'DATOS '!$A$2</xm:f>
            <x14:dxf>
              <fill>
                <patternFill>
                  <bgColor rgb="FFFF0000"/>
                </patternFill>
              </fill>
            </x14:dxf>
          </x14:cfRule>
          <xm:sqref>N31:N32 AJ31</xm:sqref>
        </x14:conditionalFormatting>
        <x14:conditionalFormatting xmlns:xm="http://schemas.microsoft.com/office/excel/2006/main">
          <x14:cfRule type="cellIs" priority="86" operator="equal" id="{9117059D-F1C5-4D72-A4CA-ABACB41C4E9B}">
            <xm:f>'DATOS '!$A$13</xm:f>
            <x14:dxf>
              <fill>
                <patternFill>
                  <bgColor rgb="FF00B050"/>
                </patternFill>
              </fill>
            </x14:dxf>
          </x14:cfRule>
          <x14:cfRule type="cellIs" priority="87" operator="equal" id="{F0C99DAC-6B4A-4512-A3EC-AA2D4F761240}">
            <xm:f>'DATOS '!$A$12</xm:f>
            <x14:dxf>
              <fill>
                <patternFill>
                  <bgColor rgb="FF92D050"/>
                </patternFill>
              </fill>
            </x14:dxf>
          </x14:cfRule>
          <x14:cfRule type="cellIs" priority="88" operator="equal" id="{DBEEC659-F417-4D41-B463-187E12B41A39}">
            <xm:f>'DATOS '!$A$11</xm:f>
            <x14:dxf>
              <fill>
                <patternFill>
                  <bgColor rgb="FFFFFF00"/>
                </patternFill>
              </fill>
            </x14:dxf>
          </x14:cfRule>
          <x14:cfRule type="cellIs" priority="89" operator="equal" id="{E0217138-B6A7-482E-87E1-50867AA65DC9}">
            <xm:f>'DATOS '!$A$10</xm:f>
            <x14:dxf>
              <fill>
                <patternFill>
                  <bgColor rgb="FFFFC000"/>
                </patternFill>
              </fill>
            </x14:dxf>
          </x14:cfRule>
          <x14:cfRule type="cellIs" priority="90" operator="equal" id="{31E0DB8B-F754-4F6A-AE16-A4383BCF0917}">
            <xm:f>'DATOS '!$A$9</xm:f>
            <x14:dxf>
              <fill>
                <patternFill>
                  <bgColor rgb="FFFF0000"/>
                </patternFill>
              </fill>
            </x14:dxf>
          </x14:cfRule>
          <xm:sqref>O31:O32 AK31</xm:sqref>
        </x14:conditionalFormatting>
        <x14:conditionalFormatting xmlns:xm="http://schemas.microsoft.com/office/excel/2006/main">
          <x14:cfRule type="cellIs" priority="91" operator="equal" id="{74656128-ECD0-41C7-9177-03D234868A2A}">
            <xm:f>'DATOS '!$A$19</xm:f>
            <x14:dxf>
              <fill>
                <patternFill>
                  <bgColor rgb="FF92D050"/>
                </patternFill>
              </fill>
            </x14:dxf>
          </x14:cfRule>
          <x14:cfRule type="cellIs" priority="92" operator="equal" id="{C18FB152-87D8-4855-95F7-2F50A81F6B29}">
            <xm:f>'DATOS '!$A$18</xm:f>
            <x14:dxf>
              <fill>
                <patternFill>
                  <bgColor rgb="FFFFFF00"/>
                </patternFill>
              </fill>
            </x14:dxf>
          </x14:cfRule>
          <x14:cfRule type="cellIs" priority="93" operator="equal" id="{671DA80F-668D-4463-8787-F3A0AD50BD95}">
            <xm:f>'DATOS '!$A$17</xm:f>
            <x14:dxf>
              <fill>
                <patternFill>
                  <bgColor rgb="FFFFC000"/>
                </patternFill>
              </fill>
            </x14:dxf>
          </x14:cfRule>
          <x14:cfRule type="cellIs" priority="94" operator="equal" id="{CA7CEBF5-7EC7-46AE-BFAC-FDD70DF19B2A}">
            <xm:f>'DATOS '!$A$16</xm:f>
            <x14:dxf>
              <fill>
                <patternFill>
                  <bgColor rgb="FFFF0000"/>
                </patternFill>
              </fill>
            </x14:dxf>
          </x14:cfRule>
          <xm:sqref>CF31:CG32 CK31:CN31</xm:sqref>
        </x14:conditionalFormatting>
        <x14:conditionalFormatting xmlns:xm="http://schemas.microsoft.com/office/excel/2006/main">
          <x14:cfRule type="cellIs" priority="77" operator="equal" id="{C9B8C177-B156-446B-A3D2-71397BE2C276}">
            <xm:f>'DATOS '!$A$19</xm:f>
            <x14:dxf>
              <fill>
                <patternFill>
                  <bgColor rgb="FF92D050"/>
                </patternFill>
              </fill>
            </x14:dxf>
          </x14:cfRule>
          <x14:cfRule type="cellIs" priority="78" operator="equal" id="{F3328D5F-EBFA-4DBD-B129-859086DE8C30}">
            <xm:f>'DATOS '!$A$18</xm:f>
            <x14:dxf>
              <fill>
                <patternFill>
                  <bgColor rgb="FFFFFF00"/>
                </patternFill>
              </fill>
            </x14:dxf>
          </x14:cfRule>
          <x14:cfRule type="cellIs" priority="79" operator="equal" id="{18FF0341-7250-4398-8748-DAA1958918A3}">
            <xm:f>'DATOS '!$A$17</xm:f>
            <x14:dxf>
              <fill>
                <patternFill>
                  <bgColor rgb="FFFFC000"/>
                </patternFill>
              </fill>
            </x14:dxf>
          </x14:cfRule>
          <x14:cfRule type="cellIs" priority="80" operator="equal" id="{892BB602-CF34-4B31-9F7B-B273FC91BDD3}">
            <xm:f>'DATOS '!$A$16</xm:f>
            <x14:dxf>
              <fill>
                <patternFill>
                  <bgColor rgb="FFFF0000"/>
                </patternFill>
              </fill>
            </x14:dxf>
          </x14:cfRule>
          <xm:sqref>AL31</xm:sqref>
        </x14:conditionalFormatting>
        <x14:conditionalFormatting xmlns:xm="http://schemas.microsoft.com/office/excel/2006/main">
          <x14:cfRule type="cellIs" priority="73" operator="equal" id="{BB4B7087-5388-41B5-B868-A4FAAA7D3ADE}">
            <xm:f>'DATOS '!$A$19</xm:f>
            <x14:dxf>
              <fill>
                <patternFill>
                  <bgColor rgb="FF92D050"/>
                </patternFill>
              </fill>
            </x14:dxf>
          </x14:cfRule>
          <x14:cfRule type="cellIs" priority="74" operator="equal" id="{EFAB61BE-3E9B-4E08-888B-29E146985FF1}">
            <xm:f>'DATOS '!$A$18</xm:f>
            <x14:dxf>
              <fill>
                <patternFill>
                  <bgColor rgb="FFFFFF00"/>
                </patternFill>
              </fill>
            </x14:dxf>
          </x14:cfRule>
          <x14:cfRule type="cellIs" priority="75" operator="equal" id="{3D5431B4-7CD5-45E0-8FB4-05C1C449ED4A}">
            <xm:f>'DATOS '!$A$17</xm:f>
            <x14:dxf>
              <fill>
                <patternFill>
                  <bgColor rgb="FFFFC000"/>
                </patternFill>
              </fill>
            </x14:dxf>
          </x14:cfRule>
          <x14:cfRule type="cellIs" priority="76" operator="equal" id="{BA377A3D-4F5C-49FE-9C70-BFD531E9D33E}">
            <xm:f>'DATOS '!$A$16</xm:f>
            <x14:dxf>
              <fill>
                <patternFill>
                  <bgColor rgb="FFFF0000"/>
                </patternFill>
              </fill>
            </x14:dxf>
          </x14:cfRule>
          <xm:sqref>P31:P32</xm:sqref>
        </x14:conditionalFormatting>
        <x14:conditionalFormatting xmlns:xm="http://schemas.microsoft.com/office/excel/2006/main">
          <x14:cfRule type="cellIs" priority="59" operator="equal" id="{79076310-7CE8-4AFD-8FFD-DE6EB5949EFA}">
            <xm:f>'DATOS '!$A$6</xm:f>
            <x14:dxf>
              <fill>
                <patternFill>
                  <bgColor rgb="FF00B050"/>
                </patternFill>
              </fill>
            </x14:dxf>
          </x14:cfRule>
          <x14:cfRule type="cellIs" priority="60" operator="equal" id="{D64434E4-9AF7-46E7-B15C-AAE01D7CF83B}">
            <xm:f>'DATOS '!$A$5</xm:f>
            <x14:dxf>
              <fill>
                <patternFill>
                  <bgColor rgb="FF92D050"/>
                </patternFill>
              </fill>
            </x14:dxf>
          </x14:cfRule>
          <x14:cfRule type="cellIs" priority="61" operator="equal" id="{1CF5A411-0110-4773-9467-0B958EB044AD}">
            <xm:f>'DATOS '!$A$4</xm:f>
            <x14:dxf>
              <fill>
                <patternFill>
                  <bgColor rgb="FFFFFF00"/>
                </patternFill>
              </fill>
            </x14:dxf>
          </x14:cfRule>
          <x14:cfRule type="cellIs" priority="62" operator="equal" id="{20FC082C-1880-454A-81F9-5DEC092BD3D3}">
            <xm:f>'DATOS '!$A$3</xm:f>
            <x14:dxf>
              <fill>
                <patternFill>
                  <bgColor rgb="FFFFC000"/>
                </patternFill>
              </fill>
            </x14:dxf>
          </x14:cfRule>
          <x14:cfRule type="cellIs" priority="63" operator="equal" id="{AD9F4704-07F3-4B1D-B2BA-D96A8848C022}">
            <xm:f>'DATOS '!$A$2</xm:f>
            <x14:dxf>
              <fill>
                <patternFill>
                  <bgColor rgb="FFFF0000"/>
                </patternFill>
              </fill>
            </x14:dxf>
          </x14:cfRule>
          <xm:sqref>N34:N35 AJ34</xm:sqref>
        </x14:conditionalFormatting>
        <x14:conditionalFormatting xmlns:xm="http://schemas.microsoft.com/office/excel/2006/main">
          <x14:cfRule type="cellIs" priority="64" operator="equal" id="{7BDFC460-C640-482F-9EA0-99E3F9C13905}">
            <xm:f>'DATOS '!$A$13</xm:f>
            <x14:dxf>
              <fill>
                <patternFill>
                  <bgColor rgb="FF00B050"/>
                </patternFill>
              </fill>
            </x14:dxf>
          </x14:cfRule>
          <x14:cfRule type="cellIs" priority="65" operator="equal" id="{2A9DF593-EE0B-4DEE-B1C6-0A9F126D08ED}">
            <xm:f>'DATOS '!$A$12</xm:f>
            <x14:dxf>
              <fill>
                <patternFill>
                  <bgColor rgb="FF92D050"/>
                </patternFill>
              </fill>
            </x14:dxf>
          </x14:cfRule>
          <x14:cfRule type="cellIs" priority="66" operator="equal" id="{9907F132-6E9E-4290-93CF-376EE41462E8}">
            <xm:f>'DATOS '!$A$11</xm:f>
            <x14:dxf>
              <fill>
                <patternFill>
                  <bgColor rgb="FFFFFF00"/>
                </patternFill>
              </fill>
            </x14:dxf>
          </x14:cfRule>
          <x14:cfRule type="cellIs" priority="67" operator="equal" id="{620FD2C2-4BF0-453F-9012-C6CB5E79EEAC}">
            <xm:f>'DATOS '!$A$10</xm:f>
            <x14:dxf>
              <fill>
                <patternFill>
                  <bgColor rgb="FFFFC000"/>
                </patternFill>
              </fill>
            </x14:dxf>
          </x14:cfRule>
          <x14:cfRule type="cellIs" priority="68" operator="equal" id="{DC7B50D6-BBC3-45DB-908F-7F0848F9633C}">
            <xm:f>'DATOS '!$A$9</xm:f>
            <x14:dxf>
              <fill>
                <patternFill>
                  <bgColor rgb="FFFF0000"/>
                </patternFill>
              </fill>
            </x14:dxf>
          </x14:cfRule>
          <xm:sqref>O34:O35 AK34</xm:sqref>
        </x14:conditionalFormatting>
        <x14:conditionalFormatting xmlns:xm="http://schemas.microsoft.com/office/excel/2006/main">
          <x14:cfRule type="cellIs" priority="69" operator="equal" id="{961A6ACB-58BB-4608-909A-87BBF555367C}">
            <xm:f>'DATOS '!$A$19</xm:f>
            <x14:dxf>
              <fill>
                <patternFill>
                  <bgColor rgb="FF92D050"/>
                </patternFill>
              </fill>
            </x14:dxf>
          </x14:cfRule>
          <x14:cfRule type="cellIs" priority="70" operator="equal" id="{8B5DF026-010B-4F1B-9BE7-618B248DEDD8}">
            <xm:f>'DATOS '!$A$18</xm:f>
            <x14:dxf>
              <fill>
                <patternFill>
                  <bgColor rgb="FFFFFF00"/>
                </patternFill>
              </fill>
            </x14:dxf>
          </x14:cfRule>
          <x14:cfRule type="cellIs" priority="71" operator="equal" id="{2C91B04B-60BE-464A-B88E-88B907EA672E}">
            <xm:f>'DATOS '!$A$17</xm:f>
            <x14:dxf>
              <fill>
                <patternFill>
                  <bgColor rgb="FFFFC000"/>
                </patternFill>
              </fill>
            </x14:dxf>
          </x14:cfRule>
          <x14:cfRule type="cellIs" priority="72" operator="equal" id="{7962D223-7C36-45C0-AC94-47710495788A}">
            <xm:f>'DATOS '!$A$16</xm:f>
            <x14:dxf>
              <fill>
                <patternFill>
                  <bgColor rgb="FFFF0000"/>
                </patternFill>
              </fill>
            </x14:dxf>
          </x14:cfRule>
          <xm:sqref>CF34:CG35 CK34:CN34</xm:sqref>
        </x14:conditionalFormatting>
        <x14:conditionalFormatting xmlns:xm="http://schemas.microsoft.com/office/excel/2006/main">
          <x14:cfRule type="cellIs" priority="55" operator="equal" id="{25262F69-D7DB-4266-8046-94CB5E66FBC5}">
            <xm:f>'DATOS '!$A$19</xm:f>
            <x14:dxf>
              <fill>
                <patternFill>
                  <bgColor rgb="FF92D050"/>
                </patternFill>
              </fill>
            </x14:dxf>
          </x14:cfRule>
          <x14:cfRule type="cellIs" priority="56" operator="equal" id="{2A5FA9D1-5E69-472F-A978-853012A7F023}">
            <xm:f>'DATOS '!$A$18</xm:f>
            <x14:dxf>
              <fill>
                <patternFill>
                  <bgColor rgb="FFFFFF00"/>
                </patternFill>
              </fill>
            </x14:dxf>
          </x14:cfRule>
          <x14:cfRule type="cellIs" priority="57" operator="equal" id="{89F0D385-0FCB-47DD-85E8-CEB87979A6B0}">
            <xm:f>'DATOS '!$A$17</xm:f>
            <x14:dxf>
              <fill>
                <patternFill>
                  <bgColor rgb="FFFFC000"/>
                </patternFill>
              </fill>
            </x14:dxf>
          </x14:cfRule>
          <x14:cfRule type="cellIs" priority="58" operator="equal" id="{27F77ABC-464D-4DB9-A233-AA3EBC9BC5E9}">
            <xm:f>'DATOS '!$A$16</xm:f>
            <x14:dxf>
              <fill>
                <patternFill>
                  <bgColor rgb="FFFF0000"/>
                </patternFill>
              </fill>
            </x14:dxf>
          </x14:cfRule>
          <xm:sqref>AL34</xm:sqref>
        </x14:conditionalFormatting>
        <x14:conditionalFormatting xmlns:xm="http://schemas.microsoft.com/office/excel/2006/main">
          <x14:cfRule type="cellIs" priority="51" operator="equal" id="{61D8B3E1-0AF9-4BD4-B3A1-DD972630BC37}">
            <xm:f>'DATOS '!$A$19</xm:f>
            <x14:dxf>
              <fill>
                <patternFill>
                  <bgColor rgb="FF92D050"/>
                </patternFill>
              </fill>
            </x14:dxf>
          </x14:cfRule>
          <x14:cfRule type="cellIs" priority="52" operator="equal" id="{E623CDD1-3645-4037-9E2E-72A3C1AF6BD5}">
            <xm:f>'DATOS '!$A$18</xm:f>
            <x14:dxf>
              <fill>
                <patternFill>
                  <bgColor rgb="FFFFFF00"/>
                </patternFill>
              </fill>
            </x14:dxf>
          </x14:cfRule>
          <x14:cfRule type="cellIs" priority="53" operator="equal" id="{69973B9A-D9A6-455F-9B9E-0631D758B052}">
            <xm:f>'DATOS '!$A$17</xm:f>
            <x14:dxf>
              <fill>
                <patternFill>
                  <bgColor rgb="FFFFC000"/>
                </patternFill>
              </fill>
            </x14:dxf>
          </x14:cfRule>
          <x14:cfRule type="cellIs" priority="54" operator="equal" id="{3EDA839D-149F-4973-B20C-5A2361614324}">
            <xm:f>'DATOS '!$A$16</xm:f>
            <x14:dxf>
              <fill>
                <patternFill>
                  <bgColor rgb="FFFF0000"/>
                </patternFill>
              </fill>
            </x14:dxf>
          </x14:cfRule>
          <xm:sqref>P34:P35</xm:sqref>
        </x14:conditionalFormatting>
        <x14:conditionalFormatting xmlns:xm="http://schemas.microsoft.com/office/excel/2006/main">
          <x14:cfRule type="cellIs" priority="37" operator="equal" id="{EB01A301-F14F-484E-8AFA-46B12DB90AFE}">
            <xm:f>'DATOS '!$A$6</xm:f>
            <x14:dxf>
              <fill>
                <patternFill>
                  <bgColor rgb="FF00B050"/>
                </patternFill>
              </fill>
            </x14:dxf>
          </x14:cfRule>
          <x14:cfRule type="cellIs" priority="38" operator="equal" id="{B79A7340-10F7-4825-9600-4384F2BCC6B1}">
            <xm:f>'DATOS '!$A$5</xm:f>
            <x14:dxf>
              <fill>
                <patternFill>
                  <bgColor rgb="FF92D050"/>
                </patternFill>
              </fill>
            </x14:dxf>
          </x14:cfRule>
          <x14:cfRule type="cellIs" priority="39" operator="equal" id="{EFBFCABE-B815-48F3-8901-603294D9275A}">
            <xm:f>'DATOS '!$A$4</xm:f>
            <x14:dxf>
              <fill>
                <patternFill>
                  <bgColor rgb="FFFFFF00"/>
                </patternFill>
              </fill>
            </x14:dxf>
          </x14:cfRule>
          <x14:cfRule type="cellIs" priority="40" operator="equal" id="{768964C0-70C3-4885-BF75-818C352ECA2B}">
            <xm:f>'DATOS '!$A$3</xm:f>
            <x14:dxf>
              <fill>
                <patternFill>
                  <bgColor rgb="FFFFC000"/>
                </patternFill>
              </fill>
            </x14:dxf>
          </x14:cfRule>
          <x14:cfRule type="cellIs" priority="41" operator="equal" id="{C0E769AA-F254-4E17-8FA6-E2E6654E3031}">
            <xm:f>'DATOS '!$A$2</xm:f>
            <x14:dxf>
              <fill>
                <patternFill>
                  <bgColor rgb="FFFF0000"/>
                </patternFill>
              </fill>
            </x14:dxf>
          </x14:cfRule>
          <xm:sqref>N37:N38 AJ37</xm:sqref>
        </x14:conditionalFormatting>
        <x14:conditionalFormatting xmlns:xm="http://schemas.microsoft.com/office/excel/2006/main">
          <x14:cfRule type="cellIs" priority="42" operator="equal" id="{E0E6D00D-FEA6-4AB0-975F-F3C0FB114A1F}">
            <xm:f>'DATOS '!$A$13</xm:f>
            <x14:dxf>
              <fill>
                <patternFill>
                  <bgColor rgb="FF00B050"/>
                </patternFill>
              </fill>
            </x14:dxf>
          </x14:cfRule>
          <x14:cfRule type="cellIs" priority="43" operator="equal" id="{940D7598-AB27-4D15-989F-189ECF51D40A}">
            <xm:f>'DATOS '!$A$12</xm:f>
            <x14:dxf>
              <fill>
                <patternFill>
                  <bgColor rgb="FF92D050"/>
                </patternFill>
              </fill>
            </x14:dxf>
          </x14:cfRule>
          <x14:cfRule type="cellIs" priority="44" operator="equal" id="{1295C039-94DD-4C4D-8B5E-F996C60F9092}">
            <xm:f>'DATOS '!$A$11</xm:f>
            <x14:dxf>
              <fill>
                <patternFill>
                  <bgColor rgb="FFFFFF00"/>
                </patternFill>
              </fill>
            </x14:dxf>
          </x14:cfRule>
          <x14:cfRule type="cellIs" priority="45" operator="equal" id="{632262F9-4380-45D0-9853-90B6D1CF3E5B}">
            <xm:f>'DATOS '!$A$10</xm:f>
            <x14:dxf>
              <fill>
                <patternFill>
                  <bgColor rgb="FFFFC000"/>
                </patternFill>
              </fill>
            </x14:dxf>
          </x14:cfRule>
          <x14:cfRule type="cellIs" priority="46" operator="equal" id="{35ABA391-4A99-4B6D-BA64-7581DEEA1EDD}">
            <xm:f>'DATOS '!$A$9</xm:f>
            <x14:dxf>
              <fill>
                <patternFill>
                  <bgColor rgb="FFFF0000"/>
                </patternFill>
              </fill>
            </x14:dxf>
          </x14:cfRule>
          <xm:sqref>O37:O38 AK37</xm:sqref>
        </x14:conditionalFormatting>
        <x14:conditionalFormatting xmlns:xm="http://schemas.microsoft.com/office/excel/2006/main">
          <x14:cfRule type="cellIs" priority="47" operator="equal" id="{CC0F1109-6D4C-47B6-A0A3-A0FA902BEA4D}">
            <xm:f>'DATOS '!$A$19</xm:f>
            <x14:dxf>
              <fill>
                <patternFill>
                  <bgColor rgb="FF92D050"/>
                </patternFill>
              </fill>
            </x14:dxf>
          </x14:cfRule>
          <x14:cfRule type="cellIs" priority="48" operator="equal" id="{6ABC59D7-5B23-4858-8170-CF6A3ABD707A}">
            <xm:f>'DATOS '!$A$18</xm:f>
            <x14:dxf>
              <fill>
                <patternFill>
                  <bgColor rgb="FFFFFF00"/>
                </patternFill>
              </fill>
            </x14:dxf>
          </x14:cfRule>
          <x14:cfRule type="cellIs" priority="49" operator="equal" id="{3DD1AA8D-72E3-446A-872B-1A6D916E3E94}">
            <xm:f>'DATOS '!$A$17</xm:f>
            <x14:dxf>
              <fill>
                <patternFill>
                  <bgColor rgb="FFFFC000"/>
                </patternFill>
              </fill>
            </x14:dxf>
          </x14:cfRule>
          <x14:cfRule type="cellIs" priority="50" operator="equal" id="{1834E015-775C-453B-B62C-3CA19176AA70}">
            <xm:f>'DATOS '!$A$16</xm:f>
            <x14:dxf>
              <fill>
                <patternFill>
                  <bgColor rgb="FFFF0000"/>
                </patternFill>
              </fill>
            </x14:dxf>
          </x14:cfRule>
          <xm:sqref>CF37:CG38 CK37:CN37</xm:sqref>
        </x14:conditionalFormatting>
        <x14:conditionalFormatting xmlns:xm="http://schemas.microsoft.com/office/excel/2006/main">
          <x14:cfRule type="cellIs" priority="33" operator="equal" id="{EDE216DB-398D-4393-8A8F-1FAB5AED006A}">
            <xm:f>'DATOS '!$A$19</xm:f>
            <x14:dxf>
              <fill>
                <patternFill>
                  <bgColor rgb="FF92D050"/>
                </patternFill>
              </fill>
            </x14:dxf>
          </x14:cfRule>
          <x14:cfRule type="cellIs" priority="34" operator="equal" id="{D4307013-BED8-4191-896F-8BAFC38E5C72}">
            <xm:f>'DATOS '!$A$18</xm:f>
            <x14:dxf>
              <fill>
                <patternFill>
                  <bgColor rgb="FFFFFF00"/>
                </patternFill>
              </fill>
            </x14:dxf>
          </x14:cfRule>
          <x14:cfRule type="cellIs" priority="35" operator="equal" id="{EA7F380B-3300-478A-B357-32A9D8C3AAF9}">
            <xm:f>'DATOS '!$A$17</xm:f>
            <x14:dxf>
              <fill>
                <patternFill>
                  <bgColor rgb="FFFFC000"/>
                </patternFill>
              </fill>
            </x14:dxf>
          </x14:cfRule>
          <x14:cfRule type="cellIs" priority="36" operator="equal" id="{CAB4726D-1A0B-4E10-BF61-3F1A36D0069D}">
            <xm:f>'DATOS '!$A$16</xm:f>
            <x14:dxf>
              <fill>
                <patternFill>
                  <bgColor rgb="FFFF0000"/>
                </patternFill>
              </fill>
            </x14:dxf>
          </x14:cfRule>
          <xm:sqref>AL37</xm:sqref>
        </x14:conditionalFormatting>
        <x14:conditionalFormatting xmlns:xm="http://schemas.microsoft.com/office/excel/2006/main">
          <x14:cfRule type="cellIs" priority="29" operator="equal" id="{62FE822F-1D49-47EC-BCEB-BD1BFB6D4B22}">
            <xm:f>'DATOS '!$A$19</xm:f>
            <x14:dxf>
              <fill>
                <patternFill>
                  <bgColor rgb="FF92D050"/>
                </patternFill>
              </fill>
            </x14:dxf>
          </x14:cfRule>
          <x14:cfRule type="cellIs" priority="30" operator="equal" id="{52E66EF8-154C-4246-A7D8-9A5ACA5DD8DD}">
            <xm:f>'DATOS '!$A$18</xm:f>
            <x14:dxf>
              <fill>
                <patternFill>
                  <bgColor rgb="FFFFFF00"/>
                </patternFill>
              </fill>
            </x14:dxf>
          </x14:cfRule>
          <x14:cfRule type="cellIs" priority="31" operator="equal" id="{893EDD4B-53C6-4FC0-A2B2-F270850C9724}">
            <xm:f>'DATOS '!$A$17</xm:f>
            <x14:dxf>
              <fill>
                <patternFill>
                  <bgColor rgb="FFFFC000"/>
                </patternFill>
              </fill>
            </x14:dxf>
          </x14:cfRule>
          <x14:cfRule type="cellIs" priority="32" operator="equal" id="{37E3DCBF-799D-46F1-882F-3D0BE45570FA}">
            <xm:f>'DATOS '!$A$16</xm:f>
            <x14:dxf>
              <fill>
                <patternFill>
                  <bgColor rgb="FFFF0000"/>
                </patternFill>
              </fill>
            </x14:dxf>
          </x14:cfRule>
          <xm:sqref>P37:P38</xm:sqref>
        </x14:conditionalFormatting>
        <x14:conditionalFormatting xmlns:xm="http://schemas.microsoft.com/office/excel/2006/main">
          <x14:cfRule type="cellIs" priority="25" operator="equal" id="{87A2DE68-FBCD-4702-A369-E39BA282E847}">
            <xm:f>'DATOS '!$A$19</xm:f>
            <x14:dxf>
              <fill>
                <patternFill>
                  <bgColor rgb="FF92D050"/>
                </patternFill>
              </fill>
            </x14:dxf>
          </x14:cfRule>
          <x14:cfRule type="cellIs" priority="26" operator="equal" id="{0085007D-2D50-4D0C-B1DF-DDF852548FEE}">
            <xm:f>'DATOS '!$A$18</xm:f>
            <x14:dxf>
              <fill>
                <patternFill>
                  <bgColor rgb="FFFFFF00"/>
                </patternFill>
              </fill>
            </x14:dxf>
          </x14:cfRule>
          <x14:cfRule type="cellIs" priority="27" operator="equal" id="{89DEC5E6-CD33-4051-AD33-337E76CBA553}">
            <xm:f>'DATOS '!$A$17</xm:f>
            <x14:dxf>
              <fill>
                <patternFill>
                  <bgColor rgb="FFFFC000"/>
                </patternFill>
              </fill>
            </x14:dxf>
          </x14:cfRule>
          <x14:cfRule type="cellIs" priority="28" operator="equal" id="{D1EB8B2B-9A96-4089-8256-56B191B8B670}">
            <xm:f>'DATOS '!$A$16</xm:f>
            <x14:dxf>
              <fill>
                <patternFill>
                  <bgColor rgb="FFFF0000"/>
                </patternFill>
              </fill>
            </x14:dxf>
          </x14:cfRule>
          <xm:sqref>AI10 AI16 AI19</xm:sqref>
        </x14:conditionalFormatting>
        <x14:conditionalFormatting xmlns:xm="http://schemas.microsoft.com/office/excel/2006/main">
          <x14:cfRule type="cellIs" priority="21" operator="equal" id="{E76F2C2F-A99D-46C3-A0E9-1FE081B75492}">
            <xm:f>'DATOS '!$A$19</xm:f>
            <x14:dxf>
              <fill>
                <patternFill>
                  <bgColor rgb="FF92D050"/>
                </patternFill>
              </fill>
            </x14:dxf>
          </x14:cfRule>
          <x14:cfRule type="cellIs" priority="22" operator="equal" id="{2626EDE2-97F2-45EE-9B2D-2F66330A5F1B}">
            <xm:f>'DATOS '!$A$18</xm:f>
            <x14:dxf>
              <fill>
                <patternFill>
                  <bgColor rgb="FFFFFF00"/>
                </patternFill>
              </fill>
            </x14:dxf>
          </x14:cfRule>
          <x14:cfRule type="cellIs" priority="23" operator="equal" id="{A4544B12-ADD0-45FF-946B-4FF89C4FF376}">
            <xm:f>'DATOS '!$A$17</xm:f>
            <x14:dxf>
              <fill>
                <patternFill>
                  <bgColor rgb="FFFFC000"/>
                </patternFill>
              </fill>
            </x14:dxf>
          </x14:cfRule>
          <x14:cfRule type="cellIs" priority="24" operator="equal" id="{79D8336A-FFA8-4B64-8171-838AA90F6B35}">
            <xm:f>'DATOS '!$A$16</xm:f>
            <x14:dxf>
              <fill>
                <patternFill>
                  <bgColor rgb="FFFF0000"/>
                </patternFill>
              </fill>
            </x14:dxf>
          </x14:cfRule>
          <xm:sqref>AI22</xm:sqref>
        </x14:conditionalFormatting>
        <x14:conditionalFormatting xmlns:xm="http://schemas.microsoft.com/office/excel/2006/main">
          <x14:cfRule type="cellIs" priority="17" operator="equal" id="{6D508D79-EBB0-4F8A-A505-478754011726}">
            <xm:f>'DATOS '!$A$19</xm:f>
            <x14:dxf>
              <fill>
                <patternFill>
                  <bgColor rgb="FF92D050"/>
                </patternFill>
              </fill>
            </x14:dxf>
          </x14:cfRule>
          <x14:cfRule type="cellIs" priority="18" operator="equal" id="{C7559E23-742E-4DEC-9759-E4D73F8DA8DB}">
            <xm:f>'DATOS '!$A$18</xm:f>
            <x14:dxf>
              <fill>
                <patternFill>
                  <bgColor rgb="FFFFFF00"/>
                </patternFill>
              </fill>
            </x14:dxf>
          </x14:cfRule>
          <x14:cfRule type="cellIs" priority="19" operator="equal" id="{FB3FE6BC-FB88-48CD-8119-29FE34F0244E}">
            <xm:f>'DATOS '!$A$17</xm:f>
            <x14:dxf>
              <fill>
                <patternFill>
                  <bgColor rgb="FFFFC000"/>
                </patternFill>
              </fill>
            </x14:dxf>
          </x14:cfRule>
          <x14:cfRule type="cellIs" priority="20" operator="equal" id="{819EF4C4-F7B9-4261-8329-826AD64F396E}">
            <xm:f>'DATOS '!$A$16</xm:f>
            <x14:dxf>
              <fill>
                <patternFill>
                  <bgColor rgb="FFFF0000"/>
                </patternFill>
              </fill>
            </x14:dxf>
          </x14:cfRule>
          <xm:sqref>AI25</xm:sqref>
        </x14:conditionalFormatting>
        <x14:conditionalFormatting xmlns:xm="http://schemas.microsoft.com/office/excel/2006/main">
          <x14:cfRule type="cellIs" priority="13" operator="equal" id="{A67E0218-DC98-4B60-8FE3-9F7E9B3C6CFA}">
            <xm:f>'DATOS '!$A$19</xm:f>
            <x14:dxf>
              <fill>
                <patternFill>
                  <bgColor rgb="FF92D050"/>
                </patternFill>
              </fill>
            </x14:dxf>
          </x14:cfRule>
          <x14:cfRule type="cellIs" priority="14" operator="equal" id="{16B54354-89E0-4CAF-882B-289A597CBDA6}">
            <xm:f>'DATOS '!$A$18</xm:f>
            <x14:dxf>
              <fill>
                <patternFill>
                  <bgColor rgb="FFFFFF00"/>
                </patternFill>
              </fill>
            </x14:dxf>
          </x14:cfRule>
          <x14:cfRule type="cellIs" priority="15" operator="equal" id="{36ACDED2-6876-4283-8A05-BC9FF7022982}">
            <xm:f>'DATOS '!$A$17</xm:f>
            <x14:dxf>
              <fill>
                <patternFill>
                  <bgColor rgb="FFFFC000"/>
                </patternFill>
              </fill>
            </x14:dxf>
          </x14:cfRule>
          <x14:cfRule type="cellIs" priority="16" operator="equal" id="{6C597D7C-2975-4703-8049-2F6456A1A3A1}">
            <xm:f>'DATOS '!$A$16</xm:f>
            <x14:dxf>
              <fill>
                <patternFill>
                  <bgColor rgb="FFFF0000"/>
                </patternFill>
              </fill>
            </x14:dxf>
          </x14:cfRule>
          <xm:sqref>AI28</xm:sqref>
        </x14:conditionalFormatting>
        <x14:conditionalFormatting xmlns:xm="http://schemas.microsoft.com/office/excel/2006/main">
          <x14:cfRule type="cellIs" priority="9" operator="equal" id="{FFF894B6-C38E-43B3-AB73-41F33A4F8E64}">
            <xm:f>'DATOS '!$A$19</xm:f>
            <x14:dxf>
              <fill>
                <patternFill>
                  <bgColor rgb="FF92D050"/>
                </patternFill>
              </fill>
            </x14:dxf>
          </x14:cfRule>
          <x14:cfRule type="cellIs" priority="10" operator="equal" id="{D66585FB-7A8B-4B9B-8869-DECB9AB5C0FB}">
            <xm:f>'DATOS '!$A$18</xm:f>
            <x14:dxf>
              <fill>
                <patternFill>
                  <bgColor rgb="FFFFFF00"/>
                </patternFill>
              </fill>
            </x14:dxf>
          </x14:cfRule>
          <x14:cfRule type="cellIs" priority="11" operator="equal" id="{DB05EC09-4C57-44DF-BD58-9F3F9BC35405}">
            <xm:f>'DATOS '!$A$17</xm:f>
            <x14:dxf>
              <fill>
                <patternFill>
                  <bgColor rgb="FFFFC000"/>
                </patternFill>
              </fill>
            </x14:dxf>
          </x14:cfRule>
          <x14:cfRule type="cellIs" priority="12" operator="equal" id="{BA28432A-30A0-4CD5-BBF8-F4FE0CDB7BEF}">
            <xm:f>'DATOS '!$A$16</xm:f>
            <x14:dxf>
              <fill>
                <patternFill>
                  <bgColor rgb="FFFF0000"/>
                </patternFill>
              </fill>
            </x14:dxf>
          </x14:cfRule>
          <xm:sqref>AI31</xm:sqref>
        </x14:conditionalFormatting>
        <x14:conditionalFormatting xmlns:xm="http://schemas.microsoft.com/office/excel/2006/main">
          <x14:cfRule type="cellIs" priority="5" operator="equal" id="{40675755-DDBF-4CFA-A19E-4854246EC9C4}">
            <xm:f>'DATOS '!$A$19</xm:f>
            <x14:dxf>
              <fill>
                <patternFill>
                  <bgColor rgb="FF92D050"/>
                </patternFill>
              </fill>
            </x14:dxf>
          </x14:cfRule>
          <x14:cfRule type="cellIs" priority="6" operator="equal" id="{1D8A6E43-4E9D-4DD1-A2FF-CD275883C227}">
            <xm:f>'DATOS '!$A$18</xm:f>
            <x14:dxf>
              <fill>
                <patternFill>
                  <bgColor rgb="FFFFFF00"/>
                </patternFill>
              </fill>
            </x14:dxf>
          </x14:cfRule>
          <x14:cfRule type="cellIs" priority="7" operator="equal" id="{7E350579-CF1D-45D9-94A4-12E6D1B21B4A}">
            <xm:f>'DATOS '!$A$17</xm:f>
            <x14:dxf>
              <fill>
                <patternFill>
                  <bgColor rgb="FFFFC000"/>
                </patternFill>
              </fill>
            </x14:dxf>
          </x14:cfRule>
          <x14:cfRule type="cellIs" priority="8" operator="equal" id="{E2BD737D-E9B7-431D-B19A-D744141095F5}">
            <xm:f>'DATOS '!$A$16</xm:f>
            <x14:dxf>
              <fill>
                <patternFill>
                  <bgColor rgb="FFFF0000"/>
                </patternFill>
              </fill>
            </x14:dxf>
          </x14:cfRule>
          <xm:sqref>AI34</xm:sqref>
        </x14:conditionalFormatting>
        <x14:conditionalFormatting xmlns:xm="http://schemas.microsoft.com/office/excel/2006/main">
          <x14:cfRule type="cellIs" priority="1" operator="equal" id="{527FC98C-D279-4AC8-AE41-F7D7C509BB9B}">
            <xm:f>'DATOS '!$A$19</xm:f>
            <x14:dxf>
              <fill>
                <patternFill>
                  <bgColor rgb="FF92D050"/>
                </patternFill>
              </fill>
            </x14:dxf>
          </x14:cfRule>
          <x14:cfRule type="cellIs" priority="2" operator="equal" id="{233737A0-1208-45EF-B579-D56D2996FC94}">
            <xm:f>'DATOS '!$A$18</xm:f>
            <x14:dxf>
              <fill>
                <patternFill>
                  <bgColor rgb="FFFFFF00"/>
                </patternFill>
              </fill>
            </x14:dxf>
          </x14:cfRule>
          <x14:cfRule type="cellIs" priority="3" operator="equal" id="{A1B8B1D0-DBE8-4FB2-B1B4-D7C5355F8BC7}">
            <xm:f>'DATOS '!$A$17</xm:f>
            <x14:dxf>
              <fill>
                <patternFill>
                  <bgColor rgb="FFFFC000"/>
                </patternFill>
              </fill>
            </x14:dxf>
          </x14:cfRule>
          <x14:cfRule type="cellIs" priority="4" operator="equal" id="{3A8FABCE-B149-47DE-999A-893DAB0D8CAE}">
            <xm:f>'DATOS '!$A$16</xm:f>
            <x14:dxf>
              <fill>
                <patternFill>
                  <bgColor rgb="FFFF0000"/>
                </patternFill>
              </fill>
            </x14:dxf>
          </x14:cfRule>
          <xm:sqref>AI37</xm:sqref>
        </x14:conditionalFormatting>
      </x14:conditionalFormattings>
    </ext>
    <ext xmlns:x14="http://schemas.microsoft.com/office/spreadsheetml/2009/9/main" uri="{CCE6A557-97BC-4b89-ADB6-D9C93CAAB3DF}">
      <x14:dataValidations xmlns:xm="http://schemas.microsoft.com/office/excel/2006/main" count="24">
        <x14:dataValidation type="list" allowBlank="1" showInputMessage="1" showErrorMessage="1">
          <x14:formula1>
            <xm:f>'DATOS '!$A$24:$A$26</xm:f>
          </x14:formula1>
          <xm:sqref>AM10:AM17 AM19 AM22:AM23 AM25:AM26 AM28:AM29 AM31:AM32 AM34:AM35 AM37:AM38</xm:sqref>
        </x14:dataValidation>
        <x14:dataValidation type="list" allowBlank="1" showInputMessage="1" showErrorMessage="1">
          <x14:formula1>
            <xm:f>Validacion!$J$1:$J$4</xm:f>
          </x14:formula1>
          <xm:sqref>AG19:AH19 AG22:AH23 AG25:AH26 AG28:AH29 AG31:AH32 AG34:AH35 AG37:AH38 AG10:AH17</xm:sqref>
        </x14:dataValidation>
        <x14:dataValidation type="list" allowBlank="1" showInputMessage="1" showErrorMessage="1">
          <x14:formula1>
            <xm:f>'DATOS '!$A$9:$A$13</xm:f>
          </x14:formula1>
          <xm:sqref>O10:O19 O22:O39</xm:sqref>
        </x14:dataValidation>
        <x14:dataValidation type="list" allowBlank="1" showInputMessage="1" showErrorMessage="1">
          <x14:formula1>
            <xm:f>Datos!$B$13:$B$16</xm:f>
          </x14:formula1>
          <xm:sqref>B10:B39</xm:sqref>
        </x14:dataValidation>
        <x14:dataValidation type="list" allowBlank="1" showInputMessage="1" showErrorMessage="1">
          <x14:formula1>
            <xm:f>'DATOS '!$A$2:$A$6</xm:f>
          </x14:formula1>
          <xm:sqref>N10:N19 N22:N39</xm:sqref>
        </x14:dataValidation>
        <x14:dataValidation type="list" allowBlank="1" showInputMessage="1" showErrorMessage="1">
          <x14:formula1>
            <xm:f>Datos!$B$19:$B$27</xm:f>
          </x14:formula1>
          <xm:sqref>K10:K39</xm:sqref>
        </x14:dataValidation>
        <x14:dataValidation type="list" allowBlank="1" showInputMessage="1" showErrorMessage="1">
          <x14:formula1>
            <xm:f>'DATOS '!$E$24:$E$26</xm:f>
          </x14:formula1>
          <xm:sqref>AB10:AB39</xm:sqref>
        </x14:dataValidation>
        <x14:dataValidation type="list" allowBlank="1" showInputMessage="1" showErrorMessage="1">
          <x14:formula1>
            <xm:f>'DATOS '!$C$24:$C$25</xm:f>
          </x14:formula1>
          <xm:sqref>R10:R39</xm:sqref>
        </x14:dataValidation>
        <x14:dataValidation type="list" allowBlank="1" showInputMessage="1" showErrorMessage="1">
          <x14:formula1>
            <xm:f>Validacion!$G$2:$G$4</xm:f>
          </x14:formula1>
          <xm:sqref>Y10:Y39</xm:sqref>
        </x14:dataValidation>
        <x14:dataValidation type="list" allowBlank="1" showInputMessage="1" showErrorMessage="1">
          <x14:formula1>
            <xm:f>Validacion!$F$2:$F$3</xm:f>
          </x14:formula1>
          <xm:sqref>X10:X39</xm:sqref>
        </x14:dataValidation>
        <x14:dataValidation type="list" allowBlank="1" showInputMessage="1" showErrorMessage="1">
          <x14:formula1>
            <xm:f>Validacion!$E$2:$E$3</xm:f>
          </x14:formula1>
          <xm:sqref>W10:W39</xm:sqref>
        </x14:dataValidation>
        <x14:dataValidation type="list" allowBlank="1" showInputMessage="1" showErrorMessage="1">
          <x14:formula1>
            <xm:f>Validacion!$D$2:$D$4</xm:f>
          </x14:formula1>
          <xm:sqref>V10:V39</xm:sqref>
        </x14:dataValidation>
        <x14:dataValidation type="list" allowBlank="1" showInputMessage="1" showErrorMessage="1">
          <x14:formula1>
            <xm:f>Validacion!$C$2:$C$3</xm:f>
          </x14:formula1>
          <xm:sqref>U10:U39</xm:sqref>
        </x14:dataValidation>
        <x14:dataValidation type="list" allowBlank="1" showInputMessage="1" showErrorMessage="1">
          <x14:formula1>
            <xm:f>Validacion!$B$2:$B$3</xm:f>
          </x14:formula1>
          <xm:sqref>T10:T39</xm:sqref>
        </x14:dataValidation>
        <x14:dataValidation type="list" allowBlank="1" showInputMessage="1" showErrorMessage="1">
          <x14:formula1>
            <xm:f>Validacion!$A$2:$A$3</xm:f>
          </x14:formula1>
          <xm:sqref>S10:S39</xm:sqref>
        </x14:dataValidation>
        <x14:dataValidation type="list" allowBlank="1" showInputMessage="1" showErrorMessage="1">
          <x14:formula1>
            <xm:f>Validacion!$I$15:$I$19</xm:f>
          </x14:formula1>
          <xm:sqref>AJ10:AJ39</xm:sqref>
        </x14:dataValidation>
        <x14:dataValidation type="list" allowBlank="1" showInputMessage="1" showErrorMessage="1">
          <x14:formula1>
            <xm:f>Validacion!$I$23:$I$27</xm:f>
          </x14:formula1>
          <xm:sqref>AK10:AK39</xm:sqref>
        </x14:dataValidation>
        <x14:dataValidation type="list" allowBlank="1" showInputMessage="1" showErrorMessage="1">
          <x14:formula1>
            <xm:f>Datos!$G$3:$G$8</xm:f>
          </x14:formula1>
          <xm:sqref>AI10:AI39</xm:sqref>
        </x14:dataValidation>
        <x14:dataValidation type="list" allowBlank="1" showInputMessage="1" showErrorMessage="1">
          <x14:formula1>
            <xm:f>Datos!$J$3:$J$6</xm:f>
          </x14:formula1>
          <xm:sqref>BV10:BV39 AX10:AX39 BJ10:BJ39</xm:sqref>
        </x14:dataValidation>
        <x14:dataValidation type="list" allowBlank="1" showInputMessage="1" showErrorMessage="1">
          <x14:formula1>
            <xm:f>Datos!$K$3:$K$4</xm:f>
          </x14:formula1>
          <xm:sqref>BX10:BX39 AZ10:AZ39 BL10:BL39</xm:sqref>
        </x14:dataValidation>
        <x14:dataValidation type="list" allowBlank="1" showInputMessage="1" showErrorMessage="1">
          <x14:formula1>
            <xm:f>Datos!$L$3:$L$4</xm:f>
          </x14:formula1>
          <xm:sqref>BY10:BY39 BA10:BA39 BM10:BM39</xm:sqref>
        </x14:dataValidation>
        <x14:dataValidation type="list" allowBlank="1" showInputMessage="1" showErrorMessage="1">
          <x14:formula1>
            <xm:f>Datos!$M$3:$M$4</xm:f>
          </x14:formula1>
          <xm:sqref>CB10:CB39 BD10:BD39 BP10:BP39</xm:sqref>
        </x14:dataValidation>
        <x14:dataValidation type="list" allowBlank="1" showInputMessage="1" showErrorMessage="1">
          <x14:formula1>
            <xm:f>Datos!$D$3:$D$29</xm:f>
          </x14:formula1>
          <xm:sqref>C10:C39</xm:sqref>
        </x14:dataValidation>
        <x14:dataValidation type="list" allowBlank="1" showInputMessage="1" showErrorMessage="1">
          <x14:formula1>
            <xm:f>Datos!$B$3:$B$10</xm:f>
          </x14:formula1>
          <xm:sqref>A10:A39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42578125" defaultRowHeight="12.75" x14ac:dyDescent="0.25"/>
  <cols>
    <col min="1" max="1" width="20.42578125" style="8" customWidth="1"/>
    <col min="2" max="3" width="16.28515625" style="8" customWidth="1"/>
    <col min="4" max="4" width="20.28515625" style="8" customWidth="1"/>
    <col min="5" max="5" width="35.42578125" style="8" customWidth="1"/>
    <col min="6" max="6" width="29.140625" style="11" customWidth="1"/>
    <col min="7" max="7" width="15.85546875" style="11" hidden="1" customWidth="1"/>
    <col min="8" max="8" width="13.28515625" style="11" hidden="1" customWidth="1"/>
    <col min="9" max="9" width="17.42578125" style="11" hidden="1" customWidth="1"/>
    <col min="10" max="10" width="16" style="11" hidden="1" customWidth="1"/>
    <col min="11" max="11" width="29.140625" style="11" customWidth="1"/>
    <col min="12" max="12" width="34.42578125" style="11" customWidth="1"/>
    <col min="13" max="13" width="34.28515625" style="11" customWidth="1"/>
    <col min="14" max="14" width="19.85546875" style="102" customWidth="1"/>
    <col min="15" max="15" width="16.140625" style="102" customWidth="1"/>
    <col min="16" max="16" width="15.140625" style="102" customWidth="1"/>
    <col min="17" max="17" width="96.42578125" style="8" customWidth="1"/>
    <col min="18" max="18" width="17.42578125" style="8" customWidth="1"/>
    <col min="19" max="20" width="20.42578125" style="8" customWidth="1"/>
    <col min="21" max="21" width="19.85546875" style="8" customWidth="1"/>
    <col min="22" max="22" width="18" style="8" customWidth="1"/>
    <col min="23" max="23" width="19.85546875" style="8" customWidth="1"/>
    <col min="24" max="24" width="23.28515625" style="8" customWidth="1"/>
    <col min="25" max="25" width="18" style="8" customWidth="1"/>
    <col min="26" max="26" width="12.42578125" style="8" hidden="1" customWidth="1"/>
    <col min="27" max="27" width="15.42578125" style="8" customWidth="1"/>
    <col min="28" max="28" width="17.42578125" style="8" customWidth="1"/>
    <col min="29" max="29" width="13.42578125" style="102" hidden="1" customWidth="1"/>
    <col min="30" max="30" width="17.42578125" style="102" customWidth="1"/>
    <col min="31" max="31" width="10.42578125" style="102" hidden="1" customWidth="1"/>
    <col min="32" max="32" width="16.42578125" style="8" customWidth="1"/>
    <col min="33" max="33" width="20.85546875" style="8" customWidth="1"/>
    <col min="34" max="34" width="19.7109375" style="8" customWidth="1"/>
    <col min="35" max="35" width="17.85546875" style="102" customWidth="1"/>
    <col min="36" max="36" width="15.28515625" style="102" customWidth="1"/>
    <col min="37" max="37" width="16.42578125" style="102" customWidth="1"/>
    <col min="38" max="38" width="13.28515625" style="8" customWidth="1"/>
    <col min="39" max="39" width="46.42578125" style="8" customWidth="1"/>
    <col min="40" max="40" width="19.140625" style="8" customWidth="1"/>
    <col min="41" max="41" width="25.7109375" style="11" customWidth="1"/>
    <col min="42" max="42" width="16.42578125" style="102" customWidth="1"/>
    <col min="43" max="43" width="20" style="102" customWidth="1"/>
    <col min="44" max="44" width="31.42578125" style="8" customWidth="1"/>
    <col min="45" max="46" width="20.7109375" style="11" hidden="1" customWidth="1"/>
    <col min="47" max="48" width="27.7109375" style="8" hidden="1" customWidth="1"/>
    <col min="49" max="50" width="20.7109375" style="8" hidden="1" customWidth="1"/>
    <col min="51" max="53" width="20.85546875" style="8" hidden="1" customWidth="1"/>
    <col min="54" max="55" width="20.85546875" style="11" hidden="1" customWidth="1"/>
    <col min="56" max="57" width="27.7109375" style="8" hidden="1" customWidth="1"/>
    <col min="58" max="62" width="20.7109375" style="8" hidden="1" customWidth="1"/>
    <col min="63" max="64" width="20.85546875" style="8" hidden="1" customWidth="1"/>
    <col min="65" max="66" width="27.7109375" style="8" hidden="1" customWidth="1"/>
    <col min="67" max="73" width="20.7109375" style="8" hidden="1" customWidth="1"/>
    <col min="74" max="75" width="27.7109375" style="8" hidden="1" customWidth="1"/>
    <col min="76" max="80" width="20.710937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710937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25" customHeight="1" x14ac:dyDescent="0.25">
      <c r="A1" s="282"/>
      <c r="B1" s="499" t="s">
        <v>228</v>
      </c>
      <c r="C1" s="500"/>
      <c r="D1" s="500"/>
      <c r="E1" s="500"/>
      <c r="F1" s="500"/>
      <c r="G1" s="500"/>
      <c r="H1" s="500"/>
      <c r="I1" s="500"/>
      <c r="J1" s="500"/>
      <c r="K1" s="500"/>
      <c r="L1" s="500"/>
      <c r="M1" s="500"/>
      <c r="N1" s="500"/>
      <c r="O1" s="500"/>
      <c r="P1" s="500"/>
      <c r="Q1" s="500"/>
      <c r="R1" s="500"/>
      <c r="S1" s="500" t="s">
        <v>228</v>
      </c>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5"/>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25" customHeight="1" x14ac:dyDescent="0.25">
      <c r="A2" s="497"/>
      <c r="B2" s="501"/>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6"/>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498"/>
      <c r="B3" s="503"/>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7"/>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08"/>
      <c r="DT3" s="508"/>
      <c r="DU3" s="486"/>
      <c r="DV3" s="486"/>
      <c r="DW3" s="486"/>
      <c r="DX3" s="486"/>
      <c r="DY3" s="486"/>
    </row>
    <row r="4" spans="1:129" ht="21"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08"/>
      <c r="DT4" s="508"/>
      <c r="DU4" s="487"/>
      <c r="DV4" s="487"/>
      <c r="DW4" s="487"/>
      <c r="DX4" s="487"/>
      <c r="DY4" s="487"/>
    </row>
    <row r="5" spans="1:129" ht="28.5" customHeight="1" x14ac:dyDescent="0.25">
      <c r="A5" s="408" t="s">
        <v>40</v>
      </c>
      <c r="B5" s="408"/>
      <c r="C5" s="408"/>
      <c r="D5" s="408"/>
      <c r="E5" s="408"/>
      <c r="F5" s="488" t="s">
        <v>41</v>
      </c>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9" t="s">
        <v>51</v>
      </c>
      <c r="AM5" s="489"/>
      <c r="AN5" s="489"/>
      <c r="AO5" s="489"/>
      <c r="AP5" s="489"/>
      <c r="AQ5" s="489"/>
      <c r="AR5" s="489"/>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90" t="s">
        <v>231</v>
      </c>
      <c r="CD5" s="491"/>
      <c r="CE5" s="491"/>
      <c r="CF5" s="491"/>
      <c r="CG5" s="491"/>
      <c r="CH5" s="491"/>
      <c r="CI5" s="491"/>
      <c r="CJ5" s="491"/>
      <c r="CK5" s="492"/>
      <c r="DS5" s="508"/>
      <c r="DT5" s="508"/>
      <c r="DU5" s="65" t="s">
        <v>15</v>
      </c>
      <c r="DV5" s="65" t="s">
        <v>150</v>
      </c>
      <c r="DW5" s="65" t="s">
        <v>150</v>
      </c>
      <c r="DX5" s="65">
        <v>1</v>
      </c>
      <c r="DY5" s="65">
        <v>1</v>
      </c>
    </row>
    <row r="6" spans="1:129" ht="34.5" customHeight="1" x14ac:dyDescent="0.25">
      <c r="A6" s="408"/>
      <c r="B6" s="408"/>
      <c r="C6" s="408"/>
      <c r="D6" s="408"/>
      <c r="E6" s="408"/>
      <c r="F6" s="488"/>
      <c r="G6" s="488"/>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88"/>
      <c r="AL6" s="489"/>
      <c r="AM6" s="489"/>
      <c r="AN6" s="489"/>
      <c r="AO6" s="489"/>
      <c r="AP6" s="489"/>
      <c r="AQ6" s="489"/>
      <c r="AR6" s="489"/>
      <c r="AS6" s="493" t="s">
        <v>189</v>
      </c>
      <c r="AT6" s="494"/>
      <c r="AU6" s="494"/>
      <c r="AV6" s="494"/>
      <c r="AW6" s="494"/>
      <c r="AX6" s="494"/>
      <c r="AY6" s="494"/>
      <c r="AZ6" s="494"/>
      <c r="BA6" s="494"/>
      <c r="BB6" s="495" t="s">
        <v>192</v>
      </c>
      <c r="BC6" s="496"/>
      <c r="BD6" s="496"/>
      <c r="BE6" s="496"/>
      <c r="BF6" s="496"/>
      <c r="BG6" s="496"/>
      <c r="BH6" s="496"/>
      <c r="BI6" s="496"/>
      <c r="BJ6" s="493"/>
      <c r="BK6" s="495" t="s">
        <v>191</v>
      </c>
      <c r="BL6" s="496"/>
      <c r="BM6" s="496"/>
      <c r="BN6" s="496"/>
      <c r="BO6" s="496"/>
      <c r="BP6" s="496"/>
      <c r="BQ6" s="496"/>
      <c r="BR6" s="496"/>
      <c r="BS6" s="493"/>
      <c r="BT6" s="495" t="s">
        <v>190</v>
      </c>
      <c r="BU6" s="496"/>
      <c r="BV6" s="496"/>
      <c r="BW6" s="496"/>
      <c r="BX6" s="496"/>
      <c r="BY6" s="496"/>
      <c r="BZ6" s="496"/>
      <c r="CA6" s="496"/>
      <c r="CB6" s="493"/>
      <c r="CC6" s="490" t="s">
        <v>232</v>
      </c>
      <c r="CD6" s="491"/>
      <c r="CE6" s="491"/>
      <c r="CF6" s="491"/>
      <c r="CG6" s="491"/>
      <c r="CH6" s="491"/>
      <c r="CI6" s="491"/>
      <c r="CJ6" s="491"/>
      <c r="CK6" s="492"/>
      <c r="DS6" s="508"/>
      <c r="DT6" s="508"/>
      <c r="DU6" s="65" t="s">
        <v>15</v>
      </c>
      <c r="DV6" s="65" t="s">
        <v>152</v>
      </c>
      <c r="DW6" s="65" t="s">
        <v>150</v>
      </c>
      <c r="DX6" s="65">
        <v>0</v>
      </c>
      <c r="DY6" s="65">
        <v>1</v>
      </c>
    </row>
    <row r="7" spans="1:129" ht="34.5" customHeight="1" x14ac:dyDescent="0.25">
      <c r="A7" s="158"/>
      <c r="B7" s="158"/>
      <c r="C7" s="158"/>
      <c r="D7" s="158"/>
      <c r="E7" s="158"/>
      <c r="F7" s="159"/>
      <c r="G7" s="407" t="s">
        <v>255</v>
      </c>
      <c r="H7" s="407"/>
      <c r="I7" s="407"/>
      <c r="J7" s="407"/>
      <c r="K7" s="8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60"/>
      <c r="AM7" s="160"/>
      <c r="AN7" s="160"/>
      <c r="AO7" s="160"/>
      <c r="AP7" s="160"/>
      <c r="AQ7" s="160"/>
      <c r="AR7" s="160"/>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1"/>
      <c r="CD7" s="162"/>
      <c r="CE7" s="163"/>
      <c r="CF7" s="163"/>
      <c r="CG7" s="162"/>
      <c r="CH7" s="163"/>
      <c r="CI7" s="163"/>
      <c r="CJ7" s="162"/>
      <c r="CK7" s="164"/>
      <c r="DS7" s="508"/>
      <c r="DT7" s="508"/>
      <c r="DU7" s="65"/>
      <c r="DV7" s="65"/>
      <c r="DW7" s="65"/>
      <c r="DX7" s="65"/>
      <c r="DY7" s="65"/>
    </row>
    <row r="8" spans="1:129" ht="33.75" customHeight="1" x14ac:dyDescent="0.25">
      <c r="A8" s="410" t="s">
        <v>0</v>
      </c>
      <c r="B8" s="410" t="s">
        <v>1</v>
      </c>
      <c r="C8" s="410" t="s">
        <v>558</v>
      </c>
      <c r="D8" s="410" t="s">
        <v>2</v>
      </c>
      <c r="E8" s="410" t="s">
        <v>39</v>
      </c>
      <c r="F8" s="410" t="s">
        <v>274</v>
      </c>
      <c r="G8" s="410" t="s">
        <v>251</v>
      </c>
      <c r="H8" s="410" t="s">
        <v>252</v>
      </c>
      <c r="I8" s="410" t="s">
        <v>253</v>
      </c>
      <c r="J8" s="410" t="s">
        <v>254</v>
      </c>
      <c r="K8" s="410" t="s">
        <v>249</v>
      </c>
      <c r="L8" s="410" t="s">
        <v>46</v>
      </c>
      <c r="M8" s="410" t="s">
        <v>47</v>
      </c>
      <c r="N8" s="410" t="s">
        <v>35</v>
      </c>
      <c r="O8" s="410"/>
      <c r="P8" s="410"/>
      <c r="Q8" s="410" t="s">
        <v>170</v>
      </c>
      <c r="R8" s="410" t="s">
        <v>157</v>
      </c>
      <c r="S8" s="410" t="s">
        <v>176</v>
      </c>
      <c r="T8" s="410" t="s">
        <v>177</v>
      </c>
      <c r="U8" s="410" t="s">
        <v>178</v>
      </c>
      <c r="V8" s="410" t="s">
        <v>179</v>
      </c>
      <c r="W8" s="410" t="s">
        <v>180</v>
      </c>
      <c r="X8" s="410" t="s">
        <v>181</v>
      </c>
      <c r="Y8" s="410" t="s">
        <v>182</v>
      </c>
      <c r="Z8" s="410" t="s">
        <v>28</v>
      </c>
      <c r="AA8" s="410" t="s">
        <v>183</v>
      </c>
      <c r="AB8" s="410" t="s">
        <v>184</v>
      </c>
      <c r="AC8" s="88"/>
      <c r="AD8" s="410" t="s">
        <v>185</v>
      </c>
      <c r="AE8" s="88"/>
      <c r="AF8" s="410" t="s">
        <v>186</v>
      </c>
      <c r="AG8" s="410" t="s">
        <v>187</v>
      </c>
      <c r="AH8" s="410" t="s">
        <v>188</v>
      </c>
      <c r="AI8" s="410" t="s">
        <v>3</v>
      </c>
      <c r="AJ8" s="410"/>
      <c r="AK8" s="410"/>
      <c r="AL8" s="410" t="s">
        <v>48</v>
      </c>
      <c r="AM8" s="410" t="s">
        <v>159</v>
      </c>
      <c r="AN8" s="410" t="s">
        <v>160</v>
      </c>
      <c r="AO8" s="410" t="s">
        <v>161</v>
      </c>
      <c r="AP8" s="410" t="s">
        <v>36</v>
      </c>
      <c r="AQ8" s="410" t="s">
        <v>37</v>
      </c>
      <c r="AR8" s="410" t="s">
        <v>162</v>
      </c>
      <c r="AS8" s="481" t="s">
        <v>49</v>
      </c>
      <c r="AT8" s="482"/>
      <c r="AU8" s="483" t="s">
        <v>166</v>
      </c>
      <c r="AV8" s="484"/>
      <c r="AW8" s="484"/>
      <c r="AX8" s="485"/>
      <c r="AY8" s="483" t="s">
        <v>165</v>
      </c>
      <c r="AZ8" s="484"/>
      <c r="BA8" s="485"/>
      <c r="BB8" s="481" t="s">
        <v>49</v>
      </c>
      <c r="BC8" s="482"/>
      <c r="BD8" s="483" t="s">
        <v>166</v>
      </c>
      <c r="BE8" s="484"/>
      <c r="BF8" s="484"/>
      <c r="BG8" s="485"/>
      <c r="BH8" s="483" t="s">
        <v>165</v>
      </c>
      <c r="BI8" s="484"/>
      <c r="BJ8" s="485"/>
      <c r="BK8" s="481" t="s">
        <v>49</v>
      </c>
      <c r="BL8" s="482"/>
      <c r="BM8" s="483" t="s">
        <v>166</v>
      </c>
      <c r="BN8" s="484"/>
      <c r="BO8" s="484"/>
      <c r="BP8" s="485"/>
      <c r="BQ8" s="483" t="s">
        <v>165</v>
      </c>
      <c r="BR8" s="484"/>
      <c r="BS8" s="485"/>
      <c r="BT8" s="481" t="s">
        <v>49</v>
      </c>
      <c r="BU8" s="482"/>
      <c r="BV8" s="483" t="s">
        <v>166</v>
      </c>
      <c r="BW8" s="484"/>
      <c r="BX8" s="484"/>
      <c r="BY8" s="485"/>
      <c r="BZ8" s="483" t="s">
        <v>165</v>
      </c>
      <c r="CA8" s="484"/>
      <c r="CB8" s="485"/>
      <c r="CC8" s="410" t="s">
        <v>234</v>
      </c>
      <c r="CD8" s="478" t="s">
        <v>230</v>
      </c>
      <c r="CE8" s="410" t="s">
        <v>233</v>
      </c>
      <c r="CF8" s="410" t="s">
        <v>235</v>
      </c>
      <c r="CG8" s="478" t="s">
        <v>230</v>
      </c>
      <c r="CH8" s="410" t="s">
        <v>233</v>
      </c>
      <c r="CI8" s="410" t="s">
        <v>236</v>
      </c>
      <c r="CJ8" s="478" t="s">
        <v>230</v>
      </c>
      <c r="CK8" s="410" t="s">
        <v>233</v>
      </c>
      <c r="DE8" s="480" t="s">
        <v>154</v>
      </c>
      <c r="DF8" s="480"/>
      <c r="DG8" s="480"/>
      <c r="DS8" s="508"/>
      <c r="DT8" s="508"/>
      <c r="DU8" s="65" t="s">
        <v>15</v>
      </c>
      <c r="DV8" s="65" t="s">
        <v>150</v>
      </c>
      <c r="DW8" s="65" t="s">
        <v>152</v>
      </c>
      <c r="DX8" s="65">
        <v>1</v>
      </c>
      <c r="DY8" s="65">
        <v>0</v>
      </c>
    </row>
    <row r="9" spans="1:129" ht="33.75" customHeight="1" x14ac:dyDescent="0.25">
      <c r="A9" s="410"/>
      <c r="B9" s="410"/>
      <c r="C9" s="410"/>
      <c r="D9" s="410"/>
      <c r="E9" s="410"/>
      <c r="F9" s="410"/>
      <c r="G9" s="410"/>
      <c r="H9" s="410"/>
      <c r="I9" s="410"/>
      <c r="J9" s="410"/>
      <c r="K9" s="410"/>
      <c r="L9" s="410"/>
      <c r="M9" s="410"/>
      <c r="N9" s="88" t="s">
        <v>4</v>
      </c>
      <c r="O9" s="88" t="s">
        <v>5</v>
      </c>
      <c r="P9" s="88" t="s">
        <v>6</v>
      </c>
      <c r="Q9" s="410"/>
      <c r="R9" s="410"/>
      <c r="S9" s="410"/>
      <c r="T9" s="410" t="s">
        <v>171</v>
      </c>
      <c r="U9" s="410" t="s">
        <v>56</v>
      </c>
      <c r="V9" s="410" t="s">
        <v>172</v>
      </c>
      <c r="W9" s="410" t="s">
        <v>173</v>
      </c>
      <c r="X9" s="410" t="s">
        <v>174</v>
      </c>
      <c r="Y9" s="410" t="s">
        <v>175</v>
      </c>
      <c r="Z9" s="410"/>
      <c r="AA9" s="410"/>
      <c r="AB9" s="410"/>
      <c r="AC9" s="88"/>
      <c r="AD9" s="410"/>
      <c r="AE9" s="88"/>
      <c r="AF9" s="410"/>
      <c r="AG9" s="410"/>
      <c r="AH9" s="410"/>
      <c r="AI9" s="88" t="s">
        <v>4</v>
      </c>
      <c r="AJ9" s="88" t="s">
        <v>5</v>
      </c>
      <c r="AK9" s="88" t="s">
        <v>6</v>
      </c>
      <c r="AL9" s="410"/>
      <c r="AM9" s="410"/>
      <c r="AN9" s="410"/>
      <c r="AO9" s="410"/>
      <c r="AP9" s="410"/>
      <c r="AQ9" s="410"/>
      <c r="AR9" s="410"/>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10"/>
      <c r="CD9" s="479"/>
      <c r="CE9" s="410"/>
      <c r="CF9" s="410"/>
      <c r="CG9" s="479"/>
      <c r="CH9" s="410"/>
      <c r="CI9" s="410"/>
      <c r="CJ9" s="479"/>
      <c r="CK9" s="410"/>
      <c r="CY9" s="52" t="s">
        <v>138</v>
      </c>
      <c r="CZ9" s="52" t="s">
        <v>139</v>
      </c>
      <c r="DD9" s="52" t="s">
        <v>138</v>
      </c>
      <c r="DE9" s="52" t="s">
        <v>138</v>
      </c>
      <c r="DF9" s="52" t="s">
        <v>139</v>
      </c>
      <c r="DG9" s="52" t="s">
        <v>139</v>
      </c>
      <c r="DS9"/>
      <c r="DT9"/>
      <c r="DU9" s="67" t="s">
        <v>142</v>
      </c>
      <c r="DV9" s="67" t="s">
        <v>153</v>
      </c>
      <c r="DW9" s="67" t="s">
        <v>153</v>
      </c>
      <c r="DX9"/>
      <c r="DY9"/>
    </row>
    <row r="10" spans="1:129" s="11" customFormat="1" ht="112.5" customHeight="1" x14ac:dyDescent="0.25">
      <c r="A10" s="409" t="s">
        <v>53</v>
      </c>
      <c r="B10" s="409" t="s">
        <v>194</v>
      </c>
      <c r="C10" s="409" t="s">
        <v>239</v>
      </c>
      <c r="D10" s="450" t="s">
        <v>217</v>
      </c>
      <c r="E10" s="409" t="s">
        <v>275</v>
      </c>
      <c r="F10" s="409" t="s">
        <v>276</v>
      </c>
      <c r="G10" s="409"/>
      <c r="H10" s="409"/>
      <c r="I10" s="409"/>
      <c r="J10" s="409"/>
      <c r="K10" s="409"/>
      <c r="L10" s="409" t="s">
        <v>277</v>
      </c>
      <c r="M10" s="409" t="s">
        <v>278</v>
      </c>
      <c r="N10" s="416" t="s">
        <v>11</v>
      </c>
      <c r="O10" s="416" t="s">
        <v>14</v>
      </c>
      <c r="P10" s="416" t="str">
        <f>INDEX([9]Validacion!$C$15:$G$19,'Mapa de Riesgos'!CY10:CY14,'Mapa de Riesgos'!CZ10:CZ14)</f>
        <v>Alta</v>
      </c>
      <c r="Q10" s="85" t="s">
        <v>279</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17">
        <f>(IF(AD10="Fuerte",100,IF(AD10="Moderado",50,0))+IF(AD11="Fuerte",100,IF(AD11="Moderado",50,0))+(IF(AD12="Fuerte",100,IF(AD12="Moderado",50,0))+IF(AD13="Fuerte",100,IF(AD13="Moderado",50,0))+IF(AD14="Fuerte",100,IF(AD14="Moderado",50,0)))/5)</f>
        <v>260</v>
      </c>
      <c r="AF10" s="416" t="str">
        <f>IF(AE10&gt;=100,"Fuerte",IF(OR(AE10=99,AE10&gt;=50),"Moderado","Débil"))</f>
        <v>Fuerte</v>
      </c>
      <c r="AG10" s="416" t="s">
        <v>150</v>
      </c>
      <c r="AH10" s="416" t="s">
        <v>152</v>
      </c>
      <c r="AI10" s="416" t="str">
        <f>VLOOKUP(IF(DE10=0,DE10+1,IF(DE10&lt;0,DE10+2,DE10)),[9]Validacion!$J$15:$K$19,2,FALSE)</f>
        <v>Rara Vez</v>
      </c>
      <c r="AJ10" s="416" t="str">
        <f>VLOOKUP(IF(DG10=0,DG10+1,DG10),[9]Validacion!$J$23:$K$27,2,FALSE)</f>
        <v>Mayor</v>
      </c>
      <c r="AK10" s="416" t="str">
        <f>INDEX([9]Validacion!$C$15:$G$19,IF(DE10=0,DE10+1,IF(DE10&lt;0,DE10+2,'Mapa de Riesgos'!DE10:DE14)),IF(DG10=0,DG10+1,'Mapa de Riesgos'!DG10:DG14))</f>
        <v>Alta</v>
      </c>
      <c r="AL10" s="477" t="s">
        <v>226</v>
      </c>
      <c r="AM10" s="85" t="s">
        <v>280</v>
      </c>
      <c r="AN10" s="85" t="s">
        <v>281</v>
      </c>
      <c r="AO10" s="93" t="s">
        <v>282</v>
      </c>
      <c r="AP10" s="84">
        <v>43467</v>
      </c>
      <c r="AQ10" s="84">
        <v>43830</v>
      </c>
      <c r="AR10" s="93" t="s">
        <v>283</v>
      </c>
      <c r="AS10" s="20"/>
      <c r="AT10" s="20"/>
      <c r="AU10" s="12"/>
      <c r="AV10" s="93"/>
      <c r="AW10" s="93"/>
      <c r="AX10" s="107"/>
      <c r="AY10" s="431"/>
      <c r="AZ10" s="91"/>
      <c r="BA10" s="431"/>
      <c r="BB10" s="20"/>
      <c r="BC10" s="93"/>
      <c r="BD10" s="85"/>
      <c r="BE10" s="85"/>
      <c r="BF10" s="16"/>
      <c r="BG10" s="86"/>
      <c r="BH10" s="452"/>
      <c r="BI10" s="452"/>
      <c r="BJ10" s="433"/>
      <c r="BK10" s="20"/>
      <c r="BL10" s="93"/>
      <c r="BM10" s="85"/>
      <c r="BN10" s="85"/>
      <c r="BO10" s="18"/>
      <c r="BP10" s="86"/>
      <c r="BQ10" s="452"/>
      <c r="BR10" s="452"/>
      <c r="BS10" s="433"/>
      <c r="BT10" s="17"/>
      <c r="BU10" s="17"/>
      <c r="BV10" s="17"/>
      <c r="BW10" s="17"/>
      <c r="BX10" s="17"/>
      <c r="BY10" s="17"/>
      <c r="BZ10" s="17"/>
      <c r="CA10" s="17"/>
      <c r="CB10" s="17"/>
      <c r="CC10" s="93"/>
      <c r="CD10" s="93"/>
      <c r="CE10" s="93"/>
      <c r="CF10" s="93"/>
      <c r="CG10" s="93"/>
      <c r="CH10" s="93"/>
      <c r="CI10" s="93"/>
      <c r="CJ10" s="93"/>
      <c r="CK10" s="93"/>
      <c r="CY10" s="411">
        <f>VLOOKUP(N10,[9]Validacion!$I$15:$M$19,2,FALSE)</f>
        <v>1</v>
      </c>
      <c r="CZ10" s="411">
        <f>VLOOKUP(O10,[9]Validacion!$I$23:$J$27,2,FALSE)</f>
        <v>4</v>
      </c>
      <c r="DD10" s="411">
        <f>VLOOKUP($N10,[9]Validacion!$I$15:$M$19,2,FALSE)</f>
        <v>1</v>
      </c>
      <c r="DE10" s="411">
        <f>IF(AF10="Fuerte",DD10-2,IF(AND(AF10="Moderado",AG10="Directamente",AH10="Directamente"),DD10-1,IF(AND(AF10="Moderado",AG10="No Disminuye",AH10="Directamente"),DD10,IF(AND(AF10="Moderado",AG10="Directamente",AH10="No Disminuye"),DD10-1,DD10))))</f>
        <v>-1</v>
      </c>
      <c r="DF10" s="411">
        <f>VLOOKUP($O10,[9]Validacion!$I$23:$J$27,2,FALSE)</f>
        <v>4</v>
      </c>
      <c r="DG10" s="414">
        <f>IF(AF10="Fuerte",DF10,IF(AND(AF10="Moderado",AG10="Directamente",AH10="Directamente"),DF10-1,IF(AND(AF10="Moderado",AG10="No Disminuye",AH10="Directamente"),DF10-1,IF(AND(AF10="Moderado",AG10="Directamente",AH10="No Disminuye"),DF10,DF10))))</f>
        <v>4</v>
      </c>
    </row>
    <row r="11" spans="1:129" s="11" customFormat="1" ht="92.25" customHeight="1" x14ac:dyDescent="0.25">
      <c r="A11" s="409"/>
      <c r="B11" s="409"/>
      <c r="C11" s="409"/>
      <c r="D11" s="450"/>
      <c r="E11" s="409"/>
      <c r="F11" s="409"/>
      <c r="G11" s="409"/>
      <c r="H11" s="409"/>
      <c r="I11" s="409"/>
      <c r="J11" s="409"/>
      <c r="K11" s="409"/>
      <c r="L11" s="409"/>
      <c r="M11" s="409"/>
      <c r="N11" s="416"/>
      <c r="O11" s="416"/>
      <c r="P11" s="416"/>
      <c r="Q11" s="93" t="s">
        <v>284</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17"/>
      <c r="AF11" s="416"/>
      <c r="AG11" s="416"/>
      <c r="AH11" s="416"/>
      <c r="AI11" s="416"/>
      <c r="AJ11" s="416"/>
      <c r="AK11" s="416"/>
      <c r="AL11" s="477"/>
      <c r="AM11" s="85" t="s">
        <v>285</v>
      </c>
      <c r="AN11" s="85" t="s">
        <v>286</v>
      </c>
      <c r="AO11" s="93" t="s">
        <v>282</v>
      </c>
      <c r="AP11" s="84">
        <v>43467</v>
      </c>
      <c r="AQ11" s="84">
        <v>43830</v>
      </c>
      <c r="AR11" s="93" t="s">
        <v>287</v>
      </c>
      <c r="AS11" s="20"/>
      <c r="AT11" s="20"/>
      <c r="AU11" s="91"/>
      <c r="AV11" s="91"/>
      <c r="AW11" s="91"/>
      <c r="AX11" s="107"/>
      <c r="AY11" s="440"/>
      <c r="AZ11" s="99"/>
      <c r="BA11" s="440"/>
      <c r="BB11" s="20"/>
      <c r="BC11" s="20"/>
      <c r="BD11" s="85"/>
      <c r="BE11" s="85"/>
      <c r="BF11" s="16"/>
      <c r="BG11" s="86"/>
      <c r="BH11" s="453"/>
      <c r="BI11" s="453"/>
      <c r="BJ11" s="441"/>
      <c r="BK11" s="20"/>
      <c r="BL11" s="20"/>
      <c r="BM11" s="85"/>
      <c r="BN11" s="85"/>
      <c r="BO11" s="19"/>
      <c r="BP11" s="86"/>
      <c r="BQ11" s="453"/>
      <c r="BR11" s="453"/>
      <c r="BS11" s="441"/>
      <c r="BT11" s="17"/>
      <c r="BU11" s="17"/>
      <c r="BV11" s="17"/>
      <c r="BW11" s="17"/>
      <c r="BX11" s="17"/>
      <c r="BY11" s="17"/>
      <c r="BZ11" s="17"/>
      <c r="CA11" s="17"/>
      <c r="CB11" s="17"/>
      <c r="CC11" s="93"/>
      <c r="CD11" s="93"/>
      <c r="CE11" s="93"/>
      <c r="CF11" s="93"/>
      <c r="CG11" s="93"/>
      <c r="CH11" s="93"/>
      <c r="CI11" s="93"/>
      <c r="CJ11" s="93"/>
      <c r="CK11" s="93"/>
      <c r="CY11" s="412"/>
      <c r="CZ11" s="412"/>
      <c r="DD11" s="412"/>
      <c r="DE11" s="412"/>
      <c r="DF11" s="412"/>
      <c r="DG11" s="414"/>
    </row>
    <row r="12" spans="1:129" s="11" customFormat="1" ht="101.25" customHeight="1" x14ac:dyDescent="0.25">
      <c r="A12" s="409"/>
      <c r="B12" s="409"/>
      <c r="C12" s="409"/>
      <c r="D12" s="450"/>
      <c r="E12" s="409"/>
      <c r="F12" s="409"/>
      <c r="G12" s="409"/>
      <c r="H12" s="409"/>
      <c r="I12" s="409"/>
      <c r="J12" s="409"/>
      <c r="K12" s="409"/>
      <c r="L12" s="409"/>
      <c r="M12" s="409"/>
      <c r="N12" s="416"/>
      <c r="O12" s="416"/>
      <c r="P12" s="416"/>
      <c r="Q12" s="93" t="s">
        <v>288</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17"/>
      <c r="AF12" s="416"/>
      <c r="AG12" s="416"/>
      <c r="AH12" s="416"/>
      <c r="AI12" s="416"/>
      <c r="AJ12" s="416"/>
      <c r="AK12" s="416"/>
      <c r="AL12" s="477"/>
      <c r="AM12" s="85" t="s">
        <v>289</v>
      </c>
      <c r="AN12" s="85" t="s">
        <v>290</v>
      </c>
      <c r="AO12" s="93" t="s">
        <v>282</v>
      </c>
      <c r="AP12" s="84">
        <v>43467</v>
      </c>
      <c r="AQ12" s="84">
        <v>43830</v>
      </c>
      <c r="AR12" s="93" t="s">
        <v>291</v>
      </c>
      <c r="AS12" s="20"/>
      <c r="AT12" s="20"/>
      <c r="AU12" s="91"/>
      <c r="AV12" s="91"/>
      <c r="AW12" s="91"/>
      <c r="AX12" s="107"/>
      <c r="AY12" s="440"/>
      <c r="AZ12" s="99"/>
      <c r="BA12" s="440"/>
      <c r="BB12" s="20"/>
      <c r="BC12" s="20"/>
      <c r="BD12" s="85"/>
      <c r="BE12" s="85"/>
      <c r="BF12" s="16"/>
      <c r="BG12" s="86"/>
      <c r="BH12" s="453"/>
      <c r="BI12" s="453"/>
      <c r="BJ12" s="441"/>
      <c r="BK12" s="20"/>
      <c r="BL12" s="20"/>
      <c r="BM12" s="85"/>
      <c r="BN12" s="85"/>
      <c r="BO12" s="19"/>
      <c r="BP12" s="86"/>
      <c r="BQ12" s="453"/>
      <c r="BR12" s="453"/>
      <c r="BS12" s="441"/>
      <c r="BT12" s="17"/>
      <c r="BU12" s="17"/>
      <c r="BV12" s="17"/>
      <c r="BW12" s="17"/>
      <c r="BX12" s="17"/>
      <c r="BY12" s="17"/>
      <c r="BZ12" s="17"/>
      <c r="CA12" s="17"/>
      <c r="CB12" s="17"/>
      <c r="CC12" s="93"/>
      <c r="CD12" s="93"/>
      <c r="CE12" s="93"/>
      <c r="CF12" s="93"/>
      <c r="CG12" s="93"/>
      <c r="CH12" s="93"/>
      <c r="CI12" s="93"/>
      <c r="CJ12" s="93"/>
      <c r="CK12" s="93"/>
      <c r="CY12" s="412"/>
      <c r="CZ12" s="412"/>
      <c r="DD12" s="412"/>
      <c r="DE12" s="412"/>
      <c r="DF12" s="412"/>
      <c r="DG12" s="414"/>
    </row>
    <row r="13" spans="1:129" s="11" customFormat="1" ht="69" customHeight="1" x14ac:dyDescent="0.25">
      <c r="A13" s="409"/>
      <c r="B13" s="409"/>
      <c r="C13" s="409"/>
      <c r="D13" s="450"/>
      <c r="E13" s="409"/>
      <c r="F13" s="409"/>
      <c r="G13" s="409"/>
      <c r="H13" s="409"/>
      <c r="I13" s="409"/>
      <c r="J13" s="409"/>
      <c r="K13" s="409"/>
      <c r="L13" s="409"/>
      <c r="M13" s="409"/>
      <c r="N13" s="416"/>
      <c r="O13" s="416"/>
      <c r="P13" s="416"/>
      <c r="Q13" s="93" t="s">
        <v>292</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17"/>
      <c r="AF13" s="416"/>
      <c r="AG13" s="416"/>
      <c r="AH13" s="416"/>
      <c r="AI13" s="416"/>
      <c r="AJ13" s="416"/>
      <c r="AK13" s="416"/>
      <c r="AL13" s="477"/>
      <c r="AM13" s="85" t="s">
        <v>293</v>
      </c>
      <c r="AN13" s="85" t="s">
        <v>294</v>
      </c>
      <c r="AO13" s="93" t="s">
        <v>282</v>
      </c>
      <c r="AP13" s="84">
        <v>43467</v>
      </c>
      <c r="AQ13" s="84">
        <v>43830</v>
      </c>
      <c r="AR13" s="93" t="s">
        <v>295</v>
      </c>
      <c r="AS13" s="20"/>
      <c r="AT13" s="20"/>
      <c r="AU13" s="91"/>
      <c r="AV13" s="431"/>
      <c r="AW13" s="431"/>
      <c r="AX13" s="474"/>
      <c r="AY13" s="440"/>
      <c r="AZ13" s="99"/>
      <c r="BA13" s="440"/>
      <c r="BB13" s="20"/>
      <c r="BC13" s="20"/>
      <c r="BD13" s="85"/>
      <c r="BE13" s="85"/>
      <c r="BF13" s="16"/>
      <c r="BG13" s="86"/>
      <c r="BH13" s="453"/>
      <c r="BI13" s="453"/>
      <c r="BJ13" s="441"/>
      <c r="BK13" s="20"/>
      <c r="BL13" s="20"/>
      <c r="BM13" s="85"/>
      <c r="BN13" s="85"/>
      <c r="BO13" s="19"/>
      <c r="BP13" s="86"/>
      <c r="BQ13" s="453"/>
      <c r="BR13" s="453"/>
      <c r="BS13" s="441"/>
      <c r="BT13" s="17"/>
      <c r="BU13" s="17"/>
      <c r="BV13" s="17"/>
      <c r="BW13" s="17"/>
      <c r="BX13" s="17"/>
      <c r="BY13" s="17"/>
      <c r="BZ13" s="17"/>
      <c r="CA13" s="17"/>
      <c r="CB13" s="17"/>
      <c r="CC13" s="93"/>
      <c r="CD13" s="93"/>
      <c r="CE13" s="93"/>
      <c r="CF13" s="93"/>
      <c r="CG13" s="93"/>
      <c r="CH13" s="93"/>
      <c r="CI13" s="93"/>
      <c r="CJ13" s="93"/>
      <c r="CK13" s="93"/>
      <c r="CY13" s="412"/>
      <c r="CZ13" s="412"/>
      <c r="DD13" s="412"/>
      <c r="DE13" s="412"/>
      <c r="DF13" s="412"/>
      <c r="DG13" s="414"/>
    </row>
    <row r="14" spans="1:129" s="11" customFormat="1" ht="102.75" customHeight="1" x14ac:dyDescent="0.25">
      <c r="A14" s="409"/>
      <c r="B14" s="409"/>
      <c r="C14" s="409"/>
      <c r="D14" s="450"/>
      <c r="E14" s="409"/>
      <c r="F14" s="409"/>
      <c r="G14" s="409"/>
      <c r="H14" s="409"/>
      <c r="I14" s="409"/>
      <c r="J14" s="409"/>
      <c r="K14" s="409"/>
      <c r="L14" s="409"/>
      <c r="M14" s="409"/>
      <c r="N14" s="416"/>
      <c r="O14" s="416"/>
      <c r="P14" s="416"/>
      <c r="Q14" s="85" t="s">
        <v>296</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17"/>
      <c r="AF14" s="416"/>
      <c r="AG14" s="416"/>
      <c r="AH14" s="416"/>
      <c r="AI14" s="416"/>
      <c r="AJ14" s="416"/>
      <c r="AK14" s="416"/>
      <c r="AL14" s="477"/>
      <c r="AM14" s="85" t="s">
        <v>297</v>
      </c>
      <c r="AN14" s="85" t="s">
        <v>298</v>
      </c>
      <c r="AO14" s="93" t="s">
        <v>282</v>
      </c>
      <c r="AP14" s="84">
        <v>43467</v>
      </c>
      <c r="AQ14" s="84">
        <v>43830</v>
      </c>
      <c r="AR14" s="93" t="s">
        <v>299</v>
      </c>
      <c r="AS14" s="20"/>
      <c r="AT14" s="20"/>
      <c r="AU14" s="92"/>
      <c r="AV14" s="432"/>
      <c r="AW14" s="432"/>
      <c r="AX14" s="475"/>
      <c r="AY14" s="432"/>
      <c r="AZ14" s="92"/>
      <c r="BA14" s="432"/>
      <c r="BB14" s="20"/>
      <c r="BC14" s="20"/>
      <c r="BD14" s="85"/>
      <c r="BE14" s="85"/>
      <c r="BF14" s="90"/>
      <c r="BG14" s="86"/>
      <c r="BH14" s="454"/>
      <c r="BI14" s="454"/>
      <c r="BJ14" s="434"/>
      <c r="BK14" s="20"/>
      <c r="BL14" s="20"/>
      <c r="BM14" s="85"/>
      <c r="BN14" s="85"/>
      <c r="BO14" s="90"/>
      <c r="BP14" s="86"/>
      <c r="BQ14" s="454"/>
      <c r="BR14" s="454"/>
      <c r="BS14" s="434"/>
      <c r="BT14" s="17"/>
      <c r="BU14" s="17"/>
      <c r="BV14" s="17"/>
      <c r="BW14" s="17"/>
      <c r="BX14" s="17"/>
      <c r="BY14" s="17"/>
      <c r="BZ14" s="17"/>
      <c r="CA14" s="17"/>
      <c r="CB14" s="17"/>
      <c r="CC14" s="93"/>
      <c r="CD14" s="93"/>
      <c r="CE14" s="93"/>
      <c r="CF14" s="93"/>
      <c r="CG14" s="93"/>
      <c r="CH14" s="93"/>
      <c r="CI14" s="93"/>
      <c r="CJ14" s="93"/>
      <c r="CK14" s="93"/>
      <c r="CY14" s="413"/>
      <c r="CZ14" s="413"/>
      <c r="DD14" s="412"/>
      <c r="DE14" s="412"/>
      <c r="DF14" s="412"/>
      <c r="DG14" s="414"/>
    </row>
    <row r="15" spans="1:129" ht="121.5" customHeight="1" x14ac:dyDescent="0.25">
      <c r="A15" s="409" t="s">
        <v>22</v>
      </c>
      <c r="B15" s="409" t="s">
        <v>194</v>
      </c>
      <c r="C15" s="409" t="s">
        <v>194</v>
      </c>
      <c r="D15" s="476" t="s">
        <v>201</v>
      </c>
      <c r="E15" s="409" t="s">
        <v>300</v>
      </c>
      <c r="F15" s="409" t="s">
        <v>301</v>
      </c>
      <c r="L15" s="409" t="s">
        <v>302</v>
      </c>
      <c r="M15" s="409" t="s">
        <v>303</v>
      </c>
      <c r="N15" s="416" t="s">
        <v>10</v>
      </c>
      <c r="O15" s="416" t="s">
        <v>14</v>
      </c>
      <c r="P15" s="416" t="str">
        <f>INDEX([9]Validacion!$C$15:$G$19,'Mapa de Riesgos'!CY15:CY17,'Mapa de Riesgos'!CZ15:CZ17)</f>
        <v>Alta</v>
      </c>
      <c r="Q15" s="85" t="s">
        <v>304</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3" t="str">
        <f t="shared" si="3"/>
        <v>Fuerte</v>
      </c>
      <c r="AE15" s="417">
        <f>(IF(AD15="Fuerte",100,IF(AD15="Moderado",50,0))+IF(AD16="Fuerte",100,IF(AD16="Moderado",50,0))+IF(AD17="Fuerte",100,IF(AD17="Moderado",50,0)))/3</f>
        <v>100</v>
      </c>
      <c r="AF15" s="416" t="str">
        <f>IF(AE15=100,"Fuerte",IF(OR(AE15=99,AE15&gt;=50),"Moderado","Débil"))</f>
        <v>Fuerte</v>
      </c>
      <c r="AG15" s="416" t="s">
        <v>150</v>
      </c>
      <c r="AH15" s="416" t="s">
        <v>152</v>
      </c>
      <c r="AI15" s="416" t="str">
        <f>VLOOKUP(IF(DE15=0,DE15+1,DE15),[9]Validacion!$J$15:$K$19,2,FALSE)</f>
        <v>Rara Vez</v>
      </c>
      <c r="AJ15" s="416" t="str">
        <f>VLOOKUP(IF(DG15=0,DG15+1,DG15),[9]Validacion!$J$23:$K$27,2,FALSE)</f>
        <v>Mayor</v>
      </c>
      <c r="AK15" s="416" t="str">
        <f>INDEX([9]Validacion!$C$15:$G$19,IF(DE15=0,DE15+1,'Mapa de Riesgos'!DE15:DE17),IF(DG15=0,DG15+1,'Mapa de Riesgos'!DG15:DG17))</f>
        <v>Alta</v>
      </c>
      <c r="AL15" s="416" t="s">
        <v>226</v>
      </c>
      <c r="AM15" s="93" t="s">
        <v>305</v>
      </c>
      <c r="AN15" s="93" t="s">
        <v>306</v>
      </c>
      <c r="AO15" s="93" t="s">
        <v>22</v>
      </c>
      <c r="AP15" s="84">
        <v>43467</v>
      </c>
      <c r="AQ15" s="84">
        <v>43830</v>
      </c>
      <c r="AR15" s="93" t="s">
        <v>307</v>
      </c>
      <c r="AS15" s="93"/>
      <c r="AT15" s="93"/>
      <c r="AU15" s="93"/>
      <c r="AV15" s="93"/>
      <c r="AW15" s="114"/>
      <c r="AX15" s="86"/>
      <c r="AY15" s="411"/>
      <c r="AZ15" s="94"/>
      <c r="BA15" s="411"/>
      <c r="BB15" s="115"/>
      <c r="BC15" s="115"/>
      <c r="BD15" s="115"/>
      <c r="BE15" s="115"/>
      <c r="BF15" s="116"/>
      <c r="BG15" s="117"/>
      <c r="BH15" s="442"/>
      <c r="BI15" s="442"/>
      <c r="BJ15" s="462"/>
      <c r="BK15" s="115"/>
      <c r="BL15" s="115"/>
      <c r="BM15" s="115"/>
      <c r="BN15" s="115"/>
      <c r="BO15" s="116"/>
      <c r="BP15" s="117"/>
      <c r="BQ15" s="442"/>
      <c r="BR15" s="442"/>
      <c r="BS15" s="433"/>
      <c r="BT15" s="118"/>
      <c r="BU15" s="118"/>
      <c r="BV15" s="118"/>
      <c r="BW15" s="118"/>
      <c r="BX15" s="118"/>
      <c r="BY15" s="118"/>
      <c r="BZ15" s="118"/>
      <c r="CA15" s="118"/>
      <c r="CB15" s="118"/>
      <c r="CC15" s="93"/>
      <c r="CD15" s="93"/>
      <c r="CE15" s="93"/>
      <c r="CF15" s="93"/>
      <c r="CG15" s="93"/>
      <c r="CH15" s="93"/>
      <c r="CI15" s="93"/>
      <c r="CJ15" s="93"/>
      <c r="CK15" s="93"/>
      <c r="CM15" s="469"/>
      <c r="CY15" s="411">
        <f>VLOOKUP(N15,[9]Validacion!$I$15:$M$19,2,FALSE)</f>
        <v>2</v>
      </c>
      <c r="CZ15" s="411">
        <f>VLOOKUP(O15,[9]Validacion!$I$23:$J$27,2,FALSE)</f>
        <v>4</v>
      </c>
      <c r="DD15" s="411">
        <f>VLOOKUP($N15,[9]Validacion!$I$15:$M$19,2,FALSE)</f>
        <v>2</v>
      </c>
      <c r="DE15" s="411">
        <f>IF(AF15="Fuerte",DD15-2,IF(AND(AF15="Moderado",AG15="Directamente",AH15="Directamente"),DD15-1,IF(AND(AF15="Moderado",AG15="No Disminuye",AH15="Directamente"),DD15,IF(AND(AF15="Moderado",AG15="Directamente",AH15="No Disminuye"),DD15-1,DD15))))</f>
        <v>0</v>
      </c>
      <c r="DF15" s="411">
        <f>VLOOKUP($O15,[9]Validacion!$I$23:$J$27,2,FALSE)</f>
        <v>4</v>
      </c>
      <c r="DG15" s="414">
        <f>IF(AF15="Fuerte",DF15,IF(AND(AF15="Moderado",AG15="Directamente",AH15="Directamente"),DF15-1,IF(AND(AF15="Moderado",AG15="No Disminuye",AH15="Directamente"),DF15-1,IF(AND(AF15="Moderado",AG15="Directamente",AH15="No Disminuye"),DF15,DF15))))</f>
        <v>4</v>
      </c>
    </row>
    <row r="16" spans="1:129" ht="87.75" customHeight="1" x14ac:dyDescent="0.25">
      <c r="A16" s="409"/>
      <c r="B16" s="409"/>
      <c r="C16" s="409"/>
      <c r="D16" s="476"/>
      <c r="E16" s="409"/>
      <c r="F16" s="409"/>
      <c r="L16" s="409"/>
      <c r="M16" s="409"/>
      <c r="N16" s="416"/>
      <c r="O16" s="416"/>
      <c r="P16" s="416"/>
      <c r="Q16" s="85" t="s">
        <v>308</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3" t="str">
        <f t="shared" si="3"/>
        <v>Fuerte</v>
      </c>
      <c r="AE16" s="417"/>
      <c r="AF16" s="416"/>
      <c r="AG16" s="416"/>
      <c r="AH16" s="416"/>
      <c r="AI16" s="416"/>
      <c r="AJ16" s="416"/>
      <c r="AK16" s="416"/>
      <c r="AL16" s="416"/>
      <c r="AM16" s="93" t="s">
        <v>309</v>
      </c>
      <c r="AN16" s="93" t="s">
        <v>310</v>
      </c>
      <c r="AO16" s="93" t="s">
        <v>22</v>
      </c>
      <c r="AP16" s="84">
        <v>43467</v>
      </c>
      <c r="AQ16" s="84">
        <v>43830</v>
      </c>
      <c r="AR16" s="93" t="s">
        <v>311</v>
      </c>
      <c r="AS16" s="93"/>
      <c r="AT16" s="93"/>
      <c r="AU16" s="431"/>
      <c r="AV16" s="431"/>
      <c r="AW16" s="436"/>
      <c r="AX16" s="438"/>
      <c r="AY16" s="412"/>
      <c r="AZ16" s="95"/>
      <c r="BA16" s="412"/>
      <c r="BB16" s="115"/>
      <c r="BC16" s="115"/>
      <c r="BD16" s="465"/>
      <c r="BE16" s="465"/>
      <c r="BF16" s="467"/>
      <c r="BG16" s="460"/>
      <c r="BH16" s="443"/>
      <c r="BI16" s="443"/>
      <c r="BJ16" s="463"/>
      <c r="BK16" s="115"/>
      <c r="BL16" s="115"/>
      <c r="BM16" s="465"/>
      <c r="BN16" s="465"/>
      <c r="BO16" s="467"/>
      <c r="BP16" s="460"/>
      <c r="BQ16" s="443"/>
      <c r="BR16" s="443"/>
      <c r="BS16" s="441"/>
      <c r="BT16" s="97"/>
      <c r="BU16" s="97"/>
      <c r="BV16" s="433"/>
      <c r="BW16" s="433"/>
      <c r="BX16" s="433"/>
      <c r="BY16" s="433"/>
      <c r="BZ16" s="433"/>
      <c r="CA16" s="97"/>
      <c r="CB16" s="433"/>
      <c r="CC16" s="93"/>
      <c r="CD16" s="93"/>
      <c r="CE16" s="93"/>
      <c r="CF16" s="93"/>
      <c r="CG16" s="93"/>
      <c r="CH16" s="93"/>
      <c r="CI16" s="93"/>
      <c r="CJ16" s="93"/>
      <c r="CK16" s="93"/>
      <c r="CM16" s="469"/>
      <c r="CY16" s="412"/>
      <c r="CZ16" s="412"/>
      <c r="DD16" s="412"/>
      <c r="DE16" s="412"/>
      <c r="DF16" s="412"/>
      <c r="DG16" s="414"/>
    </row>
    <row r="17" spans="1:112" ht="74.25" customHeight="1" x14ac:dyDescent="0.25">
      <c r="A17" s="409"/>
      <c r="B17" s="409"/>
      <c r="C17" s="409"/>
      <c r="D17" s="476"/>
      <c r="E17" s="409"/>
      <c r="F17" s="409"/>
      <c r="G17" s="111"/>
      <c r="H17" s="111"/>
      <c r="I17" s="111"/>
      <c r="J17" s="111"/>
      <c r="K17" s="111"/>
      <c r="L17" s="409"/>
      <c r="M17" s="409"/>
      <c r="N17" s="416"/>
      <c r="O17" s="416"/>
      <c r="P17" s="416"/>
      <c r="Q17" s="85" t="s">
        <v>312</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3" t="str">
        <f t="shared" si="3"/>
        <v>Fuerte</v>
      </c>
      <c r="AE17" s="417"/>
      <c r="AF17" s="416"/>
      <c r="AG17" s="416"/>
      <c r="AH17" s="416"/>
      <c r="AI17" s="416"/>
      <c r="AJ17" s="416"/>
      <c r="AK17" s="416"/>
      <c r="AL17" s="416"/>
      <c r="AM17" s="93" t="s">
        <v>313</v>
      </c>
      <c r="AN17" s="93" t="s">
        <v>314</v>
      </c>
      <c r="AO17" s="93" t="s">
        <v>22</v>
      </c>
      <c r="AP17" s="84">
        <v>43467</v>
      </c>
      <c r="AQ17" s="84">
        <v>43830</v>
      </c>
      <c r="AR17" s="93" t="s">
        <v>315</v>
      </c>
      <c r="AS17" s="93"/>
      <c r="AT17" s="85"/>
      <c r="AU17" s="432"/>
      <c r="AV17" s="432"/>
      <c r="AW17" s="437"/>
      <c r="AX17" s="439"/>
      <c r="AY17" s="413"/>
      <c r="AZ17" s="96"/>
      <c r="BA17" s="413"/>
      <c r="BB17" s="115"/>
      <c r="BC17" s="119"/>
      <c r="BD17" s="466"/>
      <c r="BE17" s="466"/>
      <c r="BF17" s="468"/>
      <c r="BG17" s="461"/>
      <c r="BH17" s="444"/>
      <c r="BI17" s="444"/>
      <c r="BJ17" s="464"/>
      <c r="BK17" s="115"/>
      <c r="BL17" s="119"/>
      <c r="BM17" s="466"/>
      <c r="BN17" s="466"/>
      <c r="BO17" s="468"/>
      <c r="BP17" s="461"/>
      <c r="BQ17" s="444"/>
      <c r="BR17" s="444"/>
      <c r="BS17" s="434"/>
      <c r="BT17" s="98"/>
      <c r="BU17" s="98"/>
      <c r="BV17" s="434"/>
      <c r="BW17" s="434"/>
      <c r="BX17" s="434"/>
      <c r="BY17" s="434"/>
      <c r="BZ17" s="434"/>
      <c r="CA17" s="98"/>
      <c r="CB17" s="434"/>
      <c r="CC17" s="93"/>
      <c r="CD17" s="93"/>
      <c r="CE17" s="93"/>
      <c r="CF17" s="93"/>
      <c r="CG17" s="93"/>
      <c r="CH17" s="93"/>
      <c r="CI17" s="93"/>
      <c r="CJ17" s="93"/>
      <c r="CK17" s="93"/>
      <c r="CM17" s="469"/>
      <c r="CY17" s="413"/>
      <c r="CZ17" s="413"/>
      <c r="DD17" s="412"/>
      <c r="DE17" s="412"/>
      <c r="DF17" s="412"/>
      <c r="DG17" s="414"/>
    </row>
    <row r="18" spans="1:112" ht="108" customHeight="1" x14ac:dyDescent="0.25">
      <c r="A18" s="409" t="s">
        <v>316</v>
      </c>
      <c r="B18" s="409" t="s">
        <v>197</v>
      </c>
      <c r="C18" s="409" t="s">
        <v>197</v>
      </c>
      <c r="D18" s="472" t="s">
        <v>198</v>
      </c>
      <c r="E18" s="471" t="s">
        <v>317</v>
      </c>
      <c r="F18" s="422" t="s">
        <v>318</v>
      </c>
      <c r="G18" s="9" t="s">
        <v>45</v>
      </c>
      <c r="H18" s="9" t="s">
        <v>45</v>
      </c>
      <c r="I18" s="9" t="s">
        <v>45</v>
      </c>
      <c r="J18" s="9" t="s">
        <v>45</v>
      </c>
      <c r="K18" s="9" t="s">
        <v>45</v>
      </c>
      <c r="L18" s="422" t="s">
        <v>319</v>
      </c>
      <c r="M18" s="422" t="s">
        <v>320</v>
      </c>
      <c r="N18" s="416" t="s">
        <v>9</v>
      </c>
      <c r="O18" s="416" t="s">
        <v>14</v>
      </c>
      <c r="P18" s="416" t="str">
        <f>INDEX([9]Validacion!$C$15:$G$19,'Mapa de Riesgos'!CY18:CY20,'Mapa de Riesgos'!CZ18:CZ20)</f>
        <v>Extrema</v>
      </c>
      <c r="Q18" s="115" t="s">
        <v>321</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17">
        <f>(IF(AD18="Fuerte",100,IF(AD18="Moderado",50,0))+IF(AD19="Fuerte",100,IF(AD19="Moderado",50,0))+IF(AD20="Fuerte",100,IF(AD20="Moderado",50,0)))/3</f>
        <v>100</v>
      </c>
      <c r="AF18" s="416" t="str">
        <f>IF(AE18=100,"Fuerte",IF(OR(AE18=99,AE18&gt;=50),"Moderado","Débil"))</f>
        <v>Fuerte</v>
      </c>
      <c r="AG18" s="416" t="s">
        <v>150</v>
      </c>
      <c r="AH18" s="416" t="s">
        <v>152</v>
      </c>
      <c r="AI18" s="416" t="str">
        <f>VLOOKUP(IF(DE18=0,DE18+1,IF(DE18&lt;0,DE18+2,DE18)),[9]Validacion!$J$15:$K$19,2,FALSE)</f>
        <v>Rara Vez</v>
      </c>
      <c r="AJ18" s="416" t="str">
        <f>VLOOKUP(IF(DG18=0,DG18+1,DG18),[9]Validacion!$J$23:$K$27,2,FALSE)</f>
        <v>Mayor</v>
      </c>
      <c r="AK18" s="416" t="str">
        <f>INDEX([9]Validacion!$C$15:$G$19,IF(DE18=0,DE18+1,IF(DE18&lt;0,DE18+2,'Mapa de Riesgos'!DE18:DE20)),IF(DG18=0,DG18+1,'Mapa de Riesgos'!DG18:DG20))</f>
        <v>Alta</v>
      </c>
      <c r="AL18" s="416" t="s">
        <v>226</v>
      </c>
      <c r="AM18" s="115" t="s">
        <v>322</v>
      </c>
      <c r="AN18" s="115" t="s">
        <v>323</v>
      </c>
      <c r="AO18" s="93" t="s">
        <v>324</v>
      </c>
      <c r="AP18" s="84">
        <v>43525</v>
      </c>
      <c r="AQ18" s="84">
        <v>43830</v>
      </c>
      <c r="AR18" s="93" t="s">
        <v>325</v>
      </c>
      <c r="AS18" s="93"/>
      <c r="AT18" s="93"/>
      <c r="AU18" s="93"/>
      <c r="AV18" s="93"/>
      <c r="AW18" s="120"/>
      <c r="AX18" s="86"/>
      <c r="AY18" s="411"/>
      <c r="AZ18" s="94"/>
      <c r="BA18" s="411"/>
      <c r="BB18" s="115"/>
      <c r="BC18" s="115"/>
      <c r="BD18" s="115"/>
      <c r="BE18" s="115"/>
      <c r="BF18" s="121"/>
      <c r="BG18" s="117"/>
      <c r="BH18" s="442"/>
      <c r="BI18" s="442"/>
      <c r="BJ18" s="465" t="s">
        <v>326</v>
      </c>
      <c r="BK18" s="115"/>
      <c r="BL18" s="115"/>
      <c r="BM18" s="115"/>
      <c r="BN18" s="115"/>
      <c r="BO18" s="121"/>
      <c r="BP18" s="117"/>
      <c r="BQ18" s="442"/>
      <c r="BR18" s="442"/>
      <c r="BS18" s="465"/>
      <c r="BT18" s="118"/>
      <c r="BU18" s="118"/>
      <c r="BV18" s="118"/>
      <c r="BW18" s="118"/>
      <c r="BX18" s="118"/>
      <c r="BY18" s="118"/>
      <c r="BZ18" s="118"/>
      <c r="CA18" s="118"/>
      <c r="CB18" s="118"/>
      <c r="CC18" s="93"/>
      <c r="CD18" s="93"/>
      <c r="CE18" s="93"/>
      <c r="CF18" s="93"/>
      <c r="CG18" s="93"/>
      <c r="CH18" s="93"/>
      <c r="CI18" s="93"/>
      <c r="CJ18" s="93"/>
      <c r="CK18" s="93"/>
      <c r="CY18" s="411">
        <f>VLOOKUP(N18,[9]Validacion!$I$15:$M$19,2,FALSE)</f>
        <v>3</v>
      </c>
      <c r="CZ18" s="411">
        <f>VLOOKUP(O18,[9]Validacion!$I$23:$J$27,2,FALSE)</f>
        <v>4</v>
      </c>
      <c r="DD18" s="411">
        <f>VLOOKUP($N18,[9]Validacion!$I$15:$M$19,2,FALSE)</f>
        <v>3</v>
      </c>
      <c r="DE18" s="411">
        <f>IF(AF18="Fuerte",DD18-2,IF(AND(AF18="Moderado",AG18="Directamente",AH18="Directamente"),DD18-1,IF(AND(AF18="Moderado",AG18="No Disminuye",AH18="Directamente"),DD18,IF(AND(AF18="Moderado",AG18="Directamente",AH18="No Disminuye"),DD18-1,DD18))))</f>
        <v>1</v>
      </c>
      <c r="DF18" s="411">
        <f>VLOOKUP($O18,[9]Validacion!$I$23:$J$27,2,FALSE)</f>
        <v>4</v>
      </c>
      <c r="DG18" s="414">
        <f>IF(AF18="Fuerte",DF18,IF(AND(AF18="Moderado",AG18="Directamente",AH18="Directamente"),DF18-1,IF(AND(AF18="Moderado",AG18="No Disminuye",AH18="Directamente"),DF18-1,IF(AND(AF18="Moderado",AG18="Directamente",AH18="No Disminuye"),DF18,DF18))))</f>
        <v>4</v>
      </c>
      <c r="DH18" s="414" t="e">
        <f>IF(AJ18="Fuerte",#REF!-1,IF(AND(AJ18="Moderado",AK18="Directamente",AL18="Directamente"),#REF!-1,IF(AND(AJ18="Moderado",AK18="No Disminuye",AL18="Directamente"),#REF!-1,IF(AND(AJ18="Moderado",AK18="Directamente",AL18="No Disminuye"),#REF!,#REF!))))</f>
        <v>#REF!</v>
      </c>
    </row>
    <row r="19" spans="1:112" ht="120.75" customHeight="1" x14ac:dyDescent="0.25">
      <c r="A19" s="409"/>
      <c r="B19" s="409"/>
      <c r="C19" s="409"/>
      <c r="D19" s="472"/>
      <c r="E19" s="471"/>
      <c r="F19" s="422"/>
      <c r="G19" s="10" t="s">
        <v>224</v>
      </c>
      <c r="H19" s="10" t="s">
        <v>224</v>
      </c>
      <c r="I19" s="10" t="s">
        <v>224</v>
      </c>
      <c r="J19" s="10" t="s">
        <v>224</v>
      </c>
      <c r="K19" s="10" t="s">
        <v>224</v>
      </c>
      <c r="L19" s="422"/>
      <c r="M19" s="422"/>
      <c r="N19" s="416"/>
      <c r="O19" s="416"/>
      <c r="P19" s="416"/>
      <c r="Q19" s="115" t="s">
        <v>327</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17"/>
      <c r="AF19" s="416"/>
      <c r="AG19" s="416"/>
      <c r="AH19" s="416"/>
      <c r="AI19" s="416"/>
      <c r="AJ19" s="416"/>
      <c r="AK19" s="416"/>
      <c r="AL19" s="416"/>
      <c r="AM19" s="115" t="s">
        <v>328</v>
      </c>
      <c r="AN19" s="115" t="s">
        <v>329</v>
      </c>
      <c r="AO19" s="93" t="s">
        <v>324</v>
      </c>
      <c r="AP19" s="84">
        <v>43525</v>
      </c>
      <c r="AQ19" s="84">
        <v>43830</v>
      </c>
      <c r="AR19" s="93" t="s">
        <v>330</v>
      </c>
      <c r="AS19" s="93"/>
      <c r="AT19" s="93"/>
      <c r="AU19" s="93"/>
      <c r="AV19" s="93"/>
      <c r="AW19" s="120"/>
      <c r="AX19" s="86"/>
      <c r="AY19" s="412"/>
      <c r="AZ19" s="96"/>
      <c r="BA19" s="412"/>
      <c r="BB19" s="115"/>
      <c r="BC19" s="115"/>
      <c r="BD19" s="122"/>
      <c r="BE19" s="115"/>
      <c r="BF19" s="123"/>
      <c r="BG19" s="117"/>
      <c r="BH19" s="443"/>
      <c r="BI19" s="443"/>
      <c r="BJ19" s="473"/>
      <c r="BK19" s="115"/>
      <c r="BL19" s="115"/>
      <c r="BM19" s="122"/>
      <c r="BN19" s="115"/>
      <c r="BO19" s="123"/>
      <c r="BP19" s="117"/>
      <c r="BQ19" s="443"/>
      <c r="BR19" s="443"/>
      <c r="BS19" s="473"/>
      <c r="BT19" s="118"/>
      <c r="BU19" s="118"/>
      <c r="BV19" s="118"/>
      <c r="BW19" s="118"/>
      <c r="BX19" s="118"/>
      <c r="BY19" s="118"/>
      <c r="BZ19" s="118"/>
      <c r="CA19" s="118"/>
      <c r="CB19" s="118"/>
      <c r="CC19" s="93"/>
      <c r="CD19" s="93"/>
      <c r="CE19" s="93"/>
      <c r="CF19" s="93"/>
      <c r="CG19" s="93"/>
      <c r="CH19" s="93"/>
      <c r="CI19" s="93"/>
      <c r="CJ19" s="93"/>
      <c r="CK19" s="93"/>
      <c r="CY19" s="412"/>
      <c r="CZ19" s="412"/>
      <c r="DD19" s="412"/>
      <c r="DE19" s="412"/>
      <c r="DF19" s="412"/>
      <c r="DG19" s="414"/>
      <c r="DH19" s="414"/>
    </row>
    <row r="20" spans="1:112" ht="145.5" customHeight="1" x14ac:dyDescent="0.25">
      <c r="A20" s="409"/>
      <c r="B20" s="409"/>
      <c r="C20" s="409"/>
      <c r="D20" s="472"/>
      <c r="E20" s="471"/>
      <c r="F20" s="409"/>
      <c r="G20" s="10"/>
      <c r="H20" s="10"/>
      <c r="I20" s="10"/>
      <c r="J20" s="10"/>
      <c r="K20" s="10"/>
      <c r="L20" s="409"/>
      <c r="M20" s="422"/>
      <c r="N20" s="416"/>
      <c r="O20" s="416"/>
      <c r="P20" s="416"/>
      <c r="Q20" s="115" t="s">
        <v>331</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17"/>
      <c r="AF20" s="416"/>
      <c r="AG20" s="416"/>
      <c r="AH20" s="416"/>
      <c r="AI20" s="416"/>
      <c r="AJ20" s="416"/>
      <c r="AK20" s="416"/>
      <c r="AL20" s="416"/>
      <c r="AM20" s="115" t="s">
        <v>332</v>
      </c>
      <c r="AN20" s="115" t="s">
        <v>323</v>
      </c>
      <c r="AO20" s="115" t="s">
        <v>333</v>
      </c>
      <c r="AP20" s="84">
        <v>43525</v>
      </c>
      <c r="AQ20" s="84">
        <v>43830</v>
      </c>
      <c r="AR20" s="93" t="s">
        <v>334</v>
      </c>
      <c r="AS20" s="93"/>
      <c r="AT20" s="93"/>
      <c r="AU20" s="93"/>
      <c r="AV20" s="93"/>
      <c r="AW20" s="120"/>
      <c r="AX20" s="86"/>
      <c r="AY20" s="413"/>
      <c r="AZ20" s="96"/>
      <c r="BA20" s="413"/>
      <c r="BB20" s="115"/>
      <c r="BC20" s="115"/>
      <c r="BD20" s="122"/>
      <c r="BE20" s="115"/>
      <c r="BF20" s="123"/>
      <c r="BG20" s="117"/>
      <c r="BH20" s="444"/>
      <c r="BI20" s="444"/>
      <c r="BJ20" s="466"/>
      <c r="BK20" s="115"/>
      <c r="BL20" s="115"/>
      <c r="BM20" s="122"/>
      <c r="BN20" s="115"/>
      <c r="BO20" s="123"/>
      <c r="BP20" s="117"/>
      <c r="BQ20" s="444"/>
      <c r="BR20" s="444"/>
      <c r="BS20" s="466"/>
      <c r="BT20" s="118"/>
      <c r="BU20" s="118"/>
      <c r="BV20" s="118"/>
      <c r="BW20" s="118"/>
      <c r="BX20" s="118"/>
      <c r="BY20" s="118"/>
      <c r="BZ20" s="118"/>
      <c r="CA20" s="118"/>
      <c r="CB20" s="118"/>
      <c r="CC20" s="93"/>
      <c r="CD20" s="93"/>
      <c r="CE20" s="93"/>
      <c r="CF20" s="93"/>
      <c r="CG20" s="93"/>
      <c r="CH20" s="93"/>
      <c r="CI20" s="93"/>
      <c r="CJ20" s="93"/>
      <c r="CK20" s="93"/>
      <c r="CM20" s="124"/>
      <c r="CY20" s="413"/>
      <c r="CZ20" s="413"/>
      <c r="DD20" s="413"/>
      <c r="DE20" s="413"/>
      <c r="DF20" s="413"/>
      <c r="DG20" s="414"/>
      <c r="DH20" s="414"/>
    </row>
    <row r="21" spans="1:112" ht="132.75" customHeight="1" x14ac:dyDescent="0.25">
      <c r="A21" s="409" t="s">
        <v>54</v>
      </c>
      <c r="B21" s="409" t="s">
        <v>197</v>
      </c>
      <c r="C21" s="409" t="s">
        <v>197</v>
      </c>
      <c r="D21" s="472" t="s">
        <v>199</v>
      </c>
      <c r="E21" s="471" t="s">
        <v>317</v>
      </c>
      <c r="F21" s="409" t="s">
        <v>335</v>
      </c>
      <c r="G21" s="10"/>
      <c r="H21" s="10"/>
      <c r="I21" s="10"/>
      <c r="J21" s="10"/>
      <c r="K21" s="10"/>
      <c r="L21" s="409" t="s">
        <v>336</v>
      </c>
      <c r="M21" s="422" t="s">
        <v>337</v>
      </c>
      <c r="N21" s="416" t="s">
        <v>9</v>
      </c>
      <c r="O21" s="416" t="s">
        <v>14</v>
      </c>
      <c r="P21" s="416" t="str">
        <f>INDEX([9]Validacion!$C$15:$G$19,'Mapa de Riesgos'!CY21:CY23,'Mapa de Riesgos'!CZ21:CZ23)</f>
        <v>Extrema</v>
      </c>
      <c r="Q21" s="93" t="s">
        <v>338</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3" t="str">
        <f t="shared" si="3"/>
        <v>Fuerte</v>
      </c>
      <c r="AE21" s="417">
        <f>(IF(AD21="Fuerte",100,IF(AD21="Moderado",50,0))+IF(AD22="Fuerte",100,IF(AD22="Moderado",50,0))+IF(AD23="Fuerte",100,IF(AD23="Moderado",50,0)))/3</f>
        <v>100</v>
      </c>
      <c r="AF21" s="416" t="str">
        <f>IF(AE21=100,"Fuerte",IF(OR(AE21=99,AE21&gt;=50),"Moderado","Débil"))</f>
        <v>Fuerte</v>
      </c>
      <c r="AG21" s="416" t="s">
        <v>150</v>
      </c>
      <c r="AH21" s="416" t="s">
        <v>152</v>
      </c>
      <c r="AI21" s="416" t="str">
        <f>VLOOKUP(IF(DE21=0,DE21+1,DE21),[9]Validacion!$J$15:$K$19,2,FALSE)</f>
        <v>Rara Vez</v>
      </c>
      <c r="AJ21" s="416" t="str">
        <f>VLOOKUP(IF(DG21=0,DG21+1,DG21),[9]Validacion!$J$23:$K$27,2,FALSE)</f>
        <v>Mayor</v>
      </c>
      <c r="AK21" s="416" t="str">
        <f>INDEX([9]Validacion!$C$15:$G$19,IF(DE21=0,DE21+1,'Mapa de Riesgos'!DE21:DE23),IF(DG21=0,DG21+1,'Mapa de Riesgos'!DG21:DG23))</f>
        <v>Alta</v>
      </c>
      <c r="AL21" s="416" t="s">
        <v>226</v>
      </c>
      <c r="AM21" s="115" t="s">
        <v>339</v>
      </c>
      <c r="AN21" s="85" t="s">
        <v>340</v>
      </c>
      <c r="AO21" s="93" t="s">
        <v>341</v>
      </c>
      <c r="AP21" s="84">
        <v>43467</v>
      </c>
      <c r="AQ21" s="84">
        <v>43830</v>
      </c>
      <c r="AR21" s="93" t="s">
        <v>342</v>
      </c>
      <c r="AS21" s="93"/>
      <c r="AT21" s="93"/>
      <c r="AU21" s="93"/>
      <c r="AV21" s="93"/>
      <c r="AW21" s="114"/>
      <c r="AX21" s="86"/>
      <c r="AY21" s="411"/>
      <c r="AZ21" s="94"/>
      <c r="BA21" s="411"/>
      <c r="BB21" s="115"/>
      <c r="BC21" s="115"/>
      <c r="BD21" s="115"/>
      <c r="BE21" s="115"/>
      <c r="BF21" s="116"/>
      <c r="BG21" s="117"/>
      <c r="BH21" s="442"/>
      <c r="BI21" s="442"/>
      <c r="BJ21" s="462"/>
      <c r="BK21" s="115"/>
      <c r="BL21" s="115"/>
      <c r="BM21" s="115"/>
      <c r="BN21" s="115"/>
      <c r="BO21" s="116"/>
      <c r="BP21" s="117"/>
      <c r="BQ21" s="442"/>
      <c r="BR21" s="442"/>
      <c r="BS21" s="433"/>
      <c r="BT21" s="118"/>
      <c r="BU21" s="118"/>
      <c r="BV21" s="118"/>
      <c r="BW21" s="118"/>
      <c r="BX21" s="118"/>
      <c r="BY21" s="118"/>
      <c r="BZ21" s="118"/>
      <c r="CA21" s="118"/>
      <c r="CB21" s="118"/>
      <c r="CC21" s="93"/>
      <c r="CD21" s="93"/>
      <c r="CE21" s="93"/>
      <c r="CF21" s="93"/>
      <c r="CG21" s="93"/>
      <c r="CH21" s="93"/>
      <c r="CI21" s="93"/>
      <c r="CJ21" s="93"/>
      <c r="CK21" s="93"/>
      <c r="CM21" s="469"/>
      <c r="CY21" s="411">
        <f>VLOOKUP(N21,[9]Validacion!$I$15:$M$19,2,FALSE)</f>
        <v>3</v>
      </c>
      <c r="CZ21" s="411">
        <f>VLOOKUP(O21,[9]Validacion!$I$23:$J$27,2,FALSE)</f>
        <v>4</v>
      </c>
      <c r="DD21" s="411">
        <f>VLOOKUP($N21,[9]Validacion!$I$15:$M$19,2,FALSE)</f>
        <v>3</v>
      </c>
      <c r="DE21" s="411">
        <f>IF(AF21="Fuerte",DD21-2,IF(AND(AF21="Moderado",AG21="Directamente",AH21="Directamente"),DD21-1,IF(AND(AF21="Moderado",AG21="No Disminuye",AH21="Directamente"),DD21,IF(AND(AF21="Moderado",AG21="Directamente",AH21="No Disminuye"),DD21-1,DD21))))</f>
        <v>1</v>
      </c>
      <c r="DF21" s="411">
        <f>VLOOKUP($O21,[9]Validacion!$I$23:$J$27,2,FALSE)</f>
        <v>4</v>
      </c>
      <c r="DG21" s="414">
        <f>IF(AF21="Fuerte",DF21,IF(AND(AF21="Moderado",AG21="Directamente",AH21="Directamente"),DF21-1,IF(AND(AF21="Moderado",AG21="No Disminuye",AH21="Directamente"),DF21-1,IF(AND(AF21="Moderado",AG21="Directamente",AH21="No Disminuye"),DF21,DF21))))</f>
        <v>4</v>
      </c>
    </row>
    <row r="22" spans="1:112" ht="132.75" customHeight="1" x14ac:dyDescent="0.25">
      <c r="A22" s="409"/>
      <c r="B22" s="409"/>
      <c r="C22" s="409"/>
      <c r="D22" s="472"/>
      <c r="E22" s="471"/>
      <c r="F22" s="409"/>
      <c r="G22" s="13"/>
      <c r="H22" s="13"/>
      <c r="I22" s="13"/>
      <c r="J22" s="13"/>
      <c r="K22" s="13"/>
      <c r="L22" s="409"/>
      <c r="M22" s="409"/>
      <c r="N22" s="416"/>
      <c r="O22" s="416"/>
      <c r="P22" s="416"/>
      <c r="Q22" s="93" t="s">
        <v>343</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3" t="str">
        <f t="shared" si="3"/>
        <v>Fuerte</v>
      </c>
      <c r="AE22" s="417"/>
      <c r="AF22" s="416"/>
      <c r="AG22" s="416"/>
      <c r="AH22" s="416"/>
      <c r="AI22" s="416"/>
      <c r="AJ22" s="416"/>
      <c r="AK22" s="416"/>
      <c r="AL22" s="416"/>
      <c r="AM22" s="115" t="s">
        <v>344</v>
      </c>
      <c r="AN22" s="93" t="s">
        <v>345</v>
      </c>
      <c r="AO22" s="93" t="s">
        <v>341</v>
      </c>
      <c r="AP22" s="84">
        <v>43467</v>
      </c>
      <c r="AQ22" s="84">
        <v>43830</v>
      </c>
      <c r="AR22" s="93" t="s">
        <v>346</v>
      </c>
      <c r="AS22" s="93"/>
      <c r="AT22" s="93"/>
      <c r="AU22" s="92"/>
      <c r="AV22" s="92"/>
      <c r="AW22" s="125"/>
      <c r="AX22" s="126"/>
      <c r="AY22" s="412"/>
      <c r="AZ22" s="95"/>
      <c r="BA22" s="412"/>
      <c r="BB22" s="115"/>
      <c r="BC22" s="115"/>
      <c r="BD22" s="127"/>
      <c r="BE22" s="127"/>
      <c r="BF22" s="128"/>
      <c r="BG22" s="129"/>
      <c r="BH22" s="443"/>
      <c r="BI22" s="443"/>
      <c r="BJ22" s="463"/>
      <c r="BK22" s="115"/>
      <c r="BL22" s="115"/>
      <c r="BM22" s="127"/>
      <c r="BN22" s="127"/>
      <c r="BO22" s="128"/>
      <c r="BP22" s="129"/>
      <c r="BQ22" s="443"/>
      <c r="BR22" s="443"/>
      <c r="BS22" s="441"/>
      <c r="BT22" s="130"/>
      <c r="BU22" s="130"/>
      <c r="BV22" s="130"/>
      <c r="BW22" s="130"/>
      <c r="BX22" s="130"/>
      <c r="BY22" s="130"/>
      <c r="BZ22" s="130"/>
      <c r="CA22" s="130"/>
      <c r="CB22" s="130"/>
      <c r="CC22" s="93"/>
      <c r="CD22" s="93"/>
      <c r="CE22" s="93"/>
      <c r="CF22" s="93"/>
      <c r="CG22" s="93"/>
      <c r="CH22" s="93"/>
      <c r="CI22" s="93"/>
      <c r="CJ22" s="93"/>
      <c r="CK22" s="93"/>
      <c r="CM22" s="469"/>
      <c r="CY22" s="412"/>
      <c r="CZ22" s="412"/>
      <c r="DD22" s="412"/>
      <c r="DE22" s="412"/>
      <c r="DF22" s="412"/>
      <c r="DG22" s="414"/>
    </row>
    <row r="23" spans="1:112" ht="103.5" customHeight="1" x14ac:dyDescent="0.25">
      <c r="A23" s="409"/>
      <c r="B23" s="409"/>
      <c r="C23" s="409"/>
      <c r="D23" s="472"/>
      <c r="E23" s="471"/>
      <c r="F23" s="409"/>
      <c r="L23" s="409"/>
      <c r="M23" s="409"/>
      <c r="N23" s="416"/>
      <c r="O23" s="416"/>
      <c r="P23" s="416"/>
      <c r="Q23" s="93" t="s">
        <v>347</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3" t="str">
        <f t="shared" si="3"/>
        <v>Fuerte</v>
      </c>
      <c r="AE23" s="417"/>
      <c r="AF23" s="416"/>
      <c r="AG23" s="416"/>
      <c r="AH23" s="416"/>
      <c r="AI23" s="416"/>
      <c r="AJ23" s="416"/>
      <c r="AK23" s="416"/>
      <c r="AL23" s="416"/>
      <c r="AM23" s="119" t="s">
        <v>348</v>
      </c>
      <c r="AN23" s="85" t="s">
        <v>349</v>
      </c>
      <c r="AO23" s="93" t="s">
        <v>341</v>
      </c>
      <c r="AP23" s="84">
        <v>43467</v>
      </c>
      <c r="AQ23" s="84">
        <v>43830</v>
      </c>
      <c r="AR23" s="93" t="s">
        <v>350</v>
      </c>
      <c r="AS23" s="93"/>
      <c r="AT23" s="85"/>
      <c r="AU23" s="92"/>
      <c r="AV23" s="92"/>
      <c r="AW23" s="125"/>
      <c r="AX23" s="131"/>
      <c r="AY23" s="413"/>
      <c r="AZ23" s="96"/>
      <c r="BA23" s="413"/>
      <c r="BB23" s="115"/>
      <c r="BC23" s="119"/>
      <c r="BD23" s="127"/>
      <c r="BE23" s="127"/>
      <c r="BF23" s="128"/>
      <c r="BG23" s="132"/>
      <c r="BH23" s="444"/>
      <c r="BI23" s="444"/>
      <c r="BJ23" s="464"/>
      <c r="BK23" s="115"/>
      <c r="BL23" s="119"/>
      <c r="BM23" s="127"/>
      <c r="BN23" s="127"/>
      <c r="BO23" s="128"/>
      <c r="BP23" s="132"/>
      <c r="BQ23" s="444"/>
      <c r="BR23" s="444"/>
      <c r="BS23" s="434"/>
      <c r="BT23" s="98"/>
      <c r="BU23" s="98"/>
      <c r="BV23" s="98"/>
      <c r="BW23" s="98"/>
      <c r="BX23" s="98"/>
      <c r="BY23" s="98"/>
      <c r="BZ23" s="98"/>
      <c r="CA23" s="98"/>
      <c r="CB23" s="98"/>
      <c r="CC23" s="93"/>
      <c r="CD23" s="93"/>
      <c r="CE23" s="93"/>
      <c r="CF23" s="93"/>
      <c r="CG23" s="93"/>
      <c r="CH23" s="93"/>
      <c r="CI23" s="93"/>
      <c r="CJ23" s="93"/>
      <c r="CK23" s="93"/>
      <c r="CM23" s="469"/>
      <c r="CY23" s="413"/>
      <c r="CZ23" s="413"/>
      <c r="DD23" s="412"/>
      <c r="DE23" s="412"/>
      <c r="DF23" s="412"/>
      <c r="DG23" s="414"/>
    </row>
    <row r="24" spans="1:112" ht="132.75" customHeight="1" x14ac:dyDescent="0.25">
      <c r="A24" s="409" t="s">
        <v>54</v>
      </c>
      <c r="B24" s="409" t="s">
        <v>197</v>
      </c>
      <c r="C24" s="409" t="s">
        <v>197</v>
      </c>
      <c r="D24" s="472" t="s">
        <v>199</v>
      </c>
      <c r="E24" s="471" t="s">
        <v>317</v>
      </c>
      <c r="F24" s="422" t="s">
        <v>351</v>
      </c>
      <c r="L24" s="422" t="s">
        <v>352</v>
      </c>
      <c r="M24" s="422" t="s">
        <v>353</v>
      </c>
      <c r="N24" s="416" t="s">
        <v>9</v>
      </c>
      <c r="O24" s="416" t="s">
        <v>14</v>
      </c>
      <c r="P24" s="416" t="str">
        <f>INDEX([9]Validacion!$C$15:$G$19,'Mapa de Riesgos'!CY24:CY25,'Mapa de Riesgos'!CZ24:CZ25)</f>
        <v>Extrema</v>
      </c>
      <c r="Q24" s="93" t="s">
        <v>354</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3" t="str">
        <f t="shared" si="3"/>
        <v>Fuerte</v>
      </c>
      <c r="AE24" s="417">
        <f>(IF(AD24="Fuerte",100,IF(AD24="Moderado",50,0))+IF(AD25="Fuerte",100,IF(AD25="Moderado",50,0)))/2</f>
        <v>100</v>
      </c>
      <c r="AF24" s="416" t="str">
        <f>IF(AE24=100,"Fuerte",IF(OR(AE24=99,AE24&gt;=50),"Moderado","Débil"))</f>
        <v>Fuerte</v>
      </c>
      <c r="AG24" s="416" t="s">
        <v>150</v>
      </c>
      <c r="AH24" s="416" t="s">
        <v>152</v>
      </c>
      <c r="AI24" s="416" t="str">
        <f>VLOOKUP(IF(DE24=0,DE24+1,DE24),[9]Validacion!$J$15:$K$19,2,FALSE)</f>
        <v>Rara Vez</v>
      </c>
      <c r="AJ24" s="416" t="str">
        <f>VLOOKUP(IF(DG24=0,DG24+1,DG24),[9]Validacion!$J$23:$K$27,2,FALSE)</f>
        <v>Mayor</v>
      </c>
      <c r="AK24" s="416" t="str">
        <f>INDEX([9]Validacion!$C$15:$G$19,IF(DE24=0,DE24+1,'Mapa de Riesgos'!DE24:DE25),IF(DG24=0,DG24+1,'Mapa de Riesgos'!DG24:DG25))</f>
        <v>Alta</v>
      </c>
      <c r="AL24" s="416" t="s">
        <v>226</v>
      </c>
      <c r="AM24" s="119" t="s">
        <v>355</v>
      </c>
      <c r="AN24" s="119" t="s">
        <v>356</v>
      </c>
      <c r="AO24" s="119" t="s">
        <v>341</v>
      </c>
      <c r="AP24" s="84">
        <v>43467</v>
      </c>
      <c r="AQ24" s="84">
        <v>43830</v>
      </c>
      <c r="AR24" s="93" t="s">
        <v>357</v>
      </c>
      <c r="AS24" s="93"/>
      <c r="AT24" s="93"/>
      <c r="AU24" s="93"/>
      <c r="AV24" s="93"/>
      <c r="AW24" s="114"/>
      <c r="AX24" s="86"/>
      <c r="AY24" s="411"/>
      <c r="AZ24" s="94"/>
      <c r="BA24" s="411"/>
      <c r="BB24" s="115"/>
      <c r="BC24" s="115"/>
      <c r="BD24" s="115"/>
      <c r="BE24" s="115"/>
      <c r="BF24" s="116"/>
      <c r="BG24" s="117"/>
      <c r="BH24" s="442"/>
      <c r="BI24" s="442"/>
      <c r="BJ24" s="462"/>
      <c r="BK24" s="115"/>
      <c r="BL24" s="115"/>
      <c r="BM24" s="115"/>
      <c r="BN24" s="115"/>
      <c r="BO24" s="116"/>
      <c r="BP24" s="117"/>
      <c r="BQ24" s="442"/>
      <c r="BR24" s="442"/>
      <c r="BS24" s="433"/>
      <c r="BT24" s="118"/>
      <c r="BU24" s="118"/>
      <c r="BV24" s="118"/>
      <c r="BW24" s="118"/>
      <c r="BX24" s="118"/>
      <c r="BY24" s="118"/>
      <c r="BZ24" s="118"/>
      <c r="CA24" s="118"/>
      <c r="CB24" s="118"/>
      <c r="CC24" s="93"/>
      <c r="CD24" s="93"/>
      <c r="CE24" s="93"/>
      <c r="CF24" s="93"/>
      <c r="CG24" s="93"/>
      <c r="CH24" s="93"/>
      <c r="CI24" s="93"/>
      <c r="CJ24" s="93"/>
      <c r="CK24" s="93"/>
      <c r="CM24" s="469"/>
      <c r="CY24" s="411">
        <f>VLOOKUP(N24,[9]Validacion!$I$15:$M$19,2,FALSE)</f>
        <v>3</v>
      </c>
      <c r="CZ24" s="411">
        <f>VLOOKUP(O24,[9]Validacion!$I$23:$J$27,2,FALSE)</f>
        <v>4</v>
      </c>
      <c r="DD24" s="411">
        <f>VLOOKUP($N24,[9]Validacion!$I$15:$M$19,2,FALSE)</f>
        <v>3</v>
      </c>
      <c r="DE24" s="411">
        <f>IF(AF24="Fuerte",DD24-2,IF(AND(AF24="Moderado",AG24="Directamente",AH24="Directamente"),DD24-1,IF(AND(AF24="Moderado",AG24="No Disminuye",AH24="Directamente"),DD24,IF(AND(AF24="Moderado",AG24="Directamente",AH24="No Disminuye"),DD24-1,DD24))))</f>
        <v>1</v>
      </c>
      <c r="DF24" s="411">
        <f>VLOOKUP($O24,[9]Validacion!$I$23:$J$27,2,FALSE)</f>
        <v>4</v>
      </c>
      <c r="DG24" s="414">
        <f>IF(AF24="Fuerte",DF24,IF(AND(AF24="Moderado",AG24="Directamente",AH24="Directamente"),DF24-1,IF(AND(AF24="Moderado",AG24="No Disminuye",AH24="Directamente"),DF24-1,IF(AND(AF24="Moderado",AG24="Directamente",AH24="No Disminuye"),DF24,DF24))))</f>
        <v>4</v>
      </c>
    </row>
    <row r="25" spans="1:112" ht="103.5" customHeight="1" x14ac:dyDescent="0.25">
      <c r="A25" s="409"/>
      <c r="B25" s="409"/>
      <c r="C25" s="409"/>
      <c r="D25" s="472"/>
      <c r="E25" s="471"/>
      <c r="F25" s="422"/>
      <c r="L25" s="422"/>
      <c r="M25" s="422"/>
      <c r="N25" s="416"/>
      <c r="O25" s="416"/>
      <c r="P25" s="416"/>
      <c r="Q25" s="93" t="s">
        <v>358</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3" t="str">
        <f t="shared" si="3"/>
        <v>Fuerte</v>
      </c>
      <c r="AE25" s="417"/>
      <c r="AF25" s="416"/>
      <c r="AG25" s="416"/>
      <c r="AH25" s="416"/>
      <c r="AI25" s="416"/>
      <c r="AJ25" s="416"/>
      <c r="AK25" s="416"/>
      <c r="AL25" s="416"/>
      <c r="AM25" s="119" t="s">
        <v>348</v>
      </c>
      <c r="AN25" s="85" t="s">
        <v>349</v>
      </c>
      <c r="AO25" s="119" t="s">
        <v>341</v>
      </c>
      <c r="AP25" s="84">
        <v>43467</v>
      </c>
      <c r="AQ25" s="84">
        <v>43830</v>
      </c>
      <c r="AR25" s="93" t="s">
        <v>350</v>
      </c>
      <c r="AS25" s="93"/>
      <c r="AT25" s="85"/>
      <c r="AU25" s="92"/>
      <c r="AV25" s="92"/>
      <c r="AW25" s="125"/>
      <c r="AX25" s="131"/>
      <c r="AY25" s="413"/>
      <c r="AZ25" s="96"/>
      <c r="BA25" s="413"/>
      <c r="BB25" s="115"/>
      <c r="BC25" s="119"/>
      <c r="BD25" s="127"/>
      <c r="BE25" s="127"/>
      <c r="BF25" s="128"/>
      <c r="BG25" s="132"/>
      <c r="BH25" s="444"/>
      <c r="BI25" s="444"/>
      <c r="BJ25" s="464"/>
      <c r="BK25" s="115"/>
      <c r="BL25" s="119"/>
      <c r="BM25" s="127"/>
      <c r="BN25" s="127"/>
      <c r="BO25" s="128"/>
      <c r="BP25" s="132"/>
      <c r="BQ25" s="444"/>
      <c r="BR25" s="444"/>
      <c r="BS25" s="434"/>
      <c r="BT25" s="98"/>
      <c r="BU25" s="98"/>
      <c r="BV25" s="98"/>
      <c r="BW25" s="98"/>
      <c r="BX25" s="98"/>
      <c r="BY25" s="98"/>
      <c r="BZ25" s="98"/>
      <c r="CA25" s="98"/>
      <c r="CB25" s="98"/>
      <c r="CC25" s="93"/>
      <c r="CD25" s="93"/>
      <c r="CE25" s="93"/>
      <c r="CF25" s="93"/>
      <c r="CG25" s="93"/>
      <c r="CH25" s="93"/>
      <c r="CI25" s="93"/>
      <c r="CJ25" s="93"/>
      <c r="CK25" s="93"/>
      <c r="CM25" s="469"/>
      <c r="CY25" s="413"/>
      <c r="CZ25" s="413"/>
      <c r="DD25" s="412"/>
      <c r="DE25" s="412"/>
      <c r="DF25" s="412"/>
      <c r="DG25" s="414"/>
    </row>
    <row r="26" spans="1:112" ht="132.75" customHeight="1" x14ac:dyDescent="0.25">
      <c r="A26" s="409" t="s">
        <v>54</v>
      </c>
      <c r="B26" s="409" t="s">
        <v>197</v>
      </c>
      <c r="C26" s="409" t="s">
        <v>197</v>
      </c>
      <c r="D26" s="470" t="s">
        <v>215</v>
      </c>
      <c r="E26" s="471" t="s">
        <v>359</v>
      </c>
      <c r="F26" s="419" t="s">
        <v>360</v>
      </c>
      <c r="L26" s="419" t="s">
        <v>361</v>
      </c>
      <c r="M26" s="419" t="s">
        <v>362</v>
      </c>
      <c r="N26" s="416" t="s">
        <v>9</v>
      </c>
      <c r="O26" s="416" t="s">
        <v>14</v>
      </c>
      <c r="P26" s="416" t="str">
        <f>INDEX([9]Validacion!$C$15:$G$19,'Mapa de Riesgos'!CY26:CY28,'Mapa de Riesgos'!CZ26:CZ28)</f>
        <v>Extrema</v>
      </c>
      <c r="Q26" s="119" t="s">
        <v>363</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3" t="str">
        <f t="shared" si="3"/>
        <v>Fuerte</v>
      </c>
      <c r="AE26" s="417">
        <f>(IF(AD26="Fuerte",100,IF(AD26="Moderado",50,0))+IF(AD27="Fuerte",100,IF(AD27="Moderado",50,0))+IF(AD28="Fuerte",100,IF(AD28="Moderado",50,0)))/3</f>
        <v>100</v>
      </c>
      <c r="AF26" s="416" t="str">
        <f>IF(AE26=100,"Fuerte",IF(OR(AE26=99,AE26&gt;=50),"Moderado","Débil"))</f>
        <v>Fuerte</v>
      </c>
      <c r="AG26" s="416" t="s">
        <v>150</v>
      </c>
      <c r="AH26" s="416" t="s">
        <v>152</v>
      </c>
      <c r="AI26" s="416" t="str">
        <f>VLOOKUP(IF(DE26=0,DE26+1,DE26),[9]Validacion!$J$15:$K$19,2,FALSE)</f>
        <v>Rara Vez</v>
      </c>
      <c r="AJ26" s="416" t="str">
        <f>VLOOKUP(IF(DG26=0,DG26+1,DG26),[9]Validacion!$J$23:$K$27,2,FALSE)</f>
        <v>Mayor</v>
      </c>
      <c r="AK26" s="416" t="str">
        <f>INDEX([9]Validacion!$C$15:$G$19,IF(DE26=0,DE26+1,'Mapa de Riesgos'!DE26:DE28),IF(DG26=0,DG26+1,'Mapa de Riesgos'!DG26:DG28))</f>
        <v>Alta</v>
      </c>
      <c r="AL26" s="416" t="s">
        <v>226</v>
      </c>
      <c r="AM26" s="85" t="s">
        <v>364</v>
      </c>
      <c r="AN26" s="85" t="s">
        <v>340</v>
      </c>
      <c r="AO26" s="85" t="s">
        <v>341</v>
      </c>
      <c r="AP26" s="84">
        <v>43467</v>
      </c>
      <c r="AQ26" s="84">
        <v>43830</v>
      </c>
      <c r="AR26" s="93" t="s">
        <v>342</v>
      </c>
      <c r="AS26" s="93"/>
      <c r="AT26" s="93"/>
      <c r="AU26" s="93"/>
      <c r="AV26" s="93"/>
      <c r="AW26" s="114"/>
      <c r="AX26" s="86"/>
      <c r="AY26" s="411"/>
      <c r="AZ26" s="94"/>
      <c r="BA26" s="411"/>
      <c r="BB26" s="115"/>
      <c r="BC26" s="115"/>
      <c r="BD26" s="115"/>
      <c r="BE26" s="115"/>
      <c r="BF26" s="116"/>
      <c r="BG26" s="117"/>
      <c r="BH26" s="442"/>
      <c r="BI26" s="442"/>
      <c r="BJ26" s="462"/>
      <c r="BK26" s="115"/>
      <c r="BL26" s="115"/>
      <c r="BM26" s="115"/>
      <c r="BN26" s="115"/>
      <c r="BO26" s="116"/>
      <c r="BP26" s="117"/>
      <c r="BQ26" s="442"/>
      <c r="BR26" s="442"/>
      <c r="BS26" s="433"/>
      <c r="BT26" s="118"/>
      <c r="BU26" s="118"/>
      <c r="BV26" s="118"/>
      <c r="BW26" s="118"/>
      <c r="BX26" s="118"/>
      <c r="BY26" s="118"/>
      <c r="BZ26" s="118"/>
      <c r="CA26" s="118"/>
      <c r="CB26" s="118"/>
      <c r="CC26" s="93"/>
      <c r="CD26" s="93"/>
      <c r="CE26" s="93"/>
      <c r="CF26" s="93"/>
      <c r="CG26" s="93"/>
      <c r="CH26" s="93"/>
      <c r="CI26" s="93"/>
      <c r="CJ26" s="93"/>
      <c r="CK26" s="93"/>
      <c r="CM26" s="469"/>
      <c r="CY26" s="411">
        <f>VLOOKUP(N26,[9]Validacion!$I$15:$M$19,2,FALSE)</f>
        <v>3</v>
      </c>
      <c r="CZ26" s="411">
        <f>VLOOKUP(O26,[9]Validacion!$I$23:$J$27,2,FALSE)</f>
        <v>4</v>
      </c>
      <c r="DD26" s="411">
        <f>VLOOKUP($N26,[9]Validacion!$I$15:$M$19,2,FALSE)</f>
        <v>3</v>
      </c>
      <c r="DE26" s="411">
        <f>IF(AF26="Fuerte",DD26-2,IF(AND(AF26="Moderado",AG26="Directamente",AH26="Directamente"),DD26-1,IF(AND(AF26="Moderado",AG26="No Disminuye",AH26="Directamente"),DD26,IF(AND(AF26="Moderado",AG26="Directamente",AH26="No Disminuye"),DD26-1,DD26))))</f>
        <v>1</v>
      </c>
      <c r="DF26" s="411">
        <f>VLOOKUP($O26,[9]Validacion!$I$23:$J$27,2,FALSE)</f>
        <v>4</v>
      </c>
      <c r="DG26" s="414">
        <f>IF(AF26="Fuerte",DF26,IF(AND(AF26="Moderado",AG26="Directamente",AH26="Directamente"),DF26-1,IF(AND(AF26="Moderado",AG26="No Disminuye",AH26="Directamente"),DF26-1,IF(AND(AF26="Moderado",AG26="Directamente",AH26="No Disminuye"),DF26,DF26))))</f>
        <v>4</v>
      </c>
    </row>
    <row r="27" spans="1:112" ht="91.5" customHeight="1" x14ac:dyDescent="0.25">
      <c r="A27" s="409"/>
      <c r="B27" s="409"/>
      <c r="C27" s="409"/>
      <c r="D27" s="470"/>
      <c r="E27" s="471"/>
      <c r="F27" s="419"/>
      <c r="L27" s="419"/>
      <c r="M27" s="419"/>
      <c r="N27" s="416"/>
      <c r="O27" s="416"/>
      <c r="P27" s="416"/>
      <c r="Q27" s="85" t="s">
        <v>365</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3" t="str">
        <f t="shared" si="3"/>
        <v>Fuerte</v>
      </c>
      <c r="AE27" s="417"/>
      <c r="AF27" s="416"/>
      <c r="AG27" s="416"/>
      <c r="AH27" s="416"/>
      <c r="AI27" s="416"/>
      <c r="AJ27" s="416"/>
      <c r="AK27" s="416"/>
      <c r="AL27" s="416"/>
      <c r="AM27" s="85" t="s">
        <v>366</v>
      </c>
      <c r="AN27" s="85" t="s">
        <v>367</v>
      </c>
      <c r="AO27" s="85" t="s">
        <v>54</v>
      </c>
      <c r="AP27" s="84">
        <v>43467</v>
      </c>
      <c r="AQ27" s="84">
        <v>43830</v>
      </c>
      <c r="AR27" s="93" t="s">
        <v>368</v>
      </c>
      <c r="AS27" s="93"/>
      <c r="AT27" s="93"/>
      <c r="AU27" s="431"/>
      <c r="AV27" s="431"/>
      <c r="AW27" s="436"/>
      <c r="AX27" s="438"/>
      <c r="AY27" s="412"/>
      <c r="AZ27" s="95"/>
      <c r="BA27" s="412"/>
      <c r="BB27" s="115"/>
      <c r="BC27" s="115"/>
      <c r="BD27" s="465"/>
      <c r="BE27" s="465"/>
      <c r="BF27" s="467"/>
      <c r="BG27" s="460"/>
      <c r="BH27" s="443"/>
      <c r="BI27" s="443"/>
      <c r="BJ27" s="463"/>
      <c r="BK27" s="115"/>
      <c r="BL27" s="115"/>
      <c r="BM27" s="465"/>
      <c r="BN27" s="465"/>
      <c r="BO27" s="467"/>
      <c r="BP27" s="460"/>
      <c r="BQ27" s="443"/>
      <c r="BR27" s="443"/>
      <c r="BS27" s="441"/>
      <c r="BT27" s="97"/>
      <c r="BU27" s="97"/>
      <c r="BV27" s="433"/>
      <c r="BW27" s="433"/>
      <c r="BX27" s="433"/>
      <c r="BY27" s="433"/>
      <c r="BZ27" s="433"/>
      <c r="CA27" s="97"/>
      <c r="CB27" s="433"/>
      <c r="CC27" s="93"/>
      <c r="CD27" s="93"/>
      <c r="CE27" s="93"/>
      <c r="CF27" s="93"/>
      <c r="CG27" s="93"/>
      <c r="CH27" s="93"/>
      <c r="CI27" s="93"/>
      <c r="CJ27" s="93"/>
      <c r="CK27" s="93"/>
      <c r="CM27" s="469"/>
      <c r="CY27" s="412"/>
      <c r="CZ27" s="412"/>
      <c r="DD27" s="412"/>
      <c r="DE27" s="412"/>
      <c r="DF27" s="412"/>
      <c r="DG27" s="414"/>
    </row>
    <row r="28" spans="1:112" ht="105.75" customHeight="1" x14ac:dyDescent="0.25">
      <c r="A28" s="409"/>
      <c r="B28" s="409"/>
      <c r="C28" s="409"/>
      <c r="D28" s="470"/>
      <c r="E28" s="471"/>
      <c r="F28" s="419"/>
      <c r="L28" s="419"/>
      <c r="M28" s="419"/>
      <c r="N28" s="416"/>
      <c r="O28" s="416"/>
      <c r="P28" s="416"/>
      <c r="Q28" s="85" t="s">
        <v>369</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3" t="str">
        <f t="shared" si="3"/>
        <v>Fuerte</v>
      </c>
      <c r="AE28" s="417"/>
      <c r="AF28" s="416"/>
      <c r="AG28" s="416"/>
      <c r="AH28" s="416"/>
      <c r="AI28" s="416"/>
      <c r="AJ28" s="416"/>
      <c r="AK28" s="416"/>
      <c r="AL28" s="416"/>
      <c r="AM28" s="85" t="s">
        <v>370</v>
      </c>
      <c r="AN28" s="85" t="s">
        <v>371</v>
      </c>
      <c r="AO28" s="93" t="s">
        <v>54</v>
      </c>
      <c r="AP28" s="84">
        <v>43467</v>
      </c>
      <c r="AQ28" s="84">
        <v>43830</v>
      </c>
      <c r="AR28" s="93" t="s">
        <v>372</v>
      </c>
      <c r="AS28" s="93"/>
      <c r="AT28" s="85"/>
      <c r="AU28" s="432"/>
      <c r="AV28" s="432"/>
      <c r="AW28" s="437"/>
      <c r="AX28" s="439"/>
      <c r="AY28" s="413"/>
      <c r="AZ28" s="96"/>
      <c r="BA28" s="413"/>
      <c r="BB28" s="115"/>
      <c r="BC28" s="119"/>
      <c r="BD28" s="466"/>
      <c r="BE28" s="466"/>
      <c r="BF28" s="468"/>
      <c r="BG28" s="461"/>
      <c r="BH28" s="444"/>
      <c r="BI28" s="444"/>
      <c r="BJ28" s="464"/>
      <c r="BK28" s="115"/>
      <c r="BL28" s="119"/>
      <c r="BM28" s="466"/>
      <c r="BN28" s="466"/>
      <c r="BO28" s="468"/>
      <c r="BP28" s="461"/>
      <c r="BQ28" s="444"/>
      <c r="BR28" s="444"/>
      <c r="BS28" s="434"/>
      <c r="BT28" s="98"/>
      <c r="BU28" s="98"/>
      <c r="BV28" s="434"/>
      <c r="BW28" s="434"/>
      <c r="BX28" s="434"/>
      <c r="BY28" s="434"/>
      <c r="BZ28" s="434"/>
      <c r="CA28" s="98"/>
      <c r="CB28" s="434"/>
      <c r="CC28" s="93"/>
      <c r="CD28" s="93"/>
      <c r="CE28" s="93"/>
      <c r="CF28" s="93"/>
      <c r="CG28" s="93"/>
      <c r="CH28" s="93"/>
      <c r="CI28" s="93"/>
      <c r="CJ28" s="93"/>
      <c r="CK28" s="93"/>
      <c r="CM28" s="469"/>
      <c r="CY28" s="413"/>
      <c r="CZ28" s="413"/>
      <c r="DD28" s="412"/>
      <c r="DE28" s="412"/>
      <c r="DF28" s="412"/>
      <c r="DG28" s="414"/>
    </row>
    <row r="29" spans="1:112" ht="105.75" customHeight="1" x14ac:dyDescent="0.25">
      <c r="A29" s="409" t="s">
        <v>54</v>
      </c>
      <c r="B29" s="409" t="s">
        <v>197</v>
      </c>
      <c r="C29" s="409" t="s">
        <v>197</v>
      </c>
      <c r="D29" s="470" t="s">
        <v>215</v>
      </c>
      <c r="E29" s="471" t="s">
        <v>359</v>
      </c>
      <c r="F29" s="419" t="s">
        <v>373</v>
      </c>
      <c r="L29" s="419" t="s">
        <v>374</v>
      </c>
      <c r="M29" s="419" t="s">
        <v>375</v>
      </c>
      <c r="N29" s="416" t="s">
        <v>9</v>
      </c>
      <c r="O29" s="416" t="s">
        <v>14</v>
      </c>
      <c r="P29" s="416" t="str">
        <f>INDEX([9]Validacion!$C$15:$G$19,'Mapa de Riesgos'!CY29:CY31,'Mapa de Riesgos'!CZ29:CZ31)</f>
        <v>Extrema</v>
      </c>
      <c r="Q29" s="85" t="s">
        <v>376</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3" t="str">
        <f t="shared" si="3"/>
        <v>Fuerte</v>
      </c>
      <c r="AE29" s="417">
        <f>(IF(AD29="Fuerte",100,IF(AD29="Moderado",50,0))+IF(AD30="Fuerte",100,IF(AD30="Moderado",50,0))+IF(AD31="Fuerte",100,IF(AD31="Moderado",50,0)))/3</f>
        <v>100</v>
      </c>
      <c r="AF29" s="416" t="str">
        <f>IF(AE29=100,"Fuerte",IF(OR(AE29=99,AE29&gt;=50),"Moderado","Débil"))</f>
        <v>Fuerte</v>
      </c>
      <c r="AG29" s="416" t="s">
        <v>150</v>
      </c>
      <c r="AH29" s="416" t="s">
        <v>152</v>
      </c>
      <c r="AI29" s="416" t="str">
        <f>VLOOKUP(IF(DE29=0,DE29+1,DE29),[9]Validacion!$J$15:$K$19,2,FALSE)</f>
        <v>Rara Vez</v>
      </c>
      <c r="AJ29" s="416" t="str">
        <f>VLOOKUP(IF(DG29=0,DG29+1,DG29),[9]Validacion!$J$23:$K$27,2,FALSE)</f>
        <v>Mayor</v>
      </c>
      <c r="AK29" s="416" t="str">
        <f>INDEX([9]Validacion!$C$15:$G$19,IF(DE29=0,DE29+1,'Mapa de Riesgos'!DE29:DE31),IF(DG29=0,DG29+1,'Mapa de Riesgos'!DG29:DG31))</f>
        <v>Alta</v>
      </c>
      <c r="AL29" s="416" t="s">
        <v>226</v>
      </c>
      <c r="AM29" s="85" t="s">
        <v>377</v>
      </c>
      <c r="AN29" s="93" t="s">
        <v>378</v>
      </c>
      <c r="AO29" s="93" t="s">
        <v>379</v>
      </c>
      <c r="AP29" s="84">
        <v>43467</v>
      </c>
      <c r="AQ29" s="84">
        <v>43830</v>
      </c>
      <c r="AR29" s="93" t="s">
        <v>380</v>
      </c>
      <c r="AS29" s="93"/>
      <c r="AT29" s="93"/>
      <c r="AU29" s="93"/>
      <c r="AV29" s="93"/>
      <c r="AW29" s="114"/>
      <c r="AX29" s="86"/>
      <c r="AY29" s="411"/>
      <c r="AZ29" s="94"/>
      <c r="BA29" s="411"/>
      <c r="BB29" s="115"/>
      <c r="BC29" s="115"/>
      <c r="BD29" s="115"/>
      <c r="BE29" s="115"/>
      <c r="BF29" s="116"/>
      <c r="BG29" s="117"/>
      <c r="BH29" s="442"/>
      <c r="BI29" s="442"/>
      <c r="BJ29" s="462"/>
      <c r="BK29" s="115"/>
      <c r="BL29" s="115"/>
      <c r="BM29" s="115"/>
      <c r="BN29" s="115"/>
      <c r="BO29" s="116"/>
      <c r="BP29" s="117"/>
      <c r="BQ29" s="442"/>
      <c r="BR29" s="442"/>
      <c r="BS29" s="433"/>
      <c r="BT29" s="118"/>
      <c r="BU29" s="118"/>
      <c r="BV29" s="118"/>
      <c r="BW29" s="118"/>
      <c r="BX29" s="118"/>
      <c r="BY29" s="118"/>
      <c r="BZ29" s="118"/>
      <c r="CA29" s="118"/>
      <c r="CB29" s="118"/>
      <c r="CC29" s="93"/>
      <c r="CD29" s="93"/>
      <c r="CE29" s="93"/>
      <c r="CF29" s="93"/>
      <c r="CG29" s="93"/>
      <c r="CH29" s="93"/>
      <c r="CI29" s="93"/>
      <c r="CJ29" s="93"/>
      <c r="CK29" s="93"/>
      <c r="CM29" s="469"/>
      <c r="CY29" s="411">
        <f>VLOOKUP(N29,[9]Validacion!$I$15:$M$19,2,FALSE)</f>
        <v>3</v>
      </c>
      <c r="CZ29" s="411">
        <f>VLOOKUP(O29,[9]Validacion!$I$23:$J$27,2,FALSE)</f>
        <v>4</v>
      </c>
      <c r="DD29" s="411">
        <f>VLOOKUP($N29,[9]Validacion!$I$15:$M$19,2,FALSE)</f>
        <v>3</v>
      </c>
      <c r="DE29" s="411">
        <f>IF(AF29="Fuerte",DD29-2,IF(AND(AF29="Moderado",AG29="Directamente",AH29="Directamente"),DD29-1,IF(AND(AF29="Moderado",AG29="No Disminuye",AH29="Directamente"),DD29,IF(AND(AF29="Moderado",AG29="Directamente",AH29="No Disminuye"),DD29-1,DD29))))</f>
        <v>1</v>
      </c>
      <c r="DF29" s="411">
        <f>VLOOKUP($O29,[9]Validacion!$I$23:$J$27,2,FALSE)</f>
        <v>4</v>
      </c>
      <c r="DG29" s="414">
        <f>IF(AF29="Fuerte",DF29,IF(AND(AF29="Moderado",AG29="Directamente",AH29="Directamente"),DF29-1,IF(AND(AF29="Moderado",AG29="No Disminuye",AH29="Directamente"),DF29-1,IF(AND(AF29="Moderado",AG29="Directamente",AH29="No Disminuye"),DF29,DF29))))</f>
        <v>4</v>
      </c>
    </row>
    <row r="30" spans="1:112" ht="105.75" customHeight="1" x14ac:dyDescent="0.25">
      <c r="A30" s="409"/>
      <c r="B30" s="409"/>
      <c r="C30" s="409"/>
      <c r="D30" s="470"/>
      <c r="E30" s="471"/>
      <c r="F30" s="419"/>
      <c r="L30" s="419"/>
      <c r="M30" s="419"/>
      <c r="N30" s="416"/>
      <c r="O30" s="416"/>
      <c r="P30" s="416"/>
      <c r="Q30" s="85" t="s">
        <v>381</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3" t="str">
        <f t="shared" si="3"/>
        <v>Fuerte</v>
      </c>
      <c r="AE30" s="417"/>
      <c r="AF30" s="416"/>
      <c r="AG30" s="416"/>
      <c r="AH30" s="416"/>
      <c r="AI30" s="416"/>
      <c r="AJ30" s="416"/>
      <c r="AK30" s="416"/>
      <c r="AL30" s="416"/>
      <c r="AM30" s="85" t="s">
        <v>382</v>
      </c>
      <c r="AN30" s="93" t="s">
        <v>383</v>
      </c>
      <c r="AO30" s="93" t="s">
        <v>379</v>
      </c>
      <c r="AP30" s="84">
        <v>43467</v>
      </c>
      <c r="AQ30" s="84">
        <v>43830</v>
      </c>
      <c r="AR30" s="93" t="s">
        <v>384</v>
      </c>
      <c r="AS30" s="93"/>
      <c r="AT30" s="93"/>
      <c r="AU30" s="431"/>
      <c r="AV30" s="431"/>
      <c r="AW30" s="436"/>
      <c r="AX30" s="438"/>
      <c r="AY30" s="412"/>
      <c r="AZ30" s="95"/>
      <c r="BA30" s="412"/>
      <c r="BB30" s="115"/>
      <c r="BC30" s="115"/>
      <c r="BD30" s="465"/>
      <c r="BE30" s="465"/>
      <c r="BF30" s="467"/>
      <c r="BG30" s="460"/>
      <c r="BH30" s="443"/>
      <c r="BI30" s="443"/>
      <c r="BJ30" s="463"/>
      <c r="BK30" s="115"/>
      <c r="BL30" s="115"/>
      <c r="BM30" s="465"/>
      <c r="BN30" s="465"/>
      <c r="BO30" s="467"/>
      <c r="BP30" s="460"/>
      <c r="BQ30" s="443"/>
      <c r="BR30" s="443"/>
      <c r="BS30" s="441"/>
      <c r="BT30" s="97"/>
      <c r="BU30" s="97"/>
      <c r="BV30" s="433"/>
      <c r="BW30" s="433"/>
      <c r="BX30" s="433"/>
      <c r="BY30" s="433"/>
      <c r="BZ30" s="433"/>
      <c r="CA30" s="97"/>
      <c r="CB30" s="433"/>
      <c r="CC30" s="93"/>
      <c r="CD30" s="93"/>
      <c r="CE30" s="93"/>
      <c r="CF30" s="93"/>
      <c r="CG30" s="93"/>
      <c r="CH30" s="93"/>
      <c r="CI30" s="93"/>
      <c r="CJ30" s="93"/>
      <c r="CK30" s="93"/>
      <c r="CM30" s="469"/>
      <c r="CY30" s="412"/>
      <c r="CZ30" s="412"/>
      <c r="DD30" s="412"/>
      <c r="DE30" s="412"/>
      <c r="DF30" s="412"/>
      <c r="DG30" s="414"/>
    </row>
    <row r="31" spans="1:112" ht="108" customHeight="1" x14ac:dyDescent="0.25">
      <c r="A31" s="409"/>
      <c r="B31" s="409"/>
      <c r="C31" s="409"/>
      <c r="D31" s="470"/>
      <c r="E31" s="471"/>
      <c r="F31" s="419"/>
      <c r="L31" s="419"/>
      <c r="M31" s="419"/>
      <c r="N31" s="416"/>
      <c r="O31" s="416"/>
      <c r="P31" s="416"/>
      <c r="Q31" s="85" t="s">
        <v>369</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3" t="str">
        <f t="shared" si="3"/>
        <v>Fuerte</v>
      </c>
      <c r="AE31" s="417"/>
      <c r="AF31" s="416"/>
      <c r="AG31" s="416"/>
      <c r="AH31" s="416"/>
      <c r="AI31" s="416"/>
      <c r="AJ31" s="416"/>
      <c r="AK31" s="416"/>
      <c r="AL31" s="416"/>
      <c r="AM31" s="85" t="s">
        <v>370</v>
      </c>
      <c r="AN31" s="85" t="s">
        <v>371</v>
      </c>
      <c r="AO31" s="93" t="s">
        <v>54</v>
      </c>
      <c r="AP31" s="84">
        <v>43467</v>
      </c>
      <c r="AQ31" s="84">
        <v>43830</v>
      </c>
      <c r="AR31" s="93" t="s">
        <v>372</v>
      </c>
      <c r="AS31" s="93"/>
      <c r="AT31" s="85"/>
      <c r="AU31" s="432"/>
      <c r="AV31" s="432"/>
      <c r="AW31" s="437"/>
      <c r="AX31" s="439"/>
      <c r="AY31" s="413"/>
      <c r="AZ31" s="96"/>
      <c r="BA31" s="413"/>
      <c r="BB31" s="115"/>
      <c r="BC31" s="119"/>
      <c r="BD31" s="466"/>
      <c r="BE31" s="466"/>
      <c r="BF31" s="468"/>
      <c r="BG31" s="461"/>
      <c r="BH31" s="444"/>
      <c r="BI31" s="444"/>
      <c r="BJ31" s="464"/>
      <c r="BK31" s="115"/>
      <c r="BL31" s="119"/>
      <c r="BM31" s="466"/>
      <c r="BN31" s="466"/>
      <c r="BO31" s="468"/>
      <c r="BP31" s="461"/>
      <c r="BQ31" s="444"/>
      <c r="BR31" s="444"/>
      <c r="BS31" s="434"/>
      <c r="BT31" s="98"/>
      <c r="BU31" s="98"/>
      <c r="BV31" s="434"/>
      <c r="BW31" s="434"/>
      <c r="BX31" s="434"/>
      <c r="BY31" s="434"/>
      <c r="BZ31" s="434"/>
      <c r="CA31" s="98"/>
      <c r="CB31" s="434"/>
      <c r="CC31" s="93"/>
      <c r="CD31" s="93"/>
      <c r="CE31" s="93"/>
      <c r="CF31" s="93"/>
      <c r="CG31" s="93"/>
      <c r="CH31" s="93"/>
      <c r="CI31" s="93"/>
      <c r="CJ31" s="93"/>
      <c r="CK31" s="93"/>
      <c r="CM31" s="469"/>
      <c r="CY31" s="413"/>
      <c r="CZ31" s="413"/>
      <c r="DD31" s="412"/>
      <c r="DE31" s="412"/>
      <c r="DF31" s="412"/>
      <c r="DG31" s="414"/>
    </row>
    <row r="32" spans="1:112" ht="174.75" customHeight="1" x14ac:dyDescent="0.25">
      <c r="A32" s="93" t="s">
        <v>52</v>
      </c>
      <c r="B32" s="93" t="s">
        <v>197</v>
      </c>
      <c r="C32" s="93" t="s">
        <v>197</v>
      </c>
      <c r="D32" s="133" t="s">
        <v>214</v>
      </c>
      <c r="E32" s="134" t="s">
        <v>385</v>
      </c>
      <c r="F32" s="134" t="s">
        <v>386</v>
      </c>
      <c r="L32" s="134" t="s">
        <v>387</v>
      </c>
      <c r="M32" s="134" t="s">
        <v>388</v>
      </c>
      <c r="N32" s="90" t="s">
        <v>10</v>
      </c>
      <c r="O32" s="90" t="s">
        <v>14</v>
      </c>
      <c r="P32" s="90" t="str">
        <f>INDEX([9]Validacion!$C$15:$G$19,'Mapa de Riesgos'!CY32:CY32,'Mapa de Riesgos'!CZ32:CZ32)</f>
        <v>Alta</v>
      </c>
      <c r="Q32" s="119" t="s">
        <v>389</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3"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390</v>
      </c>
      <c r="AN32" s="85" t="s">
        <v>367</v>
      </c>
      <c r="AO32" s="85" t="s">
        <v>52</v>
      </c>
      <c r="AP32" s="84">
        <v>43467</v>
      </c>
      <c r="AQ32" s="84">
        <v>43830</v>
      </c>
      <c r="AR32" s="93" t="s">
        <v>391</v>
      </c>
      <c r="AS32" s="93"/>
      <c r="AT32" s="93"/>
      <c r="AU32" s="93"/>
      <c r="AV32" s="93"/>
      <c r="AW32" s="114"/>
      <c r="AX32" s="86"/>
      <c r="AY32" s="94"/>
      <c r="AZ32" s="94"/>
      <c r="BA32" s="94"/>
      <c r="BB32" s="115"/>
      <c r="BC32" s="115"/>
      <c r="BD32" s="115"/>
      <c r="BE32" s="115"/>
      <c r="BF32" s="116"/>
      <c r="BG32" s="117"/>
      <c r="BH32" s="135"/>
      <c r="BI32" s="135"/>
      <c r="BJ32" s="136"/>
      <c r="BK32" s="115"/>
      <c r="BL32" s="115"/>
      <c r="BM32" s="115"/>
      <c r="BN32" s="115"/>
      <c r="BO32" s="116"/>
      <c r="BP32" s="117"/>
      <c r="BQ32" s="135"/>
      <c r="BR32" s="135"/>
      <c r="BS32" s="97"/>
      <c r="BT32" s="118"/>
      <c r="BU32" s="118"/>
      <c r="BV32" s="118"/>
      <c r="BW32" s="118"/>
      <c r="BX32" s="118"/>
      <c r="BY32" s="118"/>
      <c r="BZ32" s="118"/>
      <c r="CA32" s="118"/>
      <c r="CB32" s="118"/>
      <c r="CC32" s="93"/>
      <c r="CD32" s="93"/>
      <c r="CE32" s="93"/>
      <c r="CF32" s="93"/>
      <c r="CG32" s="93"/>
      <c r="CH32" s="93"/>
      <c r="CI32" s="93"/>
      <c r="CJ32" s="93"/>
      <c r="CK32" s="93"/>
      <c r="CM32" s="137"/>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 customHeight="1" x14ac:dyDescent="0.25">
      <c r="A33" s="409" t="s">
        <v>25</v>
      </c>
      <c r="B33" s="409" t="s">
        <v>27</v>
      </c>
      <c r="C33" s="409" t="s">
        <v>27</v>
      </c>
      <c r="D33" s="459" t="s">
        <v>392</v>
      </c>
      <c r="E33" s="409" t="s">
        <v>393</v>
      </c>
      <c r="F33" s="419" t="s">
        <v>394</v>
      </c>
      <c r="L33" s="409" t="s">
        <v>395</v>
      </c>
      <c r="M33" s="409" t="s">
        <v>396</v>
      </c>
      <c r="N33" s="416" t="s">
        <v>10</v>
      </c>
      <c r="O33" s="416" t="s">
        <v>14</v>
      </c>
      <c r="P33" s="416" t="str">
        <f>INDEX([9]Validacion!$C$15:$G$19,'Mapa de Riesgos'!CY33:CY34,'Mapa de Riesgos'!CZ33:CZ34)</f>
        <v>Alta</v>
      </c>
      <c r="Q33" s="93" t="s">
        <v>397</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3" t="str">
        <f t="shared" si="3"/>
        <v>Fuerte</v>
      </c>
      <c r="AE33" s="416">
        <f>(IF(AD33="Fuerte",100,IF(AD33="Moderado",50,0))+IF(AD34="Fuerte",100,IF(AD34="Moderado",50,0)))/2</f>
        <v>100</v>
      </c>
      <c r="AF33" s="416" t="str">
        <f>IF(AE33=100,"Fuerte",IF(OR(AE33=99,AE33&gt;=50),"Moderado","Débil"))</f>
        <v>Fuerte</v>
      </c>
      <c r="AG33" s="416" t="s">
        <v>150</v>
      </c>
      <c r="AH33" s="416" t="s">
        <v>152</v>
      </c>
      <c r="AI33" s="416" t="str">
        <f>VLOOKUP(IF(DE33=0,DE33+1,DE33),[9]Validacion!$J$15:$K$19,2,FALSE)</f>
        <v>Rara Vez</v>
      </c>
      <c r="AJ33" s="416" t="str">
        <f>VLOOKUP(IF(DG33=0,DG33+1,DG33),[9]Validacion!$J$23:$K$27,2,FALSE)</f>
        <v>Mayor</v>
      </c>
      <c r="AK33" s="416" t="str">
        <f>INDEX([9]Validacion!$C$15:$G$19,IF(DE33=0,DE33+1,'Mapa de Riesgos'!DE33:DE34),IF(DG33=0,DG33+1,'Mapa de Riesgos'!DG33:DG34))</f>
        <v>Alta</v>
      </c>
      <c r="AL33" s="416" t="s">
        <v>226</v>
      </c>
      <c r="AM33" s="93" t="s">
        <v>398</v>
      </c>
      <c r="AN33" s="93" t="s">
        <v>399</v>
      </c>
      <c r="AO33" s="93" t="s">
        <v>25</v>
      </c>
      <c r="AP33" s="84">
        <v>43467</v>
      </c>
      <c r="AQ33" s="84">
        <v>43830</v>
      </c>
      <c r="AR33" s="93" t="s">
        <v>342</v>
      </c>
      <c r="AS33" s="425"/>
      <c r="AT33" s="425"/>
      <c r="AU33" s="93"/>
      <c r="AV33" s="93"/>
      <c r="AW33" s="138"/>
      <c r="AX33" s="86"/>
      <c r="AY33" s="411"/>
      <c r="AZ33" s="94"/>
      <c r="BA33" s="411"/>
      <c r="BB33" s="91"/>
      <c r="BC33" s="91"/>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93"/>
      <c r="CD33" s="93"/>
      <c r="CE33" s="93"/>
      <c r="CF33" s="93"/>
      <c r="CG33" s="93"/>
      <c r="CH33" s="93"/>
      <c r="CI33" s="93"/>
      <c r="CJ33" s="93"/>
      <c r="CK33" s="93"/>
      <c r="CY33" s="411">
        <f>VLOOKUP(N33,[9]Validacion!$I$15:$M$19,2,FALSE)</f>
        <v>2</v>
      </c>
      <c r="CZ33" s="411">
        <f>VLOOKUP(O33,[9]Validacion!$I$23:$J$27,2,FALSE)</f>
        <v>4</v>
      </c>
      <c r="DD33" s="411">
        <f>VLOOKUP($N33,[9]Validacion!$I$15:$M$19,2,FALSE)</f>
        <v>2</v>
      </c>
      <c r="DE33" s="411">
        <f>IF(AF33="Fuerte",DD33-2,IF(AND(AF33="Moderado",AG33="Directamente",AH33="Directamente"),DD33-1,IF(AND(AF33="Moderado",AG33="No Disminuye",AH33="Directamente"),DD33,IF(AND(AF33="Moderado",AG33="Directamente",AH33="No Disminuye"),DD33-1,DD33))))</f>
        <v>0</v>
      </c>
      <c r="DF33" s="411">
        <f>VLOOKUP($O33,[9]Validacion!$I$23:$J$27,2,FALSE)</f>
        <v>4</v>
      </c>
      <c r="DG33" s="414">
        <f>IF(AF33="Fuerte",DF33,IF(AND(AF33="Moderado",AG33="Directamente",AH33="Directamente"),DF33-1,IF(AND(AF33="Moderado",AG33="No Disminuye",AH33="Directamente"),DF33-1,IF(AND(AF33="Moderado",AG33="Directamente",AH33="No Disminuye"),DF33,DF33))))</f>
        <v>4</v>
      </c>
    </row>
    <row r="34" spans="1:111" ht="102" customHeight="1" x14ac:dyDescent="0.25">
      <c r="A34" s="409"/>
      <c r="B34" s="409"/>
      <c r="C34" s="409"/>
      <c r="D34" s="459"/>
      <c r="E34" s="409"/>
      <c r="F34" s="419"/>
      <c r="L34" s="409"/>
      <c r="M34" s="409"/>
      <c r="N34" s="416"/>
      <c r="O34" s="416"/>
      <c r="P34" s="416"/>
      <c r="Q34" s="93" t="s">
        <v>400</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3" t="str">
        <f t="shared" si="3"/>
        <v>Fuerte</v>
      </c>
      <c r="AE34" s="416"/>
      <c r="AF34" s="416"/>
      <c r="AG34" s="416"/>
      <c r="AH34" s="416"/>
      <c r="AI34" s="416"/>
      <c r="AJ34" s="416"/>
      <c r="AK34" s="416"/>
      <c r="AL34" s="416"/>
      <c r="AM34" s="93" t="s">
        <v>401</v>
      </c>
      <c r="AN34" s="93" t="s">
        <v>402</v>
      </c>
      <c r="AO34" s="93" t="s">
        <v>25</v>
      </c>
      <c r="AP34" s="84">
        <v>43467</v>
      </c>
      <c r="AQ34" s="84">
        <v>43830</v>
      </c>
      <c r="AR34" s="93" t="s">
        <v>403</v>
      </c>
      <c r="AS34" s="426"/>
      <c r="AT34" s="426"/>
      <c r="AU34" s="93"/>
      <c r="AV34" s="93"/>
      <c r="AW34" s="139"/>
      <c r="AX34" s="86"/>
      <c r="AY34" s="413"/>
      <c r="AZ34" s="96"/>
      <c r="BA34" s="413"/>
      <c r="BB34" s="92"/>
      <c r="BC34" s="92"/>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93"/>
      <c r="CD34" s="93"/>
      <c r="CE34" s="93"/>
      <c r="CF34" s="93"/>
      <c r="CG34" s="93"/>
      <c r="CH34" s="93"/>
      <c r="CI34" s="93"/>
      <c r="CJ34" s="93"/>
      <c r="CK34" s="93"/>
      <c r="CY34" s="413"/>
      <c r="CZ34" s="413"/>
      <c r="DD34" s="413"/>
      <c r="DE34" s="413"/>
      <c r="DF34" s="413"/>
      <c r="DG34" s="414"/>
    </row>
    <row r="35" spans="1:111" ht="134.25" customHeight="1" x14ac:dyDescent="0.25">
      <c r="A35" s="409" t="s">
        <v>25</v>
      </c>
      <c r="B35" s="409" t="s">
        <v>27</v>
      </c>
      <c r="C35" s="409" t="s">
        <v>27</v>
      </c>
      <c r="D35" s="458" t="s">
        <v>213</v>
      </c>
      <c r="E35" s="409" t="s">
        <v>404</v>
      </c>
      <c r="F35" s="419" t="s">
        <v>405</v>
      </c>
      <c r="L35" s="419" t="s">
        <v>406</v>
      </c>
      <c r="M35" s="419" t="s">
        <v>407</v>
      </c>
      <c r="N35" s="416" t="s">
        <v>10</v>
      </c>
      <c r="O35" s="416" t="s">
        <v>14</v>
      </c>
      <c r="P35" s="416" t="str">
        <f>INDEX([9]Validacion!$C$15:$G$19,'Mapa de Riesgos'!CY35:CY36,'Mapa de Riesgos'!CZ35:CZ36)</f>
        <v>Alta</v>
      </c>
      <c r="Q35" s="93" t="s">
        <v>408</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3" t="str">
        <f>IF(AND(AA35="Moderado",AB35="Moderado",AC35=100),"Moderado",IF(AC35=200,"Fuerte",IF(OR(AC35=150,),"Moderado","Débil")))</f>
        <v>Fuerte</v>
      </c>
      <c r="AE35" s="416">
        <f>(IF(AD35="Fuerte",100,IF(AD35="Moderado",50,0))+IF(AD36="Fuerte",100,IF(AD36="Moderado",50,0)))/2</f>
        <v>100</v>
      </c>
      <c r="AF35" s="416" t="str">
        <f>IF(AE35=100,"Fuerte",IF(OR(AE35=99,AE35&gt;=50),"Moderado","Débil"))</f>
        <v>Fuerte</v>
      </c>
      <c r="AG35" s="416" t="s">
        <v>150</v>
      </c>
      <c r="AH35" s="416" t="s">
        <v>152</v>
      </c>
      <c r="AI35" s="416" t="str">
        <f>VLOOKUP(IF(DE35=0,DE35+1,DE35),[9]Validacion!$J$15:$K$19,2,FALSE)</f>
        <v>Rara Vez</v>
      </c>
      <c r="AJ35" s="416" t="str">
        <f>VLOOKUP(IF(DG35=0,DG35+1,DG35),[9]Validacion!$J$23:$K$27,2,FALSE)</f>
        <v>Mayor</v>
      </c>
      <c r="AK35" s="416" t="str">
        <f>INDEX([9]Validacion!$C$15:$G$19,IF(DE35=0,DE35+1,'Mapa de Riesgos'!DE35:DE36),IF(DG35=0,DG35+1,'Mapa de Riesgos'!DG35:DG36))</f>
        <v>Alta</v>
      </c>
      <c r="AL35" s="416" t="s">
        <v>226</v>
      </c>
      <c r="AM35" s="93" t="s">
        <v>409</v>
      </c>
      <c r="AN35" s="93" t="s">
        <v>314</v>
      </c>
      <c r="AO35" s="93" t="s">
        <v>25</v>
      </c>
      <c r="AP35" s="84">
        <v>43467</v>
      </c>
      <c r="AQ35" s="84">
        <v>43830</v>
      </c>
      <c r="AR35" s="93" t="s">
        <v>410</v>
      </c>
      <c r="AS35" s="425"/>
      <c r="AT35" s="425"/>
      <c r="AU35" s="93"/>
      <c r="AV35" s="93"/>
      <c r="AW35" s="90"/>
      <c r="AX35" s="86"/>
      <c r="AY35" s="411"/>
      <c r="AZ35" s="94"/>
      <c r="BA35" s="411"/>
      <c r="BB35" s="425"/>
      <c r="BC35" s="425"/>
      <c r="BD35" s="93"/>
      <c r="BE35" s="90"/>
      <c r="BF35" s="90"/>
      <c r="BG35" s="86"/>
      <c r="BH35" s="411"/>
      <c r="BI35" s="411"/>
      <c r="BJ35" s="433"/>
      <c r="BK35" s="425"/>
      <c r="BL35" s="425"/>
      <c r="BM35" s="93"/>
      <c r="BN35" s="90"/>
      <c r="BO35" s="90"/>
      <c r="BP35" s="86"/>
      <c r="BQ35" s="411"/>
      <c r="BR35" s="411"/>
      <c r="BS35" s="411"/>
      <c r="BT35" s="118"/>
      <c r="BU35" s="118"/>
      <c r="BV35" s="118"/>
      <c r="BW35" s="118"/>
      <c r="BX35" s="118"/>
      <c r="BY35" s="118"/>
      <c r="BZ35" s="118"/>
      <c r="CA35" s="118"/>
      <c r="CB35" s="118"/>
      <c r="CC35" s="93"/>
      <c r="CD35" s="93"/>
      <c r="CE35" s="93"/>
      <c r="CF35" s="93"/>
      <c r="CG35" s="93"/>
      <c r="CH35" s="93"/>
      <c r="CI35" s="93"/>
      <c r="CJ35" s="93"/>
      <c r="CK35" s="93"/>
      <c r="CY35" s="411">
        <f>VLOOKUP(N35,[9]Validacion!$I$15:$M$19,2,FALSE)</f>
        <v>2</v>
      </c>
      <c r="CZ35" s="411">
        <f>VLOOKUP(O35,[9]Validacion!$I$23:$J$27,2,FALSE)</f>
        <v>4</v>
      </c>
      <c r="DD35" s="411">
        <f>VLOOKUP($N35,[9]Validacion!$I$15:$M$19,2,FALSE)</f>
        <v>2</v>
      </c>
      <c r="DE35" s="411">
        <f>IF(AF35="Fuerte",DD35-2,IF(AND(AF35="Moderado",AG35="Directamente",AH35="Directamente"),DD35-1,IF(AND(AF35="Moderado",AG35="No Disminuye",AH35="Directamente"),DD35,IF(AND(AF35="Moderado",AG35="Directamente",AH35="No Disminuye"),DD35-1,DD35))))</f>
        <v>0</v>
      </c>
      <c r="DF35" s="411">
        <f>VLOOKUP($O35,[9]Validacion!$I$23:$J$27,2,FALSE)</f>
        <v>4</v>
      </c>
      <c r="DG35" s="414">
        <f>IF(AF35="Fuerte",DF35,IF(AND(AF35="Moderado",AG35="Directamente",AH35="Directamente"),DF35-1,IF(AND(AF35="Moderado",AG35="No Disminuye",AH35="Directamente"),DF35-1,IF(AND(AF35="Moderado",AG35="Directamente",AH35="No Disminuye"),DF35,DF35))))</f>
        <v>4</v>
      </c>
    </row>
    <row r="36" spans="1:111" ht="99" customHeight="1" x14ac:dyDescent="0.25">
      <c r="A36" s="409"/>
      <c r="B36" s="409"/>
      <c r="C36" s="409"/>
      <c r="D36" s="458"/>
      <c r="E36" s="409"/>
      <c r="F36" s="419"/>
      <c r="L36" s="419"/>
      <c r="M36" s="419"/>
      <c r="N36" s="416"/>
      <c r="O36" s="416"/>
      <c r="P36" s="416"/>
      <c r="Q36" s="93" t="s">
        <v>411</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3" t="str">
        <f>IF(AND(AA36="Moderado",AB36="Moderado",AC36=100),"Moderado",IF(AC36=200,"Fuerte",IF(OR(AC36=150,),"Moderado","Débil")))</f>
        <v>Fuerte</v>
      </c>
      <c r="AE36" s="416"/>
      <c r="AF36" s="416"/>
      <c r="AG36" s="416"/>
      <c r="AH36" s="416"/>
      <c r="AI36" s="416"/>
      <c r="AJ36" s="416"/>
      <c r="AK36" s="416"/>
      <c r="AL36" s="416"/>
      <c r="AM36" s="93" t="s">
        <v>412</v>
      </c>
      <c r="AN36" s="93" t="s">
        <v>413</v>
      </c>
      <c r="AO36" s="93" t="s">
        <v>25</v>
      </c>
      <c r="AP36" s="84">
        <v>43467</v>
      </c>
      <c r="AQ36" s="84">
        <v>43830</v>
      </c>
      <c r="AR36" s="93" t="s">
        <v>414</v>
      </c>
      <c r="AS36" s="426"/>
      <c r="AT36" s="426"/>
      <c r="AU36" s="93"/>
      <c r="AV36" s="93"/>
      <c r="AW36" s="114"/>
      <c r="AX36" s="86"/>
      <c r="AY36" s="413"/>
      <c r="AZ36" s="96"/>
      <c r="BA36" s="413"/>
      <c r="BB36" s="426"/>
      <c r="BC36" s="426"/>
      <c r="BD36" s="93"/>
      <c r="BE36" s="93"/>
      <c r="BF36" s="114"/>
      <c r="BG36" s="86"/>
      <c r="BH36" s="413"/>
      <c r="BI36" s="413"/>
      <c r="BJ36" s="434"/>
      <c r="BK36" s="426"/>
      <c r="BL36" s="426"/>
      <c r="BM36" s="93"/>
      <c r="BN36" s="93"/>
      <c r="BO36" s="114"/>
      <c r="BP36" s="86"/>
      <c r="BQ36" s="413"/>
      <c r="BR36" s="413"/>
      <c r="BS36" s="413"/>
      <c r="BT36" s="118"/>
      <c r="BU36" s="118"/>
      <c r="BV36" s="118"/>
      <c r="BW36" s="118"/>
      <c r="BX36" s="118"/>
      <c r="BY36" s="118"/>
      <c r="BZ36" s="118"/>
      <c r="CA36" s="118"/>
      <c r="CB36" s="118"/>
      <c r="CC36" s="93"/>
      <c r="CD36" s="93"/>
      <c r="CE36" s="93"/>
      <c r="CF36" s="93"/>
      <c r="CG36" s="93"/>
      <c r="CH36" s="93"/>
      <c r="CI36" s="93"/>
      <c r="CJ36" s="93"/>
      <c r="CK36" s="93"/>
      <c r="CY36" s="413"/>
      <c r="CZ36" s="413"/>
      <c r="DD36" s="413"/>
      <c r="DE36" s="413"/>
      <c r="DF36" s="413"/>
      <c r="DG36" s="414"/>
    </row>
    <row r="37" spans="1:111" ht="99" customHeight="1" x14ac:dyDescent="0.25">
      <c r="A37" s="409" t="s">
        <v>24</v>
      </c>
      <c r="B37" s="409" t="s">
        <v>27</v>
      </c>
      <c r="C37" s="409" t="s">
        <v>27</v>
      </c>
      <c r="D37" s="451" t="s">
        <v>202</v>
      </c>
      <c r="E37" s="409" t="s">
        <v>415</v>
      </c>
      <c r="F37" s="409" t="s">
        <v>416</v>
      </c>
      <c r="L37" s="409" t="s">
        <v>417</v>
      </c>
      <c r="M37" s="409" t="s">
        <v>418</v>
      </c>
      <c r="N37" s="416" t="s">
        <v>10</v>
      </c>
      <c r="O37" s="416" t="s">
        <v>14</v>
      </c>
      <c r="P37" s="416" t="str">
        <f>INDEX([9]Validacion!$C$15:$G$19,'Mapa de Riesgos'!CY37:CY40,'Mapa de Riesgos'!CZ37:CZ40)</f>
        <v>Alta</v>
      </c>
      <c r="Q37" s="93" t="s">
        <v>419</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3" t="str">
        <f t="shared" si="3"/>
        <v>Fuerte</v>
      </c>
      <c r="AE37" s="417">
        <f>(IF(AD37="Fuerte",100,IF(AD37="Moderado",50,0))+IF(AD38="Fuerte",100,IF(AD38="Moderado",50,0))+IF(AD39="Fuerte",100,IF(AD39="Moderado",50,0))+IF(AD40="Fuerte",100,IF(AD40="Moderado",50,0)))/4</f>
        <v>100</v>
      </c>
      <c r="AF37" s="416" t="str">
        <f>IF(AE37=100,"Fuerte",IF(OR(AE37=99,AE37&gt;=50),"Moderado","Débil"))</f>
        <v>Fuerte</v>
      </c>
      <c r="AG37" s="416" t="s">
        <v>150</v>
      </c>
      <c r="AH37" s="416" t="s">
        <v>152</v>
      </c>
      <c r="AI37" s="416" t="str">
        <f>VLOOKUP(IF(DE37=0,DE37+1,DE37),[9]Validacion!$J$15:$K$19,2,FALSE)</f>
        <v>Rara Vez</v>
      </c>
      <c r="AJ37" s="416" t="str">
        <f>VLOOKUP(IF(DG37=0,DG37+1,DG37),[9]Validacion!$J$23:$K$27,2,FALSE)</f>
        <v>Mayor</v>
      </c>
      <c r="AK37" s="416" t="str">
        <f>INDEX([9]Validacion!$C$15:$G$19,IF(DE37=0,DE37+1,'Mapa de Riesgos'!DE37:DE40),IF(DG37=0,DG37+1,'Mapa de Riesgos'!DG37:DG40))</f>
        <v>Alta</v>
      </c>
      <c r="AL37" s="416" t="s">
        <v>226</v>
      </c>
      <c r="AM37" s="93" t="s">
        <v>420</v>
      </c>
      <c r="AN37" s="93" t="s">
        <v>421</v>
      </c>
      <c r="AO37" s="93" t="s">
        <v>422</v>
      </c>
      <c r="AP37" s="84">
        <v>43467</v>
      </c>
      <c r="AQ37" s="84">
        <v>43830</v>
      </c>
      <c r="AR37" s="93" t="s">
        <v>423</v>
      </c>
      <c r="AS37" s="140"/>
      <c r="AT37" s="140"/>
      <c r="AU37" s="93"/>
      <c r="AV37" s="85"/>
      <c r="AW37" s="120"/>
      <c r="AX37" s="86"/>
      <c r="AY37" s="411"/>
      <c r="AZ37" s="94"/>
      <c r="BA37" s="411"/>
      <c r="BB37" s="140"/>
      <c r="BC37" s="140"/>
      <c r="BD37" s="93"/>
      <c r="BE37" s="85"/>
      <c r="BF37" s="120"/>
      <c r="BG37" s="86"/>
      <c r="BH37" s="411"/>
      <c r="BI37" s="411"/>
      <c r="BJ37" s="140" t="s">
        <v>424</v>
      </c>
      <c r="BK37" s="140"/>
      <c r="BL37" s="140"/>
      <c r="BM37" s="93"/>
      <c r="BN37" s="85"/>
      <c r="BO37" s="120"/>
      <c r="BP37" s="86"/>
      <c r="BQ37" s="411"/>
      <c r="BR37" s="411"/>
      <c r="BS37" s="140"/>
      <c r="BT37" s="140"/>
      <c r="BU37" s="93"/>
      <c r="BV37" s="85"/>
      <c r="BW37" s="120"/>
      <c r="BX37" s="86"/>
      <c r="BY37" s="411"/>
      <c r="BZ37" s="411"/>
      <c r="CA37" s="118"/>
      <c r="CB37" s="118"/>
      <c r="CC37" s="93"/>
      <c r="CD37" s="93"/>
      <c r="CE37" s="93"/>
      <c r="CF37" s="93"/>
      <c r="CG37" s="93"/>
      <c r="CH37" s="93"/>
      <c r="CI37" s="93"/>
      <c r="CJ37" s="93"/>
      <c r="CK37" s="93"/>
      <c r="CY37" s="411">
        <f>VLOOKUP(N37,[9]Validacion!$I$15:$M$19,2,FALSE)</f>
        <v>2</v>
      </c>
      <c r="CZ37" s="411">
        <f>VLOOKUP(O37,[9]Validacion!$I$23:$J$27,2,FALSE)</f>
        <v>4</v>
      </c>
      <c r="DD37" s="411">
        <f>VLOOKUP($N37,[9]Validacion!$I$15:$M$19,2,FALSE)</f>
        <v>2</v>
      </c>
      <c r="DE37" s="411">
        <f>IF(AF37="Fuerte",DD37-2,IF(AND(AF37="Moderado",AG37="Directamente",AH37="Directamente"),DD37-1,IF(AND(AF37="Moderado",AG37="No Disminuye",AH37="Directamente"),DD37,IF(AND(AF37="Moderado",AG37="Directamente",AH37="No Disminuye"),DD37-1,DD37))))</f>
        <v>0</v>
      </c>
      <c r="DF37" s="411">
        <f>VLOOKUP($O37,[9]Validacion!$I$23:$J$27,2,FALSE)</f>
        <v>4</v>
      </c>
      <c r="DG37" s="414">
        <f>IF(AF37="Fuerte",DF37,IF(AND(AF37="Moderado",AG37="Directamente",AH37="Directamente"),DF37-1,IF(AND(AF37="Moderado",AG37="No Disminuye",AH37="Directamente"),DF37-1,IF(AND(AF37="Moderado",AG37="Directamente",AH37="No Disminuye"),DF37,DF37))))</f>
        <v>4</v>
      </c>
    </row>
    <row r="38" spans="1:111" ht="107.25" customHeight="1" x14ac:dyDescent="0.25">
      <c r="A38" s="409"/>
      <c r="B38" s="409"/>
      <c r="C38" s="409"/>
      <c r="D38" s="451"/>
      <c r="E38" s="409"/>
      <c r="F38" s="409"/>
      <c r="L38" s="409"/>
      <c r="M38" s="409"/>
      <c r="N38" s="416"/>
      <c r="O38" s="416"/>
      <c r="P38" s="416"/>
      <c r="Q38" s="93" t="s">
        <v>425</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3" t="str">
        <f t="shared" si="3"/>
        <v>Fuerte</v>
      </c>
      <c r="AE38" s="417"/>
      <c r="AF38" s="416"/>
      <c r="AG38" s="416"/>
      <c r="AH38" s="416"/>
      <c r="AI38" s="416"/>
      <c r="AJ38" s="416"/>
      <c r="AK38" s="416"/>
      <c r="AL38" s="416"/>
      <c r="AM38" s="93" t="s">
        <v>426</v>
      </c>
      <c r="AN38" s="93" t="s">
        <v>427</v>
      </c>
      <c r="AO38" s="93" t="s">
        <v>422</v>
      </c>
      <c r="AP38" s="84">
        <v>43467</v>
      </c>
      <c r="AQ38" s="84">
        <v>43830</v>
      </c>
      <c r="AR38" s="93" t="s">
        <v>428</v>
      </c>
      <c r="AS38" s="140"/>
      <c r="AT38" s="140"/>
      <c r="AU38" s="431"/>
      <c r="AV38" s="452"/>
      <c r="AW38" s="455"/>
      <c r="AX38" s="438"/>
      <c r="AY38" s="412"/>
      <c r="AZ38" s="95"/>
      <c r="BA38" s="412"/>
      <c r="BB38" s="140"/>
      <c r="BC38" s="140"/>
      <c r="BD38" s="431"/>
      <c r="BE38" s="452"/>
      <c r="BF38" s="455"/>
      <c r="BG38" s="438"/>
      <c r="BH38" s="412"/>
      <c r="BI38" s="412"/>
      <c r="BJ38" s="425" t="s">
        <v>429</v>
      </c>
      <c r="BK38" s="140"/>
      <c r="BL38" s="140"/>
      <c r="BM38" s="431"/>
      <c r="BN38" s="452"/>
      <c r="BO38" s="455"/>
      <c r="BP38" s="438"/>
      <c r="BQ38" s="412"/>
      <c r="BR38" s="412"/>
      <c r="BS38" s="425"/>
      <c r="BT38" s="140"/>
      <c r="BU38" s="431"/>
      <c r="BV38" s="452"/>
      <c r="BW38" s="455"/>
      <c r="BX38" s="438"/>
      <c r="BY38" s="412"/>
      <c r="BZ38" s="412"/>
      <c r="CA38" s="118"/>
      <c r="CB38" s="118"/>
      <c r="CC38" s="93"/>
      <c r="CD38" s="93"/>
      <c r="CE38" s="93"/>
      <c r="CF38" s="93"/>
      <c r="CG38" s="93"/>
      <c r="CH38" s="93"/>
      <c r="CI38" s="93"/>
      <c r="CJ38" s="93"/>
      <c r="CK38" s="93"/>
      <c r="CY38" s="412"/>
      <c r="CZ38" s="412"/>
      <c r="DD38" s="412"/>
      <c r="DE38" s="412"/>
      <c r="DF38" s="412"/>
      <c r="DG38" s="414"/>
    </row>
    <row r="39" spans="1:111" ht="105" customHeight="1" x14ac:dyDescent="0.25">
      <c r="A39" s="409"/>
      <c r="B39" s="409"/>
      <c r="C39" s="409"/>
      <c r="D39" s="451"/>
      <c r="E39" s="409"/>
      <c r="F39" s="409"/>
      <c r="L39" s="409"/>
      <c r="M39" s="409"/>
      <c r="N39" s="416"/>
      <c r="O39" s="416"/>
      <c r="P39" s="416"/>
      <c r="Q39" s="93" t="s">
        <v>430</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3" t="str">
        <f t="shared" si="3"/>
        <v>Fuerte</v>
      </c>
      <c r="AE39" s="417"/>
      <c r="AF39" s="416"/>
      <c r="AG39" s="416"/>
      <c r="AH39" s="416"/>
      <c r="AI39" s="416"/>
      <c r="AJ39" s="416"/>
      <c r="AK39" s="416"/>
      <c r="AL39" s="416"/>
      <c r="AM39" s="93" t="s">
        <v>431</v>
      </c>
      <c r="AN39" s="93" t="s">
        <v>432</v>
      </c>
      <c r="AO39" s="93" t="s">
        <v>422</v>
      </c>
      <c r="AP39" s="84">
        <v>43467</v>
      </c>
      <c r="AQ39" s="84">
        <v>43830</v>
      </c>
      <c r="AR39" s="93" t="s">
        <v>433</v>
      </c>
      <c r="AS39" s="140"/>
      <c r="AT39" s="140"/>
      <c r="AU39" s="440"/>
      <c r="AV39" s="453"/>
      <c r="AW39" s="456"/>
      <c r="AX39" s="446"/>
      <c r="AY39" s="412"/>
      <c r="AZ39" s="95"/>
      <c r="BA39" s="412"/>
      <c r="BB39" s="140"/>
      <c r="BC39" s="140"/>
      <c r="BD39" s="440"/>
      <c r="BE39" s="453"/>
      <c r="BF39" s="456"/>
      <c r="BG39" s="446"/>
      <c r="BH39" s="412"/>
      <c r="BI39" s="412"/>
      <c r="BJ39" s="449"/>
      <c r="BK39" s="140"/>
      <c r="BL39" s="140"/>
      <c r="BM39" s="440"/>
      <c r="BN39" s="453"/>
      <c r="BO39" s="456"/>
      <c r="BP39" s="446"/>
      <c r="BQ39" s="412"/>
      <c r="BR39" s="412"/>
      <c r="BS39" s="449"/>
      <c r="BT39" s="140"/>
      <c r="BU39" s="440"/>
      <c r="BV39" s="453"/>
      <c r="BW39" s="456"/>
      <c r="BX39" s="446"/>
      <c r="BY39" s="412"/>
      <c r="BZ39" s="412"/>
      <c r="CA39" s="118"/>
      <c r="CB39" s="118"/>
      <c r="CC39" s="93"/>
      <c r="CD39" s="93"/>
      <c r="CE39" s="93"/>
      <c r="CF39" s="93"/>
      <c r="CG39" s="93"/>
      <c r="CH39" s="93"/>
      <c r="CI39" s="93"/>
      <c r="CJ39" s="93"/>
      <c r="CK39" s="93"/>
      <c r="CY39" s="412"/>
      <c r="CZ39" s="412"/>
      <c r="DD39" s="412"/>
      <c r="DE39" s="412"/>
      <c r="DF39" s="412"/>
      <c r="DG39" s="414"/>
    </row>
    <row r="40" spans="1:111" ht="93.75" customHeight="1" x14ac:dyDescent="0.25">
      <c r="A40" s="409"/>
      <c r="B40" s="409"/>
      <c r="C40" s="409"/>
      <c r="D40" s="451"/>
      <c r="E40" s="409"/>
      <c r="F40" s="409"/>
      <c r="L40" s="409"/>
      <c r="M40" s="409"/>
      <c r="N40" s="416"/>
      <c r="O40" s="416"/>
      <c r="P40" s="416"/>
      <c r="Q40" s="93" t="s">
        <v>434</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3" t="str">
        <f t="shared" si="3"/>
        <v>Fuerte</v>
      </c>
      <c r="AE40" s="417"/>
      <c r="AF40" s="416"/>
      <c r="AG40" s="416"/>
      <c r="AH40" s="416"/>
      <c r="AI40" s="416"/>
      <c r="AJ40" s="416"/>
      <c r="AK40" s="416"/>
      <c r="AL40" s="416"/>
      <c r="AM40" s="141" t="s">
        <v>435</v>
      </c>
      <c r="AN40" s="93" t="s">
        <v>436</v>
      </c>
      <c r="AO40" s="93" t="s">
        <v>422</v>
      </c>
      <c r="AP40" s="84">
        <v>43467</v>
      </c>
      <c r="AQ40" s="84">
        <v>43830</v>
      </c>
      <c r="AR40" s="93" t="s">
        <v>437</v>
      </c>
      <c r="AS40" s="140"/>
      <c r="AT40" s="140"/>
      <c r="AU40" s="432"/>
      <c r="AV40" s="454"/>
      <c r="AW40" s="457"/>
      <c r="AX40" s="439"/>
      <c r="AY40" s="413"/>
      <c r="AZ40" s="96"/>
      <c r="BA40" s="413"/>
      <c r="BB40" s="140"/>
      <c r="BC40" s="140"/>
      <c r="BD40" s="432"/>
      <c r="BE40" s="454"/>
      <c r="BF40" s="457"/>
      <c r="BG40" s="439"/>
      <c r="BH40" s="413"/>
      <c r="BI40" s="413"/>
      <c r="BJ40" s="426"/>
      <c r="BK40" s="140"/>
      <c r="BL40" s="140"/>
      <c r="BM40" s="432"/>
      <c r="BN40" s="454"/>
      <c r="BO40" s="457"/>
      <c r="BP40" s="439"/>
      <c r="BQ40" s="413"/>
      <c r="BR40" s="413"/>
      <c r="BS40" s="426"/>
      <c r="BT40" s="140"/>
      <c r="BU40" s="432"/>
      <c r="BV40" s="454"/>
      <c r="BW40" s="457"/>
      <c r="BX40" s="439"/>
      <c r="BY40" s="413"/>
      <c r="BZ40" s="413"/>
      <c r="CA40" s="118"/>
      <c r="CB40" s="118"/>
      <c r="CC40" s="93"/>
      <c r="CD40" s="93"/>
      <c r="CE40" s="93"/>
      <c r="CF40" s="93"/>
      <c r="CG40" s="93"/>
      <c r="CH40" s="93"/>
      <c r="CI40" s="93"/>
      <c r="CJ40" s="93"/>
      <c r="CK40" s="93"/>
      <c r="CY40" s="413"/>
      <c r="CZ40" s="413"/>
      <c r="DD40" s="412"/>
      <c r="DE40" s="412"/>
      <c r="DF40" s="412"/>
      <c r="DG40" s="414"/>
    </row>
    <row r="41" spans="1:111" ht="81.75" customHeight="1" x14ac:dyDescent="0.25">
      <c r="A41" s="409" t="s">
        <v>24</v>
      </c>
      <c r="B41" s="409" t="s">
        <v>27</v>
      </c>
      <c r="C41" s="409" t="s">
        <v>27</v>
      </c>
      <c r="D41" s="451" t="s">
        <v>203</v>
      </c>
      <c r="E41" s="409" t="s">
        <v>415</v>
      </c>
      <c r="F41" s="409" t="s">
        <v>438</v>
      </c>
      <c r="L41" s="409" t="s">
        <v>439</v>
      </c>
      <c r="M41" s="409" t="s">
        <v>440</v>
      </c>
      <c r="N41" s="416" t="s">
        <v>10</v>
      </c>
      <c r="O41" s="416" t="s">
        <v>14</v>
      </c>
      <c r="P41" s="416" t="str">
        <f>INDEX([9]Validacion!$C$15:$G$19,'Mapa de Riesgos'!CY41:CY43,'Mapa de Riesgos'!CZ41:CZ43)</f>
        <v>Alta</v>
      </c>
      <c r="Q41" s="93" t="s">
        <v>441</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3" t="str">
        <f t="shared" si="3"/>
        <v>Fuerte</v>
      </c>
      <c r="AE41" s="417">
        <f>(IF(AD41="Fuerte",100,IF(AD41="Moderado",50,0))+IF(AD42="Fuerte",100,IF(AD42="Moderado",50,0))+IF(AD43="Fuerte",100,IF(AD43="Moderado",50,0)))/3</f>
        <v>100</v>
      </c>
      <c r="AF41" s="416" t="str">
        <f>IF(AE41=100,"Fuerte",IF(OR(AE41=99,AE41&gt;=50),"Moderado","Débil"))</f>
        <v>Fuerte</v>
      </c>
      <c r="AG41" s="416" t="s">
        <v>150</v>
      </c>
      <c r="AH41" s="416" t="s">
        <v>152</v>
      </c>
      <c r="AI41" s="416" t="str">
        <f>VLOOKUP(IF(DE41=0,DE41+1,DE41),[9]Validacion!$J$15:$K$19,2,FALSE)</f>
        <v>Rara Vez</v>
      </c>
      <c r="AJ41" s="416" t="str">
        <f>VLOOKUP(IF(DG41=0,DG41+1,DG41),[9]Validacion!$J$23:$K$27,2,FALSE)</f>
        <v>Mayor</v>
      </c>
      <c r="AK41" s="416" t="str">
        <f>INDEX([9]Validacion!$C$15:$G$19,IF(DE41=0,DE41+1,'Mapa de Riesgos'!DE41:DE43),IF(DG41=0,DG41+1,'Mapa de Riesgos'!DG41:DG43))</f>
        <v>Alta</v>
      </c>
      <c r="AL41" s="416" t="s">
        <v>226</v>
      </c>
      <c r="AM41" s="93" t="s">
        <v>442</v>
      </c>
      <c r="AN41" s="93" t="s">
        <v>443</v>
      </c>
      <c r="AO41" s="93" t="s">
        <v>444</v>
      </c>
      <c r="AP41" s="84">
        <v>43467</v>
      </c>
      <c r="AQ41" s="84">
        <v>43830</v>
      </c>
      <c r="AR41" s="93" t="s">
        <v>445</v>
      </c>
      <c r="AS41" s="140"/>
      <c r="AT41" s="140"/>
      <c r="AU41" s="93"/>
      <c r="AV41" s="93"/>
      <c r="AW41" s="142"/>
      <c r="AX41" s="86"/>
      <c r="AY41" s="411"/>
      <c r="AZ41" s="94"/>
      <c r="BA41" s="411"/>
      <c r="BB41" s="20"/>
      <c r="BC41" s="20"/>
      <c r="BD41" s="93"/>
      <c r="BE41" s="122"/>
      <c r="BF41" s="143"/>
      <c r="BG41" s="144"/>
      <c r="BH41" s="411"/>
      <c r="BI41" s="411"/>
      <c r="BJ41" s="433"/>
      <c r="BK41" s="20"/>
      <c r="BL41" s="20"/>
      <c r="BM41" s="93"/>
      <c r="BN41" s="122"/>
      <c r="BO41" s="143"/>
      <c r="BP41" s="86"/>
      <c r="BQ41" s="411"/>
      <c r="BR41" s="411"/>
      <c r="BS41" s="118"/>
      <c r="BT41" s="118"/>
      <c r="BU41" s="118"/>
      <c r="BV41" s="118"/>
      <c r="BW41" s="118"/>
      <c r="BX41" s="118"/>
      <c r="BY41" s="118"/>
      <c r="BZ41" s="118"/>
      <c r="CA41" s="118"/>
      <c r="CB41" s="118"/>
      <c r="CC41" s="93"/>
      <c r="CD41" s="93"/>
      <c r="CE41" s="93"/>
      <c r="CF41" s="93"/>
      <c r="CG41" s="93"/>
      <c r="CH41" s="93"/>
      <c r="CI41" s="93"/>
      <c r="CJ41" s="93"/>
      <c r="CK41" s="93"/>
      <c r="CY41" s="411">
        <f>VLOOKUP(N41,[9]Validacion!$I$15:$M$19,2,FALSE)</f>
        <v>2</v>
      </c>
      <c r="CZ41" s="411">
        <f>VLOOKUP(O41,[9]Validacion!$I$23:$J$27,2,FALSE)</f>
        <v>4</v>
      </c>
      <c r="DD41" s="411">
        <f>VLOOKUP($N41,[9]Validacion!$I$15:$M$19,2,FALSE)</f>
        <v>2</v>
      </c>
      <c r="DE41" s="411">
        <f>IF(AF41="Fuerte",DD41-2,IF(AND(AF41="Moderado",AG41="Directamente",AH41="Directamente"),DD41-1,IF(AND(AF41="Moderado",AG41="No Disminuye",AH41="Directamente"),DD41,IF(AND(AF41="Moderado",AG41="Directamente",AH41="No Disminuye"),DD41-1,DD41))))</f>
        <v>0</v>
      </c>
      <c r="DF41" s="411">
        <f>VLOOKUP($O41,[9]Validacion!$I$23:$J$27,2,FALSE)</f>
        <v>4</v>
      </c>
      <c r="DG41" s="414">
        <f>IF(AF41="Fuerte",DF41,IF(AND(AF41="Moderado",AG41="Directamente",AH41="Directamente"),DF41-1,IF(AND(AF41="Moderado",AG41="No Disminuye",AH41="Directamente"),DF41-1,IF(AND(AF41="Moderado",AG41="Directamente",AH41="No Disminuye"),DF41,DF41))))</f>
        <v>4</v>
      </c>
    </row>
    <row r="42" spans="1:111" ht="70.5" customHeight="1" x14ac:dyDescent="0.25">
      <c r="A42" s="409"/>
      <c r="B42" s="409"/>
      <c r="C42" s="409"/>
      <c r="D42" s="451"/>
      <c r="E42" s="409"/>
      <c r="F42" s="409"/>
      <c r="L42" s="409"/>
      <c r="M42" s="409"/>
      <c r="N42" s="416"/>
      <c r="O42" s="416"/>
      <c r="P42" s="416"/>
      <c r="Q42" s="93" t="s">
        <v>446</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3" t="str">
        <f t="shared" si="3"/>
        <v>Fuerte</v>
      </c>
      <c r="AE42" s="417"/>
      <c r="AF42" s="416"/>
      <c r="AG42" s="416"/>
      <c r="AH42" s="416"/>
      <c r="AI42" s="416"/>
      <c r="AJ42" s="416"/>
      <c r="AK42" s="416"/>
      <c r="AL42" s="416"/>
      <c r="AM42" s="93" t="s">
        <v>447</v>
      </c>
      <c r="AN42" s="93" t="s">
        <v>448</v>
      </c>
      <c r="AO42" s="93" t="s">
        <v>444</v>
      </c>
      <c r="AP42" s="84">
        <v>43467</v>
      </c>
      <c r="AQ42" s="84">
        <v>43830</v>
      </c>
      <c r="AR42" s="93" t="s">
        <v>334</v>
      </c>
      <c r="AS42" s="140"/>
      <c r="AT42" s="140"/>
      <c r="AU42" s="93"/>
      <c r="AV42" s="93"/>
      <c r="AW42" s="142"/>
      <c r="AX42" s="86"/>
      <c r="AY42" s="412"/>
      <c r="AZ42" s="95"/>
      <c r="BA42" s="412"/>
      <c r="BB42" s="93"/>
      <c r="BC42" s="93"/>
      <c r="BD42" s="118"/>
      <c r="BE42" s="118"/>
      <c r="BF42" s="145"/>
      <c r="BG42" s="144"/>
      <c r="BH42" s="412"/>
      <c r="BI42" s="412"/>
      <c r="BJ42" s="441"/>
      <c r="BK42" s="93"/>
      <c r="BL42" s="93"/>
      <c r="BM42" s="118"/>
      <c r="BN42" s="118"/>
      <c r="BO42" s="118"/>
      <c r="BP42" s="118"/>
      <c r="BQ42" s="412"/>
      <c r="BR42" s="412"/>
      <c r="BS42" s="118"/>
      <c r="BT42" s="118"/>
      <c r="BU42" s="118"/>
      <c r="BV42" s="118"/>
      <c r="BW42" s="118"/>
      <c r="BX42" s="118"/>
      <c r="BY42" s="118"/>
      <c r="BZ42" s="118"/>
      <c r="CA42" s="118"/>
      <c r="CB42" s="118"/>
      <c r="CC42" s="93"/>
      <c r="CD42" s="93"/>
      <c r="CE42" s="93"/>
      <c r="CF42" s="93"/>
      <c r="CG42" s="93"/>
      <c r="CH42" s="93"/>
      <c r="CI42" s="93"/>
      <c r="CJ42" s="93"/>
      <c r="CK42" s="93"/>
      <c r="CY42" s="412"/>
      <c r="CZ42" s="412"/>
      <c r="DD42" s="412"/>
      <c r="DE42" s="412"/>
      <c r="DF42" s="412"/>
      <c r="DG42" s="414"/>
    </row>
    <row r="43" spans="1:111" ht="84.75" customHeight="1" x14ac:dyDescent="0.25">
      <c r="A43" s="409"/>
      <c r="B43" s="409"/>
      <c r="C43" s="409"/>
      <c r="D43" s="451"/>
      <c r="E43" s="409"/>
      <c r="F43" s="409"/>
      <c r="L43" s="409"/>
      <c r="M43" s="409"/>
      <c r="N43" s="416"/>
      <c r="O43" s="416"/>
      <c r="P43" s="416"/>
      <c r="Q43" s="93" t="s">
        <v>449</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3" t="str">
        <f t="shared" si="3"/>
        <v>Fuerte</v>
      </c>
      <c r="AE43" s="417"/>
      <c r="AF43" s="416"/>
      <c r="AG43" s="416"/>
      <c r="AH43" s="416"/>
      <c r="AI43" s="416"/>
      <c r="AJ43" s="416"/>
      <c r="AK43" s="416"/>
      <c r="AL43" s="416"/>
      <c r="AM43" s="93" t="s">
        <v>450</v>
      </c>
      <c r="AN43" s="93" t="s">
        <v>451</v>
      </c>
      <c r="AO43" s="93" t="s">
        <v>444</v>
      </c>
      <c r="AP43" s="84">
        <v>43467</v>
      </c>
      <c r="AQ43" s="84">
        <v>43830</v>
      </c>
      <c r="AR43" s="93" t="s">
        <v>452</v>
      </c>
      <c r="AS43" s="140"/>
      <c r="AT43" s="140"/>
      <c r="AU43" s="93"/>
      <c r="AV43" s="93"/>
      <c r="AW43" s="120"/>
      <c r="AX43" s="86"/>
      <c r="AY43" s="413"/>
      <c r="AZ43" s="96"/>
      <c r="BA43" s="413"/>
      <c r="BB43" s="140"/>
      <c r="BC43" s="140"/>
      <c r="BD43" s="93"/>
      <c r="BE43" s="93"/>
      <c r="BF43" s="146"/>
      <c r="BG43" s="144"/>
      <c r="BH43" s="413"/>
      <c r="BI43" s="413"/>
      <c r="BJ43" s="434"/>
      <c r="BK43" s="140"/>
      <c r="BL43" s="140"/>
      <c r="BM43" s="93"/>
      <c r="BN43" s="93"/>
      <c r="BO43" s="146"/>
      <c r="BP43" s="144"/>
      <c r="BQ43" s="413"/>
      <c r="BR43" s="413"/>
      <c r="BS43" s="93"/>
      <c r="BT43" s="118"/>
      <c r="BU43" s="118"/>
      <c r="BV43" s="118"/>
      <c r="BW43" s="118"/>
      <c r="BX43" s="118"/>
      <c r="BY43" s="118"/>
      <c r="BZ43" s="118"/>
      <c r="CA43" s="118"/>
      <c r="CB43" s="118"/>
      <c r="CC43" s="93"/>
      <c r="CD43" s="93"/>
      <c r="CE43" s="93"/>
      <c r="CF43" s="93"/>
      <c r="CG43" s="93"/>
      <c r="CH43" s="93"/>
      <c r="CI43" s="93"/>
      <c r="CJ43" s="93"/>
      <c r="CK43" s="93"/>
      <c r="CY43" s="413"/>
      <c r="CZ43" s="413"/>
      <c r="DD43" s="412"/>
      <c r="DE43" s="412"/>
      <c r="DF43" s="412"/>
      <c r="DG43" s="414"/>
    </row>
    <row r="44" spans="1:111" ht="133.5" customHeight="1" x14ac:dyDescent="0.25">
      <c r="A44" s="409" t="s">
        <v>24</v>
      </c>
      <c r="B44" s="409" t="s">
        <v>27</v>
      </c>
      <c r="C44" s="409" t="s">
        <v>27</v>
      </c>
      <c r="D44" s="451" t="s">
        <v>204</v>
      </c>
      <c r="E44" s="409" t="s">
        <v>415</v>
      </c>
      <c r="F44" s="409" t="s">
        <v>453</v>
      </c>
      <c r="L44" s="409" t="s">
        <v>454</v>
      </c>
      <c r="M44" s="409" t="s">
        <v>455</v>
      </c>
      <c r="N44" s="416" t="s">
        <v>11</v>
      </c>
      <c r="O44" s="416" t="s">
        <v>14</v>
      </c>
      <c r="P44" s="416" t="str">
        <f>INDEX([9]Validacion!$C$15:$G$19,'Mapa de Riesgos'!CY44:CY45,'Mapa de Riesgos'!CZ44:CZ45)</f>
        <v>Alta</v>
      </c>
      <c r="Q44" s="93" t="s">
        <v>456</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3" t="str">
        <f t="shared" si="3"/>
        <v>Fuerte</v>
      </c>
      <c r="AE44" s="416">
        <f>(IF(AD44="Fuerte",100,IF(AD44="Moderado",50,0))+IF(AD45="Fuerte",100,IF(AD45="Moderado",50,0)))/2</f>
        <v>100</v>
      </c>
      <c r="AF44" s="416" t="str">
        <f>IF(AE44=100,"Fuerte",IF(OR(AE44=99,AE44&gt;=50),"Moderado","Débil"))</f>
        <v>Fuerte</v>
      </c>
      <c r="AG44" s="416" t="s">
        <v>150</v>
      </c>
      <c r="AH44" s="416" t="s">
        <v>152</v>
      </c>
      <c r="AI44" s="416" t="str">
        <f>VLOOKUP(IF(DE44=0,DE44+1,IF(DE44=-1,DE44+2,DE44)),[9]Validacion!$J$15:$K$19,2,FALSE)</f>
        <v>Rara Vez</v>
      </c>
      <c r="AJ44" s="416" t="str">
        <f>VLOOKUP(IF(DG44=0,DG44+1,DG44),[9]Validacion!$J$23:$K$27,2,FALSE)</f>
        <v>Mayor</v>
      </c>
      <c r="AK44" s="416" t="str">
        <f>INDEX([9]Validacion!$C$15:$G$19,IF(DE44=0,DE44+1,IF(DE44=-1,DE44+2,'Mapa de Riesgos'!DE44:DE45)),IF(DG44=0,DG44+1,'Mapa de Riesgos'!DG44:DG45))</f>
        <v>Alta</v>
      </c>
      <c r="AL44" s="416" t="s">
        <v>226</v>
      </c>
      <c r="AM44" s="85" t="s">
        <v>457</v>
      </c>
      <c r="AN44" s="93" t="s">
        <v>458</v>
      </c>
      <c r="AO44" s="93" t="s">
        <v>459</v>
      </c>
      <c r="AP44" s="84">
        <v>43467</v>
      </c>
      <c r="AQ44" s="84">
        <v>43830</v>
      </c>
      <c r="AR44" s="93" t="s">
        <v>460</v>
      </c>
      <c r="AS44" s="425"/>
      <c r="AT44" s="425"/>
      <c r="AU44" s="93"/>
      <c r="AV44" s="93"/>
      <c r="AW44" s="120"/>
      <c r="AX44" s="86"/>
      <c r="AY44" s="411"/>
      <c r="AZ44" s="94"/>
      <c r="BA44" s="411"/>
      <c r="BB44" s="425"/>
      <c r="BC44" s="425"/>
      <c r="BD44" s="93"/>
      <c r="BE44" s="93"/>
      <c r="BF44" s="120"/>
      <c r="BG44" s="144"/>
      <c r="BH44" s="411"/>
      <c r="BI44" s="411"/>
      <c r="BJ44" s="93" t="s">
        <v>461</v>
      </c>
      <c r="BK44" s="425"/>
      <c r="BL44" s="425"/>
      <c r="BM44" s="93"/>
      <c r="BN44" s="93"/>
      <c r="BO44" s="120"/>
      <c r="BP44" s="144"/>
      <c r="BQ44" s="411"/>
      <c r="BR44" s="411"/>
      <c r="BS44" s="93"/>
      <c r="BT44" s="118"/>
      <c r="BU44" s="118"/>
      <c r="BV44" s="118"/>
      <c r="BW44" s="118"/>
      <c r="BX44" s="118"/>
      <c r="BY44" s="118"/>
      <c r="BZ44" s="118"/>
      <c r="CA44" s="118"/>
      <c r="CB44" s="118"/>
      <c r="CC44" s="93"/>
      <c r="CD44" s="93"/>
      <c r="CE44" s="93"/>
      <c r="CF44" s="93"/>
      <c r="CG44" s="93"/>
      <c r="CH44" s="93"/>
      <c r="CI44" s="93"/>
      <c r="CJ44" s="93"/>
      <c r="CK44" s="93"/>
      <c r="CY44" s="411">
        <f>VLOOKUP(N44,[9]Validacion!$I$15:$M$19,2,FALSE)</f>
        <v>1</v>
      </c>
      <c r="CZ44" s="411">
        <f>VLOOKUP(O44,[9]Validacion!$I$23:$J$27,2,FALSE)</f>
        <v>4</v>
      </c>
      <c r="DD44" s="411">
        <f>VLOOKUP($N44,[9]Validacion!$I$15:$M$19,2,FALSE)</f>
        <v>1</v>
      </c>
      <c r="DE44" s="411">
        <f>IF(AF44="Fuerte",DD44-2,IF(AND(AF44="Moderado",AG44="Directamente",AH44="Directamente"),DD44-1,IF(AND(AF44="Moderado",AG44="No Disminuye",AH44="Directamente"),DD44,IF(AND(AF44="Moderado",AG44="Directamente",AH44="No Disminuye"),DD44-1,DD44))))</f>
        <v>-1</v>
      </c>
      <c r="DF44" s="411">
        <f>VLOOKUP($O44,[9]Validacion!$I$23:$J$27,2,FALSE)</f>
        <v>4</v>
      </c>
      <c r="DG44" s="414">
        <f>IF(AF44="Fuerte",DF44,IF(AND(AF44="Moderado",AG44="Directamente",AH44="Directamente"),DF44-1,IF(AND(AF44="Moderado",AG44="No Disminuye",AH44="Directamente"),DF44-1,IF(AND(AF44="Moderado",AG44="Directamente",AH44="No Disminuye"),DF44,DF44))))</f>
        <v>4</v>
      </c>
    </row>
    <row r="45" spans="1:111" ht="81.75" customHeight="1" x14ac:dyDescent="0.25">
      <c r="A45" s="409"/>
      <c r="B45" s="409"/>
      <c r="C45" s="409"/>
      <c r="D45" s="451"/>
      <c r="E45" s="409"/>
      <c r="F45" s="409"/>
      <c r="L45" s="409"/>
      <c r="M45" s="409"/>
      <c r="N45" s="416"/>
      <c r="O45" s="416"/>
      <c r="P45" s="416"/>
      <c r="Q45" s="93" t="s">
        <v>434</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3" t="str">
        <f t="shared" si="3"/>
        <v>Fuerte</v>
      </c>
      <c r="AE45" s="416"/>
      <c r="AF45" s="416"/>
      <c r="AG45" s="416"/>
      <c r="AH45" s="416"/>
      <c r="AI45" s="416"/>
      <c r="AJ45" s="416"/>
      <c r="AK45" s="416"/>
      <c r="AL45" s="416"/>
      <c r="AM45" s="141" t="s">
        <v>435</v>
      </c>
      <c r="AN45" s="93" t="s">
        <v>436</v>
      </c>
      <c r="AO45" s="93" t="s">
        <v>459</v>
      </c>
      <c r="AP45" s="84">
        <v>43467</v>
      </c>
      <c r="AQ45" s="84">
        <v>43830</v>
      </c>
      <c r="AR45" s="93" t="s">
        <v>437</v>
      </c>
      <c r="AS45" s="426"/>
      <c r="AT45" s="426"/>
      <c r="AU45" s="93"/>
      <c r="AV45" s="93"/>
      <c r="AW45" s="120"/>
      <c r="AX45" s="86"/>
      <c r="AY45" s="413"/>
      <c r="AZ45" s="96"/>
      <c r="BA45" s="413"/>
      <c r="BB45" s="426"/>
      <c r="BC45" s="426"/>
      <c r="BD45" s="93"/>
      <c r="BE45" s="93"/>
      <c r="BF45" s="120"/>
      <c r="BG45" s="144"/>
      <c r="BH45" s="413"/>
      <c r="BI45" s="413"/>
      <c r="BJ45" s="118"/>
      <c r="BK45" s="426"/>
      <c r="BL45" s="426"/>
      <c r="BM45" s="93"/>
      <c r="BN45" s="93"/>
      <c r="BO45" s="120"/>
      <c r="BP45" s="144"/>
      <c r="BQ45" s="413"/>
      <c r="BR45" s="413"/>
      <c r="BS45" s="118"/>
      <c r="BT45" s="118"/>
      <c r="BU45" s="118"/>
      <c r="BV45" s="118"/>
      <c r="BW45" s="118"/>
      <c r="BX45" s="118"/>
      <c r="BY45" s="118"/>
      <c r="BZ45" s="118"/>
      <c r="CA45" s="118"/>
      <c r="CB45" s="118"/>
      <c r="CC45" s="93"/>
      <c r="CD45" s="93"/>
      <c r="CE45" s="93"/>
      <c r="CF45" s="93"/>
      <c r="CG45" s="93"/>
      <c r="CH45" s="93"/>
      <c r="CI45" s="93"/>
      <c r="CJ45" s="93"/>
      <c r="CK45" s="93"/>
      <c r="CY45" s="413"/>
      <c r="CZ45" s="413"/>
      <c r="DD45" s="413"/>
      <c r="DE45" s="413"/>
      <c r="DF45" s="413"/>
      <c r="DG45" s="414"/>
    </row>
    <row r="46" spans="1:111" ht="112.5" customHeight="1" x14ac:dyDescent="0.25">
      <c r="A46" s="409" t="s">
        <v>24</v>
      </c>
      <c r="B46" s="409" t="s">
        <v>27</v>
      </c>
      <c r="C46" s="409" t="s">
        <v>27</v>
      </c>
      <c r="D46" s="450" t="s">
        <v>206</v>
      </c>
      <c r="E46" s="409" t="s">
        <v>462</v>
      </c>
      <c r="F46" s="419" t="s">
        <v>463</v>
      </c>
      <c r="L46" s="409" t="s">
        <v>464</v>
      </c>
      <c r="M46" s="409" t="s">
        <v>455</v>
      </c>
      <c r="N46" s="416" t="s">
        <v>8</v>
      </c>
      <c r="O46" s="416" t="s">
        <v>14</v>
      </c>
      <c r="P46" s="416" t="str">
        <f>INDEX([9]Validacion!$C$15:$G$19,'Mapa de Riesgos'!CY46:CY47,'Mapa de Riesgos'!CZ46:CZ47)</f>
        <v>Extrema</v>
      </c>
      <c r="Q46" s="93" t="s">
        <v>465</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3" t="str">
        <f t="shared" si="3"/>
        <v>Fuerte</v>
      </c>
      <c r="AE46" s="416">
        <f>(IF(AD46="Fuerte",100,IF(AD46="Moderado",50,0))+IF(AD47="Fuerte",100,IF(AD47="Moderado",50,0)))/2</f>
        <v>100</v>
      </c>
      <c r="AF46" s="416" t="str">
        <f>IF(AE46=100,"Fuerte",IF(OR(AE46=99,AE46&gt;=50),"Moderado","Débil"))</f>
        <v>Fuerte</v>
      </c>
      <c r="AG46" s="416" t="s">
        <v>150</v>
      </c>
      <c r="AH46" s="416" t="s">
        <v>152</v>
      </c>
      <c r="AI46" s="416" t="str">
        <f>VLOOKUP(IF(DE46=0,DE46+1,DE46),[9]Validacion!$J$15:$K$19,2,FALSE)</f>
        <v>Improbable</v>
      </c>
      <c r="AJ46" s="416" t="str">
        <f>VLOOKUP(IF(DG46=0,DG46+1,DG46),[9]Validacion!$J$23:$K$27,2,FALSE)</f>
        <v>Mayor</v>
      </c>
      <c r="AK46" s="416" t="str">
        <f>INDEX([9]Validacion!$C$15:$G$19,IF(DE46=0,DE46+1,'Mapa de Riesgos'!DE46:DE47),IF(DG46=0,DG46+1,'Mapa de Riesgos'!DG46:DG47))</f>
        <v>Alta</v>
      </c>
      <c r="AL46" s="416" t="s">
        <v>226</v>
      </c>
      <c r="AM46" s="85" t="s">
        <v>466</v>
      </c>
      <c r="AN46" s="147" t="s">
        <v>467</v>
      </c>
      <c r="AO46" s="93" t="s">
        <v>468</v>
      </c>
      <c r="AP46" s="84">
        <v>43467</v>
      </c>
      <c r="AQ46" s="84">
        <v>43830</v>
      </c>
      <c r="AR46" s="93" t="s">
        <v>469</v>
      </c>
      <c r="AS46" s="425"/>
      <c r="AT46" s="425"/>
      <c r="AU46" s="93"/>
      <c r="AV46" s="93"/>
      <c r="AW46" s="120"/>
      <c r="AX46" s="86"/>
      <c r="AY46" s="411"/>
      <c r="AZ46" s="94"/>
      <c r="BA46" s="411"/>
      <c r="BB46" s="91"/>
      <c r="BC46" s="91"/>
      <c r="BD46" s="411"/>
      <c r="BE46" s="433"/>
      <c r="BF46" s="447"/>
      <c r="BG46" s="438"/>
      <c r="BH46" s="433"/>
      <c r="BI46" s="433"/>
      <c r="BJ46" s="118"/>
      <c r="BK46" s="118"/>
      <c r="BL46" s="118"/>
      <c r="BM46" s="411"/>
      <c r="BN46" s="433"/>
      <c r="BO46" s="447"/>
      <c r="BP46" s="438"/>
      <c r="BQ46" s="433"/>
      <c r="BR46" s="433"/>
      <c r="BS46" s="118"/>
      <c r="BT46" s="118"/>
      <c r="BU46" s="118"/>
      <c r="BV46" s="118"/>
      <c r="BW46" s="118"/>
      <c r="BX46" s="118"/>
      <c r="BY46" s="118"/>
      <c r="BZ46" s="118"/>
      <c r="CA46" s="118"/>
      <c r="CB46" s="118"/>
      <c r="CC46" s="93"/>
      <c r="CD46" s="93"/>
      <c r="CE46" s="93"/>
      <c r="CF46" s="93"/>
      <c r="CG46" s="93"/>
      <c r="CH46" s="93"/>
      <c r="CI46" s="93"/>
      <c r="CJ46" s="93"/>
      <c r="CK46" s="93"/>
      <c r="CY46" s="411">
        <f>VLOOKUP(N46,[9]Validacion!$I$15:$M$19,2,FALSE)</f>
        <v>4</v>
      </c>
      <c r="CZ46" s="411">
        <f>VLOOKUP(O46,[9]Validacion!$I$23:$J$27,2,FALSE)</f>
        <v>4</v>
      </c>
      <c r="DD46" s="411">
        <f>VLOOKUP($N46,[9]Validacion!$I$15:$M$19,2,FALSE)</f>
        <v>4</v>
      </c>
      <c r="DE46" s="411">
        <f>IF(AF46="Fuerte",DD46-2,IF(AND(AF46="Moderado",AG46="Directamente",AH46="Directamente"),DD46-1,IF(AND(AF46="Moderado",AG46="No Disminuye",AH46="Directamente"),DD46,IF(AND(AF46="Moderado",AG46="Directamente",AH46="No Disminuye"),DD46-1,DD46))))</f>
        <v>2</v>
      </c>
      <c r="DF46" s="411">
        <f>VLOOKUP($O46,[9]Validacion!$I$23:$J$27,2,FALSE)</f>
        <v>4</v>
      </c>
      <c r="DG46" s="414">
        <f>IF(AF46="Fuerte",DF46,IF(AND(AF46="Moderado",AG46="Directamente",AH46="Directamente"),DF46-1,IF(AND(AF46="Moderado",AG46="No Disminuye",AH46="Directamente"),DF46-1,IF(AND(AF46="Moderado",AG46="Directamente",AH46="No Disminuye"),DF46,DF46))))</f>
        <v>4</v>
      </c>
    </row>
    <row r="47" spans="1:111" ht="112.5" customHeight="1" x14ac:dyDescent="0.25">
      <c r="A47" s="409"/>
      <c r="B47" s="409"/>
      <c r="C47" s="409"/>
      <c r="D47" s="450"/>
      <c r="E47" s="409"/>
      <c r="F47" s="419"/>
      <c r="L47" s="409"/>
      <c r="M47" s="409"/>
      <c r="N47" s="416"/>
      <c r="O47" s="416"/>
      <c r="P47" s="416"/>
      <c r="Q47" s="93" t="s">
        <v>470</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3" t="str">
        <f t="shared" si="3"/>
        <v>Fuerte</v>
      </c>
      <c r="AE47" s="416"/>
      <c r="AF47" s="416"/>
      <c r="AG47" s="416"/>
      <c r="AH47" s="416"/>
      <c r="AI47" s="416"/>
      <c r="AJ47" s="416"/>
      <c r="AK47" s="416"/>
      <c r="AL47" s="416"/>
      <c r="AM47" s="141" t="s">
        <v>435</v>
      </c>
      <c r="AN47" s="93" t="s">
        <v>436</v>
      </c>
      <c r="AO47" s="93" t="s">
        <v>468</v>
      </c>
      <c r="AP47" s="84">
        <v>43467</v>
      </c>
      <c r="AQ47" s="84">
        <v>43830</v>
      </c>
      <c r="AR47" s="93" t="s">
        <v>437</v>
      </c>
      <c r="AS47" s="449"/>
      <c r="AT47" s="449"/>
      <c r="AU47" s="93"/>
      <c r="AV47" s="93"/>
      <c r="AW47" s="120"/>
      <c r="AX47" s="86"/>
      <c r="AY47" s="412"/>
      <c r="AZ47" s="95"/>
      <c r="BA47" s="412"/>
      <c r="BB47" s="99"/>
      <c r="BC47" s="99"/>
      <c r="BD47" s="412"/>
      <c r="BE47" s="441"/>
      <c r="BF47" s="448"/>
      <c r="BG47" s="446"/>
      <c r="BH47" s="441"/>
      <c r="BI47" s="441"/>
      <c r="BJ47" s="118"/>
      <c r="BK47" s="118"/>
      <c r="BL47" s="118"/>
      <c r="BM47" s="412"/>
      <c r="BN47" s="441"/>
      <c r="BO47" s="448"/>
      <c r="BP47" s="446"/>
      <c r="BQ47" s="441"/>
      <c r="BR47" s="441"/>
      <c r="BS47" s="118"/>
      <c r="BT47" s="118"/>
      <c r="BU47" s="118"/>
      <c r="BV47" s="118"/>
      <c r="BW47" s="118"/>
      <c r="BX47" s="118"/>
      <c r="BY47" s="118"/>
      <c r="BZ47" s="118"/>
      <c r="CA47" s="118"/>
      <c r="CB47" s="118"/>
      <c r="CC47" s="93"/>
      <c r="CD47" s="93"/>
      <c r="CE47" s="93"/>
      <c r="CF47" s="93"/>
      <c r="CG47" s="93"/>
      <c r="CH47" s="93"/>
      <c r="CI47" s="93"/>
      <c r="CJ47" s="93"/>
      <c r="CK47" s="93"/>
      <c r="CY47" s="412"/>
      <c r="CZ47" s="413"/>
      <c r="DD47" s="412"/>
      <c r="DE47" s="412"/>
      <c r="DF47" s="412"/>
      <c r="DG47" s="414"/>
    </row>
    <row r="48" spans="1:111" ht="127.5" customHeight="1" x14ac:dyDescent="0.25">
      <c r="A48" s="409" t="s">
        <v>24</v>
      </c>
      <c r="B48" s="409" t="s">
        <v>27</v>
      </c>
      <c r="C48" s="409" t="s">
        <v>27</v>
      </c>
      <c r="D48" s="445" t="s">
        <v>210</v>
      </c>
      <c r="E48" s="409" t="s">
        <v>471</v>
      </c>
      <c r="F48" s="409" t="s">
        <v>472</v>
      </c>
      <c r="L48" s="409" t="s">
        <v>473</v>
      </c>
      <c r="M48" s="419" t="s">
        <v>474</v>
      </c>
      <c r="N48" s="416" t="s">
        <v>10</v>
      </c>
      <c r="O48" s="416" t="s">
        <v>14</v>
      </c>
      <c r="P48" s="416" t="str">
        <f>INDEX([9]Validacion!$C$15:$G$19,'Mapa de Riesgos'!CY48:CY50,'Mapa de Riesgos'!CZ48:CZ50)</f>
        <v>Alta</v>
      </c>
      <c r="Q48" s="93" t="s">
        <v>475</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3" t="str">
        <f t="shared" si="3"/>
        <v>Fuerte</v>
      </c>
      <c r="AE48" s="417">
        <f>(IF(AD48="Fuerte",100,IF(AD48="Moderado",50,0))+IF(AD49="Fuerte",100,IF(AD49="Moderado",50,0))+IF(AD50="Fuerte",100,IF(AD50="Moderado",50,0)))/3</f>
        <v>100</v>
      </c>
      <c r="AF48" s="416" t="str">
        <f>IF(AE48=100,"Fuerte",IF(OR(AE48=99,AE48&gt;=50),"Moderado","Débil"))</f>
        <v>Fuerte</v>
      </c>
      <c r="AG48" s="416" t="s">
        <v>150</v>
      </c>
      <c r="AH48" s="416" t="s">
        <v>152</v>
      </c>
      <c r="AI48" s="416" t="str">
        <f>VLOOKUP(IF(DE48=0,DE48+1,DE48),[9]Validacion!$J$15:$K$19,2,FALSE)</f>
        <v>Rara Vez</v>
      </c>
      <c r="AJ48" s="416" t="str">
        <f>VLOOKUP(IF(DG48=0,DG48+1,DG48),[9]Validacion!$J$23:$K$27,2,FALSE)</f>
        <v>Mayor</v>
      </c>
      <c r="AK48" s="416" t="str">
        <f>INDEX([9]Validacion!$C$15:$G$19,IF(DE48=0,DE48+1,'Mapa de Riesgos'!DE48:DE50),IF(DG48=0,DG48+1,'Mapa de Riesgos'!DG48:DG50))</f>
        <v>Alta</v>
      </c>
      <c r="AL48" s="416" t="s">
        <v>226</v>
      </c>
      <c r="AM48" s="93" t="s">
        <v>476</v>
      </c>
      <c r="AN48" s="93" t="s">
        <v>477</v>
      </c>
      <c r="AO48" s="93" t="s">
        <v>478</v>
      </c>
      <c r="AP48" s="84">
        <v>43467</v>
      </c>
      <c r="AQ48" s="84">
        <v>43830</v>
      </c>
      <c r="AR48" s="93" t="s">
        <v>479</v>
      </c>
      <c r="AS48" s="20"/>
      <c r="AT48" s="20"/>
      <c r="AU48" s="85"/>
      <c r="AV48" s="85"/>
      <c r="AW48" s="139"/>
      <c r="AX48" s="86"/>
      <c r="AY48" s="411"/>
      <c r="AZ48" s="94"/>
      <c r="BA48" s="411"/>
      <c r="BB48" s="20"/>
      <c r="BC48" s="20"/>
      <c r="BD48" s="119"/>
      <c r="BE48" s="119"/>
      <c r="BF48" s="148"/>
      <c r="BG48" s="86"/>
      <c r="BH48" s="433"/>
      <c r="BI48" s="433"/>
      <c r="BJ48" s="431" t="s">
        <v>480</v>
      </c>
      <c r="BK48" s="20"/>
      <c r="BL48" s="20"/>
      <c r="BM48" s="85"/>
      <c r="BN48" s="85"/>
      <c r="BO48" s="148"/>
      <c r="BP48" s="86"/>
      <c r="BQ48" s="442"/>
      <c r="BR48" s="442"/>
      <c r="BS48" s="431"/>
      <c r="BT48" s="118"/>
      <c r="BU48" s="118"/>
      <c r="BV48" s="118"/>
      <c r="BW48" s="118"/>
      <c r="BX48" s="118"/>
      <c r="BY48" s="118"/>
      <c r="BZ48" s="118"/>
      <c r="CA48" s="118"/>
      <c r="CB48" s="118"/>
      <c r="CC48" s="93"/>
      <c r="CD48" s="93"/>
      <c r="CE48" s="93"/>
      <c r="CF48" s="93"/>
      <c r="CG48" s="93"/>
      <c r="CH48" s="93"/>
      <c r="CI48" s="93"/>
      <c r="CJ48" s="93"/>
      <c r="CK48" s="93"/>
      <c r="CY48" s="411">
        <f>VLOOKUP(N48,[9]Validacion!$I$15:$M$19,2,FALSE)</f>
        <v>2</v>
      </c>
      <c r="CZ48" s="411">
        <f>VLOOKUP(O48,[9]Validacion!$I$23:$J$27,2,FALSE)</f>
        <v>4</v>
      </c>
      <c r="DD48" s="411">
        <f>VLOOKUP($N48,[9]Validacion!$I$15:$M$19,2,FALSE)</f>
        <v>2</v>
      </c>
      <c r="DE48" s="411">
        <f>IF(AF48="Fuerte",DD48-2,IF(AND(AF48="Moderado",AG48="Directamente",AH48="Directamente"),DD48-1,IF(AND(AF48="Moderado",AG48="No Disminuye",AH48="Directamente"),DD48,IF(AND(AF48="Moderado",AG48="Directamente",AH48="No Disminuye"),DD48-1,DD48))))</f>
        <v>0</v>
      </c>
      <c r="DF48" s="411">
        <f>VLOOKUP($O48,[9]Validacion!$I$23:$J$27,2,FALSE)</f>
        <v>4</v>
      </c>
      <c r="DG48" s="414">
        <f>IF(AF48="Fuerte",DF48,IF(AND(AF48="Moderado",AG48="Directamente",AH48="Directamente"),DF48-1,IF(AND(AF48="Moderado",AG48="No Disminuye",AH48="Directamente"),DF48-1,IF(AND(AF48="Moderado",AG48="Directamente",AH48="No Disminuye"),DF48,DF48))))</f>
        <v>4</v>
      </c>
    </row>
    <row r="49" spans="1:111" ht="86.25" customHeight="1" x14ac:dyDescent="0.25">
      <c r="A49" s="409"/>
      <c r="B49" s="409"/>
      <c r="C49" s="409"/>
      <c r="D49" s="445"/>
      <c r="E49" s="409"/>
      <c r="F49" s="409"/>
      <c r="L49" s="409"/>
      <c r="M49" s="419"/>
      <c r="N49" s="416"/>
      <c r="O49" s="416"/>
      <c r="P49" s="416"/>
      <c r="Q49" s="93" t="s">
        <v>481</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3" t="str">
        <f t="shared" si="3"/>
        <v>Fuerte</v>
      </c>
      <c r="AE49" s="417"/>
      <c r="AF49" s="416"/>
      <c r="AG49" s="416"/>
      <c r="AH49" s="416"/>
      <c r="AI49" s="416"/>
      <c r="AJ49" s="416"/>
      <c r="AK49" s="416"/>
      <c r="AL49" s="416"/>
      <c r="AM49" s="93" t="s">
        <v>482</v>
      </c>
      <c r="AN49" s="93" t="s">
        <v>483</v>
      </c>
      <c r="AO49" s="93" t="s">
        <v>478</v>
      </c>
      <c r="AP49" s="84">
        <v>43467</v>
      </c>
      <c r="AQ49" s="84">
        <v>43830</v>
      </c>
      <c r="AR49" s="93" t="s">
        <v>484</v>
      </c>
      <c r="AS49" s="20"/>
      <c r="AT49" s="20"/>
      <c r="AU49" s="431"/>
      <c r="AV49" s="431"/>
      <c r="AW49" s="436"/>
      <c r="AX49" s="438"/>
      <c r="AY49" s="412"/>
      <c r="AZ49" s="95"/>
      <c r="BA49" s="412"/>
      <c r="BB49" s="20"/>
      <c r="BC49" s="20"/>
      <c r="BD49" s="431"/>
      <c r="BE49" s="431"/>
      <c r="BF49" s="436"/>
      <c r="BG49" s="438"/>
      <c r="BH49" s="441"/>
      <c r="BI49" s="441"/>
      <c r="BJ49" s="440"/>
      <c r="BK49" s="20"/>
      <c r="BL49" s="20"/>
      <c r="BM49" s="431"/>
      <c r="BN49" s="431"/>
      <c r="BO49" s="436"/>
      <c r="BP49" s="438"/>
      <c r="BQ49" s="443"/>
      <c r="BR49" s="443"/>
      <c r="BS49" s="440"/>
      <c r="BT49" s="118"/>
      <c r="BU49" s="118"/>
      <c r="BV49" s="118"/>
      <c r="BW49" s="118"/>
      <c r="BX49" s="118"/>
      <c r="BY49" s="118"/>
      <c r="BZ49" s="118"/>
      <c r="CA49" s="118"/>
      <c r="CB49" s="118"/>
      <c r="CC49" s="93"/>
      <c r="CD49" s="93"/>
      <c r="CE49" s="93"/>
      <c r="CF49" s="93"/>
      <c r="CG49" s="93"/>
      <c r="CH49" s="93"/>
      <c r="CI49" s="93"/>
      <c r="CJ49" s="93"/>
      <c r="CK49" s="93"/>
      <c r="CY49" s="412"/>
      <c r="CZ49" s="412"/>
      <c r="DD49" s="412"/>
      <c r="DE49" s="412"/>
      <c r="DF49" s="412"/>
      <c r="DG49" s="414"/>
    </row>
    <row r="50" spans="1:111" ht="105" customHeight="1" x14ac:dyDescent="0.25">
      <c r="A50" s="409"/>
      <c r="B50" s="409"/>
      <c r="C50" s="409"/>
      <c r="D50" s="445"/>
      <c r="E50" s="409"/>
      <c r="F50" s="409"/>
      <c r="L50" s="409"/>
      <c r="M50" s="419"/>
      <c r="N50" s="416"/>
      <c r="O50" s="416"/>
      <c r="P50" s="416"/>
      <c r="Q50" s="93" t="s">
        <v>485</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3" t="str">
        <f t="shared" si="3"/>
        <v>Fuerte</v>
      </c>
      <c r="AE50" s="417"/>
      <c r="AF50" s="416"/>
      <c r="AG50" s="416"/>
      <c r="AH50" s="416"/>
      <c r="AI50" s="416"/>
      <c r="AJ50" s="416"/>
      <c r="AK50" s="416"/>
      <c r="AL50" s="416"/>
      <c r="AM50" s="93" t="s">
        <v>486</v>
      </c>
      <c r="AN50" s="93" t="s">
        <v>487</v>
      </c>
      <c r="AO50" s="93" t="s">
        <v>478</v>
      </c>
      <c r="AP50" s="84">
        <v>43467</v>
      </c>
      <c r="AQ50" s="84">
        <v>43830</v>
      </c>
      <c r="AR50" s="93" t="s">
        <v>488</v>
      </c>
      <c r="AS50" s="20"/>
      <c r="AT50" s="20"/>
      <c r="AU50" s="432"/>
      <c r="AV50" s="432"/>
      <c r="AW50" s="437"/>
      <c r="AX50" s="439"/>
      <c r="AY50" s="413"/>
      <c r="AZ50" s="96"/>
      <c r="BA50" s="413"/>
      <c r="BB50" s="20"/>
      <c r="BC50" s="20"/>
      <c r="BD50" s="432"/>
      <c r="BE50" s="432"/>
      <c r="BF50" s="437"/>
      <c r="BG50" s="439"/>
      <c r="BH50" s="434"/>
      <c r="BI50" s="434"/>
      <c r="BJ50" s="432"/>
      <c r="BK50" s="20"/>
      <c r="BL50" s="20"/>
      <c r="BM50" s="432"/>
      <c r="BN50" s="432"/>
      <c r="BO50" s="437"/>
      <c r="BP50" s="439"/>
      <c r="BQ50" s="444"/>
      <c r="BR50" s="444"/>
      <c r="BS50" s="432"/>
      <c r="BT50" s="118"/>
      <c r="BU50" s="118"/>
      <c r="BV50" s="118"/>
      <c r="BW50" s="118"/>
      <c r="BX50" s="118"/>
      <c r="BY50" s="118"/>
      <c r="BZ50" s="118"/>
      <c r="CA50" s="118"/>
      <c r="CB50" s="118"/>
      <c r="CC50" s="93"/>
      <c r="CD50" s="93"/>
      <c r="CE50" s="93"/>
      <c r="CF50" s="93"/>
      <c r="CG50" s="93"/>
      <c r="CH50" s="93"/>
      <c r="CI50" s="93"/>
      <c r="CJ50" s="93"/>
      <c r="CK50" s="93"/>
      <c r="CY50" s="413"/>
      <c r="CZ50" s="413"/>
      <c r="DD50" s="412"/>
      <c r="DE50" s="412"/>
      <c r="DF50" s="412"/>
      <c r="DG50" s="414"/>
    </row>
    <row r="51" spans="1:111" ht="108.75" customHeight="1" x14ac:dyDescent="0.25">
      <c r="A51" s="409" t="s">
        <v>24</v>
      </c>
      <c r="B51" s="409" t="s">
        <v>27</v>
      </c>
      <c r="C51" s="409" t="s">
        <v>27</v>
      </c>
      <c r="D51" s="435" t="s">
        <v>227</v>
      </c>
      <c r="E51" s="422" t="s">
        <v>489</v>
      </c>
      <c r="F51" s="409" t="s">
        <v>490</v>
      </c>
      <c r="L51" s="409" t="s">
        <v>491</v>
      </c>
      <c r="M51" s="409" t="s">
        <v>492</v>
      </c>
      <c r="N51" s="416" t="s">
        <v>10</v>
      </c>
      <c r="O51" s="416" t="s">
        <v>14</v>
      </c>
      <c r="P51" s="416" t="str">
        <f>INDEX([9]Validacion!$C$15:$G$19,'Mapa de Riesgos'!CY51:CY52,'Mapa de Riesgos'!CZ51:CZ52)</f>
        <v>Alta</v>
      </c>
      <c r="Q51" s="93" t="s">
        <v>493</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3" t="str">
        <f t="shared" si="3"/>
        <v>Fuerte</v>
      </c>
      <c r="AE51" s="416">
        <f>(IF(AD51="Fuerte",100,IF(AD51="Moderado",50,0))+IF(AD52="Fuerte",100,IF(AD52="Moderado",50,0)))/2</f>
        <v>100</v>
      </c>
      <c r="AF51" s="416" t="str">
        <f>IF(AE51=100,"Fuerte",IF(OR(AE51=99,AE51&gt;=50),"Moderado","Débil"))</f>
        <v>Fuerte</v>
      </c>
      <c r="AG51" s="416" t="s">
        <v>150</v>
      </c>
      <c r="AH51" s="416" t="s">
        <v>152</v>
      </c>
      <c r="AI51" s="416" t="str">
        <f>VLOOKUP(IF(DE51=0,DE51+1,DE51),[9]Validacion!$J$15:$K$19,2,FALSE)</f>
        <v>Rara Vez</v>
      </c>
      <c r="AJ51" s="416" t="str">
        <f>VLOOKUP(IF(DG51=0,DG51+1,DG51),[9]Validacion!$J$23:$K$27,2,FALSE)</f>
        <v>Mayor</v>
      </c>
      <c r="AK51" s="416" t="str">
        <f>INDEX([9]Validacion!$C$15:$G$19,IF(DE51=0,DE51+1,'Mapa de Riesgos'!DE51:DE52),IF(DG51=0,DG51+1,'Mapa de Riesgos'!DG51:DG52))</f>
        <v>Alta</v>
      </c>
      <c r="AL51" s="416" t="s">
        <v>226</v>
      </c>
      <c r="AM51" s="93" t="s">
        <v>494</v>
      </c>
      <c r="AN51" s="93" t="s">
        <v>495</v>
      </c>
      <c r="AO51" s="93" t="s">
        <v>496</v>
      </c>
      <c r="AP51" s="84">
        <v>43467</v>
      </c>
      <c r="AQ51" s="84">
        <v>43830</v>
      </c>
      <c r="AR51" s="93" t="s">
        <v>497</v>
      </c>
      <c r="AS51" s="20"/>
      <c r="AT51" s="20"/>
      <c r="AU51" s="93"/>
      <c r="AV51" s="93"/>
      <c r="AW51" s="120"/>
      <c r="AX51" s="86"/>
      <c r="AY51" s="411"/>
      <c r="AZ51" s="94"/>
      <c r="BA51" s="411"/>
      <c r="BB51" s="20"/>
      <c r="BC51" s="20"/>
      <c r="BD51" s="93"/>
      <c r="BE51" s="147"/>
      <c r="BF51" s="123"/>
      <c r="BG51" s="86"/>
      <c r="BH51" s="411"/>
      <c r="BI51" s="411"/>
      <c r="BJ51" s="433"/>
      <c r="BK51" s="20"/>
      <c r="BL51" s="20"/>
      <c r="BM51" s="93"/>
      <c r="BN51" s="93"/>
      <c r="BO51" s="123"/>
      <c r="BP51" s="86"/>
      <c r="BQ51" s="431"/>
      <c r="BR51" s="431"/>
      <c r="BS51" s="431"/>
      <c r="BT51" s="118"/>
      <c r="BU51" s="118"/>
      <c r="BV51" s="118"/>
      <c r="BW51" s="118"/>
      <c r="BX51" s="118"/>
      <c r="BY51" s="118"/>
      <c r="BZ51" s="118"/>
      <c r="CA51" s="118"/>
      <c r="CB51" s="118"/>
      <c r="CC51" s="93"/>
      <c r="CD51" s="93"/>
      <c r="CE51" s="93"/>
      <c r="CF51" s="93"/>
      <c r="CG51" s="93"/>
      <c r="CH51" s="93"/>
      <c r="CI51" s="93"/>
      <c r="CJ51" s="93"/>
      <c r="CK51" s="93"/>
      <c r="CY51" s="411">
        <f>VLOOKUP(N51,[9]Validacion!$I$15:$M$19,2,FALSE)</f>
        <v>2</v>
      </c>
      <c r="CZ51" s="411">
        <f>VLOOKUP(O51,[9]Validacion!$I$23:$J$27,2,FALSE)</f>
        <v>4</v>
      </c>
      <c r="DD51" s="411">
        <f>VLOOKUP($N51,[9]Validacion!$I$15:$M$19,2,FALSE)</f>
        <v>2</v>
      </c>
      <c r="DE51" s="411">
        <f>IF(AF51="Fuerte",DD51-2,IF(AND(AF51="Moderado",AG51="Directamente",AH51="Directamente"),DD51-1,IF(AND(AF51="Moderado",AG51="No Disminuye",AH51="Directamente"),DD51,IF(AND(AF51="Moderado",AG51="Directamente",AH51="No Disminuye"),DD51-1,DD51))))</f>
        <v>0</v>
      </c>
      <c r="DF51" s="411">
        <f>VLOOKUP($O51,[9]Validacion!$I$23:$J$27,2,FALSE)</f>
        <v>4</v>
      </c>
      <c r="DG51" s="414">
        <f>IF(AF51="Fuerte",DF51,IF(AND(AF51="Moderado",AG51="Directamente",AH51="Directamente"),DF51-1,IF(AND(AF51="Moderado",AG51="No Disminuye",AH51="Directamente"),DF51-1,IF(AND(AF51="Moderado",AG51="Directamente",AH51="No Disminuye"),DF51,DF51))))</f>
        <v>4</v>
      </c>
    </row>
    <row r="52" spans="1:111" ht="93" customHeight="1" x14ac:dyDescent="0.25">
      <c r="A52" s="409"/>
      <c r="B52" s="409"/>
      <c r="C52" s="409"/>
      <c r="D52" s="435"/>
      <c r="E52" s="422"/>
      <c r="F52" s="409"/>
      <c r="L52" s="409"/>
      <c r="M52" s="409"/>
      <c r="N52" s="416"/>
      <c r="O52" s="416"/>
      <c r="P52" s="416"/>
      <c r="Q52" s="93" t="s">
        <v>498</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3" t="str">
        <f t="shared" si="3"/>
        <v>Fuerte</v>
      </c>
      <c r="AE52" s="416"/>
      <c r="AF52" s="416"/>
      <c r="AG52" s="416"/>
      <c r="AH52" s="416"/>
      <c r="AI52" s="416"/>
      <c r="AJ52" s="416"/>
      <c r="AK52" s="416"/>
      <c r="AL52" s="416"/>
      <c r="AM52" s="93" t="s">
        <v>499</v>
      </c>
      <c r="AN52" s="93" t="s">
        <v>500</v>
      </c>
      <c r="AO52" s="93" t="s">
        <v>496</v>
      </c>
      <c r="AP52" s="84">
        <v>43467</v>
      </c>
      <c r="AQ52" s="84">
        <v>43830</v>
      </c>
      <c r="AR52" s="93" t="s">
        <v>501</v>
      </c>
      <c r="AS52" s="20"/>
      <c r="AT52" s="20"/>
      <c r="AU52" s="93"/>
      <c r="AV52" s="93"/>
      <c r="AW52" s="114"/>
      <c r="AX52" s="86"/>
      <c r="AY52" s="413"/>
      <c r="AZ52" s="96"/>
      <c r="BA52" s="413"/>
      <c r="BB52" s="20"/>
      <c r="BC52" s="20"/>
      <c r="BD52" s="93"/>
      <c r="BE52" s="93"/>
      <c r="BF52" s="114"/>
      <c r="BG52" s="144"/>
      <c r="BH52" s="413"/>
      <c r="BI52" s="413"/>
      <c r="BJ52" s="434"/>
      <c r="BK52" s="20"/>
      <c r="BL52" s="20"/>
      <c r="BM52" s="93"/>
      <c r="BN52" s="93"/>
      <c r="BO52" s="114"/>
      <c r="BP52" s="144"/>
      <c r="BQ52" s="432"/>
      <c r="BR52" s="432"/>
      <c r="BS52" s="432"/>
      <c r="BT52" s="118"/>
      <c r="BU52" s="118"/>
      <c r="BV52" s="118"/>
      <c r="BW52" s="118"/>
      <c r="BX52" s="118"/>
      <c r="BY52" s="118"/>
      <c r="BZ52" s="118"/>
      <c r="CA52" s="118"/>
      <c r="CB52" s="118"/>
      <c r="CC52" s="93"/>
      <c r="CD52" s="93"/>
      <c r="CE52" s="93"/>
      <c r="CF52" s="93"/>
      <c r="CG52" s="93"/>
      <c r="CH52" s="93"/>
      <c r="CI52" s="93"/>
      <c r="CJ52" s="93"/>
      <c r="CK52" s="93"/>
      <c r="CY52" s="413"/>
      <c r="CZ52" s="413"/>
      <c r="DD52" s="412"/>
      <c r="DE52" s="412"/>
      <c r="DF52" s="412"/>
      <c r="DG52" s="414"/>
    </row>
    <row r="53" spans="1:111" ht="138" customHeight="1" x14ac:dyDescent="0.25">
      <c r="A53" s="93" t="s">
        <v>24</v>
      </c>
      <c r="B53" s="93" t="s">
        <v>27</v>
      </c>
      <c r="C53" s="93" t="s">
        <v>27</v>
      </c>
      <c r="D53" s="149" t="s">
        <v>212</v>
      </c>
      <c r="E53" s="85" t="s">
        <v>502</v>
      </c>
      <c r="F53" s="93" t="s">
        <v>503</v>
      </c>
      <c r="L53" s="93" t="s">
        <v>504</v>
      </c>
      <c r="M53" s="93" t="s">
        <v>505</v>
      </c>
      <c r="N53" s="90" t="s">
        <v>9</v>
      </c>
      <c r="O53" s="90" t="s">
        <v>14</v>
      </c>
      <c r="P53" s="90" t="str">
        <f>INDEX([9]Validacion!$C$15:$G$19,'Mapa de Riesgos'!CY53:CY53,'Mapa de Riesgos'!CZ53:CZ53)</f>
        <v>Extrema</v>
      </c>
      <c r="Q53" s="93" t="s">
        <v>506</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3"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507</v>
      </c>
      <c r="AN53" s="93" t="s">
        <v>508</v>
      </c>
      <c r="AO53" s="93" t="s">
        <v>509</v>
      </c>
      <c r="AP53" s="84">
        <v>43467</v>
      </c>
      <c r="AQ53" s="84">
        <v>43830</v>
      </c>
      <c r="AR53" s="93" t="s">
        <v>342</v>
      </c>
      <c r="AS53" s="93"/>
      <c r="AT53" s="93"/>
      <c r="AU53" s="93"/>
      <c r="AV53" s="93"/>
      <c r="AW53" s="90"/>
      <c r="AX53" s="86"/>
      <c r="AY53" s="94"/>
      <c r="AZ53" s="94"/>
      <c r="BA53" s="94"/>
      <c r="BB53" s="91"/>
      <c r="BC53" s="91"/>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5" customHeight="1" x14ac:dyDescent="0.25">
      <c r="A54" s="409" t="s">
        <v>24</v>
      </c>
      <c r="B54" s="409" t="s">
        <v>27</v>
      </c>
      <c r="C54" s="409" t="s">
        <v>27</v>
      </c>
      <c r="D54" s="429" t="s">
        <v>219</v>
      </c>
      <c r="E54" s="430" t="s">
        <v>510</v>
      </c>
      <c r="F54" s="430" t="s">
        <v>511</v>
      </c>
      <c r="L54" s="422" t="s">
        <v>512</v>
      </c>
      <c r="M54" s="430" t="s">
        <v>513</v>
      </c>
      <c r="N54" s="424" t="s">
        <v>11</v>
      </c>
      <c r="O54" s="424" t="s">
        <v>14</v>
      </c>
      <c r="P54" s="424" t="str">
        <f>INDEX([9]Validacion!$C$15:$G$19,'Mapa de Riesgos'!CY54:CY57,'Mapa de Riesgos'!CZ54:CZ57)</f>
        <v>Alta</v>
      </c>
      <c r="Q54" s="115" t="s">
        <v>514</v>
      </c>
      <c r="R54" s="150" t="s">
        <v>158</v>
      </c>
      <c r="S54" s="151" t="s">
        <v>58</v>
      </c>
      <c r="T54" s="150" t="s">
        <v>59</v>
      </c>
      <c r="U54" s="150" t="s">
        <v>60</v>
      </c>
      <c r="V54" s="150" t="s">
        <v>61</v>
      </c>
      <c r="W54" s="150" t="s">
        <v>62</v>
      </c>
      <c r="X54" s="150" t="s">
        <v>75</v>
      </c>
      <c r="Y54" s="150" t="s">
        <v>63</v>
      </c>
      <c r="Z54" s="150">
        <f t="shared" si="0"/>
        <v>100</v>
      </c>
      <c r="AA54" s="150" t="str">
        <f t="shared" si="6"/>
        <v>Fuerte</v>
      </c>
      <c r="AB54" s="150" t="s">
        <v>141</v>
      </c>
      <c r="AC54" s="152">
        <f t="shared" si="2"/>
        <v>200</v>
      </c>
      <c r="AD54" s="153" t="str">
        <f t="shared" si="3"/>
        <v>Fuerte</v>
      </c>
      <c r="AE54" s="417">
        <f>(IF(AD54="Fuerte",100,IF(AD54="Moderado",50,0))+IF(AD55="Fuerte",100,IF(AD55="Moderado",50,0))+IF(AD56="Fuerte",100,IF(AD56="Moderado",50,0))+IF(AD57="Fuerte",100,IF(AD57="Moderado",50,0)))/4</f>
        <v>100</v>
      </c>
      <c r="AF54" s="424" t="str">
        <f>IF(AE54=100,"Fuerte",IF(OR(AE54=99,AE54&gt;=50),"Moderado","Débil"))</f>
        <v>Fuerte</v>
      </c>
      <c r="AG54" s="424" t="s">
        <v>150</v>
      </c>
      <c r="AH54" s="424" t="s">
        <v>152</v>
      </c>
      <c r="AI54" s="416" t="str">
        <f>VLOOKUP(IF(DE54=0,DE54+1,IF(DE54=-1,DE54+2,DE54)),[9]Validacion!$J$15:$K$19,2,FALSE)</f>
        <v>Rara Vez</v>
      </c>
      <c r="AJ54" s="424" t="str">
        <f>VLOOKUP(IF(DG54=0,DG54+1,DG54),[9]Validacion!$J$23:$K$27,2,FALSE)</f>
        <v>Mayor</v>
      </c>
      <c r="AK54" s="424" t="str">
        <f>INDEX([9]Validacion!$C$15:$G$19,IF(DE54=0,DE54+1,IF(DE54=-1,DE54+2,'Mapa de Riesgos'!DE54:DE57)),IF(DG54=0,DG54+1,'Mapa de Riesgos'!DG54:DG57))</f>
        <v>Alta</v>
      </c>
      <c r="AL54" s="424" t="s">
        <v>226</v>
      </c>
      <c r="AM54" s="115" t="s">
        <v>515</v>
      </c>
      <c r="AN54" s="115" t="s">
        <v>516</v>
      </c>
      <c r="AO54" s="115" t="s">
        <v>517</v>
      </c>
      <c r="AP54" s="84">
        <v>43467</v>
      </c>
      <c r="AQ54" s="84">
        <v>43830</v>
      </c>
      <c r="AR54" s="93" t="s">
        <v>518</v>
      </c>
      <c r="AS54" s="20"/>
      <c r="AT54" s="20"/>
      <c r="AU54" s="93"/>
      <c r="AV54" s="93"/>
      <c r="AW54" s="90"/>
      <c r="AX54" s="86"/>
      <c r="AY54" s="411"/>
      <c r="AZ54" s="94"/>
      <c r="BA54" s="411"/>
      <c r="BB54" s="91"/>
      <c r="BC54" s="91"/>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93"/>
      <c r="CD54" s="93"/>
      <c r="CE54" s="93"/>
      <c r="CF54" s="93"/>
      <c r="CG54" s="93"/>
      <c r="CH54" s="93"/>
      <c r="CI54" s="93"/>
      <c r="CJ54" s="93"/>
      <c r="CK54" s="93"/>
      <c r="CY54" s="411">
        <f>VLOOKUP(N54,[9]Validacion!$I$15:$M$19,2,FALSE)</f>
        <v>1</v>
      </c>
      <c r="CZ54" s="411">
        <f>VLOOKUP(O54,[9]Validacion!$I$23:$J$27,2,FALSE)</f>
        <v>4</v>
      </c>
      <c r="DD54" s="411">
        <f>VLOOKUP($N54,[9]Validacion!$I$15:$M$19,2,FALSE)</f>
        <v>1</v>
      </c>
      <c r="DE54" s="411">
        <f>IF(AF54="Fuerte",DD54-2,IF(AND(AF54="Moderado",AG54="Directamente",AH54="Directamente"),DD54-1,IF(AND(AF54="Moderado",AG54="No Disminuye",AH54="Directamente"),DD54,IF(AND(AF54="Moderado",AG54="Directamente",AH54="No Disminuye"),DD54-1,DD54))))</f>
        <v>-1</v>
      </c>
      <c r="DF54" s="411">
        <f>VLOOKUP($O54,[9]Validacion!$I$23:$J$27,2,FALSE)</f>
        <v>4</v>
      </c>
      <c r="DG54" s="414">
        <f>IF(AF54="Fuerte",DF54,IF(AND(AF54="Moderado",AG54="Directamente",AH54="Directamente"),DF54-1,IF(AND(AF54="Moderado",AG54="No Disminuye",AH54="Directamente"),DF54-1,IF(AND(AF54="Moderado",AG54="Directamente",AH54="No Disminuye"),DF54,DF54))))</f>
        <v>4</v>
      </c>
    </row>
    <row r="55" spans="1:111" ht="115.5" customHeight="1" x14ac:dyDescent="0.25">
      <c r="A55" s="409"/>
      <c r="B55" s="409"/>
      <c r="C55" s="409"/>
      <c r="D55" s="429"/>
      <c r="E55" s="430"/>
      <c r="F55" s="430"/>
      <c r="L55" s="422"/>
      <c r="M55" s="430"/>
      <c r="N55" s="424"/>
      <c r="O55" s="424"/>
      <c r="P55" s="424"/>
      <c r="Q55" s="115" t="s">
        <v>519</v>
      </c>
      <c r="R55" s="150" t="s">
        <v>158</v>
      </c>
      <c r="S55" s="151" t="s">
        <v>58</v>
      </c>
      <c r="T55" s="150" t="s">
        <v>59</v>
      </c>
      <c r="U55" s="150" t="s">
        <v>60</v>
      </c>
      <c r="V55" s="150" t="s">
        <v>61</v>
      </c>
      <c r="W55" s="150" t="s">
        <v>62</v>
      </c>
      <c r="X55" s="150" t="s">
        <v>75</v>
      </c>
      <c r="Y55" s="150" t="s">
        <v>63</v>
      </c>
      <c r="Z55" s="150">
        <f t="shared" si="0"/>
        <v>100</v>
      </c>
      <c r="AA55" s="150" t="str">
        <f t="shared" si="6"/>
        <v>Fuerte</v>
      </c>
      <c r="AB55" s="150" t="s">
        <v>141</v>
      </c>
      <c r="AC55" s="152">
        <f t="shared" si="2"/>
        <v>200</v>
      </c>
      <c r="AD55" s="153" t="str">
        <f t="shared" si="3"/>
        <v>Fuerte</v>
      </c>
      <c r="AE55" s="417"/>
      <c r="AF55" s="424"/>
      <c r="AG55" s="424"/>
      <c r="AH55" s="424"/>
      <c r="AI55" s="416"/>
      <c r="AJ55" s="424"/>
      <c r="AK55" s="424"/>
      <c r="AL55" s="424"/>
      <c r="AM55" s="115" t="s">
        <v>520</v>
      </c>
      <c r="AN55" s="115" t="s">
        <v>521</v>
      </c>
      <c r="AO55" s="115" t="s">
        <v>517</v>
      </c>
      <c r="AP55" s="84">
        <v>43467</v>
      </c>
      <c r="AQ55" s="84">
        <v>43830</v>
      </c>
      <c r="AR55" s="93" t="s">
        <v>522</v>
      </c>
      <c r="AS55" s="140"/>
      <c r="AT55" s="140"/>
      <c r="AU55" s="93"/>
      <c r="AV55" s="93"/>
      <c r="AW55" s="90"/>
      <c r="AX55" s="86"/>
      <c r="AY55" s="412"/>
      <c r="AZ55" s="95"/>
      <c r="BA55" s="412"/>
      <c r="BB55" s="99"/>
      <c r="BC55" s="99"/>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93"/>
      <c r="CD55" s="93"/>
      <c r="CE55" s="93"/>
      <c r="CF55" s="93"/>
      <c r="CG55" s="93"/>
      <c r="CH55" s="93"/>
      <c r="CI55" s="93"/>
      <c r="CJ55" s="93"/>
      <c r="CK55" s="93"/>
      <c r="CY55" s="412"/>
      <c r="CZ55" s="412"/>
      <c r="DD55" s="412"/>
      <c r="DE55" s="412"/>
      <c r="DF55" s="412"/>
      <c r="DG55" s="414"/>
    </row>
    <row r="56" spans="1:111" ht="92.25" customHeight="1" x14ac:dyDescent="0.25">
      <c r="A56" s="409"/>
      <c r="B56" s="409"/>
      <c r="C56" s="409"/>
      <c r="D56" s="429"/>
      <c r="E56" s="430"/>
      <c r="F56" s="430"/>
      <c r="L56" s="422"/>
      <c r="M56" s="430"/>
      <c r="N56" s="424"/>
      <c r="O56" s="424"/>
      <c r="P56" s="424"/>
      <c r="Q56" s="115" t="s">
        <v>523</v>
      </c>
      <c r="R56" s="150" t="s">
        <v>158</v>
      </c>
      <c r="S56" s="151" t="s">
        <v>58</v>
      </c>
      <c r="T56" s="150" t="s">
        <v>59</v>
      </c>
      <c r="U56" s="150" t="s">
        <v>60</v>
      </c>
      <c r="V56" s="150" t="s">
        <v>61</v>
      </c>
      <c r="W56" s="150" t="s">
        <v>62</v>
      </c>
      <c r="X56" s="150" t="s">
        <v>75</v>
      </c>
      <c r="Y56" s="150" t="s">
        <v>63</v>
      </c>
      <c r="Z56" s="150">
        <f t="shared" si="0"/>
        <v>100</v>
      </c>
      <c r="AA56" s="150" t="str">
        <f t="shared" si="6"/>
        <v>Fuerte</v>
      </c>
      <c r="AB56" s="150" t="s">
        <v>141</v>
      </c>
      <c r="AC56" s="152">
        <f t="shared" si="2"/>
        <v>200</v>
      </c>
      <c r="AD56" s="153" t="str">
        <f t="shared" si="3"/>
        <v>Fuerte</v>
      </c>
      <c r="AE56" s="417"/>
      <c r="AF56" s="424"/>
      <c r="AG56" s="424"/>
      <c r="AH56" s="424"/>
      <c r="AI56" s="416"/>
      <c r="AJ56" s="424"/>
      <c r="AK56" s="424"/>
      <c r="AL56" s="424"/>
      <c r="AM56" s="115" t="s">
        <v>524</v>
      </c>
      <c r="AN56" s="115" t="s">
        <v>525</v>
      </c>
      <c r="AO56" s="115" t="s">
        <v>517</v>
      </c>
      <c r="AP56" s="84">
        <v>43467</v>
      </c>
      <c r="AQ56" s="84">
        <v>43830</v>
      </c>
      <c r="AR56" s="93" t="s">
        <v>526</v>
      </c>
      <c r="AS56" s="425"/>
      <c r="AT56" s="427"/>
      <c r="AU56" s="93"/>
      <c r="AV56" s="93"/>
      <c r="AW56" s="90"/>
      <c r="AX56" s="86"/>
      <c r="AY56" s="412"/>
      <c r="AZ56" s="95"/>
      <c r="BA56" s="412"/>
      <c r="BB56" s="99"/>
      <c r="BC56" s="99"/>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93"/>
      <c r="CD56" s="93"/>
      <c r="CE56" s="93"/>
      <c r="CF56" s="93"/>
      <c r="CG56" s="93"/>
      <c r="CH56" s="93"/>
      <c r="CI56" s="93"/>
      <c r="CJ56" s="93"/>
      <c r="CK56" s="93"/>
      <c r="CY56" s="412"/>
      <c r="CZ56" s="412"/>
      <c r="DD56" s="412"/>
      <c r="DE56" s="412"/>
      <c r="DF56" s="412"/>
      <c r="DG56" s="414"/>
    </row>
    <row r="57" spans="1:111" ht="84" customHeight="1" x14ac:dyDescent="0.25">
      <c r="A57" s="409"/>
      <c r="B57" s="409"/>
      <c r="C57" s="409"/>
      <c r="D57" s="429"/>
      <c r="E57" s="430"/>
      <c r="F57" s="430"/>
      <c r="L57" s="422"/>
      <c r="M57" s="430"/>
      <c r="N57" s="424"/>
      <c r="O57" s="424"/>
      <c r="P57" s="424"/>
      <c r="Q57" s="115" t="s">
        <v>527</v>
      </c>
      <c r="R57" s="150" t="s">
        <v>158</v>
      </c>
      <c r="S57" s="151" t="s">
        <v>58</v>
      </c>
      <c r="T57" s="150" t="s">
        <v>59</v>
      </c>
      <c r="U57" s="150" t="s">
        <v>60</v>
      </c>
      <c r="V57" s="150" t="s">
        <v>61</v>
      </c>
      <c r="W57" s="150" t="s">
        <v>62</v>
      </c>
      <c r="X57" s="150" t="s">
        <v>75</v>
      </c>
      <c r="Y57" s="150" t="s">
        <v>63</v>
      </c>
      <c r="Z57" s="150">
        <f t="shared" si="0"/>
        <v>100</v>
      </c>
      <c r="AA57" s="150" t="str">
        <f t="shared" si="6"/>
        <v>Fuerte</v>
      </c>
      <c r="AB57" s="150" t="s">
        <v>141</v>
      </c>
      <c r="AC57" s="152">
        <f t="shared" si="2"/>
        <v>200</v>
      </c>
      <c r="AD57" s="153" t="str">
        <f t="shared" si="3"/>
        <v>Fuerte</v>
      </c>
      <c r="AE57" s="417"/>
      <c r="AF57" s="424"/>
      <c r="AG57" s="424"/>
      <c r="AH57" s="424"/>
      <c r="AI57" s="416"/>
      <c r="AJ57" s="424"/>
      <c r="AK57" s="424"/>
      <c r="AL57" s="424"/>
      <c r="AM57" s="115" t="s">
        <v>528</v>
      </c>
      <c r="AN57" s="115" t="s">
        <v>529</v>
      </c>
      <c r="AO57" s="115" t="s">
        <v>517</v>
      </c>
      <c r="AP57" s="84">
        <v>43467</v>
      </c>
      <c r="AQ57" s="84">
        <v>43830</v>
      </c>
      <c r="AR57" s="93" t="s">
        <v>530</v>
      </c>
      <c r="AS57" s="426"/>
      <c r="AT57" s="428"/>
      <c r="AU57" s="93"/>
      <c r="AV57" s="93"/>
      <c r="AW57" s="90"/>
      <c r="AX57" s="86"/>
      <c r="AY57" s="413"/>
      <c r="AZ57" s="96"/>
      <c r="BA57" s="413"/>
      <c r="BB57" s="92"/>
      <c r="BC57" s="92"/>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93"/>
      <c r="CD57" s="93"/>
      <c r="CE57" s="93"/>
      <c r="CF57" s="93"/>
      <c r="CG57" s="93"/>
      <c r="CH57" s="93"/>
      <c r="CI57" s="93"/>
      <c r="CJ57" s="93"/>
      <c r="CK57" s="93"/>
      <c r="CM57" s="124"/>
      <c r="CY57" s="413"/>
      <c r="CZ57" s="413"/>
      <c r="DD57" s="412"/>
      <c r="DE57" s="412"/>
      <c r="DF57" s="412"/>
      <c r="DG57" s="414"/>
    </row>
    <row r="58" spans="1:111" ht="129" customHeight="1" x14ac:dyDescent="0.25">
      <c r="A58" s="409" t="s">
        <v>53</v>
      </c>
      <c r="B58" s="409" t="s">
        <v>27</v>
      </c>
      <c r="C58" s="409" t="s">
        <v>27</v>
      </c>
      <c r="D58" s="423" t="s">
        <v>220</v>
      </c>
      <c r="E58" s="409" t="s">
        <v>531</v>
      </c>
      <c r="F58" s="409" t="s">
        <v>532</v>
      </c>
      <c r="L58" s="409" t="s">
        <v>533</v>
      </c>
      <c r="M58" s="422" t="s">
        <v>534</v>
      </c>
      <c r="N58" s="416" t="s">
        <v>9</v>
      </c>
      <c r="O58" s="416" t="s">
        <v>14</v>
      </c>
      <c r="P58" s="416" t="str">
        <f>INDEX([9]Validacion!$C$15:$G$19,'Mapa de Riesgos'!CY58:CY59,'Mapa de Riesgos'!CZ58:CZ59)</f>
        <v>Extrema</v>
      </c>
      <c r="Q58" s="93" t="s">
        <v>535</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16">
        <f>(IF(AD58="Fuerte",100,IF(AD58="Moderado",50,0))+IF(AD59="Fuerte",100,IF(AD59="Moderado",50,0)))/2</f>
        <v>100</v>
      </c>
      <c r="AF58" s="416" t="str">
        <f>IF(AE58=100,"Fuerte",IF(OR(AE58=99,AE58&gt;=50),"Moderado","Débil"))</f>
        <v>Fuerte</v>
      </c>
      <c r="AG58" s="416" t="s">
        <v>150</v>
      </c>
      <c r="AH58" s="416" t="s">
        <v>152</v>
      </c>
      <c r="AI58" s="416" t="str">
        <f>VLOOKUP(IF(DE58=0,DE58+1,DE58),[9]Validacion!$J$15:$K$19,2,FALSE)</f>
        <v>Rara Vez</v>
      </c>
      <c r="AJ58" s="416" t="str">
        <f>VLOOKUP(IF(DG58=0,DG58+1,DG58),[9]Validacion!$J$23:$K$27,2,FALSE)</f>
        <v>Mayor</v>
      </c>
      <c r="AK58" s="416" t="str">
        <f>INDEX([9]Validacion!$C$15:$G$19,IF(DE58=0,DE58+1,'Mapa de Riesgos'!DE58:DE59),IF(DG58=0,DG58+1,'Mapa de Riesgos'!DG58:DG59))</f>
        <v>Alta</v>
      </c>
      <c r="AL58" s="416" t="s">
        <v>226</v>
      </c>
      <c r="AM58" s="115" t="s">
        <v>536</v>
      </c>
      <c r="AN58" s="93" t="s">
        <v>537</v>
      </c>
      <c r="AO58" s="93" t="s">
        <v>538</v>
      </c>
      <c r="AP58" s="84">
        <v>43467</v>
      </c>
      <c r="AQ58" s="84">
        <v>43830</v>
      </c>
      <c r="AR58" s="93" t="s">
        <v>539</v>
      </c>
      <c r="AS58" s="20"/>
      <c r="AT58" s="20"/>
      <c r="AU58" s="93"/>
      <c r="AV58" s="93"/>
      <c r="AW58" s="120"/>
      <c r="AX58" s="86"/>
      <c r="AY58" s="420"/>
      <c r="AZ58" s="154"/>
      <c r="BA58" s="411"/>
      <c r="BB58" s="91"/>
      <c r="BC58" s="91"/>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93"/>
      <c r="CD58" s="93"/>
      <c r="CE58" s="93"/>
      <c r="CF58" s="93"/>
      <c r="CG58" s="93"/>
      <c r="CH58" s="93"/>
      <c r="CI58" s="93"/>
      <c r="CJ58" s="93"/>
      <c r="CK58" s="93"/>
      <c r="CY58" s="411">
        <f>VLOOKUP(N58,[9]Validacion!$I$15:$M$19,2,FALSE)</f>
        <v>3</v>
      </c>
      <c r="CZ58" s="411">
        <f>VLOOKUP(O58,[9]Validacion!$I$23:$J$27,2,FALSE)</f>
        <v>4</v>
      </c>
      <c r="DD58" s="411">
        <f>VLOOKUP($N58,[9]Validacion!$I$15:$M$19,2,FALSE)</f>
        <v>3</v>
      </c>
      <c r="DE58" s="411">
        <f>IF(AF58="Fuerte",DD58-2,IF(AND(AF58="Moderado",AG58="Directamente",AH58="Directamente"),DD58-1,IF(AND(AF58="Moderado",AG58="No Disminuye",AH58="Directamente"),DD58,IF(AND(AF58="Moderado",AG58="Directamente",AH58="No Disminuye"),DD58-1,DD58))))</f>
        <v>1</v>
      </c>
      <c r="DF58" s="411">
        <f>VLOOKUP($O58,[9]Validacion!$I$23:$J$27,2,FALSE)</f>
        <v>4</v>
      </c>
      <c r="DG58" s="414">
        <f>IF(AF58="Fuerte",DF58,IF(AND(AF58="Moderado",AG58="Directamente",AH58="Directamente"),DF58-1,IF(AND(AF58="Moderado",AG58="No Disminuye",AH58="Directamente"),DF58-1,IF(AND(AF58="Moderado",AG58="Directamente",AH58="No Disminuye"),DF58,DF58))))</f>
        <v>4</v>
      </c>
    </row>
    <row r="59" spans="1:111" ht="129" customHeight="1" thickBot="1" x14ac:dyDescent="0.3">
      <c r="A59" s="409"/>
      <c r="B59" s="409"/>
      <c r="C59" s="409"/>
      <c r="D59" s="423"/>
      <c r="E59" s="409"/>
      <c r="F59" s="409"/>
      <c r="L59" s="409"/>
      <c r="M59" s="422"/>
      <c r="N59" s="416"/>
      <c r="O59" s="416"/>
      <c r="P59" s="416"/>
      <c r="Q59" s="93" t="s">
        <v>540</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16"/>
      <c r="AF59" s="416"/>
      <c r="AG59" s="416"/>
      <c r="AH59" s="416"/>
      <c r="AI59" s="416"/>
      <c r="AJ59" s="416"/>
      <c r="AK59" s="416"/>
      <c r="AL59" s="416"/>
      <c r="AM59" s="115" t="s">
        <v>541</v>
      </c>
      <c r="AN59" s="93" t="s">
        <v>542</v>
      </c>
      <c r="AO59" s="93" t="s">
        <v>538</v>
      </c>
      <c r="AP59" s="84">
        <v>43467</v>
      </c>
      <c r="AQ59" s="84">
        <v>43830</v>
      </c>
      <c r="AR59" s="93" t="s">
        <v>342</v>
      </c>
      <c r="AS59" s="155"/>
      <c r="AT59" s="155"/>
      <c r="AU59" s="93"/>
      <c r="AV59" s="93"/>
      <c r="AW59" s="138"/>
      <c r="AX59" s="86"/>
      <c r="AY59" s="421"/>
      <c r="AZ59" s="156"/>
      <c r="BA59" s="413"/>
      <c r="BB59" s="92"/>
      <c r="BC59" s="92"/>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93"/>
      <c r="CD59" s="93"/>
      <c r="CE59" s="93"/>
      <c r="CF59" s="93"/>
      <c r="CG59" s="93"/>
      <c r="CH59" s="93"/>
      <c r="CI59" s="93"/>
      <c r="CJ59" s="93"/>
      <c r="CK59" s="93"/>
      <c r="CY59" s="413"/>
      <c r="CZ59" s="413"/>
      <c r="DD59" s="412"/>
      <c r="DE59" s="412"/>
      <c r="DF59" s="412"/>
      <c r="DG59" s="414"/>
    </row>
    <row r="60" spans="1:111" ht="174" customHeight="1" thickBot="1" x14ac:dyDescent="0.3">
      <c r="A60" s="409" t="s">
        <v>26</v>
      </c>
      <c r="B60" s="409" t="s">
        <v>196</v>
      </c>
      <c r="C60" s="409" t="s">
        <v>196</v>
      </c>
      <c r="D60" s="418" t="s">
        <v>156</v>
      </c>
      <c r="E60" s="409" t="s">
        <v>543</v>
      </c>
      <c r="F60" s="419" t="s">
        <v>544</v>
      </c>
      <c r="L60" s="419" t="s">
        <v>545</v>
      </c>
      <c r="M60" s="419" t="s">
        <v>546</v>
      </c>
      <c r="N60" s="416" t="s">
        <v>9</v>
      </c>
      <c r="O60" s="416" t="s">
        <v>14</v>
      </c>
      <c r="P60" s="416" t="str">
        <f>INDEX([9]Validacion!$C$15:$G$19,'Mapa de Riesgos'!CY60:CY62,'Mapa de Riesgos'!CZ60:CZ62)</f>
        <v>Extrema</v>
      </c>
      <c r="Q60" s="115" t="s">
        <v>547</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3" t="str">
        <f>IF(AND(AA60="Moderado",AB60="Moderado",AC60=100),"Moderado",IF(AC60=200,"Fuerte",IF(OR(AC60=150,),"Moderado","Débil")))</f>
        <v>Fuerte</v>
      </c>
      <c r="AE60" s="417">
        <f>(IF(AD60="Fuerte",100,IF(AD60="Moderado",50,0))+IF(AD61="Fuerte",100,IF(AD61="Moderado",50,0))+IF(AD62="Fuerte",100,IF(AD62="Moderado",50,0)))/3</f>
        <v>100</v>
      </c>
      <c r="AF60" s="416" t="str">
        <f>IF(AE60=100,"Fuerte",IF(OR(AE60=99,AE60&gt;=50),"Moderado","Débil"))</f>
        <v>Fuerte</v>
      </c>
      <c r="AG60" s="416" t="s">
        <v>150</v>
      </c>
      <c r="AH60" s="416" t="s">
        <v>152</v>
      </c>
      <c r="AI60" s="416" t="str">
        <f>VLOOKUP(IF(DE60=0,DE60+1,DE60),[9]Validacion!$J$15:$K$19,2,FALSE)</f>
        <v>Rara Vez</v>
      </c>
      <c r="AJ60" s="416" t="str">
        <f>VLOOKUP(IF(DG60=0,DG60+1,DG60),[9]Validacion!$J$23:$K$27,2,FALSE)</f>
        <v>Mayor</v>
      </c>
      <c r="AK60" s="416" t="str">
        <f>INDEX([9]Validacion!$C$15:$G$19,IF(DE60=0,DE60+1,'Mapa de Riesgos'!DE60:DE62),IF(DG60=0,DG60+1,'Mapa de Riesgos'!DG60:DG62))</f>
        <v>Alta</v>
      </c>
      <c r="AL60" s="416" t="s">
        <v>226</v>
      </c>
      <c r="AM60" s="93" t="s">
        <v>548</v>
      </c>
      <c r="AN60" s="93" t="s">
        <v>549</v>
      </c>
      <c r="AO60" s="93" t="s">
        <v>26</v>
      </c>
      <c r="AP60" s="84">
        <v>43467</v>
      </c>
      <c r="AQ60" s="84">
        <v>43830</v>
      </c>
      <c r="AR60" s="93" t="s">
        <v>550</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11">
        <f>VLOOKUP($N60,[9]Validacion!$I$15:$M$19,2,FALSE)</f>
        <v>3</v>
      </c>
      <c r="CZ60" s="411">
        <f>VLOOKUP($O60,[9]Validacion!$I$23:$J$27,2,FALSE)</f>
        <v>4</v>
      </c>
      <c r="DD60" s="411">
        <f>VLOOKUP($N60,[9]Validacion!$I$15:$M$19,2,FALSE)</f>
        <v>3</v>
      </c>
      <c r="DE60" s="411">
        <f>IF(AF60="Fuerte",DD60-2,IF(AND(AF60="Moderado",AG60="Directamente",AH60="Directamente"),DD60-1,IF(AND(AF60="Moderado",AG60="No Disminuye",AH60="Directamente"),DD60,IF(AND(AF60="Moderado",AG60="Directamente",AH60="No Disminuye"),DD60-1,DD60))))</f>
        <v>1</v>
      </c>
      <c r="DF60" s="411">
        <f>VLOOKUP($O60,[9]Validacion!$I$23:$J$27,2,FALSE)</f>
        <v>4</v>
      </c>
      <c r="DG60" s="414">
        <f>IF(AF60="Fuerte",DF60,IF(AND(AF60="Moderado",AG60="Directamente",AH60="Directamente"),DF60-1,IF(AND(AF60="Moderado",AG60="No Disminuye",AH60="Directamente"),DF60-1,IF(AND(AF60="Moderado",AG60="Directamente",AH60="No Disminuye"),DF60,DF60))))</f>
        <v>4</v>
      </c>
    </row>
    <row r="61" spans="1:111" ht="145.5" customHeight="1" x14ac:dyDescent="0.25">
      <c r="A61" s="409"/>
      <c r="B61" s="409"/>
      <c r="C61" s="409"/>
      <c r="D61" s="418"/>
      <c r="E61" s="409"/>
      <c r="F61" s="419"/>
      <c r="L61" s="419"/>
      <c r="M61" s="419"/>
      <c r="N61" s="416"/>
      <c r="O61" s="416"/>
      <c r="P61" s="416"/>
      <c r="Q61" s="115" t="s">
        <v>551</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3" t="str">
        <f>IF(AND(AA61="Moderado",AB61="Moderado",AC61=100),"Moderado",IF(AC61=200,"Fuerte",IF(OR(AC61=150,),"Moderado","Débil")))</f>
        <v>Fuerte</v>
      </c>
      <c r="AE61" s="417"/>
      <c r="AF61" s="416"/>
      <c r="AG61" s="416"/>
      <c r="AH61" s="416"/>
      <c r="AI61" s="416"/>
      <c r="AJ61" s="416"/>
      <c r="AK61" s="416"/>
      <c r="AL61" s="416"/>
      <c r="AM61" s="93" t="s">
        <v>552</v>
      </c>
      <c r="AN61" s="93" t="s">
        <v>542</v>
      </c>
      <c r="AO61" s="93" t="s">
        <v>26</v>
      </c>
      <c r="AP61" s="84">
        <v>43467</v>
      </c>
      <c r="AQ61" s="84">
        <v>43830</v>
      </c>
      <c r="AR61" s="93" t="s">
        <v>553</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7"/>
      <c r="CY61" s="412"/>
      <c r="CZ61" s="412"/>
      <c r="DD61" s="412"/>
      <c r="DE61" s="412"/>
      <c r="DF61" s="412"/>
      <c r="DG61" s="414"/>
    </row>
    <row r="62" spans="1:111" ht="82.5" customHeight="1" x14ac:dyDescent="0.25">
      <c r="A62" s="409"/>
      <c r="B62" s="409"/>
      <c r="C62" s="409"/>
      <c r="D62" s="418"/>
      <c r="E62" s="409"/>
      <c r="F62" s="419"/>
      <c r="L62" s="419"/>
      <c r="M62" s="419"/>
      <c r="N62" s="416"/>
      <c r="O62" s="416"/>
      <c r="P62" s="416"/>
      <c r="Q62" s="93" t="s">
        <v>554</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3" t="str">
        <f t="shared" ref="AD62" si="8">IF(AND(AA62="Moderado",AB62="Moderado",AC62=100),"Moderado",IF(AC62=200,"Fuerte",IF(OR(AC62=150,),"Moderado","Débil")))</f>
        <v>Fuerte</v>
      </c>
      <c r="AE62" s="417"/>
      <c r="AF62" s="416"/>
      <c r="AG62" s="416"/>
      <c r="AH62" s="416"/>
      <c r="AI62" s="416"/>
      <c r="AJ62" s="416"/>
      <c r="AK62" s="416"/>
      <c r="AL62" s="416"/>
      <c r="AM62" s="93" t="s">
        <v>555</v>
      </c>
      <c r="AN62" s="93" t="s">
        <v>556</v>
      </c>
      <c r="AO62" s="93" t="s">
        <v>26</v>
      </c>
      <c r="AP62" s="84">
        <v>43467</v>
      </c>
      <c r="AQ62" s="84">
        <v>43830</v>
      </c>
      <c r="AR62" s="93" t="s">
        <v>557</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13"/>
      <c r="CZ62" s="413"/>
      <c r="DD62" s="413"/>
      <c r="DE62" s="413"/>
      <c r="DF62" s="413"/>
      <c r="DG62" s="414"/>
    </row>
    <row r="63" spans="1:111" ht="26.25" customHeight="1" x14ac:dyDescent="0.25"/>
    <row r="64" spans="1:111" ht="26.25" customHeight="1" x14ac:dyDescent="0.25"/>
    <row r="65" spans="1:129" ht="33" customHeight="1" x14ac:dyDescent="0.25">
      <c r="D65" s="415" t="s">
        <v>42</v>
      </c>
      <c r="E65" s="415"/>
      <c r="F65" s="415"/>
      <c r="L65" s="14"/>
      <c r="M65" s="15"/>
    </row>
    <row r="66" spans="1:129" s="102"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1"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'\Users\mac\Documents\FURAG\Users\pttovar\Downloads\[MAPA DE RIESGOS CORRUPCIÓN IPES 2019 V1 AJUSTADA 210319.xlsx]DATOS '!#REF!</xm:f>
            <x14:dxf>
              <fill>
                <patternFill>
                  <bgColor rgb="FF00B050"/>
                </patternFill>
              </fill>
            </x14:dxf>
          </x14:cfRule>
          <x14:cfRule type="cellIs" priority="241" operator="equal" id="{B6B9C171-8E1F-4A25-8ECB-ECE1DE820AB0}">
            <xm:f>'\Users\mac\Documents\FURAG\Users\pttovar\Downloads\[MAPA DE RIESGOS CORRUPCIÓN IPES 2019 V1 AJUSTADA 210319.xlsx]DATOS '!#REF!</xm:f>
            <x14:dxf>
              <fill>
                <patternFill>
                  <bgColor rgb="FF92D050"/>
                </patternFill>
              </fill>
            </x14:dxf>
          </x14:cfRule>
          <x14:cfRule type="cellIs" priority="242" operator="equal" id="{25ACFC28-ACC8-42C7-B9A4-CCEA8956753D}">
            <xm:f>'\Users\mac\Documents\FURAG\Users\pttovar\Downloads\[MAPA DE RIESGOS CORRUPCIÓN IPES 2019 V1 AJUSTADA 210319.xlsx]DATOS '!#REF!</xm:f>
            <x14:dxf>
              <fill>
                <patternFill>
                  <bgColor rgb="FFFFFF00"/>
                </patternFill>
              </fill>
            </x14:dxf>
          </x14:cfRule>
          <x14:cfRule type="cellIs" priority="243" operator="equal" id="{141F8D8F-D510-4FF5-8AB8-B1D39690CCFC}">
            <xm:f>'\Users\mac\Documents\FURAG\Users\pttovar\Downloads\[MAPA DE RIESGOS CORRUPCIÓN IPES 2019 V1 AJUSTADA 210319.xlsx]DATOS '!#REF!</xm:f>
            <x14:dxf>
              <fill>
                <patternFill>
                  <bgColor rgb="FFFFC000"/>
                </patternFill>
              </fill>
            </x14:dxf>
          </x14:cfRule>
          <x14:cfRule type="cellIs" priority="244" operator="equal" id="{820FA500-D9A7-441F-93F9-BD5FD2E6421B}">
            <xm:f>'\Users\mac\Documents\FURAG\Users\pttovar\Downloads\[MAPA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'\Users\mac\Documents\FURAG\Users\pttovar\Downloads\[MAPA DE RIESGOS CORRUPCIÓN IPES 2019 V1 AJUSTADA 210319.xlsx]DATOS '!#REF!</xm:f>
            <x14:dxf>
              <fill>
                <patternFill>
                  <bgColor rgb="FF00B050"/>
                </patternFill>
              </fill>
            </x14:dxf>
          </x14:cfRule>
          <x14:cfRule type="cellIs" priority="246" operator="equal" id="{575C275D-6170-41C6-A555-4DE960D25192}">
            <xm:f>'\Users\mac\Documents\FURAG\Users\pttovar\Downloads\[MAPA DE RIESGOS CORRUPCIÓN IPES 2019 V1 AJUSTADA 210319.xlsx]DATOS '!#REF!</xm:f>
            <x14:dxf>
              <fill>
                <patternFill>
                  <bgColor rgb="FF92D050"/>
                </patternFill>
              </fill>
            </x14:dxf>
          </x14:cfRule>
          <x14:cfRule type="cellIs" priority="247" operator="equal" id="{4C4B8737-1B8A-4F8D-BC76-A4715542CD98}">
            <xm:f>'\Users\mac\Documents\FURAG\Users\pttovar\Downloads\[MAPA DE RIESGOS CORRUPCIÓN IPES 2019 V1 AJUSTADA 210319.xlsx]DATOS '!#REF!</xm:f>
            <x14:dxf>
              <fill>
                <patternFill>
                  <bgColor rgb="FFFFFF00"/>
                </patternFill>
              </fill>
            </x14:dxf>
          </x14:cfRule>
          <x14:cfRule type="cellIs" priority="248" operator="equal" id="{39D39FD6-4773-4163-AF19-F966963E54E8}">
            <xm:f>'\Users\mac\Documents\FURAG\Users\pttovar\Downloads\[MAPA DE RIESGOS CORRUPCIÓN IPES 2019 V1 AJUSTADA 210319.xlsx]DATOS '!#REF!</xm:f>
            <x14:dxf>
              <fill>
                <patternFill>
                  <bgColor rgb="FFFFC000"/>
                </patternFill>
              </fill>
            </x14:dxf>
          </x14:cfRule>
          <x14:cfRule type="cellIs" priority="249" operator="equal" id="{3928A26B-DB65-4A01-8643-E35C5E33E5DC}">
            <xm:f>'\Users\mac\Documents\FURAG\Users\pttovar\Downloads\[MAPA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'\Users\mac\Documents\FURAG\Users\pttovar\Downloads\[MAPA DE RIESGOS CORRUPCIÓN IPES 2019 V1 AJUSTADA 210319.xlsx]DATOS '!#REF!</xm:f>
            <x14:dxf>
              <fill>
                <patternFill>
                  <bgColor rgb="FF92D050"/>
                </patternFill>
              </fill>
            </x14:dxf>
          </x14:cfRule>
          <x14:cfRule type="cellIs" priority="251" operator="equal" id="{973276DB-9917-45D0-9805-575D2409AA3B}">
            <xm:f>'\Users\mac\Documents\FURAG\Users\pttovar\Downloads\[MAPA DE RIESGOS CORRUPCIÓN IPES 2019 V1 AJUSTADA 210319.xlsx]DATOS '!#REF!</xm:f>
            <x14:dxf>
              <fill>
                <patternFill>
                  <bgColor rgb="FFFFFF00"/>
                </patternFill>
              </fill>
            </x14:dxf>
          </x14:cfRule>
          <x14:cfRule type="cellIs" priority="252" operator="equal" id="{3B77BDF3-BBF6-4044-8C14-8FB588A68753}">
            <xm:f>'\Users\mac\Documents\FURAG\Users\pttovar\Downloads\[MAPA DE RIESGOS CORRUPCIÓN IPES 2019 V1 AJUSTADA 210319.xlsx]DATOS '!#REF!</xm:f>
            <x14:dxf>
              <fill>
                <patternFill>
                  <bgColor rgb="FFFFC000"/>
                </patternFill>
              </fill>
            </x14:dxf>
          </x14:cfRule>
          <x14:cfRule type="cellIs" priority="253" operator="equal" id="{469B1385-6F64-4324-948B-1CE0F3F5DBC7}">
            <xm:f>'\Users\mac\Documents\FURAG\Users\pttovar\Downloads\[MAPA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'\Users\mac\Documents\FURAG\Users\pttovar\Downloads\[MAPA DE RIESGOS CORRUPCIÓN IPES 2019 V1 AJUSTADA 210319.xlsx]DATOS '!#REF!</xm:f>
            <x14:dxf>
              <fill>
                <patternFill>
                  <bgColor rgb="FF00B050"/>
                </patternFill>
              </fill>
            </x14:dxf>
          </x14:cfRule>
          <x14:cfRule type="cellIs" priority="227" operator="equal" id="{613C77E3-C00A-4763-ADFF-6D7BB8419832}">
            <xm:f>'\Users\mac\Documents\FURAG\Users\pttovar\Downloads\[MAPA DE RIESGOS CORRUPCIÓN IPES 2019 V1 AJUSTADA 210319.xlsx]DATOS '!#REF!</xm:f>
            <x14:dxf>
              <fill>
                <patternFill>
                  <bgColor rgb="FF92D050"/>
                </patternFill>
              </fill>
            </x14:dxf>
          </x14:cfRule>
          <x14:cfRule type="cellIs" priority="228" operator="equal" id="{308BB363-5848-48D6-82F4-4BDFE668F3F0}">
            <xm:f>'\Users\mac\Documents\FURAG\Users\pttovar\Downloads\[MAPA DE RIESGOS CORRUPCIÓN IPES 2019 V1 AJUSTADA 210319.xlsx]DATOS '!#REF!</xm:f>
            <x14:dxf>
              <fill>
                <patternFill>
                  <bgColor rgb="FFFFFF00"/>
                </patternFill>
              </fill>
            </x14:dxf>
          </x14:cfRule>
          <x14:cfRule type="cellIs" priority="229" operator="equal" id="{22837721-5937-4EF5-B2EA-DF224EA774B3}">
            <xm:f>'\Users\mac\Documents\FURAG\Users\pttovar\Downloads\[MAPA DE RIESGOS CORRUPCIÓN IPES 2019 V1 AJUSTADA 210319.xlsx]DATOS '!#REF!</xm:f>
            <x14:dxf>
              <fill>
                <patternFill>
                  <bgColor rgb="FFFFC000"/>
                </patternFill>
              </fill>
            </x14:dxf>
          </x14:cfRule>
          <x14:cfRule type="cellIs" priority="230" operator="equal" id="{15085ED9-F513-4901-B1F5-F5D9F2FDAE87}">
            <xm:f>'\Users\mac\Documents\FURAG\Users\pttovar\Downloads\[MAPA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'\Users\mac\Documents\FURAG\Users\pttovar\Downloads\[MAPA DE RIESGOS CORRUPCIÓN IPES 2019 V1 AJUSTADA 210319.xlsx]DATOS '!#REF!</xm:f>
            <x14:dxf>
              <fill>
                <patternFill>
                  <bgColor rgb="FF00B050"/>
                </patternFill>
              </fill>
            </x14:dxf>
          </x14:cfRule>
          <x14:cfRule type="cellIs" priority="232" operator="equal" id="{51D454A0-E2C4-4774-8737-15671F940A8E}">
            <xm:f>'\Users\mac\Documents\FURAG\Users\pttovar\Downloads\[MAPA DE RIESGOS CORRUPCIÓN IPES 2019 V1 AJUSTADA 210319.xlsx]DATOS '!#REF!</xm:f>
            <x14:dxf>
              <fill>
                <patternFill>
                  <bgColor rgb="FF92D050"/>
                </patternFill>
              </fill>
            </x14:dxf>
          </x14:cfRule>
          <x14:cfRule type="cellIs" priority="233" operator="equal" id="{AD264D9E-D2A5-445D-9A5E-CF457F461EEE}">
            <xm:f>'\Users\mac\Documents\FURAG\Users\pttovar\Downloads\[MAPA DE RIESGOS CORRUPCIÓN IPES 2019 V1 AJUSTADA 210319.xlsx]DATOS '!#REF!</xm:f>
            <x14:dxf>
              <fill>
                <patternFill>
                  <bgColor rgb="FFFFFF00"/>
                </patternFill>
              </fill>
            </x14:dxf>
          </x14:cfRule>
          <x14:cfRule type="cellIs" priority="234" operator="equal" id="{FF49B558-7C7B-4D08-B8DE-4A36430F3A0C}">
            <xm:f>'\Users\mac\Documents\FURAG\Users\pttovar\Downloads\[MAPA DE RIESGOS CORRUPCIÓN IPES 2019 V1 AJUSTADA 210319.xlsx]DATOS '!#REF!</xm:f>
            <x14:dxf>
              <fill>
                <patternFill>
                  <bgColor rgb="FFFFC000"/>
                </patternFill>
              </fill>
            </x14:dxf>
          </x14:cfRule>
          <x14:cfRule type="cellIs" priority="235" operator="equal" id="{62111C01-4EC6-4642-994E-7C1D1598DE81}">
            <xm:f>'\Users\mac\Documents\FURAG\Users\pttovar\Downloads\[MAPA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'\Users\mac\Documents\FURAG\Users\pttovar\Downloads\[MAPA DE RIESGOS CORRUPCIÓN IPES 2019 V1 AJUSTADA 210319.xlsx]DATOS '!#REF!</xm:f>
            <x14:dxf>
              <fill>
                <patternFill>
                  <bgColor rgb="FF92D050"/>
                </patternFill>
              </fill>
            </x14:dxf>
          </x14:cfRule>
          <x14:cfRule type="cellIs" priority="237" operator="equal" id="{F8E1C4E9-96B5-403F-AE0C-049D7E680B2A}">
            <xm:f>'\Users\mac\Documents\FURAG\Users\pttovar\Downloads\[MAPA DE RIESGOS CORRUPCIÓN IPES 2019 V1 AJUSTADA 210319.xlsx]DATOS '!#REF!</xm:f>
            <x14:dxf>
              <fill>
                <patternFill>
                  <bgColor rgb="FFFFFF00"/>
                </patternFill>
              </fill>
            </x14:dxf>
          </x14:cfRule>
          <x14:cfRule type="cellIs" priority="238" operator="equal" id="{1CB8079B-29E4-439E-90D9-CC331A78C74A}">
            <xm:f>'\Users\mac\Documents\FURAG\Users\pttovar\Downloads\[MAPA DE RIESGOS CORRUPCIÓN IPES 2019 V1 AJUSTADA 210319.xlsx]DATOS '!#REF!</xm:f>
            <x14:dxf>
              <fill>
                <patternFill>
                  <bgColor rgb="FFFFC000"/>
                </patternFill>
              </fill>
            </x14:dxf>
          </x14:cfRule>
          <x14:cfRule type="cellIs" priority="239" operator="equal" id="{FE94F9C4-146F-4D5D-A2D1-B2D8878B101C}">
            <xm:f>'\Users\mac\Documents\FURAG\Users\pttovar\Downloads\[MAPA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'\Users\mac\Documents\FURAG\Users\pttovar\Downloads\[MAPA DE RIESGOS CORRUPCIÓN IPES 2019 V1 AJUSTADA 210319.xlsx]DATOS '!#REF!</xm:f>
            <x14:dxf>
              <fill>
                <patternFill>
                  <bgColor rgb="FF00B050"/>
                </patternFill>
              </fill>
            </x14:dxf>
          </x14:cfRule>
          <x14:cfRule type="cellIs" priority="213" operator="equal" id="{1BB184D0-7E4D-4127-9048-C45FFB11057B}">
            <xm:f>'\Users\mac\Documents\FURAG\Users\pttovar\Downloads\[MAPA DE RIESGOS CORRUPCIÓN IPES 2019 V1 AJUSTADA 210319.xlsx]DATOS '!#REF!</xm:f>
            <x14:dxf>
              <fill>
                <patternFill>
                  <bgColor rgb="FF92D050"/>
                </patternFill>
              </fill>
            </x14:dxf>
          </x14:cfRule>
          <x14:cfRule type="cellIs" priority="214" operator="equal" id="{130A11E4-E9F4-4C20-8376-1B6AF5CF1848}">
            <xm:f>'\Users\mac\Documents\FURAG\Users\pttovar\Downloads\[MAPA DE RIESGOS CORRUPCIÓN IPES 2019 V1 AJUSTADA 210319.xlsx]DATOS '!#REF!</xm:f>
            <x14:dxf>
              <fill>
                <patternFill>
                  <bgColor rgb="FFFFFF00"/>
                </patternFill>
              </fill>
            </x14:dxf>
          </x14:cfRule>
          <x14:cfRule type="cellIs" priority="215" operator="equal" id="{1B7DAC13-4C38-483B-B7E9-F626737AA61F}">
            <xm:f>'\Users\mac\Documents\FURAG\Users\pttovar\Downloads\[MAPA DE RIESGOS CORRUPCIÓN IPES 2019 V1 AJUSTADA 210319.xlsx]DATOS '!#REF!</xm:f>
            <x14:dxf>
              <fill>
                <patternFill>
                  <bgColor rgb="FFFFC000"/>
                </patternFill>
              </fill>
            </x14:dxf>
          </x14:cfRule>
          <x14:cfRule type="cellIs" priority="216" operator="equal" id="{2D297C4C-EFBD-45BB-BF8D-8B95ECED1256}">
            <xm:f>'\Users\mac\Documents\FURAG\Users\pttovar\Downloads\[MAPA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'\Users\mac\Documents\FURAG\Users\pttovar\Downloads\[MAPA DE RIESGOS CORRUPCIÓN IPES 2019 V1 AJUSTADA 210319.xlsx]DATOS '!#REF!</xm:f>
            <x14:dxf>
              <fill>
                <patternFill>
                  <bgColor rgb="FF00B050"/>
                </patternFill>
              </fill>
            </x14:dxf>
          </x14:cfRule>
          <x14:cfRule type="cellIs" priority="218" operator="equal" id="{725E32B8-BBA3-4E12-9CD6-3C36CCDE338C}">
            <xm:f>'\Users\mac\Documents\FURAG\Users\pttovar\Downloads\[MAPA DE RIESGOS CORRUPCIÓN IPES 2019 V1 AJUSTADA 210319.xlsx]DATOS '!#REF!</xm:f>
            <x14:dxf>
              <fill>
                <patternFill>
                  <bgColor rgb="FF92D050"/>
                </patternFill>
              </fill>
            </x14:dxf>
          </x14:cfRule>
          <x14:cfRule type="cellIs" priority="219" operator="equal" id="{E4A5221C-4376-4AF2-B409-9175A236E76E}">
            <xm:f>'\Users\mac\Documents\FURAG\Users\pttovar\Downloads\[MAPA DE RIESGOS CORRUPCIÓN IPES 2019 V1 AJUSTADA 210319.xlsx]DATOS '!#REF!</xm:f>
            <x14:dxf>
              <fill>
                <patternFill>
                  <bgColor rgb="FFFFFF00"/>
                </patternFill>
              </fill>
            </x14:dxf>
          </x14:cfRule>
          <x14:cfRule type="cellIs" priority="220" operator="equal" id="{AF2DD8A3-AA54-492D-9200-F1FAFB73D763}">
            <xm:f>'\Users\mac\Documents\FURAG\Users\pttovar\Downloads\[MAPA DE RIESGOS CORRUPCIÓN IPES 2019 V1 AJUSTADA 210319.xlsx]DATOS '!#REF!</xm:f>
            <x14:dxf>
              <fill>
                <patternFill>
                  <bgColor rgb="FFFFC000"/>
                </patternFill>
              </fill>
            </x14:dxf>
          </x14:cfRule>
          <x14:cfRule type="cellIs" priority="221" operator="equal" id="{5FE3FA94-31CC-401B-B027-954CCA8C70E2}">
            <xm:f>'\Users\mac\Documents\FURAG\Users\pttovar\Downloads\[MAPA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'\Users\mac\Documents\FURAG\Users\pttovar\Downloads\[MAPA DE RIESGOS CORRUPCIÓN IPES 2019 V1 AJUSTADA 210319.xlsx]DATOS '!#REF!</xm:f>
            <x14:dxf>
              <fill>
                <patternFill>
                  <bgColor rgb="FF92D050"/>
                </patternFill>
              </fill>
            </x14:dxf>
          </x14:cfRule>
          <x14:cfRule type="cellIs" priority="223" operator="equal" id="{08B35356-CB8F-4B91-964A-C94760F5CF77}">
            <xm:f>'\Users\mac\Documents\FURAG\Users\pttovar\Downloads\[MAPA DE RIESGOS CORRUPCIÓN IPES 2019 V1 AJUSTADA 210319.xlsx]DATOS '!#REF!</xm:f>
            <x14:dxf>
              <fill>
                <patternFill>
                  <bgColor rgb="FFFFFF00"/>
                </patternFill>
              </fill>
            </x14:dxf>
          </x14:cfRule>
          <x14:cfRule type="cellIs" priority="224" operator="equal" id="{B49CADB3-255C-438E-8819-F90D4D3D99BF}">
            <xm:f>'\Users\mac\Documents\FURAG\Users\pttovar\Downloads\[MAPA DE RIESGOS CORRUPCIÓN IPES 2019 V1 AJUSTADA 210319.xlsx]DATOS '!#REF!</xm:f>
            <x14:dxf>
              <fill>
                <patternFill>
                  <bgColor rgb="FFFFC000"/>
                </patternFill>
              </fill>
            </x14:dxf>
          </x14:cfRule>
          <x14:cfRule type="cellIs" priority="225" operator="equal" id="{BF238AD4-8855-4033-9C13-0522B8BBEB2B}">
            <xm:f>'\Users\mac\Documents\FURAG\Users\pttovar\Downloads\[MAPA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'\Users\mac\Documents\FURAG\Users\pttovar\Downloads\[MAPA DE RIESGOS CORRUPCIÓN IPES 2019 V1 AJUSTADA 210319.xlsx]DATOS '!#REF!</xm:f>
            <x14:dxf>
              <fill>
                <patternFill>
                  <bgColor rgb="FF92D050"/>
                </patternFill>
              </fill>
            </x14:dxf>
          </x14:cfRule>
          <x14:cfRule type="cellIs" priority="209" operator="equal" id="{9C88E953-8103-4291-BC67-F89D32D11E26}">
            <xm:f>'\Users\mac\Documents\FURAG\Users\pttovar\Downloads\[MAPA DE RIESGOS CORRUPCIÓN IPES 2019 V1 AJUSTADA 210319.xlsx]DATOS '!#REF!</xm:f>
            <x14:dxf>
              <fill>
                <patternFill>
                  <bgColor rgb="FFFFFF00"/>
                </patternFill>
              </fill>
            </x14:dxf>
          </x14:cfRule>
          <x14:cfRule type="cellIs" priority="210" operator="equal" id="{31D0F62A-9BF4-4F2E-BC19-D758C206164E}">
            <xm:f>'\Users\mac\Documents\FURAG\Users\pttovar\Downloads\[MAPA DE RIESGOS CORRUPCIÓN IPES 2019 V1 AJUSTADA 210319.xlsx]DATOS '!#REF!</xm:f>
            <x14:dxf>
              <fill>
                <patternFill>
                  <bgColor rgb="FFFFC000"/>
                </patternFill>
              </fill>
            </x14:dxf>
          </x14:cfRule>
          <x14:cfRule type="cellIs" priority="211" operator="equal" id="{DD3121D1-3727-44E0-BD20-497C941D3AA1}">
            <xm:f>'\Users\mac\Documents\FURAG\Users\pttovar\Downloads\[MAPA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'\Users\mac\Documents\FURAG\Users\pttovar\Downloads\[MAPA DE RIESGOS CORRUPCIÓN IPES 2019 V1 AJUSTADA 210319.xlsx]DATOS '!#REF!</xm:f>
            <x14:dxf>
              <fill>
                <patternFill>
                  <bgColor rgb="FF92D050"/>
                </patternFill>
              </fill>
            </x14:dxf>
          </x14:cfRule>
          <x14:cfRule type="cellIs" priority="205" operator="equal" id="{C0AA73F5-E492-4447-A861-DBEFAB726161}">
            <xm:f>'\Users\mac\Documents\FURAG\Users\pttovar\Downloads\[MAPA DE RIESGOS CORRUPCIÓN IPES 2019 V1 AJUSTADA 210319.xlsx]DATOS '!#REF!</xm:f>
            <x14:dxf>
              <fill>
                <patternFill>
                  <bgColor rgb="FFFFFF00"/>
                </patternFill>
              </fill>
            </x14:dxf>
          </x14:cfRule>
          <x14:cfRule type="cellIs" priority="206" operator="equal" id="{7BEB8F98-CADD-40B4-A7BE-D4A431055256}">
            <xm:f>'\Users\mac\Documents\FURAG\Users\pttovar\Downloads\[MAPA DE RIESGOS CORRUPCIÓN IPES 2019 V1 AJUSTADA 210319.xlsx]DATOS '!#REF!</xm:f>
            <x14:dxf>
              <fill>
                <patternFill>
                  <bgColor rgb="FFFFC000"/>
                </patternFill>
              </fill>
            </x14:dxf>
          </x14:cfRule>
          <x14:cfRule type="cellIs" priority="207" operator="equal" id="{2AC9C8AA-3CCF-4406-9C9E-904EF9F65437}">
            <xm:f>'\Users\mac\Documents\FURAG\Users\pttovar\Downloads\[MAPA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'\Users\mac\Documents\FURAG\Users\pttovar\Downloads\[MAPA DE RIESGOS CORRUPCIÓN IPES 2019 V1 AJUSTADA 210319.xlsx]DATOS '!#REF!</xm:f>
            <x14:dxf>
              <fill>
                <patternFill>
                  <bgColor rgb="FF92D050"/>
                </patternFill>
              </fill>
            </x14:dxf>
          </x14:cfRule>
          <x14:cfRule type="cellIs" priority="197" operator="equal" id="{6CDF7AB9-CE5C-48DC-AC51-AA16B88E659C}">
            <xm:f>'\Users\mac\Documents\FURAG\Users\pttovar\Downloads\[MAPA DE RIESGOS CORRUPCIÓN IPES 2019 V1 AJUSTADA 210319.xlsx]DATOS '!#REF!</xm:f>
            <x14:dxf>
              <fill>
                <patternFill>
                  <bgColor rgb="FFFFFF00"/>
                </patternFill>
              </fill>
            </x14:dxf>
          </x14:cfRule>
          <x14:cfRule type="cellIs" priority="198" operator="equal" id="{095E7D31-15CF-4ADA-B741-38ABAF05D89D}">
            <xm:f>'\Users\mac\Documents\FURAG\Users\pttovar\Downloads\[MAPA DE RIESGOS CORRUPCIÓN IPES 2019 V1 AJUSTADA 210319.xlsx]DATOS '!#REF!</xm:f>
            <x14:dxf>
              <fill>
                <patternFill>
                  <bgColor rgb="FFFFC000"/>
                </patternFill>
              </fill>
            </x14:dxf>
          </x14:cfRule>
          <x14:cfRule type="cellIs" priority="199" operator="equal" id="{90CAE7D2-40C2-424E-BC12-AA7AAB50B4D0}">
            <xm:f>'\Users\mac\Documents\FURAG\Users\pttovar\Downloads\[MAPA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'\Users\mac\Documents\FURAG\Users\pttovar\Downloads\[MAPA DE RIESGOS CORRUPCIÓN IPES 2019 V1 AJUSTADA 210319.xlsx]DATOS '!#REF!</xm:f>
            <x14:dxf>
              <fill>
                <patternFill>
                  <bgColor rgb="FF92D050"/>
                </patternFill>
              </fill>
            </x14:dxf>
          </x14:cfRule>
          <x14:cfRule type="cellIs" priority="193" operator="equal" id="{096FC912-E317-4C04-B546-D660A46922A6}">
            <xm:f>'\Users\mac\Documents\FURAG\Users\pttovar\Downloads\[MAPA DE RIESGOS CORRUPCIÓN IPES 2019 V1 AJUSTADA 210319.xlsx]DATOS '!#REF!</xm:f>
            <x14:dxf>
              <fill>
                <patternFill>
                  <bgColor rgb="FFFFFF00"/>
                </patternFill>
              </fill>
            </x14:dxf>
          </x14:cfRule>
          <x14:cfRule type="cellIs" priority="194" operator="equal" id="{4CD56F10-659C-49EB-8207-0FAFEDFA7A81}">
            <xm:f>'\Users\mac\Documents\FURAG\Users\pttovar\Downloads\[MAPA DE RIESGOS CORRUPCIÓN IPES 2019 V1 AJUSTADA 210319.xlsx]DATOS '!#REF!</xm:f>
            <x14:dxf>
              <fill>
                <patternFill>
                  <bgColor rgb="FFFFC000"/>
                </patternFill>
              </fill>
            </x14:dxf>
          </x14:cfRule>
          <x14:cfRule type="cellIs" priority="195" operator="equal" id="{7EFBA67B-FF28-4401-8E9A-D21EDB96EB69}">
            <xm:f>'\Users\mac\Documents\FURAG\Users\pttovar\Downloads\[MAPA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'\Users\mac\Documents\FURAG\Users\pttovar\Downloads\[MAPA DE RIESGOS CORRUPCIÓN IPES 2019 V1 AJUSTADA 210319.xlsx]DATOS '!#REF!</xm:f>
            <x14:dxf>
              <fill>
                <patternFill>
                  <bgColor rgb="FF92D050"/>
                </patternFill>
              </fill>
            </x14:dxf>
          </x14:cfRule>
          <x14:cfRule type="cellIs" priority="201" operator="equal" id="{217B652A-B70B-40FC-B653-AD35D8C8D89D}">
            <xm:f>'\Users\mac\Documents\FURAG\Users\pttovar\Downloads\[MAPA DE RIESGOS CORRUPCIÓN IPES 2019 V1 AJUSTADA 210319.xlsx]DATOS '!#REF!</xm:f>
            <x14:dxf>
              <fill>
                <patternFill>
                  <bgColor rgb="FFFFFF00"/>
                </patternFill>
              </fill>
            </x14:dxf>
          </x14:cfRule>
          <x14:cfRule type="cellIs" priority="202" operator="equal" id="{C3E58C29-69D6-4BC1-A415-A615D9626CDE}">
            <xm:f>'\Users\mac\Documents\FURAG\Users\pttovar\Downloads\[MAPA DE RIESGOS CORRUPCIÓN IPES 2019 V1 AJUSTADA 210319.xlsx]DATOS '!#REF!</xm:f>
            <x14:dxf>
              <fill>
                <patternFill>
                  <bgColor rgb="FFFFC000"/>
                </patternFill>
              </fill>
            </x14:dxf>
          </x14:cfRule>
          <x14:cfRule type="cellIs" priority="203" operator="equal" id="{2066C757-97B2-40A7-A153-2E789813528C}">
            <xm:f>'\Users\mac\Documents\FURAG\Users\pttovar\Downloads\[MAPA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'\Users\mac\Documents\FURAG\Users\pttovar\Downloads\[MAPA DE RIESGOS CORRUPCIÓN IPES 2019 V1 AJUSTADA 210319.xlsx]DATOS '!#REF!</xm:f>
            <x14:dxf>
              <fill>
                <patternFill>
                  <bgColor rgb="FF92D050"/>
                </patternFill>
              </fill>
            </x14:dxf>
          </x14:cfRule>
          <x14:cfRule type="cellIs" priority="175" operator="equal" id="{5194F15A-1DC4-4653-B29D-67725163530E}">
            <xm:f>'\Users\mac\Documents\FURAG\Users\pttovar\Downloads\[MAPA DE RIESGOS CORRUPCIÓN IPES 2019 V1 AJUSTADA 210319.xlsx]DATOS '!#REF!</xm:f>
            <x14:dxf>
              <fill>
                <patternFill>
                  <bgColor rgb="FFFFFF00"/>
                </patternFill>
              </fill>
            </x14:dxf>
          </x14:cfRule>
          <x14:cfRule type="cellIs" priority="176" operator="equal" id="{097AF897-6667-4C26-9F87-0645EFDB1840}">
            <xm:f>'\Users\mac\Documents\FURAG\Users\pttovar\Downloads\[MAPA DE RIESGOS CORRUPCIÓN IPES 2019 V1 AJUSTADA 210319.xlsx]DATOS '!#REF!</xm:f>
            <x14:dxf>
              <fill>
                <patternFill>
                  <bgColor rgb="FFFFC000"/>
                </patternFill>
              </fill>
            </x14:dxf>
          </x14:cfRule>
          <x14:cfRule type="cellIs" priority="177" operator="equal" id="{97F7F212-0061-4F74-9F5E-C25C3378380E}">
            <xm:f>'\Users\mac\Documents\FURAG\Users\pttovar\Downloads\[MAPA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'\Users\mac\Documents\FURAG\Users\pttovar\Downloads\[MAPA DE RIESGOS CORRUPCIÓN IPES 2019 V1 AJUSTADA 210319.xlsx]DATOS '!#REF!</xm:f>
            <x14:dxf>
              <fill>
                <patternFill>
                  <bgColor rgb="FF00B050"/>
                </patternFill>
              </fill>
            </x14:dxf>
          </x14:cfRule>
          <x14:cfRule type="cellIs" priority="179" operator="equal" id="{2CA3E3B8-1A22-43ED-9BA8-C4C07E4FC13B}">
            <xm:f>'\Users\mac\Documents\FURAG\Users\pttovar\Downloads\[MAPA DE RIESGOS CORRUPCIÓN IPES 2019 V1 AJUSTADA 210319.xlsx]DATOS '!#REF!</xm:f>
            <x14:dxf>
              <fill>
                <patternFill>
                  <bgColor rgb="FF92D050"/>
                </patternFill>
              </fill>
            </x14:dxf>
          </x14:cfRule>
          <x14:cfRule type="cellIs" priority="180" operator="equal" id="{DBF97B47-D593-48C6-AC4A-D99BBFA626E8}">
            <xm:f>'\Users\mac\Documents\FURAG\Users\pttovar\Downloads\[MAPA DE RIESGOS CORRUPCIÓN IPES 2019 V1 AJUSTADA 210319.xlsx]DATOS '!#REF!</xm:f>
            <x14:dxf>
              <fill>
                <patternFill>
                  <bgColor rgb="FFFFFF00"/>
                </patternFill>
              </fill>
            </x14:dxf>
          </x14:cfRule>
          <x14:cfRule type="cellIs" priority="181" operator="equal" id="{BF3DC295-1705-47F7-A46D-2FC3155E6402}">
            <xm:f>'\Users\mac\Documents\FURAG\Users\pttovar\Downloads\[MAPA DE RIESGOS CORRUPCIÓN IPES 2019 V1 AJUSTADA 210319.xlsx]DATOS '!#REF!</xm:f>
            <x14:dxf>
              <fill>
                <patternFill>
                  <bgColor rgb="FFFFC000"/>
                </patternFill>
              </fill>
            </x14:dxf>
          </x14:cfRule>
          <x14:cfRule type="cellIs" priority="182" operator="equal" id="{3CFD30B5-791E-4F8D-A3DA-77D4245B4B14}">
            <xm:f>'\Users\mac\Documents\FURAG\Users\pttovar\Downloads\[MAPA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'\Users\mac\Documents\FURAG\Users\pttovar\Downloads\[MAPA DE RIESGOS CORRUPCIÓN IPES 2019 V1 AJUSTADA 210319.xlsx]DATOS '!#REF!</xm:f>
            <x14:dxf>
              <fill>
                <patternFill>
                  <bgColor rgb="FF00B050"/>
                </patternFill>
              </fill>
            </x14:dxf>
          </x14:cfRule>
          <x14:cfRule type="cellIs" priority="184" operator="equal" id="{CF1876F5-08F9-40D1-8499-2B1DCEE8E37C}">
            <xm:f>'\Users\mac\Documents\FURAG\Users\pttovar\Downloads\[MAPA DE RIESGOS CORRUPCIÓN IPES 2019 V1 AJUSTADA 210319.xlsx]DATOS '!#REF!</xm:f>
            <x14:dxf>
              <fill>
                <patternFill>
                  <bgColor rgb="FF92D050"/>
                </patternFill>
              </fill>
            </x14:dxf>
          </x14:cfRule>
          <x14:cfRule type="cellIs" priority="185" operator="equal" id="{1306E880-F981-4152-AC53-C773D0058E56}">
            <xm:f>'\Users\mac\Documents\FURAG\Users\pttovar\Downloads\[MAPA DE RIESGOS CORRUPCIÓN IPES 2019 V1 AJUSTADA 210319.xlsx]DATOS '!#REF!</xm:f>
            <x14:dxf>
              <fill>
                <patternFill>
                  <bgColor rgb="FFFFFF00"/>
                </patternFill>
              </fill>
            </x14:dxf>
          </x14:cfRule>
          <x14:cfRule type="cellIs" priority="186" operator="equal" id="{E638B88B-80F3-4E93-AD37-CAD21308E207}">
            <xm:f>'\Users\mac\Documents\FURAG\Users\pttovar\Downloads\[MAPA DE RIESGOS CORRUPCIÓN IPES 2019 V1 AJUSTADA 210319.xlsx]DATOS '!#REF!</xm:f>
            <x14:dxf>
              <fill>
                <patternFill>
                  <bgColor rgb="FFFFC000"/>
                </patternFill>
              </fill>
            </x14:dxf>
          </x14:cfRule>
          <x14:cfRule type="cellIs" priority="187" operator="equal" id="{AEEDAE85-BABD-4F78-A2E5-42680BCDA418}">
            <xm:f>'\Users\mac\Documents\FURAG\Users\pttovar\Downloads\[MAPA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'\Users\mac\Documents\FURAG\Users\pttovar\Downloads\[MAPA DE RIESGOS CORRUPCIÓN IPES 2019 V1 AJUSTADA 210319.xlsx]DATOS '!#REF!</xm:f>
            <x14:dxf>
              <fill>
                <patternFill>
                  <bgColor rgb="FF92D050"/>
                </patternFill>
              </fill>
            </x14:dxf>
          </x14:cfRule>
          <x14:cfRule type="cellIs" priority="189" operator="equal" id="{AC19C434-F925-4E4E-85D7-9CABB6BA8DB5}">
            <xm:f>'\Users\mac\Documents\FURAG\Users\pttovar\Downloads\[MAPA DE RIESGOS CORRUPCIÓN IPES 2019 V1 AJUSTADA 210319.xlsx]DATOS '!#REF!</xm:f>
            <x14:dxf>
              <fill>
                <patternFill>
                  <bgColor rgb="FFFFFF00"/>
                </patternFill>
              </fill>
            </x14:dxf>
          </x14:cfRule>
          <x14:cfRule type="cellIs" priority="190" operator="equal" id="{C19CE58B-F57F-490A-9D25-6737C9283539}">
            <xm:f>'\Users\mac\Documents\FURAG\Users\pttovar\Downloads\[MAPA DE RIESGOS CORRUPCIÓN IPES 2019 V1 AJUSTADA 210319.xlsx]DATOS '!#REF!</xm:f>
            <x14:dxf>
              <fill>
                <patternFill>
                  <bgColor rgb="FFFFC000"/>
                </patternFill>
              </fill>
            </x14:dxf>
          </x14:cfRule>
          <x14:cfRule type="cellIs" priority="191" operator="equal" id="{5CCA03DC-7D31-460A-8D11-8B35B208205C}">
            <xm:f>'\Users\mac\Documents\FURAG\Users\pttovar\Downloads\[MAPA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'\Users\mac\Documents\FURAG\Users\pttovar\Downloads\[MAPA DE RIESGOS CORRUPCIÓN IPES 2019 V1 AJUSTADA 210319.xlsx]DATOS '!#REF!</xm:f>
            <x14:dxf>
              <fill>
                <patternFill>
                  <bgColor rgb="FF92D050"/>
                </patternFill>
              </fill>
            </x14:dxf>
          </x14:cfRule>
          <x14:cfRule type="cellIs" priority="171" operator="equal" id="{7FB1426D-E4F5-4B40-B18E-430CEC294225}">
            <xm:f>'\Users\mac\Documents\FURAG\Users\pttovar\Downloads\[MAPA DE RIESGOS CORRUPCIÓN IPES 2019 V1 AJUSTADA 210319.xlsx]DATOS '!#REF!</xm:f>
            <x14:dxf>
              <fill>
                <patternFill>
                  <bgColor rgb="FFFFFF00"/>
                </patternFill>
              </fill>
            </x14:dxf>
          </x14:cfRule>
          <x14:cfRule type="cellIs" priority="172" operator="equal" id="{E8D7BDDA-AD61-4D2D-8D91-B44DD864C31E}">
            <xm:f>'\Users\mac\Documents\FURAG\Users\pttovar\Downloads\[MAPA DE RIESGOS CORRUPCIÓN IPES 2019 V1 AJUSTADA 210319.xlsx]DATOS '!#REF!</xm:f>
            <x14:dxf>
              <fill>
                <patternFill>
                  <bgColor rgb="FFFFC000"/>
                </patternFill>
              </fill>
            </x14:dxf>
          </x14:cfRule>
          <x14:cfRule type="cellIs" priority="173" operator="equal" id="{1A547CED-4352-42A2-A289-8CA2B1ED6E05}">
            <xm:f>'\Users\mac\Documents\FURAG\Users\pttovar\Downloads\[MAPA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'\Users\mac\Documents\FURAG\Users\pttovar\Downloads\[MAPA DE RIESGOS CORRUPCIÓN IPES 2019 V1 AJUSTADA 210319.xlsx]DATOS '!#REF!</xm:f>
            <x14:dxf>
              <fill>
                <patternFill>
                  <bgColor rgb="FF00B050"/>
                </patternFill>
              </fill>
            </x14:dxf>
          </x14:cfRule>
          <x14:cfRule type="cellIs" priority="157" operator="equal" id="{8161D2C5-88A8-44A7-8870-7C5FDA398B7B}">
            <xm:f>'\Users\mac\Documents\FURAG\Users\pttovar\Downloads\[MAPA DE RIESGOS CORRUPCIÓN IPES 2019 V1 AJUSTADA 210319.xlsx]DATOS '!#REF!</xm:f>
            <x14:dxf>
              <fill>
                <patternFill>
                  <bgColor rgb="FF92D050"/>
                </patternFill>
              </fill>
            </x14:dxf>
          </x14:cfRule>
          <x14:cfRule type="cellIs" priority="158" operator="equal" id="{F4E7D8E1-3DE2-4094-8329-3A3D978AD471}">
            <xm:f>'\Users\mac\Documents\FURAG\Users\pttovar\Downloads\[MAPA DE RIESGOS CORRUPCIÓN IPES 2019 V1 AJUSTADA 210319.xlsx]DATOS '!#REF!</xm:f>
            <x14:dxf>
              <fill>
                <patternFill>
                  <bgColor rgb="FFFFFF00"/>
                </patternFill>
              </fill>
            </x14:dxf>
          </x14:cfRule>
          <x14:cfRule type="cellIs" priority="159" operator="equal" id="{61E6869D-8A30-4537-97B6-E606C801DC38}">
            <xm:f>'\Users\mac\Documents\FURAG\Users\pttovar\Downloads\[MAPA DE RIESGOS CORRUPCIÓN IPES 2019 V1 AJUSTADA 210319.xlsx]DATOS '!#REF!</xm:f>
            <x14:dxf>
              <fill>
                <patternFill>
                  <bgColor rgb="FFFFC000"/>
                </patternFill>
              </fill>
            </x14:dxf>
          </x14:cfRule>
          <x14:cfRule type="cellIs" priority="160" operator="equal" id="{3B724CC7-06D7-4CAD-92AC-A33883191C56}">
            <xm:f>'\Users\mac\Documents\FURAG\Users\pttovar\Downloads\[MAPA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'\Users\mac\Documents\FURAG\Users\pttovar\Downloads\[MAPA DE RIESGOS CORRUPCIÓN IPES 2019 V1 AJUSTADA 210319.xlsx]DATOS '!#REF!</xm:f>
            <x14:dxf>
              <fill>
                <patternFill>
                  <bgColor rgb="FF00B050"/>
                </patternFill>
              </fill>
            </x14:dxf>
          </x14:cfRule>
          <x14:cfRule type="cellIs" priority="162" operator="equal" id="{7CF1D555-9A53-42ED-AB46-EAE26749A711}">
            <xm:f>'\Users\mac\Documents\FURAG\Users\pttovar\Downloads\[MAPA DE RIESGOS CORRUPCIÓN IPES 2019 V1 AJUSTADA 210319.xlsx]DATOS '!#REF!</xm:f>
            <x14:dxf>
              <fill>
                <patternFill>
                  <bgColor rgb="FF92D050"/>
                </patternFill>
              </fill>
            </x14:dxf>
          </x14:cfRule>
          <x14:cfRule type="cellIs" priority="163" operator="equal" id="{53CFF267-37DD-4B84-B8E8-05EEB708A8ED}">
            <xm:f>'\Users\mac\Documents\FURAG\Users\pttovar\Downloads\[MAPA DE RIESGOS CORRUPCIÓN IPES 2019 V1 AJUSTADA 210319.xlsx]DATOS '!#REF!</xm:f>
            <x14:dxf>
              <fill>
                <patternFill>
                  <bgColor rgb="FFFFFF00"/>
                </patternFill>
              </fill>
            </x14:dxf>
          </x14:cfRule>
          <x14:cfRule type="cellIs" priority="164" operator="equal" id="{BA29B342-F8D5-4C2B-A4F2-D47C04C3F45E}">
            <xm:f>'\Users\mac\Documents\FURAG\Users\pttovar\Downloads\[MAPA DE RIESGOS CORRUPCIÓN IPES 2019 V1 AJUSTADA 210319.xlsx]DATOS '!#REF!</xm:f>
            <x14:dxf>
              <fill>
                <patternFill>
                  <bgColor rgb="FFFFC000"/>
                </patternFill>
              </fill>
            </x14:dxf>
          </x14:cfRule>
          <x14:cfRule type="cellIs" priority="165" operator="equal" id="{28660D07-9FE8-4CD2-9302-1C2418951F9D}">
            <xm:f>'\Users\mac\Documents\FURAG\Users\pttovar\Downloads\[MAPA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'\Users\mac\Documents\FURAG\Users\pttovar\Downloads\[MAPA DE RIESGOS CORRUPCIÓN IPES 2019 V1 AJUSTADA 210319.xlsx]DATOS '!#REF!</xm:f>
            <x14:dxf>
              <fill>
                <patternFill>
                  <bgColor rgb="FF92D050"/>
                </patternFill>
              </fill>
            </x14:dxf>
          </x14:cfRule>
          <x14:cfRule type="cellIs" priority="167" operator="equal" id="{E8A7E2C1-C4C0-4CD3-B9C2-AEC569805A3A}">
            <xm:f>'\Users\mac\Documents\FURAG\Users\pttovar\Downloads\[MAPA DE RIESGOS CORRUPCIÓN IPES 2019 V1 AJUSTADA 210319.xlsx]DATOS '!#REF!</xm:f>
            <x14:dxf>
              <fill>
                <patternFill>
                  <bgColor rgb="FFFFFF00"/>
                </patternFill>
              </fill>
            </x14:dxf>
          </x14:cfRule>
          <x14:cfRule type="cellIs" priority="168" operator="equal" id="{00AB381B-09BC-4D3D-AE4F-BCFEA8D3478E}">
            <xm:f>'\Users\mac\Documents\FURAG\Users\pttovar\Downloads\[MAPA DE RIESGOS CORRUPCIÓN IPES 2019 V1 AJUSTADA 210319.xlsx]DATOS '!#REF!</xm:f>
            <x14:dxf>
              <fill>
                <patternFill>
                  <bgColor rgb="FFFFC000"/>
                </patternFill>
              </fill>
            </x14:dxf>
          </x14:cfRule>
          <x14:cfRule type="cellIs" priority="169" operator="equal" id="{964AEF74-0B3F-470F-BB25-A1FBF25E4BC7}">
            <xm:f>'\Users\mac\Documents\FURAG\Users\pttovar\Downloads\[MAPA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'\Users\mac\Documents\FURAG\Users\pttovar\Downloads\[MAPA DE RIESGOS CORRUPCIÓN IPES 2019 V1 AJUSTADA 210319.xlsx]DATOS '!#REF!</xm:f>
            <x14:dxf>
              <fill>
                <patternFill>
                  <bgColor rgb="FF00B050"/>
                </patternFill>
              </fill>
            </x14:dxf>
          </x14:cfRule>
          <x14:cfRule type="cellIs" priority="143" operator="equal" id="{DACA3B72-E904-43AD-AEA4-5D21F7188B89}">
            <xm:f>'\Users\mac\Documents\FURAG\Users\pttovar\Downloads\[MAPA DE RIESGOS CORRUPCIÓN IPES 2019 V1 AJUSTADA 210319.xlsx]DATOS '!#REF!</xm:f>
            <x14:dxf>
              <fill>
                <patternFill>
                  <bgColor rgb="FF92D050"/>
                </patternFill>
              </fill>
            </x14:dxf>
          </x14:cfRule>
          <x14:cfRule type="cellIs" priority="144" operator="equal" id="{D8DD5B24-4237-43DF-A72C-9394EF52862F}">
            <xm:f>'\Users\mac\Documents\FURAG\Users\pttovar\Downloads\[MAPA DE RIESGOS CORRUPCIÓN IPES 2019 V1 AJUSTADA 210319.xlsx]DATOS '!#REF!</xm:f>
            <x14:dxf>
              <fill>
                <patternFill>
                  <bgColor rgb="FFFFFF00"/>
                </patternFill>
              </fill>
            </x14:dxf>
          </x14:cfRule>
          <x14:cfRule type="cellIs" priority="145" operator="equal" id="{81BB8DAD-FA04-4064-9A60-6EEEAA85AE45}">
            <xm:f>'\Users\mac\Documents\FURAG\Users\pttovar\Downloads\[MAPA DE RIESGOS CORRUPCIÓN IPES 2019 V1 AJUSTADA 210319.xlsx]DATOS '!#REF!</xm:f>
            <x14:dxf>
              <fill>
                <patternFill>
                  <bgColor rgb="FFFFC000"/>
                </patternFill>
              </fill>
            </x14:dxf>
          </x14:cfRule>
          <x14:cfRule type="cellIs" priority="146" operator="equal" id="{A0D2BC5D-1E68-4B4B-8939-BE734550B9B0}">
            <xm:f>'\Users\mac\Documents\FURAG\Users\pttovar\Downloads\[MAPA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'\Users\mac\Documents\FURAG\Users\pttovar\Downloads\[MAPA DE RIESGOS CORRUPCIÓN IPES 2019 V1 AJUSTADA 210319.xlsx]DATOS '!#REF!</xm:f>
            <x14:dxf>
              <fill>
                <patternFill>
                  <bgColor rgb="FF00B050"/>
                </patternFill>
              </fill>
            </x14:dxf>
          </x14:cfRule>
          <x14:cfRule type="cellIs" priority="148" operator="equal" id="{90BD6D59-D42B-4B13-A23C-3301EE81348F}">
            <xm:f>'\Users\mac\Documents\FURAG\Users\pttovar\Downloads\[MAPA DE RIESGOS CORRUPCIÓN IPES 2019 V1 AJUSTADA 210319.xlsx]DATOS '!#REF!</xm:f>
            <x14:dxf>
              <fill>
                <patternFill>
                  <bgColor rgb="FF92D050"/>
                </patternFill>
              </fill>
            </x14:dxf>
          </x14:cfRule>
          <x14:cfRule type="cellIs" priority="149" operator="equal" id="{6B4DB647-180A-4CF6-9AC3-95DCF0DCA6BC}">
            <xm:f>'\Users\mac\Documents\FURAG\Users\pttovar\Downloads\[MAPA DE RIESGOS CORRUPCIÓN IPES 2019 V1 AJUSTADA 210319.xlsx]DATOS '!#REF!</xm:f>
            <x14:dxf>
              <fill>
                <patternFill>
                  <bgColor rgb="FFFFFF00"/>
                </patternFill>
              </fill>
            </x14:dxf>
          </x14:cfRule>
          <x14:cfRule type="cellIs" priority="150" operator="equal" id="{A09EB92C-B4A2-4A4F-99B2-CAB34EF7EAF1}">
            <xm:f>'\Users\mac\Documents\FURAG\Users\pttovar\Downloads\[MAPA DE RIESGOS CORRUPCIÓN IPES 2019 V1 AJUSTADA 210319.xlsx]DATOS '!#REF!</xm:f>
            <x14:dxf>
              <fill>
                <patternFill>
                  <bgColor rgb="FFFFC000"/>
                </patternFill>
              </fill>
            </x14:dxf>
          </x14:cfRule>
          <x14:cfRule type="cellIs" priority="151" operator="equal" id="{CBB700D8-5BBF-4B4E-AF71-022DC75FBBAC}">
            <xm:f>'\Users\mac\Documents\FURAG\Users\pttovar\Downloads\[MAPA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'\Users\mac\Documents\FURAG\Users\pttovar\Downloads\[MAPA DE RIESGOS CORRUPCIÓN IPES 2019 V1 AJUSTADA 210319.xlsx]DATOS '!#REF!</xm:f>
            <x14:dxf>
              <fill>
                <patternFill>
                  <bgColor rgb="FF92D050"/>
                </patternFill>
              </fill>
            </x14:dxf>
          </x14:cfRule>
          <x14:cfRule type="cellIs" priority="153" operator="equal" id="{90F6DDB5-184E-4B85-9D2C-07079EA0DE32}">
            <xm:f>'\Users\mac\Documents\FURAG\Users\pttovar\Downloads\[MAPA DE RIESGOS CORRUPCIÓN IPES 2019 V1 AJUSTADA 210319.xlsx]DATOS '!#REF!</xm:f>
            <x14:dxf>
              <fill>
                <patternFill>
                  <bgColor rgb="FFFFFF00"/>
                </patternFill>
              </fill>
            </x14:dxf>
          </x14:cfRule>
          <x14:cfRule type="cellIs" priority="154" operator="equal" id="{8AA72739-26A0-4DC1-B9DE-BF234A91DB77}">
            <xm:f>'\Users\mac\Documents\FURAG\Users\pttovar\Downloads\[MAPA DE RIESGOS CORRUPCIÓN IPES 2019 V1 AJUSTADA 210319.xlsx]DATOS '!#REF!</xm:f>
            <x14:dxf>
              <fill>
                <patternFill>
                  <bgColor rgb="FFFFC000"/>
                </patternFill>
              </fill>
            </x14:dxf>
          </x14:cfRule>
          <x14:cfRule type="cellIs" priority="155" operator="equal" id="{A548DB8D-8575-450A-9517-3676D86F6B65}">
            <xm:f>'\Users\mac\Documents\FURAG\Users\pttovar\Downloads\[MAPA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'\Users\mac\Documents\FURAG\Users\pttovar\Downloads\[MAPA DE RIESGOS CORRUPCIÓN IPES 2019 V1 AJUSTADA 210319.xlsx]DATOS '!#REF!</xm:f>
            <x14:dxf>
              <fill>
                <patternFill>
                  <bgColor rgb="FF92D050"/>
                </patternFill>
              </fill>
            </x14:dxf>
          </x14:cfRule>
          <x14:cfRule type="cellIs" priority="139" operator="equal" id="{0974F387-DC72-4D9E-B5A7-25EB4340CDFD}">
            <xm:f>'\Users\mac\Documents\FURAG\Users\pttovar\Downloads\[MAPA DE RIESGOS CORRUPCIÓN IPES 2019 V1 AJUSTADA 210319.xlsx]DATOS '!#REF!</xm:f>
            <x14:dxf>
              <fill>
                <patternFill>
                  <bgColor rgb="FFFFFF00"/>
                </patternFill>
              </fill>
            </x14:dxf>
          </x14:cfRule>
          <x14:cfRule type="cellIs" priority="140" operator="equal" id="{F81D7462-126E-4707-850B-B80E02F09BB3}">
            <xm:f>'\Users\mac\Documents\FURAG\Users\pttovar\Downloads\[MAPA DE RIESGOS CORRUPCIÓN IPES 2019 V1 AJUSTADA 210319.xlsx]DATOS '!#REF!</xm:f>
            <x14:dxf>
              <fill>
                <patternFill>
                  <bgColor rgb="FFFFC000"/>
                </patternFill>
              </fill>
            </x14:dxf>
          </x14:cfRule>
          <x14:cfRule type="cellIs" priority="141" operator="equal" id="{B5CC1F26-E9AC-4656-9DBA-456B109B3FDC}">
            <xm:f>'\Users\mac\Documents\FURAG\Users\pttovar\Downloads\[MAPA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'\Users\mac\Documents\FURAG\Users\pttovar\Downloads\[MAPA DE RIESGOS CORRUPCIÓN IPES 2019 V1 AJUSTADA 210319.xlsx]DATOS '!#REF!</xm:f>
            <x14:dxf>
              <fill>
                <patternFill>
                  <bgColor rgb="FF00B050"/>
                </patternFill>
              </fill>
            </x14:dxf>
          </x14:cfRule>
          <x14:cfRule type="cellIs" priority="134" operator="equal" id="{9CBED166-398E-4E57-8E7E-42FA61E79370}">
            <xm:f>'\Users\mac\Documents\FURAG\Users\pttovar\Downloads\[MAPA DE RIESGOS CORRUPCIÓN IPES 2019 V1 AJUSTADA 210319.xlsx]DATOS '!#REF!</xm:f>
            <x14:dxf>
              <fill>
                <patternFill>
                  <bgColor rgb="FF92D050"/>
                </patternFill>
              </fill>
            </x14:dxf>
          </x14:cfRule>
          <x14:cfRule type="cellIs" priority="135" operator="equal" id="{C59A0ECE-6B4F-47D3-B526-8B81C2B93EA0}">
            <xm:f>'\Users\mac\Documents\FURAG\Users\pttovar\Downloads\[MAPA DE RIESGOS CORRUPCIÓN IPES 2019 V1 AJUSTADA 210319.xlsx]DATOS '!#REF!</xm:f>
            <x14:dxf>
              <fill>
                <patternFill>
                  <bgColor rgb="FFFFFF00"/>
                </patternFill>
              </fill>
            </x14:dxf>
          </x14:cfRule>
          <x14:cfRule type="cellIs" priority="136" operator="equal" id="{B2E488F3-B7B9-4BAF-BEFD-EDAEDDBA223B}">
            <xm:f>'\Users\mac\Documents\FURAG\Users\pttovar\Downloads\[MAPA DE RIESGOS CORRUPCIÓN IPES 2019 V1 AJUSTADA 210319.xlsx]DATOS '!#REF!</xm:f>
            <x14:dxf>
              <fill>
                <patternFill>
                  <bgColor rgb="FFFFC000"/>
                </patternFill>
              </fill>
            </x14:dxf>
          </x14:cfRule>
          <x14:cfRule type="cellIs" priority="137" operator="equal" id="{2E15C1B0-C1E0-4507-8E5B-B95598D64B4A}">
            <xm:f>'\Users\mac\Documents\FURAG\Users\pttovar\Downloads\[MAPA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'\Users\mac\Documents\FURAG\Users\pttovar\Downloads\[MAPA DE RIESGOS CORRUPCIÓN IPES 2019 V1 AJUSTADA 210319.xlsx]DATOS '!#REF!</xm:f>
            <x14:dxf>
              <fill>
                <patternFill>
                  <bgColor rgb="FF00B050"/>
                </patternFill>
              </fill>
            </x14:dxf>
          </x14:cfRule>
          <x14:cfRule type="cellIs" priority="129" operator="equal" id="{3F8BD70D-8AB0-4FF2-9B08-AB28D97EFF2A}">
            <xm:f>'\Users\mac\Documents\FURAG\Users\pttovar\Downloads\[MAPA DE RIESGOS CORRUPCIÓN IPES 2019 V1 AJUSTADA 210319.xlsx]DATOS '!#REF!</xm:f>
            <x14:dxf>
              <fill>
                <patternFill>
                  <bgColor rgb="FF92D050"/>
                </patternFill>
              </fill>
            </x14:dxf>
          </x14:cfRule>
          <x14:cfRule type="cellIs" priority="130" operator="equal" id="{8662F3FB-F244-4770-872E-F4498E02B1F7}">
            <xm:f>'\Users\mac\Documents\FURAG\Users\pttovar\Downloads\[MAPA DE RIESGOS CORRUPCIÓN IPES 2019 V1 AJUSTADA 210319.xlsx]DATOS '!#REF!</xm:f>
            <x14:dxf>
              <fill>
                <patternFill>
                  <bgColor rgb="FFFFFF00"/>
                </patternFill>
              </fill>
            </x14:dxf>
          </x14:cfRule>
          <x14:cfRule type="cellIs" priority="131" operator="equal" id="{7C7AB7D7-B47B-46C4-A92F-4344691A463D}">
            <xm:f>'\Users\mac\Documents\FURAG\Users\pttovar\Downloads\[MAPA DE RIESGOS CORRUPCIÓN IPES 2019 V1 AJUSTADA 210319.xlsx]DATOS '!#REF!</xm:f>
            <x14:dxf>
              <fill>
                <patternFill>
                  <bgColor rgb="FFFFC000"/>
                </patternFill>
              </fill>
            </x14:dxf>
          </x14:cfRule>
          <x14:cfRule type="cellIs" priority="132" operator="equal" id="{B51F2C0D-C98A-43E6-B1A3-D9E27F6EFD0F}">
            <xm:f>'\Users\mac\Documents\FURAG\Users\pttovar\Downloads\[MAPA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'\Users\mac\Documents\FURAG\Users\pttovar\Downloads\[MAPA DE RIESGOS CORRUPCIÓN IPES 2019 V1 AJUSTADA 210319.xlsx]DATOS '!#REF!</xm:f>
            <x14:dxf>
              <fill>
                <patternFill>
                  <bgColor rgb="FF00B050"/>
                </patternFill>
              </fill>
            </x14:dxf>
          </x14:cfRule>
          <x14:cfRule type="cellIs" priority="115" operator="equal" id="{CE3074F6-5BC0-4BA0-8B44-AA2DCE0C7033}">
            <xm:f>'\Users\mac\Documents\FURAG\Users\pttovar\Downloads\[MAPA DE RIESGOS CORRUPCIÓN IPES 2019 V1 AJUSTADA 210319.xlsx]DATOS '!#REF!</xm:f>
            <x14:dxf>
              <fill>
                <patternFill>
                  <bgColor rgb="FF92D050"/>
                </patternFill>
              </fill>
            </x14:dxf>
          </x14:cfRule>
          <x14:cfRule type="cellIs" priority="116" operator="equal" id="{64C79295-6975-40F5-AEDE-D593473FE0C6}">
            <xm:f>'\Users\mac\Documents\FURAG\Users\pttovar\Downloads\[MAPA DE RIESGOS CORRUPCIÓN IPES 2019 V1 AJUSTADA 210319.xlsx]DATOS '!#REF!</xm:f>
            <x14:dxf>
              <fill>
                <patternFill>
                  <bgColor rgb="FFFFFF00"/>
                </patternFill>
              </fill>
            </x14:dxf>
          </x14:cfRule>
          <x14:cfRule type="cellIs" priority="117" operator="equal" id="{BE93E019-EC09-4706-A06A-452E3B40F588}">
            <xm:f>'\Users\mac\Documents\FURAG\Users\pttovar\Downloads\[MAPA DE RIESGOS CORRUPCIÓN IPES 2019 V1 AJUSTADA 210319.xlsx]DATOS '!#REF!</xm:f>
            <x14:dxf>
              <fill>
                <patternFill>
                  <bgColor rgb="FFFFC000"/>
                </patternFill>
              </fill>
            </x14:dxf>
          </x14:cfRule>
          <x14:cfRule type="cellIs" priority="118" operator="equal" id="{B0EB94B9-302E-4445-B7D1-6541C47DCBAD}">
            <xm:f>'\Users\mac\Documents\FURAG\Users\pttovar\Downloads\[MAPA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'\Users\mac\Documents\FURAG\Users\pttovar\Downloads\[MAPA DE RIESGOS CORRUPCIÓN IPES 2019 V1 AJUSTADA 210319.xlsx]DATOS '!#REF!</xm:f>
            <x14:dxf>
              <fill>
                <patternFill>
                  <bgColor rgb="FF00B050"/>
                </patternFill>
              </fill>
            </x14:dxf>
          </x14:cfRule>
          <x14:cfRule type="cellIs" priority="120" operator="equal" id="{9AD61CD8-A396-4AB1-8B5B-C85BC2506E64}">
            <xm:f>'\Users\mac\Documents\FURAG\Users\pttovar\Downloads\[MAPA DE RIESGOS CORRUPCIÓN IPES 2019 V1 AJUSTADA 210319.xlsx]DATOS '!#REF!</xm:f>
            <x14:dxf>
              <fill>
                <patternFill>
                  <bgColor rgb="FF92D050"/>
                </patternFill>
              </fill>
            </x14:dxf>
          </x14:cfRule>
          <x14:cfRule type="cellIs" priority="121" operator="equal" id="{C7122E34-798D-459D-B0BF-283DA29C3AD0}">
            <xm:f>'\Users\mac\Documents\FURAG\Users\pttovar\Downloads\[MAPA DE RIESGOS CORRUPCIÓN IPES 2019 V1 AJUSTADA 210319.xlsx]DATOS '!#REF!</xm:f>
            <x14:dxf>
              <fill>
                <patternFill>
                  <bgColor rgb="FFFFFF00"/>
                </patternFill>
              </fill>
            </x14:dxf>
          </x14:cfRule>
          <x14:cfRule type="cellIs" priority="122" operator="equal" id="{86CBEE81-5449-4BEB-A0CF-16BC31DED12F}">
            <xm:f>'\Users\mac\Documents\FURAG\Users\pttovar\Downloads\[MAPA DE RIESGOS CORRUPCIÓN IPES 2019 V1 AJUSTADA 210319.xlsx]DATOS '!#REF!</xm:f>
            <x14:dxf>
              <fill>
                <patternFill>
                  <bgColor rgb="FFFFC000"/>
                </patternFill>
              </fill>
            </x14:dxf>
          </x14:cfRule>
          <x14:cfRule type="cellIs" priority="123" operator="equal" id="{FBC60699-D0EF-4F35-BBE2-E438DDC8727D}">
            <xm:f>'\Users\mac\Documents\FURAG\Users\pttovar\Downloads\[MAPA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'\Users\mac\Documents\FURAG\Users\pttovar\Downloads\[MAPA DE RIESGOS CORRUPCIÓN IPES 2019 V1 AJUSTADA 210319.xlsx]DATOS '!#REF!</xm:f>
            <x14:dxf>
              <fill>
                <patternFill>
                  <bgColor rgb="FF92D050"/>
                </patternFill>
              </fill>
            </x14:dxf>
          </x14:cfRule>
          <x14:cfRule type="cellIs" priority="125" operator="equal" id="{87E36F85-A42B-4051-AACA-E83B458D6876}">
            <xm:f>'\Users\mac\Documents\FURAG\Users\pttovar\Downloads\[MAPA DE RIESGOS CORRUPCIÓN IPES 2019 V1 AJUSTADA 210319.xlsx]DATOS '!#REF!</xm:f>
            <x14:dxf>
              <fill>
                <patternFill>
                  <bgColor rgb="FFFFFF00"/>
                </patternFill>
              </fill>
            </x14:dxf>
          </x14:cfRule>
          <x14:cfRule type="cellIs" priority="126" operator="equal" id="{F0EF23D6-8E9D-4D62-B22C-57A4F45F13A3}">
            <xm:f>'\Users\mac\Documents\FURAG\Users\pttovar\Downloads\[MAPA DE RIESGOS CORRUPCIÓN IPES 2019 V1 AJUSTADA 210319.xlsx]DATOS '!#REF!</xm:f>
            <x14:dxf>
              <fill>
                <patternFill>
                  <bgColor rgb="FFFFC000"/>
                </patternFill>
              </fill>
            </x14:dxf>
          </x14:cfRule>
          <x14:cfRule type="cellIs" priority="127" operator="equal" id="{8B19E11A-F881-4E8E-81A6-9B2E9544801F}">
            <xm:f>'\Users\mac\Documents\FURAG\Users\pttovar\Downloads\[MAPA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'\Users\mac\Documents\FURAG\Users\pttovar\Downloads\[MAPA DE RIESGOS CORRUPCIÓN IPES 2019 V1 AJUSTADA 210319.xlsx]DATOS '!#REF!</xm:f>
            <x14:dxf>
              <fill>
                <patternFill>
                  <bgColor rgb="FF00B050"/>
                </patternFill>
              </fill>
            </x14:dxf>
          </x14:cfRule>
          <x14:cfRule type="cellIs" priority="110" operator="equal" id="{A3E2F041-38B6-469D-9D9D-2B532CC60037}">
            <xm:f>'\Users\mac\Documents\FURAG\Users\pttovar\Downloads\[MAPA DE RIESGOS CORRUPCIÓN IPES 2019 V1 AJUSTADA 210319.xlsx]DATOS '!#REF!</xm:f>
            <x14:dxf>
              <fill>
                <patternFill>
                  <bgColor rgb="FF92D050"/>
                </patternFill>
              </fill>
            </x14:dxf>
          </x14:cfRule>
          <x14:cfRule type="cellIs" priority="111" operator="equal" id="{49C330BA-88FC-415D-8E35-C32576080180}">
            <xm:f>'\Users\mac\Documents\FURAG\Users\pttovar\Downloads\[MAPA DE RIESGOS CORRUPCIÓN IPES 2019 V1 AJUSTADA 210319.xlsx]DATOS '!#REF!</xm:f>
            <x14:dxf>
              <fill>
                <patternFill>
                  <bgColor rgb="FFFFFF00"/>
                </patternFill>
              </fill>
            </x14:dxf>
          </x14:cfRule>
          <x14:cfRule type="cellIs" priority="112" operator="equal" id="{6602F53D-CED9-4862-BC9D-18794ECCB494}">
            <xm:f>'\Users\mac\Documents\FURAG\Users\pttovar\Downloads\[MAPA DE RIESGOS CORRUPCIÓN IPES 2019 V1 AJUSTADA 210319.xlsx]DATOS '!#REF!</xm:f>
            <x14:dxf>
              <fill>
                <patternFill>
                  <bgColor rgb="FFFFC000"/>
                </patternFill>
              </fill>
            </x14:dxf>
          </x14:cfRule>
          <x14:cfRule type="cellIs" priority="113" operator="equal" id="{06DB37D3-2607-4694-92E6-CB51A936F184}">
            <xm:f>'\Users\mac\Documents\FURAG\Users\pttovar\Downloads\[MAPA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'\Users\mac\Documents\FURAG\Users\pttovar\Downloads\[MAPA DE RIESGOS CORRUPCIÓN IPES 2019 V1 AJUSTADA 210319.xlsx]DATOS '!#REF!</xm:f>
            <x14:dxf>
              <fill>
                <patternFill>
                  <bgColor rgb="FF92D050"/>
                </patternFill>
              </fill>
            </x14:dxf>
          </x14:cfRule>
          <x14:cfRule type="cellIs" priority="102" operator="equal" id="{D50A75BF-6204-4FDD-96D2-E8E752CAF9B4}">
            <xm:f>'\Users\mac\Documents\FURAG\Users\pttovar\Downloads\[MAPA DE RIESGOS CORRUPCIÓN IPES 2019 V1 AJUSTADA 210319.xlsx]DATOS '!#REF!</xm:f>
            <x14:dxf>
              <fill>
                <patternFill>
                  <bgColor rgb="FFFFFF00"/>
                </patternFill>
              </fill>
            </x14:dxf>
          </x14:cfRule>
          <x14:cfRule type="cellIs" priority="103" operator="equal" id="{416C8582-C7E8-4DA8-A0FB-CF4EBD1A2333}">
            <xm:f>'\Users\mac\Documents\FURAG\Users\pttovar\Downloads\[MAPA DE RIESGOS CORRUPCIÓN IPES 2019 V1 AJUSTADA 210319.xlsx]DATOS '!#REF!</xm:f>
            <x14:dxf>
              <fill>
                <patternFill>
                  <bgColor rgb="FFFFC000"/>
                </patternFill>
              </fill>
            </x14:dxf>
          </x14:cfRule>
          <x14:cfRule type="cellIs" priority="104" operator="equal" id="{192424B7-E2FC-4D16-98FE-E5AFAF23B37D}">
            <xm:f>'\Users\mac\Documents\FURAG\Users\pttovar\Downloads\[MAPA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'\Users\mac\Documents\FURAG\Users\pttovar\Downloads\[MAPA DE RIESGOS CORRUPCIÓN IPES 2019 V1 AJUSTADA 210319.xlsx]DATOS '!#REF!</xm:f>
            <x14:dxf>
              <fill>
                <patternFill>
                  <bgColor rgb="FF92D050"/>
                </patternFill>
              </fill>
            </x14:dxf>
          </x14:cfRule>
          <x14:cfRule type="cellIs" priority="106" operator="equal" id="{59D38504-54E2-4066-BBD5-C3E2BF9E9106}">
            <xm:f>'\Users\mac\Documents\FURAG\Users\pttovar\Downloads\[MAPA DE RIESGOS CORRUPCIÓN IPES 2019 V1 AJUSTADA 210319.xlsx]DATOS '!#REF!</xm:f>
            <x14:dxf>
              <fill>
                <patternFill>
                  <bgColor rgb="FFFFFF00"/>
                </patternFill>
              </fill>
            </x14:dxf>
          </x14:cfRule>
          <x14:cfRule type="cellIs" priority="107" operator="equal" id="{F3AFE7C9-AD0F-423E-A3E0-D8FF3B82ADCB}">
            <xm:f>'\Users\mac\Documents\FURAG\Users\pttovar\Downloads\[MAPA DE RIESGOS CORRUPCIÓN IPES 2019 V1 AJUSTADA 210319.xlsx]DATOS '!#REF!</xm:f>
            <x14:dxf>
              <fill>
                <patternFill>
                  <bgColor rgb="FFFFC000"/>
                </patternFill>
              </fill>
            </x14:dxf>
          </x14:cfRule>
          <x14:cfRule type="cellIs" priority="108" operator="equal" id="{A18F62D3-7DF6-40DA-AB7B-3321FA278BC5}">
            <xm:f>'\Users\mac\Documents\FURAG\Users\pttovar\Downloads\[MAPA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'\Users\mac\Documents\FURAG\Users\pttovar\Downloads\[MAPA DE RIESGOS CORRUPCIÓN IPES 2019 V1 AJUSTADA 210319.xlsx]DATOS '!#REF!</xm:f>
            <x14:dxf>
              <fill>
                <patternFill>
                  <bgColor rgb="FF92D050"/>
                </patternFill>
              </fill>
            </x14:dxf>
          </x14:cfRule>
          <x14:cfRule type="cellIs" priority="98" operator="equal" id="{F65866AF-D565-4CA0-8909-6C2E889FF48A}">
            <xm:f>'\Users\mac\Documents\FURAG\Users\pttovar\Downloads\[MAPA DE RIESGOS CORRUPCIÓN IPES 2019 V1 AJUSTADA 210319.xlsx]DATOS '!#REF!</xm:f>
            <x14:dxf>
              <fill>
                <patternFill>
                  <bgColor rgb="FFFFFF00"/>
                </patternFill>
              </fill>
            </x14:dxf>
          </x14:cfRule>
          <x14:cfRule type="cellIs" priority="99" operator="equal" id="{BE8148B8-225F-4E81-91E7-4B76CB0006A7}">
            <xm:f>'\Users\mac\Documents\FURAG\Users\pttovar\Downloads\[MAPA DE RIESGOS CORRUPCIÓN IPES 2019 V1 AJUSTADA 210319.xlsx]DATOS '!#REF!</xm:f>
            <x14:dxf>
              <fill>
                <patternFill>
                  <bgColor rgb="FFFFC000"/>
                </patternFill>
              </fill>
            </x14:dxf>
          </x14:cfRule>
          <x14:cfRule type="cellIs" priority="100" operator="equal" id="{DA543D18-8CCC-4F7A-AFC2-54D2742658E8}">
            <xm:f>'\Users\mac\Documents\FURAG\Users\pttovar\Downloads\[MAPA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'\Users\mac\Documents\FURAG\Users\pttovar\Downloads\[MAPA DE RIESGOS CORRUPCIÓN IPES 2019 V1 AJUSTADA 210319.xlsx]DATOS '!#REF!</xm:f>
            <x14:dxf>
              <fill>
                <patternFill>
                  <bgColor rgb="FF00B050"/>
                </patternFill>
              </fill>
            </x14:dxf>
          </x14:cfRule>
          <x14:cfRule type="cellIs" priority="84" operator="equal" id="{9A4474DE-D029-4493-A839-0983C223283D}">
            <xm:f>'\Users\mac\Documents\FURAG\Users\pttovar\Downloads\[MAPA DE RIESGOS CORRUPCIÓN IPES 2019 V1 AJUSTADA 210319.xlsx]DATOS '!#REF!</xm:f>
            <x14:dxf>
              <fill>
                <patternFill>
                  <bgColor rgb="FF92D050"/>
                </patternFill>
              </fill>
            </x14:dxf>
          </x14:cfRule>
          <x14:cfRule type="cellIs" priority="85" operator="equal" id="{7F035D54-3A2E-4DC4-AE1B-3F118B680517}">
            <xm:f>'\Users\mac\Documents\FURAG\Users\pttovar\Downloads\[MAPA DE RIESGOS CORRUPCIÓN IPES 2019 V1 AJUSTADA 210319.xlsx]DATOS '!#REF!</xm:f>
            <x14:dxf>
              <fill>
                <patternFill>
                  <bgColor rgb="FFFFFF00"/>
                </patternFill>
              </fill>
            </x14:dxf>
          </x14:cfRule>
          <x14:cfRule type="cellIs" priority="86" operator="equal" id="{2650D018-46EE-4703-B52F-585B1C99CC1E}">
            <xm:f>'\Users\mac\Documents\FURAG\Users\pttovar\Downloads\[MAPA DE RIESGOS CORRUPCIÓN IPES 2019 V1 AJUSTADA 210319.xlsx]DATOS '!#REF!</xm:f>
            <x14:dxf>
              <fill>
                <patternFill>
                  <bgColor rgb="FFFFC000"/>
                </patternFill>
              </fill>
            </x14:dxf>
          </x14:cfRule>
          <x14:cfRule type="cellIs" priority="87" operator="equal" id="{1B2039A3-3C28-4554-BC9D-5352BB10F684}">
            <xm:f>'\Users\mac\Documents\FURAG\Users\pttovar\Downloads\[MAPA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'\Users\mac\Documents\FURAG\Users\pttovar\Downloads\[MAPA DE RIESGOS CORRUPCIÓN IPES 2019 V1 AJUSTADA 210319.xlsx]DATOS '!#REF!</xm:f>
            <x14:dxf>
              <fill>
                <patternFill>
                  <bgColor rgb="FF00B050"/>
                </patternFill>
              </fill>
            </x14:dxf>
          </x14:cfRule>
          <x14:cfRule type="cellIs" priority="89" operator="equal" id="{5D8606E0-E8A6-4612-90D8-7BA00DDC632D}">
            <xm:f>'\Users\mac\Documents\FURAG\Users\pttovar\Downloads\[MAPA DE RIESGOS CORRUPCIÓN IPES 2019 V1 AJUSTADA 210319.xlsx]DATOS '!#REF!</xm:f>
            <x14:dxf>
              <fill>
                <patternFill>
                  <bgColor rgb="FF92D050"/>
                </patternFill>
              </fill>
            </x14:dxf>
          </x14:cfRule>
          <x14:cfRule type="cellIs" priority="90" operator="equal" id="{9CCBFE04-5917-494A-A971-7F4EE8B9BDF7}">
            <xm:f>'\Users\mac\Documents\FURAG\Users\pttovar\Downloads\[MAPA DE RIESGOS CORRUPCIÓN IPES 2019 V1 AJUSTADA 210319.xlsx]DATOS '!#REF!</xm:f>
            <x14:dxf>
              <fill>
                <patternFill>
                  <bgColor rgb="FFFFFF00"/>
                </patternFill>
              </fill>
            </x14:dxf>
          </x14:cfRule>
          <x14:cfRule type="cellIs" priority="91" operator="equal" id="{F749B9E5-BE6C-4232-BECE-0F53287FF3C3}">
            <xm:f>'\Users\mac\Documents\FURAG\Users\pttovar\Downloads\[MAPA DE RIESGOS CORRUPCIÓN IPES 2019 V1 AJUSTADA 210319.xlsx]DATOS '!#REF!</xm:f>
            <x14:dxf>
              <fill>
                <patternFill>
                  <bgColor rgb="FFFFC000"/>
                </patternFill>
              </fill>
            </x14:dxf>
          </x14:cfRule>
          <x14:cfRule type="cellIs" priority="92" operator="equal" id="{D4A8FAC2-7E84-4930-8538-5C781EE515BE}">
            <xm:f>'\Users\mac\Documents\FURAG\Users\pttovar\Downloads\[MAPA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'\Users\mac\Documents\FURAG\Users\pttovar\Downloads\[MAPA DE RIESGOS CORRUPCIÓN IPES 2019 V1 AJUSTADA 210319.xlsx]DATOS '!#REF!</xm:f>
            <x14:dxf>
              <fill>
                <patternFill>
                  <bgColor rgb="FF92D050"/>
                </patternFill>
              </fill>
            </x14:dxf>
          </x14:cfRule>
          <x14:cfRule type="cellIs" priority="94" operator="equal" id="{8F289F02-036F-4F56-96C9-7E6C453C7581}">
            <xm:f>'\Users\mac\Documents\FURAG\Users\pttovar\Downloads\[MAPA DE RIESGOS CORRUPCIÓN IPES 2019 V1 AJUSTADA 210319.xlsx]DATOS '!#REF!</xm:f>
            <x14:dxf>
              <fill>
                <patternFill>
                  <bgColor rgb="FFFFFF00"/>
                </patternFill>
              </fill>
            </x14:dxf>
          </x14:cfRule>
          <x14:cfRule type="cellIs" priority="95" operator="equal" id="{327377C2-C2A0-4BC9-9F8E-C60750258895}">
            <xm:f>'\Users\mac\Documents\FURAG\Users\pttovar\Downloads\[MAPA DE RIESGOS CORRUPCIÓN IPES 2019 V1 AJUSTADA 210319.xlsx]DATOS '!#REF!</xm:f>
            <x14:dxf>
              <fill>
                <patternFill>
                  <bgColor rgb="FFFFC000"/>
                </patternFill>
              </fill>
            </x14:dxf>
          </x14:cfRule>
          <x14:cfRule type="cellIs" priority="96" operator="equal" id="{A97B50FD-A81F-4D9A-8490-9AAB5DBE139C}">
            <xm:f>'\Users\mac\Documents\FURAG\Users\pttovar\Downloads\[MAPA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'\Users\mac\Documents\FURAG\Users\pttovar\Downloads\[MAPA DE RIESGOS CORRUPCIÓN IPES 2019 V1 AJUSTADA 210319.xlsx]DATOS '!#REF!</xm:f>
            <x14:dxf>
              <fill>
                <patternFill>
                  <bgColor rgb="FF92D050"/>
                </patternFill>
              </fill>
            </x14:dxf>
          </x14:cfRule>
          <x14:cfRule type="cellIs" priority="80" operator="equal" id="{0E97B2FE-001C-4784-A55B-EE7E5B5DAA91}">
            <xm:f>'\Users\mac\Documents\FURAG\Users\pttovar\Downloads\[MAPA DE RIESGOS CORRUPCIÓN IPES 2019 V1 AJUSTADA 210319.xlsx]DATOS '!#REF!</xm:f>
            <x14:dxf>
              <fill>
                <patternFill>
                  <bgColor rgb="FFFFFF00"/>
                </patternFill>
              </fill>
            </x14:dxf>
          </x14:cfRule>
          <x14:cfRule type="cellIs" priority="81" operator="equal" id="{EB1CD789-A4A7-41DE-91A7-DE3CFD2E85FB}">
            <xm:f>'\Users\mac\Documents\FURAG\Users\pttovar\Downloads\[MAPA DE RIESGOS CORRUPCIÓN IPES 2019 V1 AJUSTADA 210319.xlsx]DATOS '!#REF!</xm:f>
            <x14:dxf>
              <fill>
                <patternFill>
                  <bgColor rgb="FFFFC000"/>
                </patternFill>
              </fill>
            </x14:dxf>
          </x14:cfRule>
          <x14:cfRule type="cellIs" priority="82" operator="equal" id="{C1C68BF9-328E-4CF3-8156-17FB09D480F0}">
            <xm:f>'\Users\mac\Documents\FURAG\Users\pttovar\Downloads\[MAPA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'\Users\mac\Documents\FURAG\Users\pttovar\Downloads\[MAPA DE RIESGOS CORRUPCIÓN IPES 2019 V1 AJUSTADA 210319.xlsx]DATOS '!#REF!</xm:f>
            <x14:dxf>
              <fill>
                <patternFill>
                  <bgColor rgb="FF92D050"/>
                </patternFill>
              </fill>
            </x14:dxf>
          </x14:cfRule>
          <x14:cfRule type="cellIs" priority="76" operator="equal" id="{A4B2FB3F-935D-45A2-B5D6-B21DDB2CF70A}">
            <xm:f>'\Users\mac\Documents\FURAG\Users\pttovar\Downloads\[MAPA DE RIESGOS CORRUPCIÓN IPES 2019 V1 AJUSTADA 210319.xlsx]DATOS '!#REF!</xm:f>
            <x14:dxf>
              <fill>
                <patternFill>
                  <bgColor rgb="FFFFFF00"/>
                </patternFill>
              </fill>
            </x14:dxf>
          </x14:cfRule>
          <x14:cfRule type="cellIs" priority="77" operator="equal" id="{8C9C572D-D253-4EAB-8852-DB213728D3C1}">
            <xm:f>'\Users\mac\Documents\FURAG\Users\pttovar\Downloads\[MAPA DE RIESGOS CORRUPCIÓN IPES 2019 V1 AJUSTADA 210319.xlsx]DATOS '!#REF!</xm:f>
            <x14:dxf>
              <fill>
                <patternFill>
                  <bgColor rgb="FFFFC000"/>
                </patternFill>
              </fill>
            </x14:dxf>
          </x14:cfRule>
          <x14:cfRule type="cellIs" priority="78" operator="equal" id="{175EFB44-C6AC-48B7-ACD0-28015437F3D1}">
            <xm:f>'\Users\mac\Documents\FURAG\Users\pttovar\Downloads\[MAPA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'\Users\mac\Documents\FURAG\Users\pttovar\Downloads\[MAPA DE RIESGOS CORRUPCIÓN IPES 2019 V1 AJUSTADA 210319.xlsx]DATOS '!#REF!</xm:f>
            <x14:dxf>
              <fill>
                <patternFill>
                  <bgColor rgb="FF00B050"/>
                </patternFill>
              </fill>
            </x14:dxf>
          </x14:cfRule>
          <x14:cfRule type="cellIs" priority="62" operator="equal" id="{AA502ED3-EC3E-4EF7-95EB-E0C4D5645DFD}">
            <xm:f>'\Users\mac\Documents\FURAG\Users\pttovar\Downloads\[MAPA DE RIESGOS CORRUPCIÓN IPES 2019 V1 AJUSTADA 210319.xlsx]DATOS '!#REF!</xm:f>
            <x14:dxf>
              <fill>
                <patternFill>
                  <bgColor rgb="FF92D050"/>
                </patternFill>
              </fill>
            </x14:dxf>
          </x14:cfRule>
          <x14:cfRule type="cellIs" priority="63" operator="equal" id="{FEFCEFE5-5FFC-4438-B274-220FD72508AF}">
            <xm:f>'\Users\mac\Documents\FURAG\Users\pttovar\Downloads\[MAPA DE RIESGOS CORRUPCIÓN IPES 2019 V1 AJUSTADA 210319.xlsx]DATOS '!#REF!</xm:f>
            <x14:dxf>
              <fill>
                <patternFill>
                  <bgColor rgb="FFFFFF00"/>
                </patternFill>
              </fill>
            </x14:dxf>
          </x14:cfRule>
          <x14:cfRule type="cellIs" priority="64" operator="equal" id="{CD5D4ADD-2B81-4DDC-BF82-8D0565C6B791}">
            <xm:f>'\Users\mac\Documents\FURAG\Users\pttovar\Downloads\[MAPA DE RIESGOS CORRUPCIÓN IPES 2019 V1 AJUSTADA 210319.xlsx]DATOS '!#REF!</xm:f>
            <x14:dxf>
              <fill>
                <patternFill>
                  <bgColor rgb="FFFFC000"/>
                </patternFill>
              </fill>
            </x14:dxf>
          </x14:cfRule>
          <x14:cfRule type="cellIs" priority="65" operator="equal" id="{FEAAC8D6-1F97-41DE-96C7-86E2489F6AF5}">
            <xm:f>'\Users\mac\Documents\FURAG\Users\pttovar\Downloads\[MAPA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'\Users\mac\Documents\FURAG\Users\pttovar\Downloads\[MAPA DE RIESGOS CORRUPCIÓN IPES 2019 V1 AJUSTADA 210319.xlsx]DATOS '!#REF!</xm:f>
            <x14:dxf>
              <fill>
                <patternFill>
                  <bgColor rgb="FF00B050"/>
                </patternFill>
              </fill>
            </x14:dxf>
          </x14:cfRule>
          <x14:cfRule type="cellIs" priority="67" operator="equal" id="{A9771B15-A573-4D75-A5BE-8D922750C896}">
            <xm:f>'\Users\mac\Documents\FURAG\Users\pttovar\Downloads\[MAPA DE RIESGOS CORRUPCIÓN IPES 2019 V1 AJUSTADA 210319.xlsx]DATOS '!#REF!</xm:f>
            <x14:dxf>
              <fill>
                <patternFill>
                  <bgColor rgb="FF92D050"/>
                </patternFill>
              </fill>
            </x14:dxf>
          </x14:cfRule>
          <x14:cfRule type="cellIs" priority="68" operator="equal" id="{453B82EB-2563-4D07-97A5-42556BBE0C69}">
            <xm:f>'\Users\mac\Documents\FURAG\Users\pttovar\Downloads\[MAPA DE RIESGOS CORRUPCIÓN IPES 2019 V1 AJUSTADA 210319.xlsx]DATOS '!#REF!</xm:f>
            <x14:dxf>
              <fill>
                <patternFill>
                  <bgColor rgb="FFFFFF00"/>
                </patternFill>
              </fill>
            </x14:dxf>
          </x14:cfRule>
          <x14:cfRule type="cellIs" priority="69" operator="equal" id="{85AE5595-0EF7-4339-92FA-F615F521119E}">
            <xm:f>'\Users\mac\Documents\FURAG\Users\pttovar\Downloads\[MAPA DE RIESGOS CORRUPCIÓN IPES 2019 V1 AJUSTADA 210319.xlsx]DATOS '!#REF!</xm:f>
            <x14:dxf>
              <fill>
                <patternFill>
                  <bgColor rgb="FFFFC000"/>
                </patternFill>
              </fill>
            </x14:dxf>
          </x14:cfRule>
          <x14:cfRule type="cellIs" priority="70" operator="equal" id="{B9475814-3C6C-4106-8062-D6BFD84CC48C}">
            <xm:f>'\Users\mac\Documents\FURAG\Users\pttovar\Downloads\[MAPA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'\Users\mac\Documents\FURAG\Users\pttovar\Downloads\[MAPA DE RIESGOS CORRUPCIÓN IPES 2019 V1 AJUSTADA 210319.xlsx]DATOS '!#REF!</xm:f>
            <x14:dxf>
              <fill>
                <patternFill>
                  <bgColor rgb="FF92D050"/>
                </patternFill>
              </fill>
            </x14:dxf>
          </x14:cfRule>
          <x14:cfRule type="cellIs" priority="72" operator="equal" id="{E1F475D7-DAE6-45A7-866D-C11097668953}">
            <xm:f>'\Users\mac\Documents\FURAG\Users\pttovar\Downloads\[MAPA DE RIESGOS CORRUPCIÓN IPES 2019 V1 AJUSTADA 210319.xlsx]DATOS '!#REF!</xm:f>
            <x14:dxf>
              <fill>
                <patternFill>
                  <bgColor rgb="FFFFFF00"/>
                </patternFill>
              </fill>
            </x14:dxf>
          </x14:cfRule>
          <x14:cfRule type="cellIs" priority="73" operator="equal" id="{F4CBE67A-5DAA-44A0-9B4E-D9EB7B4880C2}">
            <xm:f>'\Users\mac\Documents\FURAG\Users\pttovar\Downloads\[MAPA DE RIESGOS CORRUPCIÓN IPES 2019 V1 AJUSTADA 210319.xlsx]DATOS '!#REF!</xm:f>
            <x14:dxf>
              <fill>
                <patternFill>
                  <bgColor rgb="FFFFC000"/>
                </patternFill>
              </fill>
            </x14:dxf>
          </x14:cfRule>
          <x14:cfRule type="cellIs" priority="74" operator="equal" id="{8F68C842-9C04-4A77-BA5B-7A47705B17D1}">
            <xm:f>'\Users\mac\Documents\FURAG\Users\pttovar\Downloads\[MAPA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'\Users\mac\Documents\FURAG\Users\pttovar\Downloads\[MAPA DE RIESGOS CORRUPCIÓN IPES 2019 V1 AJUSTADA 210319.xlsx]DATOS '!#REF!</xm:f>
            <x14:dxf>
              <fill>
                <patternFill>
                  <bgColor rgb="FF92D050"/>
                </patternFill>
              </fill>
            </x14:dxf>
          </x14:cfRule>
          <x14:cfRule type="cellIs" priority="58" operator="equal" id="{CB6E3461-DAD0-46BF-8CF1-D4BD2E7584C4}">
            <xm:f>'\Users\mac\Documents\FURAG\Users\pttovar\Downloads\[MAPA DE RIESGOS CORRUPCIÓN IPES 2019 V1 AJUSTADA 210319.xlsx]DATOS '!#REF!</xm:f>
            <x14:dxf>
              <fill>
                <patternFill>
                  <bgColor rgb="FFFFFF00"/>
                </patternFill>
              </fill>
            </x14:dxf>
          </x14:cfRule>
          <x14:cfRule type="cellIs" priority="59" operator="equal" id="{DD5076B7-61EF-448D-AA20-2F2E46A0D264}">
            <xm:f>'\Users\mac\Documents\FURAG\Users\pttovar\Downloads\[MAPA DE RIESGOS CORRUPCIÓN IPES 2019 V1 AJUSTADA 210319.xlsx]DATOS '!#REF!</xm:f>
            <x14:dxf>
              <fill>
                <patternFill>
                  <bgColor rgb="FFFFC000"/>
                </patternFill>
              </fill>
            </x14:dxf>
          </x14:cfRule>
          <x14:cfRule type="cellIs" priority="60" operator="equal" id="{DB6D4E90-BDEE-4F5A-BCB6-ACCEF140C4F3}">
            <xm:f>'\Users\mac\Documents\FURAG\Users\pttovar\Downloads\[MAPA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'\Users\mac\Documents\FURAG\Users\pttovar\Downloads\[MAPA DE RIESGOS CORRUPCIÓN IPES 2019 V1 AJUSTADA 210319.xlsx]DATOS '!#REF!</xm:f>
            <x14:dxf>
              <fill>
                <patternFill>
                  <bgColor rgb="FF92D050"/>
                </patternFill>
              </fill>
            </x14:dxf>
          </x14:cfRule>
          <x14:cfRule type="cellIs" priority="54" operator="equal" id="{BC404854-6846-41B3-8EF9-E0DB61FF6C89}">
            <xm:f>'\Users\mac\Documents\FURAG\Users\pttovar\Downloads\[MAPA DE RIESGOS CORRUPCIÓN IPES 2019 V1 AJUSTADA 210319.xlsx]DATOS '!#REF!</xm:f>
            <x14:dxf>
              <fill>
                <patternFill>
                  <bgColor rgb="FFFFFF00"/>
                </patternFill>
              </fill>
            </x14:dxf>
          </x14:cfRule>
          <x14:cfRule type="cellIs" priority="55" operator="equal" id="{879EB88A-B87D-4A1C-8D2E-23657A614511}">
            <xm:f>'\Users\mac\Documents\FURAG\Users\pttovar\Downloads\[MAPA DE RIESGOS CORRUPCIÓN IPES 2019 V1 AJUSTADA 210319.xlsx]DATOS '!#REF!</xm:f>
            <x14:dxf>
              <fill>
                <patternFill>
                  <bgColor rgb="FFFFC000"/>
                </patternFill>
              </fill>
            </x14:dxf>
          </x14:cfRule>
          <x14:cfRule type="cellIs" priority="56" operator="equal" id="{89B04A3A-69D0-4A50-83EE-E49B299C32BC}">
            <xm:f>'\Users\mac\Documents\FURAG\Users\pttovar\Downloads\[MAPA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'\Users\mac\Documents\FURAG\Users\pttovar\Downloads\[MAPA DE RIESGOS CORRUPCIÓN IPES 2019 V1 AJUSTADA 210319.xlsx]DATOS '!#REF!</xm:f>
            <x14:dxf>
              <fill>
                <patternFill>
                  <bgColor rgb="FF92D050"/>
                </patternFill>
              </fill>
            </x14:dxf>
          </x14:cfRule>
          <x14:cfRule type="cellIs" priority="50" operator="equal" id="{2557CB63-C165-45FD-8E08-218B2960AACD}">
            <xm:f>'\Users\mac\Documents\FURAG\Users\pttovar\Downloads\[MAPA DE RIESGOS CORRUPCIÓN IPES 2019 V1 AJUSTADA 210319.xlsx]DATOS '!#REF!</xm:f>
            <x14:dxf>
              <fill>
                <patternFill>
                  <bgColor rgb="FFFFFF00"/>
                </patternFill>
              </fill>
            </x14:dxf>
          </x14:cfRule>
          <x14:cfRule type="cellIs" priority="51" operator="equal" id="{BE5D8B29-6EA0-41DA-BF26-0746833A7E0F}">
            <xm:f>'\Users\mac\Documents\FURAG\Users\pttovar\Downloads\[MAPA DE RIESGOS CORRUPCIÓN IPES 2019 V1 AJUSTADA 210319.xlsx]DATOS '!#REF!</xm:f>
            <x14:dxf>
              <fill>
                <patternFill>
                  <bgColor rgb="FFFFC000"/>
                </patternFill>
              </fill>
            </x14:dxf>
          </x14:cfRule>
          <x14:cfRule type="cellIs" priority="52" operator="equal" id="{AA47E238-4AC7-482D-9E55-915F13C52299}">
            <xm:f>'\Users\mac\Documents\FURAG\Users\pttovar\Downloads\[MAPA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'\Users\mac\Documents\FURAG\Users\pttovar\Downloads\[MAPA DE RIESGOS CORRUPCIÓN IPES 2019 V1 AJUSTADA 210319.xlsx]DATOS '!#REF!</xm:f>
            <x14:dxf>
              <fill>
                <patternFill>
                  <bgColor rgb="FF92D050"/>
                </patternFill>
              </fill>
            </x14:dxf>
          </x14:cfRule>
          <x14:cfRule type="cellIs" priority="46" operator="equal" id="{3EA73E22-CAB8-49F3-8A50-E22DB495093F}">
            <xm:f>'\Users\mac\Documents\FURAG\Users\pttovar\Downloads\[MAPA DE RIESGOS CORRUPCIÓN IPES 2019 V1 AJUSTADA 210319.xlsx]DATOS '!#REF!</xm:f>
            <x14:dxf>
              <fill>
                <patternFill>
                  <bgColor rgb="FFFFFF00"/>
                </patternFill>
              </fill>
            </x14:dxf>
          </x14:cfRule>
          <x14:cfRule type="cellIs" priority="47" operator="equal" id="{77119664-E842-40C7-A10D-E2BEE4D636BB}">
            <xm:f>'\Users\mac\Documents\FURAG\Users\pttovar\Downloads\[MAPA DE RIESGOS CORRUPCIÓN IPES 2019 V1 AJUSTADA 210319.xlsx]DATOS '!#REF!</xm:f>
            <x14:dxf>
              <fill>
                <patternFill>
                  <bgColor rgb="FFFFC000"/>
                </patternFill>
              </fill>
            </x14:dxf>
          </x14:cfRule>
          <x14:cfRule type="cellIs" priority="48" operator="equal" id="{A3905371-402B-4E9F-90A4-17B2EF7C24B0}">
            <xm:f>'\Users\mac\Documents\FURAG\Users\pttovar\Downloads\[MAPA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'\Users\mac\Documents\FURAG\Users\pttovar\Downloads\[MAPA DE RIESGOS CORRUPCIÓN IPES 2019 V1 AJUSTADA 210319.xlsx]DATOS '!#REF!</xm:f>
            <x14:dxf>
              <fill>
                <patternFill>
                  <bgColor rgb="FF92D050"/>
                </patternFill>
              </fill>
            </x14:dxf>
          </x14:cfRule>
          <x14:cfRule type="cellIs" priority="42" operator="equal" id="{A4B76DBE-0CA5-4797-A2DF-0F030F4F7A34}">
            <xm:f>'\Users\mac\Documents\FURAG\Users\pttovar\Downloads\[MAPA DE RIESGOS CORRUPCIÓN IPES 2019 V1 AJUSTADA 210319.xlsx]DATOS '!#REF!</xm:f>
            <x14:dxf>
              <fill>
                <patternFill>
                  <bgColor rgb="FFFFFF00"/>
                </patternFill>
              </fill>
            </x14:dxf>
          </x14:cfRule>
          <x14:cfRule type="cellIs" priority="43" operator="equal" id="{2C4D4E62-EAFC-469E-9793-C6C386DFA0D7}">
            <xm:f>'\Users\mac\Documents\FURAG\Users\pttovar\Downloads\[MAPA DE RIESGOS CORRUPCIÓN IPES 2019 V1 AJUSTADA 210319.xlsx]DATOS '!#REF!</xm:f>
            <x14:dxf>
              <fill>
                <patternFill>
                  <bgColor rgb="FFFFC000"/>
                </patternFill>
              </fill>
            </x14:dxf>
          </x14:cfRule>
          <x14:cfRule type="cellIs" priority="44" operator="equal" id="{F71A2078-0147-4295-91B2-6BCCC90F0217}">
            <xm:f>'\Users\mac\Documents\FURAG\Users\pttovar\Downloads\[MAPA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'\Users\mac\Documents\FURAG\Users\pttovar\Downloads\[MAPA DE RIESGOS CORRUPCIÓN IPES 2019 V1 AJUSTADA 210319.xlsx]DATOS '!#REF!</xm:f>
            <x14:dxf>
              <fill>
                <patternFill>
                  <bgColor rgb="FF92D050"/>
                </patternFill>
              </fill>
            </x14:dxf>
          </x14:cfRule>
          <x14:cfRule type="cellIs" priority="38" operator="equal" id="{0BE4AB1E-1A67-4073-8C60-EB7801187FD6}">
            <xm:f>'\Users\mac\Documents\FURAG\Users\pttovar\Downloads\[MAPA DE RIESGOS CORRUPCIÓN IPES 2019 V1 AJUSTADA 210319.xlsx]DATOS '!#REF!</xm:f>
            <x14:dxf>
              <fill>
                <patternFill>
                  <bgColor rgb="FFFFFF00"/>
                </patternFill>
              </fill>
            </x14:dxf>
          </x14:cfRule>
          <x14:cfRule type="cellIs" priority="39" operator="equal" id="{0961A65D-8823-432B-B0D3-16FE0CB0738F}">
            <xm:f>'\Users\mac\Documents\FURAG\Users\pttovar\Downloads\[MAPA DE RIESGOS CORRUPCIÓN IPES 2019 V1 AJUSTADA 210319.xlsx]DATOS '!#REF!</xm:f>
            <x14:dxf>
              <fill>
                <patternFill>
                  <bgColor rgb="FFFFC000"/>
                </patternFill>
              </fill>
            </x14:dxf>
          </x14:cfRule>
          <x14:cfRule type="cellIs" priority="40" operator="equal" id="{BB704259-E1E1-495A-AAA3-75DBE34A7021}">
            <xm:f>'\Users\mac\Documents\FURAG\Users\pttovar\Downloads\[MAPA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'\Users\mac\Documents\FURAG\Users\pttovar\Downloads\[MAPA DE RIESGOS CORRUPCIÓN IPES 2019 V1 AJUSTADA 210319.xlsx]DATOS '!#REF!</xm:f>
            <x14:dxf>
              <fill>
                <patternFill>
                  <bgColor rgb="FF92D050"/>
                </patternFill>
              </fill>
            </x14:dxf>
          </x14:cfRule>
          <x14:cfRule type="cellIs" priority="34" operator="equal" id="{378CD03B-F469-4621-9318-971E46B0A0BF}">
            <xm:f>'\Users\mac\Documents\FURAG\Users\pttovar\Downloads\[MAPA DE RIESGOS CORRUPCIÓN IPES 2019 V1 AJUSTADA 210319.xlsx]DATOS '!#REF!</xm:f>
            <x14:dxf>
              <fill>
                <patternFill>
                  <bgColor rgb="FFFFFF00"/>
                </patternFill>
              </fill>
            </x14:dxf>
          </x14:cfRule>
          <x14:cfRule type="cellIs" priority="35" operator="equal" id="{72F1B9BE-7E57-450C-961C-87ED2C0D4458}">
            <xm:f>'\Users\mac\Documents\FURAG\Users\pttovar\Downloads\[MAPA DE RIESGOS CORRUPCIÓN IPES 2019 V1 AJUSTADA 210319.xlsx]DATOS '!#REF!</xm:f>
            <x14:dxf>
              <fill>
                <patternFill>
                  <bgColor rgb="FFFFC000"/>
                </patternFill>
              </fill>
            </x14:dxf>
          </x14:cfRule>
          <x14:cfRule type="cellIs" priority="36" operator="equal" id="{8FDDF5D8-1D7D-4DFC-8E17-49B3CAD8FFB9}">
            <xm:f>'\Users\mac\Documents\FURAG\Users\pttovar\Downloads\[MAPA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'\Users\mac\Documents\FURAG\Users\pttovar\Downloads\[MAPA DE RIESGOS CORRUPCIÓN IPES 2019 V1 AJUSTADA 210319.xlsx]DATOS '!#REF!</xm:f>
            <x14:dxf>
              <fill>
                <patternFill>
                  <bgColor rgb="FF92D050"/>
                </patternFill>
              </fill>
            </x14:dxf>
          </x14:cfRule>
          <x14:cfRule type="cellIs" priority="30" operator="equal" id="{29ADECE0-15F9-4061-8E4B-C1FBB4AF7F24}">
            <xm:f>'\Users\mac\Documents\FURAG\Users\pttovar\Downloads\[MAPA DE RIESGOS CORRUPCIÓN IPES 2019 V1 AJUSTADA 210319.xlsx]DATOS '!#REF!</xm:f>
            <x14:dxf>
              <fill>
                <patternFill>
                  <bgColor rgb="FFFFFF00"/>
                </patternFill>
              </fill>
            </x14:dxf>
          </x14:cfRule>
          <x14:cfRule type="cellIs" priority="31" operator="equal" id="{27BDA9E6-B7B9-46E7-A3DE-D41BD723A4ED}">
            <xm:f>'\Users\mac\Documents\FURAG\Users\pttovar\Downloads\[MAPA DE RIESGOS CORRUPCIÓN IPES 2019 V1 AJUSTADA 210319.xlsx]DATOS '!#REF!</xm:f>
            <x14:dxf>
              <fill>
                <patternFill>
                  <bgColor rgb="FFFFC000"/>
                </patternFill>
              </fill>
            </x14:dxf>
          </x14:cfRule>
          <x14:cfRule type="cellIs" priority="32" operator="equal" id="{21B8918E-88DF-4F0D-ABF3-154C6252C464}">
            <xm:f>'\Users\mac\Documents\FURAG\Users\pttovar\Downloads\[MAPA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'\Users\mac\Documents\FURAG\Users\pttovar\Downloads\[MAPA DE RIESGOS CORRUPCIÓN IPES 2019 V1 AJUSTADA 210319.xlsx]DATOS '!#REF!</xm:f>
            <x14:dxf>
              <fill>
                <patternFill>
                  <bgColor rgb="FF92D050"/>
                </patternFill>
              </fill>
            </x14:dxf>
          </x14:cfRule>
          <x14:cfRule type="cellIs" priority="26" operator="equal" id="{B60417E0-071A-4EE4-A522-594693B3A2E8}">
            <xm:f>'\Users\mac\Documents\FURAG\Users\pttovar\Downloads\[MAPA DE RIESGOS CORRUPCIÓN IPES 2019 V1 AJUSTADA 210319.xlsx]DATOS '!#REF!</xm:f>
            <x14:dxf>
              <fill>
                <patternFill>
                  <bgColor rgb="FFFFFF00"/>
                </patternFill>
              </fill>
            </x14:dxf>
          </x14:cfRule>
          <x14:cfRule type="cellIs" priority="27" operator="equal" id="{D9ACB18B-219E-4B6D-8628-B179D7A1E037}">
            <xm:f>'\Users\mac\Documents\FURAG\Users\pttovar\Downloads\[MAPA DE RIESGOS CORRUPCIÓN IPES 2019 V1 AJUSTADA 210319.xlsx]DATOS '!#REF!</xm:f>
            <x14:dxf>
              <fill>
                <patternFill>
                  <bgColor rgb="FFFFC000"/>
                </patternFill>
              </fill>
            </x14:dxf>
          </x14:cfRule>
          <x14:cfRule type="cellIs" priority="28" operator="equal" id="{C496D204-59FF-4AD9-84B3-5662F73E49ED}">
            <xm:f>'\Users\mac\Documents\FURAG\Users\pttovar\Downloads\[MAPA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'\Users\mac\Documents\FURAG\Users\pttovar\Downloads\[MAPA DE RIESGOS CORRUPCIÓN IPES 2019 V1 AJUSTADA 210319.xlsx]DATOS '!#REF!</xm:f>
            <x14:dxf>
              <fill>
                <patternFill>
                  <bgColor rgb="FF92D050"/>
                </patternFill>
              </fill>
            </x14:dxf>
          </x14:cfRule>
          <x14:cfRule type="cellIs" priority="22" operator="equal" id="{01EAC4D2-DFE3-4305-8ED7-AC977D93FB5F}">
            <xm:f>'\Users\mac\Documents\FURAG\Users\pttovar\Downloads\[MAPA DE RIESGOS CORRUPCIÓN IPES 2019 V1 AJUSTADA 210319.xlsx]DATOS '!#REF!</xm:f>
            <x14:dxf>
              <fill>
                <patternFill>
                  <bgColor rgb="FFFFFF00"/>
                </patternFill>
              </fill>
            </x14:dxf>
          </x14:cfRule>
          <x14:cfRule type="cellIs" priority="23" operator="equal" id="{950C085F-0131-4D58-94E7-100098E8D011}">
            <xm:f>'\Users\mac\Documents\FURAG\Users\pttovar\Downloads\[MAPA DE RIESGOS CORRUPCIÓN IPES 2019 V1 AJUSTADA 210319.xlsx]DATOS '!#REF!</xm:f>
            <x14:dxf>
              <fill>
                <patternFill>
                  <bgColor rgb="FFFFC000"/>
                </patternFill>
              </fill>
            </x14:dxf>
          </x14:cfRule>
          <x14:cfRule type="cellIs" priority="24" operator="equal" id="{8C73F6FC-AAF9-49AA-AB62-A45B5A33BDA3}">
            <xm:f>'\Users\mac\Documents\FURAG\Users\pttovar\Downloads\[MAPA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'\Users\mac\Documents\FURAG\Users\pttovar\Downloads\[MAPA DE RIESGOS CORRUPCIÓN IPES 2019 V1 AJUSTADA 210319.xlsx]DATOS '!#REF!</xm:f>
            <x14:dxf>
              <fill>
                <patternFill>
                  <bgColor rgb="FF92D050"/>
                </patternFill>
              </fill>
            </x14:dxf>
          </x14:cfRule>
          <x14:cfRule type="cellIs" priority="18" operator="equal" id="{2869D1E3-BF12-42E6-8145-5935952ED9C9}">
            <xm:f>'\Users\mac\Documents\FURAG\Users\pttovar\Downloads\[MAPA DE RIESGOS CORRUPCIÓN IPES 2019 V1 AJUSTADA 210319.xlsx]DATOS '!#REF!</xm:f>
            <x14:dxf>
              <fill>
                <patternFill>
                  <bgColor rgb="FFFFFF00"/>
                </patternFill>
              </fill>
            </x14:dxf>
          </x14:cfRule>
          <x14:cfRule type="cellIs" priority="19" operator="equal" id="{18664365-947E-48E3-A76A-AFC1240F3581}">
            <xm:f>'\Users\mac\Documents\FURAG\Users\pttovar\Downloads\[MAPA DE RIESGOS CORRUPCIÓN IPES 2019 V1 AJUSTADA 210319.xlsx]DATOS '!#REF!</xm:f>
            <x14:dxf>
              <fill>
                <patternFill>
                  <bgColor rgb="FFFFC000"/>
                </patternFill>
              </fill>
            </x14:dxf>
          </x14:cfRule>
          <x14:cfRule type="cellIs" priority="20" operator="equal" id="{AB24D36D-18CD-4CB5-ABDF-E501F840276E}">
            <xm:f>'\Users\mac\Documents\FURAG\Users\pttovar\Downloads\[MAPA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'\Users\mac\Documents\FURAG\Users\pttovar\Downloads\[MAPA DE RIESGOS CORRUPCIÓN IPES 2019 V1 AJUSTADA 210319.xlsx]DATOS '!#REF!</xm:f>
            <x14:dxf>
              <fill>
                <patternFill>
                  <bgColor rgb="FF92D050"/>
                </patternFill>
              </fill>
            </x14:dxf>
          </x14:cfRule>
          <x14:cfRule type="cellIs" priority="14" operator="equal" id="{F1B30B65-7849-465A-8D33-4B9CA17198D7}">
            <xm:f>'\Users\mac\Documents\FURAG\Users\pttovar\Downloads\[MAPA DE RIESGOS CORRUPCIÓN IPES 2019 V1 AJUSTADA 210319.xlsx]DATOS '!#REF!</xm:f>
            <x14:dxf>
              <fill>
                <patternFill>
                  <bgColor rgb="FFFFFF00"/>
                </patternFill>
              </fill>
            </x14:dxf>
          </x14:cfRule>
          <x14:cfRule type="cellIs" priority="15" operator="equal" id="{969F4BBA-00D2-4E3E-A01B-5BA74AD79422}">
            <xm:f>'\Users\mac\Documents\FURAG\Users\pttovar\Downloads\[MAPA DE RIESGOS CORRUPCIÓN IPES 2019 V1 AJUSTADA 210319.xlsx]DATOS '!#REF!</xm:f>
            <x14:dxf>
              <fill>
                <patternFill>
                  <bgColor rgb="FFFFC000"/>
                </patternFill>
              </fill>
            </x14:dxf>
          </x14:cfRule>
          <x14:cfRule type="cellIs" priority="16" operator="equal" id="{5CC35B24-A49D-4521-B036-3A82560AC5FC}">
            <xm:f>'\Users\mac\Documents\FURAG\Users\pttovar\Downloads\[MAPA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'\Users\mac\Documents\FURAG\Users\pttovar\Downloads\[MAPA DE RIESGOS CORRUPCIÓN IPES 2019 V1 AJUSTADA 210319.xlsx]DATOS '!#REF!</xm:f>
            <x14:dxf>
              <fill>
                <patternFill>
                  <bgColor rgb="FF92D050"/>
                </patternFill>
              </fill>
            </x14:dxf>
          </x14:cfRule>
          <x14:cfRule type="cellIs" priority="10" operator="equal" id="{026BA289-E277-49C2-B606-3BC6E26A5A00}">
            <xm:f>'\Users\mac\Documents\FURAG\Users\pttovar\Downloads\[MAPA DE RIESGOS CORRUPCIÓN IPES 2019 V1 AJUSTADA 210319.xlsx]DATOS '!#REF!</xm:f>
            <x14:dxf>
              <fill>
                <patternFill>
                  <bgColor rgb="FFFFFF00"/>
                </patternFill>
              </fill>
            </x14:dxf>
          </x14:cfRule>
          <x14:cfRule type="cellIs" priority="11" operator="equal" id="{E1129122-DBCB-4D6F-A286-B2C17648670B}">
            <xm:f>'\Users\mac\Documents\FURAG\Users\pttovar\Downloads\[MAPA DE RIESGOS CORRUPCIÓN IPES 2019 V1 AJUSTADA 210319.xlsx]DATOS '!#REF!</xm:f>
            <x14:dxf>
              <fill>
                <patternFill>
                  <bgColor rgb="FFFFC000"/>
                </patternFill>
              </fill>
            </x14:dxf>
          </x14:cfRule>
          <x14:cfRule type="cellIs" priority="12" operator="equal" id="{49877600-2A6C-4B40-99D9-6A56475F0016}">
            <xm:f>'\Users\mac\Documents\FURAG\Users\pttovar\Downloads\[MAPA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'\Users\mac\Documents\FURAG\Users\pttovar\Downloads\[MAPA DE RIESGOS CORRUPCIÓN IPES 2019 V1 AJUSTADA 210319.xlsx]DATOS '!#REF!</xm:f>
            <x14:dxf>
              <fill>
                <patternFill>
                  <bgColor rgb="FF92D050"/>
                </patternFill>
              </fill>
            </x14:dxf>
          </x14:cfRule>
          <x14:cfRule type="cellIs" priority="6" operator="equal" id="{662EC957-268A-4C53-A9E0-3ECBDFDB310A}">
            <xm:f>'\Users\mac\Documents\FURAG\Users\pttovar\Downloads\[MAPA DE RIESGOS CORRUPCIÓN IPES 2019 V1 AJUSTADA 210319.xlsx]DATOS '!#REF!</xm:f>
            <x14:dxf>
              <fill>
                <patternFill>
                  <bgColor rgb="FFFFFF00"/>
                </patternFill>
              </fill>
            </x14:dxf>
          </x14:cfRule>
          <x14:cfRule type="cellIs" priority="7" operator="equal" id="{DC8499E7-E5B2-4B5C-846C-92BA9453B44C}">
            <xm:f>'\Users\mac\Documents\FURAG\Users\pttovar\Downloads\[MAPA DE RIESGOS CORRUPCIÓN IPES 2019 V1 AJUSTADA 210319.xlsx]DATOS '!#REF!</xm:f>
            <x14:dxf>
              <fill>
                <patternFill>
                  <bgColor rgb="FFFFC000"/>
                </patternFill>
              </fill>
            </x14:dxf>
          </x14:cfRule>
          <x14:cfRule type="cellIs" priority="8" operator="equal" id="{4AE37118-BFCD-4ABE-B96A-FF14A23BBA07}">
            <xm:f>'\Users\mac\Documents\FURAG\Users\pttovar\Downloads\[MAPA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'\Users\mac\Documents\FURAG\Users\pttovar\Downloads\[MAPA DE RIESGOS CORRUPCIÓN IPES 2019 V1 AJUSTADA 210319.xlsx]DATOS '!#REF!</xm:f>
            <x14:dxf>
              <fill>
                <patternFill>
                  <bgColor rgb="FF92D050"/>
                </patternFill>
              </fill>
            </x14:dxf>
          </x14:cfRule>
          <x14:cfRule type="cellIs" priority="2" operator="equal" id="{32795480-5B0A-443C-9A8F-01EFE144DAF4}">
            <xm:f>'\Users\mac\Documents\FURAG\Users\pttovar\Downloads\[MAPA DE RIESGOS CORRUPCIÓN IPES 2019 V1 AJUSTADA 210319.xlsx]DATOS '!#REF!</xm:f>
            <x14:dxf>
              <fill>
                <patternFill>
                  <bgColor rgb="FFFFFF00"/>
                </patternFill>
              </fill>
            </x14:dxf>
          </x14:cfRule>
          <x14:cfRule type="cellIs" priority="3" operator="equal" id="{7ACC4864-9B03-48FD-9F4A-05554B328909}">
            <xm:f>'\Users\mac\Documents\FURAG\Users\pttovar\Downloads\[MAPA DE RIESGOS CORRUPCIÓN IPES 2019 V1 AJUSTADA 210319.xlsx]DATOS '!#REF!</xm:f>
            <x14:dxf>
              <fill>
                <patternFill>
                  <bgColor rgb="FFFFC000"/>
                </patternFill>
              </fill>
            </x14:dxf>
          </x14:cfRule>
          <x14:cfRule type="cellIs" priority="4" operator="equal" id="{3A83EAEC-1B22-4F71-8A16-9B01F65C816D}">
            <xm:f>'\Users\mac\Documents\FURAG\Users\pttovar\Downloads\[MAPA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5" x14ac:dyDescent="0.25"/>
  <cols>
    <col min="1" max="1" width="25.42578125" bestFit="1" customWidth="1"/>
    <col min="2" max="2" width="25.42578125" customWidth="1"/>
    <col min="3" max="3" width="12.140625" bestFit="1" customWidth="1"/>
    <col min="6" max="6" width="12.85546875" customWidth="1"/>
    <col min="7" max="7" width="17.7109375" customWidth="1"/>
    <col min="9" max="9" width="13.42578125" customWidth="1"/>
    <col min="11" max="11" width="13.7109375" customWidth="1"/>
    <col min="12" max="12" width="15.85546875" style="53" customWidth="1"/>
    <col min="13" max="13" width="20.42578125" customWidth="1"/>
    <col min="14" max="14" width="17.85546875" customWidth="1"/>
    <col min="15" max="15" width="14.85546875" customWidth="1"/>
    <col min="16" max="16" width="13.42578125" customWidth="1"/>
  </cols>
  <sheetData>
    <row r="1" spans="1:19" ht="90" x14ac:dyDescent="0.25">
      <c r="A1" t="s">
        <v>68</v>
      </c>
      <c r="B1" s="22" t="s">
        <v>69</v>
      </c>
      <c r="C1" t="s">
        <v>55</v>
      </c>
      <c r="D1" t="s">
        <v>64</v>
      </c>
      <c r="E1" s="22" t="s">
        <v>70</v>
      </c>
      <c r="F1" s="22" t="s">
        <v>57</v>
      </c>
      <c r="G1" s="22" t="s">
        <v>71</v>
      </c>
      <c r="J1" t="s">
        <v>150</v>
      </c>
    </row>
    <row r="2" spans="1:19" ht="15.95" x14ac:dyDescent="0.2">
      <c r="A2" t="s">
        <v>58</v>
      </c>
      <c r="B2" s="22" t="s">
        <v>59</v>
      </c>
      <c r="C2" t="s">
        <v>60</v>
      </c>
      <c r="D2" t="s">
        <v>61</v>
      </c>
      <c r="E2" t="s">
        <v>62</v>
      </c>
      <c r="F2" t="s">
        <v>75</v>
      </c>
      <c r="G2" t="s">
        <v>63</v>
      </c>
      <c r="J2" t="s">
        <v>151</v>
      </c>
    </row>
    <row r="3" spans="1:19" ht="15.95" x14ac:dyDescent="0.2">
      <c r="A3" t="s">
        <v>65</v>
      </c>
      <c r="B3" s="22" t="s">
        <v>66</v>
      </c>
      <c r="C3" t="s">
        <v>67</v>
      </c>
      <c r="D3" t="s">
        <v>72</v>
      </c>
      <c r="E3" t="s">
        <v>74</v>
      </c>
      <c r="F3" t="s">
        <v>76</v>
      </c>
      <c r="G3" t="s">
        <v>77</v>
      </c>
      <c r="J3" t="s">
        <v>152</v>
      </c>
    </row>
    <row r="4" spans="1:19" x14ac:dyDescent="0.2">
      <c r="B4" s="22"/>
      <c r="D4" t="s">
        <v>73</v>
      </c>
      <c r="G4" t="s">
        <v>78</v>
      </c>
      <c r="J4" t="s">
        <v>153</v>
      </c>
    </row>
    <row r="11" spans="1:19" ht="15.95" thickBot="1" x14ac:dyDescent="0.25"/>
    <row r="12" spans="1:19" ht="45.75" thickBot="1" x14ac:dyDescent="0.3">
      <c r="B12" s="511" t="s">
        <v>4</v>
      </c>
      <c r="C12" s="514" t="s">
        <v>79</v>
      </c>
      <c r="D12" s="515"/>
      <c r="E12" s="515"/>
      <c r="F12" s="515"/>
      <c r="G12" s="516"/>
      <c r="H12" s="23"/>
      <c r="I12" s="23"/>
      <c r="J12" s="24" t="s">
        <v>80</v>
      </c>
      <c r="K12" s="23"/>
      <c r="L12" s="54"/>
      <c r="M12" s="23"/>
    </row>
    <row r="13" spans="1:19" ht="15.75" thickBot="1" x14ac:dyDescent="0.3">
      <c r="B13" s="512"/>
      <c r="C13" s="25">
        <v>1</v>
      </c>
      <c r="D13" s="25">
        <v>2</v>
      </c>
      <c r="E13" s="25">
        <v>3</v>
      </c>
      <c r="F13" s="25">
        <v>4</v>
      </c>
      <c r="G13" s="25">
        <v>5</v>
      </c>
      <c r="H13" s="23"/>
      <c r="I13" s="23"/>
      <c r="J13" s="23"/>
      <c r="K13" s="23"/>
      <c r="L13" s="54"/>
      <c r="M13" s="23"/>
    </row>
    <row r="14" spans="1:19" ht="17.25" customHeight="1" thickBot="1" x14ac:dyDescent="0.3">
      <c r="B14" s="513"/>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2.1" x14ac:dyDescent="0.2">
      <c r="B20" s="23" t="s">
        <v>109</v>
      </c>
      <c r="C20" s="41"/>
      <c r="D20" s="41"/>
      <c r="E20" s="41"/>
      <c r="F20" s="41"/>
      <c r="G20" s="41"/>
      <c r="H20" s="23"/>
      <c r="I20" s="23"/>
      <c r="J20" s="23"/>
      <c r="K20" s="23"/>
      <c r="L20" s="54"/>
      <c r="M20" s="23"/>
    </row>
    <row r="21" spans="2:13" ht="48.95" thickBot="1" x14ac:dyDescent="0.25">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517" t="s">
        <v>127</v>
      </c>
      <c r="D32" s="517"/>
      <c r="E32" s="517" t="s">
        <v>128</v>
      </c>
      <c r="F32" s="517"/>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08" t="s">
        <v>143</v>
      </c>
      <c r="C41" s="508"/>
      <c r="D41" s="509" t="s">
        <v>144</v>
      </c>
      <c r="E41" s="509" t="s">
        <v>145</v>
      </c>
      <c r="F41" s="509" t="s">
        <v>146</v>
      </c>
      <c r="G41" s="509" t="s">
        <v>147</v>
      </c>
      <c r="H41" s="509" t="s">
        <v>148</v>
      </c>
      <c r="I41" s="64"/>
      <c r="J41" s="510" t="s">
        <v>149</v>
      </c>
      <c r="K41" s="510"/>
      <c r="L41" s="509" t="s">
        <v>144</v>
      </c>
      <c r="M41" s="509" t="s">
        <v>145</v>
      </c>
      <c r="N41" s="509" t="s">
        <v>146</v>
      </c>
      <c r="O41" s="509" t="s">
        <v>147</v>
      </c>
      <c r="P41" s="509" t="s">
        <v>148</v>
      </c>
    </row>
    <row r="42" spans="2:16" x14ac:dyDescent="0.25">
      <c r="B42" s="508"/>
      <c r="C42" s="508"/>
      <c r="D42" s="509"/>
      <c r="E42" s="509"/>
      <c r="F42" s="509"/>
      <c r="G42" s="509"/>
      <c r="H42" s="509"/>
      <c r="I42" s="64"/>
      <c r="J42" s="510"/>
      <c r="K42" s="510"/>
      <c r="L42" s="509"/>
      <c r="M42" s="509"/>
      <c r="N42" s="509"/>
      <c r="O42" s="509"/>
      <c r="P42" s="509"/>
    </row>
    <row r="43" spans="2:16" x14ac:dyDescent="0.25">
      <c r="B43" s="508"/>
      <c r="C43" s="508"/>
      <c r="D43" s="509"/>
      <c r="E43" s="509"/>
      <c r="F43" s="509"/>
      <c r="G43" s="509"/>
      <c r="H43" s="509"/>
      <c r="I43" s="64"/>
      <c r="J43" s="510"/>
      <c r="K43" s="510"/>
      <c r="L43" s="509"/>
      <c r="M43" s="509"/>
      <c r="N43" s="509"/>
      <c r="O43" s="509"/>
      <c r="P43" s="509"/>
    </row>
    <row r="44" spans="2:16" ht="30" x14ac:dyDescent="0.25">
      <c r="B44" s="508"/>
      <c r="C44" s="508"/>
      <c r="D44" s="65" t="s">
        <v>141</v>
      </c>
      <c r="E44" s="65" t="s">
        <v>150</v>
      </c>
      <c r="F44" s="65" t="s">
        <v>151</v>
      </c>
      <c r="G44" s="65">
        <v>2</v>
      </c>
      <c r="H44" s="65">
        <v>1</v>
      </c>
      <c r="I44" s="64"/>
      <c r="J44" s="510"/>
      <c r="K44" s="510"/>
      <c r="L44" s="66" t="s">
        <v>141</v>
      </c>
      <c r="M44" s="66" t="s">
        <v>150</v>
      </c>
      <c r="N44" s="66" t="s">
        <v>151</v>
      </c>
      <c r="O44" s="66">
        <v>2</v>
      </c>
      <c r="P44" s="66">
        <v>0</v>
      </c>
    </row>
    <row r="45" spans="2:16" ht="30" x14ac:dyDescent="0.25">
      <c r="B45" s="508"/>
      <c r="C45" s="508"/>
      <c r="D45" s="65" t="s">
        <v>15</v>
      </c>
      <c r="E45" s="65" t="s">
        <v>150</v>
      </c>
      <c r="F45" s="65" t="s">
        <v>150</v>
      </c>
      <c r="G45" s="65">
        <v>1</v>
      </c>
      <c r="H45" s="65">
        <v>1</v>
      </c>
      <c r="I45" s="64"/>
      <c r="J45" s="510"/>
      <c r="K45" s="510"/>
      <c r="L45" s="66" t="s">
        <v>15</v>
      </c>
      <c r="M45" s="66" t="s">
        <v>150</v>
      </c>
      <c r="N45" s="66" t="s">
        <v>150</v>
      </c>
      <c r="O45" s="66">
        <v>1</v>
      </c>
      <c r="P45" s="66">
        <v>0</v>
      </c>
    </row>
    <row r="46" spans="2:16" ht="30" x14ac:dyDescent="0.25">
      <c r="B46" s="508"/>
      <c r="C46" s="508"/>
      <c r="D46" s="65" t="s">
        <v>15</v>
      </c>
      <c r="E46" s="65" t="s">
        <v>152</v>
      </c>
      <c r="F46" s="65" t="s">
        <v>150</v>
      </c>
      <c r="G46" s="65">
        <v>0</v>
      </c>
      <c r="H46" s="65">
        <v>1</v>
      </c>
      <c r="I46" s="64"/>
      <c r="J46" s="510"/>
      <c r="K46" s="510"/>
      <c r="L46" s="66" t="s">
        <v>15</v>
      </c>
      <c r="M46" s="66" t="s">
        <v>152</v>
      </c>
      <c r="N46" s="66" t="s">
        <v>150</v>
      </c>
      <c r="O46" s="66">
        <v>0</v>
      </c>
      <c r="P46" s="66">
        <v>0</v>
      </c>
    </row>
    <row r="47" spans="2:16" ht="30" x14ac:dyDescent="0.25">
      <c r="B47" s="508"/>
      <c r="C47" s="508"/>
      <c r="D47" s="65" t="s">
        <v>15</v>
      </c>
      <c r="E47" s="65" t="s">
        <v>150</v>
      </c>
      <c r="F47" s="65" t="s">
        <v>152</v>
      </c>
      <c r="G47" s="65">
        <v>1</v>
      </c>
      <c r="H47" s="65">
        <v>0</v>
      </c>
      <c r="I47" s="64"/>
      <c r="J47" s="510"/>
      <c r="K47" s="510"/>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585</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42578125" defaultRowHeight="14.25" x14ac:dyDescent="0.2"/>
  <cols>
    <col min="1" max="1" width="30.7109375" style="1" customWidth="1"/>
    <col min="2" max="2" width="14.28515625" style="1" customWidth="1"/>
    <col min="3" max="3" width="41.140625" style="1" customWidth="1"/>
    <col min="4" max="4" width="11.42578125" style="1"/>
    <col min="5" max="5" width="27.7109375" style="1" customWidth="1"/>
    <col min="6" max="16384" width="11.42578125" style="1"/>
  </cols>
  <sheetData>
    <row r="1" spans="1:8" ht="15.75" thickBot="1" x14ac:dyDescent="0.3">
      <c r="A1" s="518" t="s">
        <v>4</v>
      </c>
      <c r="B1" s="518"/>
    </row>
    <row r="2" spans="1:8" ht="15" thickBot="1" x14ac:dyDescent="0.25">
      <c r="A2" s="2" t="s">
        <v>7</v>
      </c>
      <c r="B2" s="5">
        <v>5</v>
      </c>
      <c r="D2" s="33" t="s">
        <v>91</v>
      </c>
      <c r="E2" s="33"/>
      <c r="F2" s="33"/>
      <c r="G2" s="33"/>
      <c r="H2" s="33"/>
    </row>
    <row r="3" spans="1:8" ht="15" thickBot="1" x14ac:dyDescent="0.25">
      <c r="A3" s="3" t="s">
        <v>8</v>
      </c>
      <c r="B3" s="5">
        <v>4</v>
      </c>
      <c r="D3" s="37" t="s">
        <v>95</v>
      </c>
      <c r="E3" s="37"/>
      <c r="F3" s="37"/>
      <c r="G3" s="37"/>
      <c r="H3" s="37"/>
    </row>
    <row r="4" spans="1:8" ht="15" thickBot="1" x14ac:dyDescent="0.25">
      <c r="A4" s="4" t="s">
        <v>9</v>
      </c>
      <c r="B4" s="5">
        <v>3</v>
      </c>
      <c r="D4" s="37" t="s">
        <v>99</v>
      </c>
      <c r="E4" s="37"/>
      <c r="F4" s="37"/>
      <c r="G4" s="37"/>
      <c r="H4" s="37"/>
    </row>
    <row r="5" spans="1:8" ht="15" thickBot="1" x14ac:dyDescent="0.25">
      <c r="A5" s="7" t="s">
        <v>10</v>
      </c>
      <c r="B5" s="5">
        <v>2</v>
      </c>
      <c r="D5" s="37" t="s">
        <v>102</v>
      </c>
      <c r="E5" s="37"/>
      <c r="F5" s="37"/>
      <c r="G5" s="37"/>
      <c r="H5" s="37"/>
    </row>
    <row r="6" spans="1:8" ht="15" thickBot="1" x14ac:dyDescent="0.25">
      <c r="A6" s="6" t="s">
        <v>11</v>
      </c>
      <c r="B6" s="5">
        <v>1</v>
      </c>
      <c r="D6" s="37" t="s">
        <v>106</v>
      </c>
      <c r="E6" s="37"/>
      <c r="F6" s="37"/>
      <c r="G6" s="37"/>
      <c r="H6" s="37"/>
    </row>
    <row r="8" spans="1:8" ht="15" x14ac:dyDescent="0.25">
      <c r="A8" s="518" t="s">
        <v>12</v>
      </c>
      <c r="B8" s="518"/>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5" x14ac:dyDescent="0.25">
      <c r="A15" s="518" t="s">
        <v>6</v>
      </c>
      <c r="B15" s="518"/>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5" x14ac:dyDescent="0.25">
      <c r="A23" s="82" t="s">
        <v>193</v>
      </c>
      <c r="B23" s="81"/>
      <c r="C23" s="82" t="s">
        <v>222</v>
      </c>
      <c r="E23" s="82" t="s">
        <v>221</v>
      </c>
    </row>
    <row r="24" spans="1:5" ht="15.75" customHeight="1" x14ac:dyDescent="0.2">
      <c r="A24" s="83" t="s">
        <v>155</v>
      </c>
      <c r="B24" s="80"/>
      <c r="C24" s="83" t="s">
        <v>158</v>
      </c>
      <c r="E24" s="83" t="s">
        <v>141</v>
      </c>
    </row>
    <row r="25" spans="1:5" ht="15.75" customHeight="1" x14ac:dyDescent="0.2">
      <c r="A25" s="83" t="s">
        <v>229</v>
      </c>
      <c r="B25" s="80"/>
      <c r="C25" s="83" t="s">
        <v>223</v>
      </c>
      <c r="E25" s="83" t="s">
        <v>15</v>
      </c>
    </row>
    <row r="26" spans="1:5" ht="15.75" customHeight="1" x14ac:dyDescent="0.2">
      <c r="A26" s="83" t="s">
        <v>226</v>
      </c>
      <c r="B26" s="80"/>
      <c r="E26" s="83" t="s">
        <v>133</v>
      </c>
    </row>
    <row r="27" spans="1:5" ht="15.75" customHeight="1" x14ac:dyDescent="0.2">
      <c r="B27" s="80"/>
    </row>
    <row r="28" spans="1:5" ht="15.75" customHeight="1" x14ac:dyDescent="0.2">
      <c r="B28" s="80"/>
    </row>
    <row r="31" spans="1:5" ht="30" x14ac:dyDescent="0.25">
      <c r="A31" s="77" t="s">
        <v>0</v>
      </c>
      <c r="B31" s="77" t="s">
        <v>1</v>
      </c>
      <c r="C31" s="77" t="s">
        <v>195</v>
      </c>
      <c r="E31" s="87"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1"/>
  <sheetViews>
    <sheetView zoomScale="80" zoomScaleNormal="80" workbookViewId="0"/>
  </sheetViews>
  <sheetFormatPr baseColWidth="10" defaultColWidth="11.42578125" defaultRowHeight="12.75" x14ac:dyDescent="0.25"/>
  <cols>
    <col min="1" max="1" width="1.85546875" style="8" customWidth="1"/>
    <col min="2" max="2" width="15.42578125" style="8" customWidth="1"/>
    <col min="3" max="4" width="13.140625" style="8" customWidth="1"/>
    <col min="5" max="9" width="12.42578125" style="8" customWidth="1"/>
    <col min="10" max="10" width="14.42578125" style="8" customWidth="1"/>
    <col min="11" max="11" width="16.42578125" style="8" customWidth="1"/>
    <col min="12" max="12" width="11.42578125" style="8" customWidth="1"/>
    <col min="13" max="13" width="16.42578125" style="8" customWidth="1"/>
    <col min="14" max="14" width="13.7109375" style="8" customWidth="1"/>
    <col min="15" max="15" width="12.42578125" style="8" customWidth="1"/>
    <col min="16" max="16" width="13.28515625" style="8" customWidth="1"/>
    <col min="17" max="17" width="15.7109375" style="8" customWidth="1"/>
    <col min="18" max="16384" width="11.42578125" style="8"/>
  </cols>
  <sheetData>
    <row r="2" spans="2:17" ht="22.5" customHeight="1" x14ac:dyDescent="0.25">
      <c r="B2" s="537"/>
      <c r="C2" s="523" t="s">
        <v>586</v>
      </c>
      <c r="D2" s="523"/>
      <c r="E2" s="523"/>
      <c r="F2" s="523"/>
      <c r="G2" s="523"/>
      <c r="H2" s="523"/>
      <c r="I2" s="523"/>
      <c r="J2" s="523"/>
      <c r="K2" s="523"/>
      <c r="L2" s="523"/>
      <c r="M2" s="523"/>
      <c r="N2" s="523"/>
      <c r="O2" s="523"/>
      <c r="P2" s="523"/>
      <c r="Q2" s="523"/>
    </row>
    <row r="3" spans="2:17" ht="22.5" customHeight="1" x14ac:dyDescent="0.25">
      <c r="B3" s="538"/>
      <c r="C3" s="523" t="s">
        <v>659</v>
      </c>
      <c r="D3" s="523"/>
      <c r="E3" s="523"/>
      <c r="F3" s="523"/>
      <c r="G3" s="523"/>
      <c r="H3" s="523"/>
      <c r="I3" s="523"/>
      <c r="J3" s="523"/>
      <c r="K3" s="523"/>
      <c r="L3" s="523"/>
      <c r="M3" s="523"/>
      <c r="N3" s="523"/>
      <c r="O3" s="523"/>
      <c r="P3" s="523"/>
      <c r="Q3" s="523"/>
    </row>
    <row r="5" spans="2:17" x14ac:dyDescent="0.25">
      <c r="B5" s="543" t="s">
        <v>633</v>
      </c>
      <c r="C5" s="530"/>
      <c r="D5" s="533" t="s">
        <v>620</v>
      </c>
      <c r="E5" s="533"/>
      <c r="F5" s="533"/>
      <c r="G5" s="533"/>
      <c r="H5" s="544" t="s">
        <v>634</v>
      </c>
      <c r="I5" s="544"/>
      <c r="J5" s="544"/>
      <c r="K5" s="533" t="s">
        <v>620</v>
      </c>
      <c r="L5" s="533"/>
      <c r="M5" s="533"/>
    </row>
    <row r="6" spans="2:17" s="186" customFormat="1" ht="51.75" customHeight="1" x14ac:dyDescent="0.25">
      <c r="B6" s="189" t="s">
        <v>635</v>
      </c>
      <c r="C6" s="545"/>
      <c r="D6" s="545"/>
      <c r="E6" s="545"/>
      <c r="F6" s="545"/>
      <c r="G6" s="545"/>
      <c r="H6" s="226" t="s">
        <v>589</v>
      </c>
      <c r="I6" s="545"/>
      <c r="J6" s="545"/>
      <c r="K6" s="545"/>
      <c r="L6" s="545"/>
      <c r="M6" s="226" t="s">
        <v>588</v>
      </c>
      <c r="N6" s="523"/>
      <c r="O6" s="523"/>
      <c r="P6" s="523"/>
      <c r="Q6" s="523"/>
    </row>
    <row r="7" spans="2:17" ht="15.75" customHeight="1" x14ac:dyDescent="0.25">
      <c r="B7" s="524" t="s">
        <v>636</v>
      </c>
      <c r="C7" s="525"/>
      <c r="D7" s="522"/>
      <c r="E7" s="522"/>
      <c r="F7" s="522"/>
      <c r="G7" s="522"/>
      <c r="H7" s="522"/>
      <c r="I7" s="522"/>
      <c r="J7" s="522"/>
      <c r="K7" s="522"/>
      <c r="L7" s="522"/>
      <c r="M7" s="539" t="s">
        <v>646</v>
      </c>
      <c r="N7" s="539"/>
      <c r="O7" s="520"/>
      <c r="P7" s="520"/>
      <c r="Q7" s="521"/>
    </row>
    <row r="8" spans="2:17" ht="15.75" customHeight="1" x14ac:dyDescent="0.25">
      <c r="B8" s="526"/>
      <c r="C8" s="527"/>
      <c r="D8" s="522"/>
      <c r="E8" s="522"/>
      <c r="F8" s="522"/>
      <c r="G8" s="522"/>
      <c r="H8" s="522"/>
      <c r="I8" s="522"/>
      <c r="J8" s="522"/>
      <c r="K8" s="522"/>
      <c r="L8" s="522"/>
      <c r="M8" s="539"/>
      <c r="N8" s="539"/>
      <c r="O8" s="520"/>
      <c r="P8" s="520"/>
      <c r="Q8" s="521"/>
    </row>
    <row r="9" spans="2:17" ht="15.75" customHeight="1" x14ac:dyDescent="0.25">
      <c r="B9" s="528"/>
      <c r="C9" s="529"/>
      <c r="D9" s="522"/>
      <c r="E9" s="522"/>
      <c r="F9" s="522"/>
      <c r="G9" s="522"/>
      <c r="H9" s="522"/>
      <c r="I9" s="522"/>
      <c r="J9" s="522"/>
      <c r="K9" s="522"/>
      <c r="L9" s="522"/>
      <c r="M9" s="539"/>
      <c r="N9" s="539"/>
      <c r="O9" s="520"/>
      <c r="P9" s="520"/>
      <c r="Q9" s="521"/>
    </row>
    <row r="10" spans="2:17" ht="15.75" customHeight="1" x14ac:dyDescent="0.25">
      <c r="B10" s="540" t="s">
        <v>637</v>
      </c>
      <c r="C10" s="541"/>
      <c r="D10" s="541"/>
      <c r="E10" s="541"/>
      <c r="F10" s="541"/>
      <c r="G10" s="541"/>
      <c r="H10" s="541"/>
      <c r="I10" s="541"/>
      <c r="J10" s="541"/>
      <c r="K10" s="541"/>
      <c r="L10" s="541"/>
      <c r="M10" s="541"/>
      <c r="N10" s="541"/>
      <c r="O10" s="541"/>
      <c r="P10" s="541"/>
      <c r="Q10" s="542"/>
    </row>
    <row r="11" spans="2:17" ht="15.75" customHeight="1" x14ac:dyDescent="0.25">
      <c r="B11" s="539" t="s">
        <v>625</v>
      </c>
      <c r="C11" s="539"/>
      <c r="D11" s="519"/>
      <c r="E11" s="520"/>
      <c r="F11" s="520"/>
      <c r="G11" s="520"/>
      <c r="H11" s="520"/>
      <c r="I11" s="520"/>
      <c r="J11" s="520"/>
      <c r="K11" s="520"/>
      <c r="L11" s="520"/>
      <c r="M11" s="520"/>
      <c r="N11" s="520"/>
      <c r="O11" s="520"/>
      <c r="P11" s="520"/>
      <c r="Q11" s="521"/>
    </row>
    <row r="12" spans="2:17" ht="15.75" customHeight="1" x14ac:dyDescent="0.25">
      <c r="B12" s="539" t="s">
        <v>626</v>
      </c>
      <c r="C12" s="539"/>
      <c r="D12" s="519"/>
      <c r="E12" s="520"/>
      <c r="F12" s="520"/>
      <c r="G12" s="520"/>
      <c r="H12" s="520"/>
      <c r="I12" s="520"/>
      <c r="J12" s="520"/>
      <c r="K12" s="520"/>
      <c r="L12" s="520"/>
      <c r="M12" s="520"/>
      <c r="N12" s="520"/>
      <c r="O12" s="520"/>
      <c r="P12" s="520"/>
      <c r="Q12" s="521"/>
    </row>
    <row r="13" spans="2:17" ht="15.75" customHeight="1" x14ac:dyDescent="0.25">
      <c r="B13" s="539" t="s">
        <v>627</v>
      </c>
      <c r="C13" s="539"/>
      <c r="D13" s="519"/>
      <c r="E13" s="520"/>
      <c r="F13" s="520"/>
      <c r="G13" s="520"/>
      <c r="H13" s="520"/>
      <c r="I13" s="520"/>
      <c r="J13" s="520"/>
      <c r="K13" s="520"/>
      <c r="L13" s="520"/>
      <c r="M13" s="520"/>
      <c r="N13" s="520"/>
      <c r="O13" s="520"/>
      <c r="P13" s="520"/>
      <c r="Q13" s="521"/>
    </row>
    <row r="14" spans="2:17" ht="15.75" customHeight="1" x14ac:dyDescent="0.25">
      <c r="B14" s="539" t="s">
        <v>628</v>
      </c>
      <c r="C14" s="539"/>
      <c r="D14" s="519"/>
      <c r="E14" s="520"/>
      <c r="F14" s="520"/>
      <c r="G14" s="520"/>
      <c r="H14" s="520"/>
      <c r="I14" s="520"/>
      <c r="J14" s="520"/>
      <c r="K14" s="520"/>
      <c r="L14" s="520"/>
      <c r="M14" s="520"/>
      <c r="N14" s="520"/>
      <c r="O14" s="520"/>
      <c r="P14" s="520"/>
      <c r="Q14" s="521"/>
    </row>
    <row r="15" spans="2:17" ht="15.75" customHeight="1" x14ac:dyDescent="0.25">
      <c r="B15" s="539" t="s">
        <v>629</v>
      </c>
      <c r="C15" s="539"/>
      <c r="D15" s="519"/>
      <c r="E15" s="520"/>
      <c r="F15" s="520"/>
      <c r="G15" s="520"/>
      <c r="H15" s="520"/>
      <c r="I15" s="520"/>
      <c r="J15" s="520"/>
      <c r="K15" s="520"/>
      <c r="L15" s="520"/>
      <c r="M15" s="520"/>
      <c r="N15" s="520"/>
      <c r="O15" s="520"/>
      <c r="P15" s="520"/>
      <c r="Q15" s="521"/>
    </row>
    <row r="16" spans="2:17" ht="15.75" customHeight="1" x14ac:dyDescent="0.25">
      <c r="B16" s="539" t="s">
        <v>684</v>
      </c>
      <c r="C16" s="539"/>
      <c r="D16" s="519"/>
      <c r="E16" s="520"/>
      <c r="F16" s="520"/>
      <c r="G16" s="520"/>
      <c r="H16" s="520"/>
      <c r="I16" s="520"/>
      <c r="J16" s="520"/>
      <c r="K16" s="520" t="s">
        <v>684</v>
      </c>
      <c r="L16" s="520"/>
      <c r="M16" s="520"/>
      <c r="N16" s="520"/>
      <c r="O16" s="520"/>
      <c r="P16" s="520"/>
      <c r="Q16" s="521"/>
    </row>
    <row r="17" spans="2:17" ht="15.75" customHeight="1" x14ac:dyDescent="0.25">
      <c r="B17" s="539"/>
      <c r="C17" s="539"/>
      <c r="D17" s="519"/>
      <c r="E17" s="520"/>
      <c r="F17" s="520"/>
      <c r="G17" s="520"/>
      <c r="H17" s="520"/>
      <c r="I17" s="520"/>
      <c r="J17" s="520"/>
      <c r="K17" s="520"/>
      <c r="L17" s="520"/>
      <c r="M17" s="520"/>
      <c r="N17" s="520"/>
      <c r="O17" s="520"/>
      <c r="P17" s="520"/>
      <c r="Q17" s="521"/>
    </row>
    <row r="18" spans="2:17" ht="15.75" customHeight="1" x14ac:dyDescent="0.25">
      <c r="B18" s="539"/>
      <c r="C18" s="539"/>
      <c r="D18" s="519"/>
      <c r="E18" s="520"/>
      <c r="F18" s="520"/>
      <c r="G18" s="520"/>
      <c r="H18" s="520"/>
      <c r="I18" s="520"/>
      <c r="J18" s="520"/>
      <c r="K18" s="520"/>
      <c r="L18" s="520"/>
      <c r="M18" s="520"/>
      <c r="N18" s="520"/>
      <c r="O18" s="520"/>
      <c r="P18" s="520"/>
      <c r="Q18" s="521"/>
    </row>
    <row r="19" spans="2:17" ht="15.75" customHeight="1" x14ac:dyDescent="0.25">
      <c r="B19" s="539" t="s">
        <v>685</v>
      </c>
      <c r="C19" s="539"/>
      <c r="D19" s="519"/>
      <c r="E19" s="520"/>
      <c r="F19" s="520"/>
      <c r="G19" s="520"/>
      <c r="H19" s="520"/>
      <c r="I19" s="520"/>
      <c r="J19" s="520"/>
      <c r="K19" s="520" t="s">
        <v>685</v>
      </c>
      <c r="L19" s="520"/>
      <c r="M19" s="520"/>
      <c r="N19" s="520"/>
      <c r="O19" s="520"/>
      <c r="P19" s="520"/>
      <c r="Q19" s="521"/>
    </row>
    <row r="20" spans="2:17" ht="15.75" customHeight="1" x14ac:dyDescent="0.25">
      <c r="B20" s="539"/>
      <c r="C20" s="539"/>
      <c r="D20" s="519"/>
      <c r="E20" s="520"/>
      <c r="F20" s="520"/>
      <c r="G20" s="520"/>
      <c r="H20" s="520"/>
      <c r="I20" s="520"/>
      <c r="J20" s="520"/>
      <c r="K20" s="520"/>
      <c r="L20" s="520"/>
      <c r="M20" s="520"/>
      <c r="N20" s="520"/>
      <c r="O20" s="520"/>
      <c r="P20" s="520"/>
      <c r="Q20" s="521"/>
    </row>
    <row r="21" spans="2:17" ht="15.75" customHeight="1" x14ac:dyDescent="0.25">
      <c r="B21" s="539"/>
      <c r="C21" s="539"/>
      <c r="D21" s="519"/>
      <c r="E21" s="520"/>
      <c r="F21" s="520"/>
      <c r="G21" s="520"/>
      <c r="H21" s="520"/>
      <c r="I21" s="520"/>
      <c r="J21" s="520"/>
      <c r="K21" s="520"/>
      <c r="L21" s="520"/>
      <c r="M21" s="520"/>
      <c r="N21" s="520"/>
      <c r="O21" s="520"/>
      <c r="P21" s="520"/>
      <c r="Q21" s="521"/>
    </row>
    <row r="22" spans="2:17" ht="15.75" customHeight="1" x14ac:dyDescent="0.25">
      <c r="B22" s="524" t="s">
        <v>621</v>
      </c>
      <c r="C22" s="525"/>
      <c r="D22" s="522"/>
      <c r="E22" s="522"/>
      <c r="F22" s="522"/>
      <c r="G22" s="522"/>
      <c r="H22" s="522"/>
      <c r="I22" s="522"/>
      <c r="J22" s="522"/>
      <c r="K22" s="522"/>
      <c r="L22" s="522"/>
      <c r="M22" s="522"/>
      <c r="N22" s="522"/>
      <c r="O22" s="522"/>
      <c r="P22" s="522"/>
      <c r="Q22" s="522"/>
    </row>
    <row r="23" spans="2:17" ht="15.75" customHeight="1" x14ac:dyDescent="0.25">
      <c r="B23" s="526"/>
      <c r="C23" s="527"/>
      <c r="D23" s="522"/>
      <c r="E23" s="522"/>
      <c r="F23" s="522"/>
      <c r="G23" s="522"/>
      <c r="H23" s="522"/>
      <c r="I23" s="522"/>
      <c r="J23" s="522"/>
      <c r="K23" s="522"/>
      <c r="L23" s="522"/>
      <c r="M23" s="522"/>
      <c r="N23" s="522"/>
      <c r="O23" s="522"/>
      <c r="P23" s="522"/>
      <c r="Q23" s="522"/>
    </row>
    <row r="24" spans="2:17" ht="15.75" customHeight="1" x14ac:dyDescent="0.25">
      <c r="B24" s="528"/>
      <c r="C24" s="529"/>
      <c r="D24" s="522"/>
      <c r="E24" s="522"/>
      <c r="F24" s="522"/>
      <c r="G24" s="522"/>
      <c r="H24" s="522"/>
      <c r="I24" s="522"/>
      <c r="J24" s="522"/>
      <c r="K24" s="522"/>
      <c r="L24" s="522"/>
      <c r="M24" s="522"/>
      <c r="N24" s="522"/>
      <c r="O24" s="522"/>
      <c r="P24" s="522"/>
      <c r="Q24" s="522"/>
    </row>
    <row r="25" spans="2:17" ht="15.75" customHeight="1" x14ac:dyDescent="0.25">
      <c r="B25" s="524" t="s">
        <v>795</v>
      </c>
      <c r="C25" s="525"/>
      <c r="D25" s="230"/>
      <c r="E25" s="228"/>
      <c r="F25" s="228"/>
      <c r="G25" s="228"/>
      <c r="H25" s="228"/>
      <c r="I25" s="228"/>
      <c r="J25" s="228"/>
      <c r="K25" s="228"/>
      <c r="L25" s="228"/>
      <c r="M25" s="534" t="s">
        <v>624</v>
      </c>
      <c r="N25" s="519"/>
      <c r="O25" s="521"/>
      <c r="P25" s="534" t="s">
        <v>261</v>
      </c>
      <c r="Q25" s="229"/>
    </row>
    <row r="26" spans="2:17" ht="15.75" customHeight="1" x14ac:dyDescent="0.25">
      <c r="B26" s="526"/>
      <c r="C26" s="527"/>
      <c r="D26" s="230"/>
      <c r="E26" s="228"/>
      <c r="F26" s="228"/>
      <c r="G26" s="228"/>
      <c r="H26" s="228"/>
      <c r="I26" s="228"/>
      <c r="J26" s="228"/>
      <c r="K26" s="228"/>
      <c r="L26" s="228"/>
      <c r="M26" s="535"/>
      <c r="N26" s="519"/>
      <c r="O26" s="521"/>
      <c r="P26" s="535"/>
      <c r="Q26" s="229"/>
    </row>
    <row r="27" spans="2:17" ht="15.75" customHeight="1" x14ac:dyDescent="0.25">
      <c r="B27" s="528"/>
      <c r="C27" s="529"/>
      <c r="D27" s="230"/>
      <c r="E27" s="228"/>
      <c r="F27" s="228"/>
      <c r="G27" s="228"/>
      <c r="H27" s="228"/>
      <c r="I27" s="228"/>
      <c r="J27" s="228"/>
      <c r="K27" s="228"/>
      <c r="L27" s="228"/>
      <c r="M27" s="536"/>
      <c r="N27" s="519"/>
      <c r="O27" s="521"/>
      <c r="P27" s="536"/>
      <c r="Q27" s="229"/>
    </row>
    <row r="28" spans="2:17" ht="15.75" customHeight="1" x14ac:dyDescent="0.25">
      <c r="B28" s="524" t="s">
        <v>632</v>
      </c>
      <c r="C28" s="530"/>
      <c r="D28" s="519"/>
      <c r="E28" s="520"/>
      <c r="F28" s="520"/>
      <c r="G28" s="520"/>
      <c r="H28" s="520"/>
      <c r="I28" s="520"/>
      <c r="J28" s="520"/>
      <c r="K28" s="520"/>
      <c r="L28" s="521"/>
      <c r="M28" s="523" t="s">
        <v>624</v>
      </c>
      <c r="N28" s="522"/>
      <c r="O28" s="522"/>
      <c r="P28" s="523" t="s">
        <v>261</v>
      </c>
      <c r="Q28" s="215"/>
    </row>
    <row r="29" spans="2:17" ht="15.75" customHeight="1" x14ac:dyDescent="0.25">
      <c r="B29" s="526"/>
      <c r="C29" s="531"/>
      <c r="D29" s="519"/>
      <c r="E29" s="520"/>
      <c r="F29" s="520"/>
      <c r="G29" s="520"/>
      <c r="H29" s="520"/>
      <c r="I29" s="520"/>
      <c r="J29" s="520"/>
      <c r="K29" s="520"/>
      <c r="L29" s="521"/>
      <c r="M29" s="523"/>
      <c r="N29" s="522"/>
      <c r="O29" s="522"/>
      <c r="P29" s="523"/>
      <c r="Q29" s="215"/>
    </row>
    <row r="30" spans="2:17" ht="15.75" customHeight="1" x14ac:dyDescent="0.25">
      <c r="B30" s="528"/>
      <c r="C30" s="532"/>
      <c r="D30" s="519"/>
      <c r="E30" s="520"/>
      <c r="F30" s="520"/>
      <c r="G30" s="520"/>
      <c r="H30" s="520"/>
      <c r="I30" s="520"/>
      <c r="J30" s="520"/>
      <c r="K30" s="520"/>
      <c r="L30" s="521"/>
      <c r="M30" s="523"/>
      <c r="N30" s="522"/>
      <c r="O30" s="522"/>
      <c r="P30" s="523"/>
      <c r="Q30" s="215"/>
    </row>
    <row r="31" spans="2:17" ht="12.75" customHeight="1" x14ac:dyDescent="0.25">
      <c r="B31" s="524" t="s">
        <v>796</v>
      </c>
      <c r="C31" s="525"/>
      <c r="D31" s="530"/>
      <c r="E31" s="434"/>
      <c r="F31" s="434"/>
      <c r="G31" s="434"/>
      <c r="H31" s="434"/>
      <c r="I31" s="434"/>
      <c r="J31" s="434"/>
    </row>
    <row r="32" spans="2:17" ht="12.75" customHeight="1" x14ac:dyDescent="0.25">
      <c r="B32" s="526"/>
      <c r="C32" s="527"/>
      <c r="D32" s="531"/>
      <c r="E32" s="545"/>
      <c r="F32" s="545"/>
      <c r="G32" s="545"/>
      <c r="H32" s="545"/>
      <c r="I32" s="545"/>
      <c r="J32" s="545"/>
    </row>
    <row r="33" spans="2:10" ht="12.75" customHeight="1" x14ac:dyDescent="0.25">
      <c r="B33" s="526"/>
      <c r="C33" s="527"/>
      <c r="D33" s="531"/>
      <c r="E33" s="545"/>
      <c r="F33" s="545"/>
      <c r="G33" s="545"/>
      <c r="H33" s="545"/>
      <c r="I33" s="545"/>
      <c r="J33" s="545"/>
    </row>
    <row r="34" spans="2:10" x14ac:dyDescent="0.25">
      <c r="B34" s="526"/>
      <c r="C34" s="527"/>
      <c r="D34" s="531"/>
      <c r="E34" s="546"/>
      <c r="F34" s="546"/>
      <c r="G34" s="546"/>
      <c r="H34" s="546"/>
      <c r="I34" s="546"/>
      <c r="J34" s="546"/>
    </row>
    <row r="35" spans="2:10" x14ac:dyDescent="0.25">
      <c r="B35" s="528"/>
      <c r="C35" s="529"/>
      <c r="D35" s="532"/>
      <c r="E35" s="546"/>
      <c r="F35" s="546"/>
      <c r="G35" s="546"/>
      <c r="H35" s="546"/>
      <c r="I35" s="546"/>
      <c r="J35" s="546"/>
    </row>
    <row r="51" spans="5:5" x14ac:dyDescent="0.25">
      <c r="E51" s="8" t="s">
        <v>630</v>
      </c>
    </row>
  </sheetData>
  <mergeCells count="62">
    <mergeCell ref="N25:O25"/>
    <mergeCell ref="N26:O26"/>
    <mergeCell ref="N27:O27"/>
    <mergeCell ref="P25:P27"/>
    <mergeCell ref="C6:G6"/>
    <mergeCell ref="I6:L6"/>
    <mergeCell ref="N6:Q6"/>
    <mergeCell ref="D16:Q16"/>
    <mergeCell ref="D17:Q17"/>
    <mergeCell ref="E31:J31"/>
    <mergeCell ref="E32:J32"/>
    <mergeCell ref="E33:J33"/>
    <mergeCell ref="E34:J34"/>
    <mergeCell ref="E35:J35"/>
    <mergeCell ref="B31:D35"/>
    <mergeCell ref="O7:Q7"/>
    <mergeCell ref="O8:Q8"/>
    <mergeCell ref="O9:Q9"/>
    <mergeCell ref="D7:L7"/>
    <mergeCell ref="D8:L8"/>
    <mergeCell ref="D9:L9"/>
    <mergeCell ref="M7:N9"/>
    <mergeCell ref="N28:O28"/>
    <mergeCell ref="P28:P30"/>
    <mergeCell ref="N29:O29"/>
    <mergeCell ref="N30:O30"/>
    <mergeCell ref="M28:M30"/>
    <mergeCell ref="B7:C9"/>
    <mergeCell ref="B22:C24"/>
    <mergeCell ref="D22:Q22"/>
    <mergeCell ref="B2:B3"/>
    <mergeCell ref="B16:C18"/>
    <mergeCell ref="B19:C21"/>
    <mergeCell ref="B15:C15"/>
    <mergeCell ref="D11:Q11"/>
    <mergeCell ref="D12:Q12"/>
    <mergeCell ref="D13:Q13"/>
    <mergeCell ref="D14:Q14"/>
    <mergeCell ref="D15:Q15"/>
    <mergeCell ref="B10:Q10"/>
    <mergeCell ref="B11:C11"/>
    <mergeCell ref="B12:C12"/>
    <mergeCell ref="B13:C13"/>
    <mergeCell ref="B14:C14"/>
    <mergeCell ref="B5:C5"/>
    <mergeCell ref="H5:J5"/>
    <mergeCell ref="D28:L28"/>
    <mergeCell ref="D29:L29"/>
    <mergeCell ref="D30:L30"/>
    <mergeCell ref="D24:Q24"/>
    <mergeCell ref="C2:Q2"/>
    <mergeCell ref="C3:Q3"/>
    <mergeCell ref="B25:C27"/>
    <mergeCell ref="D23:Q23"/>
    <mergeCell ref="B28:C30"/>
    <mergeCell ref="K5:M5"/>
    <mergeCell ref="D5:G5"/>
    <mergeCell ref="D18:Q18"/>
    <mergeCell ref="D19:Q19"/>
    <mergeCell ref="D20:Q20"/>
    <mergeCell ref="D21:Q21"/>
    <mergeCell ref="M25:M27"/>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Datos!$B$3:$B$9</xm:f>
          </x14:formula1>
          <xm:sqref>C6</xm:sqref>
        </x14:dataValidation>
        <x14:dataValidation type="list" allowBlank="1" showInputMessage="1" showErrorMessage="1">
          <x14:formula1>
            <xm:f>Datos!$B$19:$B$27</xm:f>
          </x14:formula1>
          <xm:sqref>N6:Q6</xm:sqref>
        </x14:dataValidation>
        <x14:dataValidation type="list" allowBlank="1" showInputMessage="1" showErrorMessage="1">
          <x14:formula1>
            <xm:f>Datos!$D$3:$D$29</xm:f>
          </x14:formula1>
          <xm:sqref>I6:L6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zoomScale="80" zoomScaleNormal="80" workbookViewId="0">
      <selection activeCell="K15" sqref="K14:K15"/>
    </sheetView>
  </sheetViews>
  <sheetFormatPr baseColWidth="10" defaultColWidth="11.42578125" defaultRowHeight="15" x14ac:dyDescent="0.25"/>
  <cols>
    <col min="1" max="1" width="2.85546875" style="23" customWidth="1"/>
    <col min="2" max="2" width="39.28515625" style="23" customWidth="1"/>
    <col min="3" max="3" width="3.7109375" style="23" customWidth="1"/>
    <col min="4" max="4" width="35.85546875" style="23" customWidth="1"/>
    <col min="5" max="5" width="3.7109375" style="23" customWidth="1"/>
    <col min="6" max="6" width="3.42578125" style="23" bestFit="1" customWidth="1"/>
    <col min="7" max="7" width="18.42578125" style="23" customWidth="1"/>
    <col min="8" max="8" width="9" style="23" bestFit="1" customWidth="1"/>
    <col min="9" max="9" width="3.7109375" style="221" customWidth="1"/>
    <col min="10" max="10" width="11.42578125" style="23"/>
    <col min="11" max="11" width="19.140625" style="23" customWidth="1"/>
    <col min="12" max="16384" width="11.42578125" style="23"/>
  </cols>
  <sheetData>
    <row r="2" spans="2:13" ht="60" x14ac:dyDescent="0.25">
      <c r="B2" s="188" t="s">
        <v>608</v>
      </c>
      <c r="D2" s="188" t="s">
        <v>587</v>
      </c>
      <c r="F2" s="195" t="s">
        <v>639</v>
      </c>
      <c r="G2" s="188" t="s">
        <v>640</v>
      </c>
      <c r="H2" s="188" t="s">
        <v>641</v>
      </c>
      <c r="J2" s="224" t="s">
        <v>660</v>
      </c>
      <c r="K2" s="224" t="s">
        <v>661</v>
      </c>
      <c r="L2" s="224" t="s">
        <v>662</v>
      </c>
      <c r="M2" s="224" t="s">
        <v>663</v>
      </c>
    </row>
    <row r="3" spans="2:13" x14ac:dyDescent="0.25">
      <c r="B3" s="187" t="s">
        <v>612</v>
      </c>
      <c r="D3" s="46" t="s">
        <v>156</v>
      </c>
      <c r="F3" s="21">
        <v>1</v>
      </c>
      <c r="G3" s="190" t="s">
        <v>642</v>
      </c>
      <c r="H3" s="21">
        <v>1</v>
      </c>
      <c r="J3" s="222" t="s">
        <v>19</v>
      </c>
      <c r="K3" s="222" t="s">
        <v>664</v>
      </c>
      <c r="L3" s="222" t="s">
        <v>665</v>
      </c>
      <c r="M3" s="222" t="s">
        <v>33</v>
      </c>
    </row>
    <row r="4" spans="2:13" ht="30" x14ac:dyDescent="0.25">
      <c r="B4" s="187" t="s">
        <v>590</v>
      </c>
      <c r="D4" s="46" t="s">
        <v>591</v>
      </c>
      <c r="F4" s="21">
        <v>2</v>
      </c>
      <c r="G4" s="190" t="s">
        <v>675</v>
      </c>
      <c r="H4" s="21">
        <v>2</v>
      </c>
      <c r="J4" s="222" t="s">
        <v>666</v>
      </c>
      <c r="K4" s="222" t="s">
        <v>667</v>
      </c>
      <c r="L4" s="222" t="s">
        <v>668</v>
      </c>
      <c r="M4" s="222" t="s">
        <v>585</v>
      </c>
    </row>
    <row r="5" spans="2:13" ht="30" x14ac:dyDescent="0.25">
      <c r="B5" s="187" t="s">
        <v>613</v>
      </c>
      <c r="D5" s="46" t="s">
        <v>592</v>
      </c>
      <c r="F5" s="21">
        <v>3</v>
      </c>
      <c r="G5" s="191" t="s">
        <v>643</v>
      </c>
      <c r="H5" s="21">
        <v>3</v>
      </c>
      <c r="J5" s="222" t="s">
        <v>21</v>
      </c>
      <c r="K5" s="222"/>
      <c r="L5" s="222"/>
      <c r="M5" s="222"/>
    </row>
    <row r="6" spans="2:13" ht="30" x14ac:dyDescent="0.25">
      <c r="B6" s="187" t="s">
        <v>614</v>
      </c>
      <c r="D6" s="46" t="s">
        <v>593</v>
      </c>
      <c r="F6" s="21">
        <v>4</v>
      </c>
      <c r="G6" s="191" t="s">
        <v>676</v>
      </c>
      <c r="H6" s="21">
        <v>4</v>
      </c>
      <c r="J6" s="222" t="s">
        <v>669</v>
      </c>
      <c r="K6" s="222"/>
      <c r="L6" s="222"/>
      <c r="M6" s="222"/>
    </row>
    <row r="7" spans="2:13" ht="30" x14ac:dyDescent="0.25">
      <c r="B7" s="187" t="s">
        <v>615</v>
      </c>
      <c r="D7" s="46" t="s">
        <v>594</v>
      </c>
      <c r="F7" s="192">
        <v>5</v>
      </c>
      <c r="G7" s="193" t="s">
        <v>644</v>
      </c>
      <c r="H7" s="21">
        <v>5</v>
      </c>
    </row>
    <row r="8" spans="2:13" ht="30" x14ac:dyDescent="0.25">
      <c r="B8" s="187" t="s">
        <v>616</v>
      </c>
      <c r="D8" s="46" t="s">
        <v>595</v>
      </c>
      <c r="F8" s="192">
        <v>6</v>
      </c>
      <c r="G8" s="194" t="s">
        <v>645</v>
      </c>
      <c r="H8" s="192">
        <v>6</v>
      </c>
    </row>
    <row r="9" spans="2:13" x14ac:dyDescent="0.25">
      <c r="B9" s="187" t="s">
        <v>617</v>
      </c>
      <c r="D9" s="46" t="s">
        <v>596</v>
      </c>
    </row>
    <row r="10" spans="2:13" s="221" customFormat="1" ht="30" x14ac:dyDescent="0.25">
      <c r="B10" s="236" t="s">
        <v>822</v>
      </c>
      <c r="D10" s="46" t="s">
        <v>212</v>
      </c>
    </row>
    <row r="11" spans="2:13" x14ac:dyDescent="0.25">
      <c r="D11" s="46" t="s">
        <v>597</v>
      </c>
    </row>
    <row r="12" spans="2:13" ht="30" x14ac:dyDescent="0.25">
      <c r="B12" s="224" t="s">
        <v>671</v>
      </c>
      <c r="D12" s="46" t="s">
        <v>598</v>
      </c>
    </row>
    <row r="13" spans="2:13" x14ac:dyDescent="0.25">
      <c r="B13" s="187" t="s">
        <v>194</v>
      </c>
      <c r="D13" s="46" t="s">
        <v>219</v>
      </c>
    </row>
    <row r="14" spans="2:13" x14ac:dyDescent="0.25">
      <c r="B14" s="187" t="s">
        <v>197</v>
      </c>
      <c r="D14" s="46" t="s">
        <v>599</v>
      </c>
    </row>
    <row r="15" spans="2:13" x14ac:dyDescent="0.25">
      <c r="B15" s="187" t="s">
        <v>27</v>
      </c>
      <c r="D15" s="46" t="s">
        <v>600</v>
      </c>
    </row>
    <row r="16" spans="2:13" x14ac:dyDescent="0.25">
      <c r="B16" s="187" t="s">
        <v>196</v>
      </c>
      <c r="D16" s="46" t="s">
        <v>602</v>
      </c>
    </row>
    <row r="17" spans="2:4" x14ac:dyDescent="0.25">
      <c r="B17" s="23" t="s">
        <v>630</v>
      </c>
      <c r="D17" s="46" t="s">
        <v>601</v>
      </c>
    </row>
    <row r="18" spans="2:4" x14ac:dyDescent="0.25">
      <c r="B18" s="224" t="s">
        <v>609</v>
      </c>
      <c r="D18" s="46" t="s">
        <v>217</v>
      </c>
    </row>
    <row r="19" spans="2:4" ht="30" x14ac:dyDescent="0.25">
      <c r="B19" s="46" t="s">
        <v>238</v>
      </c>
      <c r="D19" s="46" t="s">
        <v>603</v>
      </c>
    </row>
    <row r="20" spans="2:4" x14ac:dyDescent="0.25">
      <c r="B20" s="46" t="s">
        <v>239</v>
      </c>
      <c r="D20" s="46" t="s">
        <v>604</v>
      </c>
    </row>
    <row r="21" spans="2:4" ht="45" x14ac:dyDescent="0.25">
      <c r="B21" s="46" t="s">
        <v>677</v>
      </c>
      <c r="D21" s="46" t="s">
        <v>605</v>
      </c>
    </row>
    <row r="22" spans="2:4" ht="30" x14ac:dyDescent="0.25">
      <c r="B22" s="46" t="s">
        <v>678</v>
      </c>
      <c r="D22" s="46" t="s">
        <v>606</v>
      </c>
    </row>
    <row r="23" spans="2:4" x14ac:dyDescent="0.25">
      <c r="B23" s="46" t="s">
        <v>242</v>
      </c>
      <c r="D23" s="46" t="s">
        <v>607</v>
      </c>
    </row>
    <row r="24" spans="2:4" ht="30" x14ac:dyDescent="0.25">
      <c r="B24" s="46" t="s">
        <v>243</v>
      </c>
      <c r="D24" s="46" t="s">
        <v>198</v>
      </c>
    </row>
    <row r="25" spans="2:4" ht="45" x14ac:dyDescent="0.25">
      <c r="B25" s="46" t="s">
        <v>679</v>
      </c>
      <c r="D25" s="46" t="s">
        <v>216</v>
      </c>
    </row>
    <row r="26" spans="2:4" x14ac:dyDescent="0.25">
      <c r="B26" s="46" t="s">
        <v>245</v>
      </c>
      <c r="D26" s="46" t="s">
        <v>200</v>
      </c>
    </row>
    <row r="27" spans="2:4" x14ac:dyDescent="0.25">
      <c r="B27" s="46" t="s">
        <v>610</v>
      </c>
      <c r="D27" s="46" t="s">
        <v>213</v>
      </c>
    </row>
    <row r="28" spans="2:4" x14ac:dyDescent="0.25">
      <c r="D28" s="46" t="s">
        <v>686</v>
      </c>
    </row>
    <row r="29" spans="2:4" x14ac:dyDescent="0.25">
      <c r="B29" s="188" t="s">
        <v>609</v>
      </c>
      <c r="D29" s="46" t="s">
        <v>687</v>
      </c>
    </row>
    <row r="30" spans="2:4" x14ac:dyDescent="0.25">
      <c r="B30" s="187" t="s">
        <v>618</v>
      </c>
    </row>
    <row r="31" spans="2:4" x14ac:dyDescent="0.25">
      <c r="B31" s="187" t="s">
        <v>619</v>
      </c>
    </row>
    <row r="32" spans="2:4" x14ac:dyDescent="0.25">
      <c r="B32" s="187" t="s">
        <v>610</v>
      </c>
    </row>
    <row r="33" spans="2:2" x14ac:dyDescent="0.25">
      <c r="B33" s="187" t="s">
        <v>611</v>
      </c>
    </row>
    <row r="35" spans="2:2" x14ac:dyDescent="0.25">
      <c r="B35" s="188" t="s">
        <v>672</v>
      </c>
    </row>
    <row r="36" spans="2:2" x14ac:dyDescent="0.25">
      <c r="B36" s="46" t="s">
        <v>673</v>
      </c>
    </row>
    <row r="37" spans="2:2" x14ac:dyDescent="0.25">
      <c r="B37" s="46" t="s">
        <v>622</v>
      </c>
    </row>
    <row r="38" spans="2:2" x14ac:dyDescent="0.25">
      <c r="B38" s="46" t="s">
        <v>674</v>
      </c>
    </row>
    <row r="39" spans="2:2" x14ac:dyDescent="0.25">
      <c r="B39" s="46" t="s">
        <v>623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7"/>
  <sheetViews>
    <sheetView zoomScale="80" zoomScaleNormal="80" workbookViewId="0"/>
  </sheetViews>
  <sheetFormatPr baseColWidth="10" defaultRowHeight="15" x14ac:dyDescent="0.25"/>
  <cols>
    <col min="1" max="1" width="18.42578125" style="232" customWidth="1"/>
    <col min="2" max="2" width="31.42578125" style="232" customWidth="1"/>
    <col min="3" max="3" width="21.5703125" style="232" customWidth="1"/>
    <col min="4" max="4" width="31.85546875" style="232" customWidth="1"/>
    <col min="5" max="5" width="55" style="232" customWidth="1"/>
    <col min="6" max="6" width="30" style="232" customWidth="1"/>
    <col min="7" max="7" width="20.42578125" style="232" customWidth="1"/>
    <col min="8" max="8" width="23.85546875" style="232" customWidth="1"/>
    <col min="9" max="16384" width="11.42578125" style="232"/>
  </cols>
  <sheetData>
    <row r="2" spans="1:5" ht="90" x14ac:dyDescent="0.25">
      <c r="A2" s="547" t="s">
        <v>692</v>
      </c>
      <c r="B2" s="550" t="s">
        <v>794</v>
      </c>
      <c r="C2" s="234" t="s">
        <v>690</v>
      </c>
      <c r="D2" s="46" t="s">
        <v>691</v>
      </c>
      <c r="E2" s="46" t="s">
        <v>689</v>
      </c>
    </row>
    <row r="3" spans="1:5" ht="90" x14ac:dyDescent="0.25">
      <c r="A3" s="548"/>
      <c r="B3" s="550"/>
      <c r="C3" s="234" t="s">
        <v>694</v>
      </c>
      <c r="D3" s="46" t="s">
        <v>693</v>
      </c>
      <c r="E3" s="46" t="s">
        <v>695</v>
      </c>
    </row>
    <row r="4" spans="1:5" ht="120" x14ac:dyDescent="0.25">
      <c r="A4" s="549"/>
      <c r="B4" s="550"/>
      <c r="C4" s="234" t="s">
        <v>716</v>
      </c>
      <c r="D4" s="46" t="s">
        <v>696</v>
      </c>
      <c r="E4" s="46" t="s">
        <v>697</v>
      </c>
    </row>
    <row r="7" spans="1:5" ht="15" customHeight="1" x14ac:dyDescent="0.25">
      <c r="A7" s="579" t="s">
        <v>698</v>
      </c>
      <c r="B7" s="237" t="s">
        <v>0</v>
      </c>
      <c r="C7" s="551" t="s">
        <v>779</v>
      </c>
      <c r="D7" s="551"/>
      <c r="E7" s="551"/>
    </row>
    <row r="8" spans="1:5" x14ac:dyDescent="0.25">
      <c r="A8" s="579"/>
      <c r="B8" s="237" t="s">
        <v>1</v>
      </c>
      <c r="C8" s="551" t="s">
        <v>708</v>
      </c>
      <c r="D8" s="551"/>
      <c r="E8" s="551"/>
    </row>
    <row r="9" spans="1:5" x14ac:dyDescent="0.25">
      <c r="A9" s="579"/>
      <c r="B9" s="237" t="s">
        <v>2</v>
      </c>
      <c r="C9" s="553" t="s">
        <v>709</v>
      </c>
      <c r="D9" s="554"/>
      <c r="E9" s="555"/>
    </row>
    <row r="10" spans="1:5" ht="58.5" customHeight="1" x14ac:dyDescent="0.25">
      <c r="A10" s="579"/>
      <c r="B10" s="237" t="s">
        <v>39</v>
      </c>
      <c r="C10" s="552" t="s">
        <v>710</v>
      </c>
      <c r="D10" s="551"/>
      <c r="E10" s="551"/>
    </row>
    <row r="11" spans="1:5" ht="57.75" customHeight="1" x14ac:dyDescent="0.25">
      <c r="A11" s="579"/>
      <c r="B11" s="556" t="s">
        <v>274</v>
      </c>
      <c r="C11" s="559" t="s">
        <v>780</v>
      </c>
      <c r="D11" s="552" t="s">
        <v>711</v>
      </c>
      <c r="E11" s="239" t="s">
        <v>712</v>
      </c>
    </row>
    <row r="12" spans="1:5" ht="57.75" customHeight="1" x14ac:dyDescent="0.25">
      <c r="A12" s="579"/>
      <c r="B12" s="557"/>
      <c r="C12" s="560"/>
      <c r="D12" s="551"/>
      <c r="E12" s="239" t="s">
        <v>713</v>
      </c>
    </row>
    <row r="13" spans="1:5" ht="57.75" customHeight="1" x14ac:dyDescent="0.25">
      <c r="A13" s="579"/>
      <c r="B13" s="557"/>
      <c r="C13" s="560"/>
      <c r="D13" s="551"/>
      <c r="E13" s="239" t="s">
        <v>714</v>
      </c>
    </row>
    <row r="14" spans="1:5" ht="57.75" customHeight="1" x14ac:dyDescent="0.25">
      <c r="A14" s="579"/>
      <c r="B14" s="558"/>
      <c r="C14" s="561"/>
      <c r="D14" s="551"/>
      <c r="E14" s="239" t="s">
        <v>715</v>
      </c>
    </row>
    <row r="15" spans="1:5" ht="26.25" customHeight="1" x14ac:dyDescent="0.25">
      <c r="A15" s="579"/>
      <c r="B15" s="556" t="s">
        <v>717</v>
      </c>
      <c r="C15" s="562" t="s">
        <v>718</v>
      </c>
      <c r="D15" s="562" t="s">
        <v>781</v>
      </c>
      <c r="E15" s="233" t="s">
        <v>673</v>
      </c>
    </row>
    <row r="16" spans="1:5" ht="26.25" customHeight="1" x14ac:dyDescent="0.25">
      <c r="A16" s="579"/>
      <c r="B16" s="557"/>
      <c r="C16" s="566"/>
      <c r="D16" s="563"/>
      <c r="E16" s="233" t="s">
        <v>622</v>
      </c>
    </row>
    <row r="17" spans="1:7" ht="26.25" customHeight="1" x14ac:dyDescent="0.25">
      <c r="A17" s="579"/>
      <c r="B17" s="557"/>
      <c r="C17" s="566"/>
      <c r="D17" s="563"/>
      <c r="E17" s="234" t="s">
        <v>782</v>
      </c>
    </row>
    <row r="18" spans="1:7" ht="26.25" customHeight="1" x14ac:dyDescent="0.25">
      <c r="A18" s="579"/>
      <c r="B18" s="558"/>
      <c r="C18" s="567"/>
      <c r="D18" s="564"/>
      <c r="E18" s="233" t="s">
        <v>623</v>
      </c>
    </row>
    <row r="19" spans="1:7" ht="59.25" customHeight="1" x14ac:dyDescent="0.25">
      <c r="A19" s="579"/>
      <c r="B19" s="237" t="s">
        <v>249</v>
      </c>
      <c r="C19" s="565" t="s">
        <v>783</v>
      </c>
      <c r="D19" s="554"/>
      <c r="E19" s="555"/>
    </row>
    <row r="20" spans="1:7" ht="31.5" customHeight="1" x14ac:dyDescent="0.25">
      <c r="A20" s="579"/>
      <c r="B20" s="568" t="s">
        <v>237</v>
      </c>
      <c r="C20" s="234" t="s">
        <v>238</v>
      </c>
      <c r="D20" s="552" t="s">
        <v>699</v>
      </c>
      <c r="E20" s="552"/>
    </row>
    <row r="21" spans="1:7" x14ac:dyDescent="0.25">
      <c r="A21" s="579"/>
      <c r="B21" s="568"/>
      <c r="C21" s="234" t="s">
        <v>239</v>
      </c>
      <c r="D21" s="552" t="s">
        <v>700</v>
      </c>
      <c r="E21" s="552"/>
    </row>
    <row r="22" spans="1:7" x14ac:dyDescent="0.25">
      <c r="A22" s="579"/>
      <c r="B22" s="568"/>
      <c r="C22" s="234" t="s">
        <v>677</v>
      </c>
      <c r="D22" s="552" t="s">
        <v>701</v>
      </c>
      <c r="E22" s="552"/>
    </row>
    <row r="23" spans="1:7" ht="44.25" customHeight="1" x14ac:dyDescent="0.25">
      <c r="A23" s="579"/>
      <c r="B23" s="568"/>
      <c r="C23" s="234" t="s">
        <v>678</v>
      </c>
      <c r="D23" s="552" t="s">
        <v>702</v>
      </c>
      <c r="E23" s="552"/>
    </row>
    <row r="24" spans="1:7" ht="30.75" customHeight="1" x14ac:dyDescent="0.25">
      <c r="A24" s="579"/>
      <c r="B24" s="568"/>
      <c r="C24" s="234" t="s">
        <v>242</v>
      </c>
      <c r="D24" s="552" t="s">
        <v>703</v>
      </c>
      <c r="E24" s="552"/>
    </row>
    <row r="25" spans="1:7" ht="44.25" customHeight="1" x14ac:dyDescent="0.25">
      <c r="A25" s="579"/>
      <c r="B25" s="568"/>
      <c r="C25" s="234" t="s">
        <v>243</v>
      </c>
      <c r="D25" s="552" t="s">
        <v>704</v>
      </c>
      <c r="E25" s="552"/>
    </row>
    <row r="26" spans="1:7" ht="31.5" customHeight="1" x14ac:dyDescent="0.25">
      <c r="A26" s="579"/>
      <c r="B26" s="568"/>
      <c r="C26" s="234" t="s">
        <v>679</v>
      </c>
      <c r="D26" s="552" t="s">
        <v>705</v>
      </c>
      <c r="E26" s="552"/>
    </row>
    <row r="27" spans="1:7" ht="28.5" customHeight="1" x14ac:dyDescent="0.25">
      <c r="A27" s="579"/>
      <c r="B27" s="568"/>
      <c r="C27" s="234" t="s">
        <v>245</v>
      </c>
      <c r="D27" s="552" t="s">
        <v>706</v>
      </c>
      <c r="E27" s="552"/>
    </row>
    <row r="28" spans="1:7" ht="61.5" customHeight="1" x14ac:dyDescent="0.25">
      <c r="A28" s="579"/>
      <c r="B28" s="568"/>
      <c r="C28" s="234" t="s">
        <v>610</v>
      </c>
      <c r="D28" s="552" t="s">
        <v>707</v>
      </c>
      <c r="E28" s="552"/>
    </row>
    <row r="29" spans="1:7" ht="109.5" customHeight="1" x14ac:dyDescent="0.25">
      <c r="A29" s="579"/>
      <c r="B29" s="237" t="s">
        <v>46</v>
      </c>
      <c r="C29" s="552" t="s">
        <v>784</v>
      </c>
      <c r="D29" s="552"/>
      <c r="E29" s="552"/>
    </row>
    <row r="30" spans="1:7" ht="28.5" customHeight="1" x14ac:dyDescent="0.25">
      <c r="A30" s="579"/>
      <c r="B30" s="237" t="s">
        <v>47</v>
      </c>
      <c r="C30" s="565" t="s">
        <v>719</v>
      </c>
      <c r="D30" s="554"/>
      <c r="E30" s="555"/>
    </row>
    <row r="31" spans="1:7" ht="15" customHeight="1" x14ac:dyDescent="0.25">
      <c r="A31" s="579"/>
      <c r="B31" s="569" t="s">
        <v>748</v>
      </c>
      <c r="C31" s="572" t="s">
        <v>734</v>
      </c>
      <c r="D31" s="235" t="s">
        <v>720</v>
      </c>
      <c r="E31" s="240" t="s">
        <v>721</v>
      </c>
      <c r="F31" s="240" t="s">
        <v>722</v>
      </c>
      <c r="G31" s="235" t="s">
        <v>723</v>
      </c>
    </row>
    <row r="32" spans="1:7" ht="45" x14ac:dyDescent="0.25">
      <c r="A32" s="579"/>
      <c r="B32" s="569"/>
      <c r="C32" s="573"/>
      <c r="D32" s="240">
        <v>5</v>
      </c>
      <c r="E32" s="235" t="s">
        <v>7</v>
      </c>
      <c r="F32" s="46" t="s">
        <v>724</v>
      </c>
      <c r="G32" s="190" t="s">
        <v>729</v>
      </c>
    </row>
    <row r="33" spans="1:7" ht="45" x14ac:dyDescent="0.25">
      <c r="A33" s="579"/>
      <c r="B33" s="569"/>
      <c r="C33" s="573"/>
      <c r="D33" s="240">
        <v>4</v>
      </c>
      <c r="E33" s="235" t="s">
        <v>8</v>
      </c>
      <c r="F33" s="46" t="s">
        <v>725</v>
      </c>
      <c r="G33" s="46" t="s">
        <v>730</v>
      </c>
    </row>
    <row r="34" spans="1:7" ht="30" x14ac:dyDescent="0.25">
      <c r="A34" s="579"/>
      <c r="B34" s="569"/>
      <c r="C34" s="573"/>
      <c r="D34" s="235">
        <v>3</v>
      </c>
      <c r="E34" s="235" t="s">
        <v>9</v>
      </c>
      <c r="F34" s="46" t="s">
        <v>726</v>
      </c>
      <c r="G34" s="46" t="s">
        <v>731</v>
      </c>
    </row>
    <row r="35" spans="1:7" ht="30" x14ac:dyDescent="0.25">
      <c r="A35" s="579"/>
      <c r="B35" s="569"/>
      <c r="C35" s="573"/>
      <c r="D35" s="235">
        <v>2</v>
      </c>
      <c r="E35" s="235" t="s">
        <v>10</v>
      </c>
      <c r="F35" s="46" t="s">
        <v>727</v>
      </c>
      <c r="G35" s="46" t="s">
        <v>732</v>
      </c>
    </row>
    <row r="36" spans="1:7" ht="45" x14ac:dyDescent="0.25">
      <c r="A36" s="579"/>
      <c r="B36" s="569"/>
      <c r="C36" s="573"/>
      <c r="D36" s="235">
        <v>1</v>
      </c>
      <c r="E36" s="235" t="s">
        <v>11</v>
      </c>
      <c r="F36" s="46" t="s">
        <v>728</v>
      </c>
      <c r="G36" s="46" t="s">
        <v>733</v>
      </c>
    </row>
    <row r="37" spans="1:7" ht="30" x14ac:dyDescent="0.25">
      <c r="A37" s="579"/>
      <c r="B37" s="569"/>
      <c r="C37" s="550" t="s">
        <v>735</v>
      </c>
      <c r="D37" s="235" t="s">
        <v>720</v>
      </c>
      <c r="E37" s="240" t="s">
        <v>736</v>
      </c>
      <c r="F37" s="571" t="s">
        <v>737</v>
      </c>
      <c r="G37" s="569"/>
    </row>
    <row r="38" spans="1:7" ht="177.75" customHeight="1" x14ac:dyDescent="0.25">
      <c r="A38" s="579"/>
      <c r="B38" s="569"/>
      <c r="C38" s="550"/>
      <c r="D38" s="235" t="s">
        <v>13</v>
      </c>
      <c r="E38" s="46" t="s">
        <v>746</v>
      </c>
      <c r="F38" s="570" t="s">
        <v>747</v>
      </c>
      <c r="G38" s="570"/>
    </row>
    <row r="39" spans="1:7" ht="186" customHeight="1" x14ac:dyDescent="0.25">
      <c r="A39" s="579"/>
      <c r="B39" s="569"/>
      <c r="C39" s="550"/>
      <c r="D39" s="235" t="s">
        <v>14</v>
      </c>
      <c r="E39" s="46" t="s">
        <v>740</v>
      </c>
      <c r="F39" s="552" t="s">
        <v>741</v>
      </c>
      <c r="G39" s="551"/>
    </row>
    <row r="40" spans="1:7" ht="217.5" customHeight="1" x14ac:dyDescent="0.25">
      <c r="A40" s="579"/>
      <c r="B40" s="569"/>
      <c r="C40" s="550"/>
      <c r="D40" s="235" t="s">
        <v>15</v>
      </c>
      <c r="E40" s="46" t="s">
        <v>742</v>
      </c>
      <c r="F40" s="552" t="s">
        <v>743</v>
      </c>
      <c r="G40" s="551"/>
    </row>
    <row r="41" spans="1:7" ht="162.75" customHeight="1" x14ac:dyDescent="0.25">
      <c r="A41" s="579"/>
      <c r="B41" s="569"/>
      <c r="C41" s="550"/>
      <c r="D41" s="235" t="s">
        <v>16</v>
      </c>
      <c r="E41" s="46" t="s">
        <v>738</v>
      </c>
      <c r="F41" s="552" t="s">
        <v>739</v>
      </c>
      <c r="G41" s="551"/>
    </row>
    <row r="42" spans="1:7" ht="201.75" customHeight="1" x14ac:dyDescent="0.25">
      <c r="A42" s="579"/>
      <c r="B42" s="569"/>
      <c r="C42" s="550"/>
      <c r="D42" s="235" t="s">
        <v>17</v>
      </c>
      <c r="E42" s="46" t="s">
        <v>744</v>
      </c>
      <c r="F42" s="552" t="s">
        <v>745</v>
      </c>
      <c r="G42" s="551"/>
    </row>
    <row r="43" spans="1:7" ht="276.75" customHeight="1" x14ac:dyDescent="0.25">
      <c r="A43" s="579"/>
      <c r="B43" s="242" t="s">
        <v>785</v>
      </c>
    </row>
    <row r="44" spans="1:7" ht="160.5" customHeight="1" x14ac:dyDescent="0.25">
      <c r="A44" s="579"/>
      <c r="B44" s="237"/>
      <c r="C44" s="552" t="s">
        <v>786</v>
      </c>
      <c r="D44" s="552"/>
      <c r="E44" s="552"/>
      <c r="F44" s="552"/>
    </row>
    <row r="45" spans="1:7" x14ac:dyDescent="0.25">
      <c r="A45" s="579"/>
      <c r="B45" s="242" t="s">
        <v>157</v>
      </c>
      <c r="C45" s="577" t="s">
        <v>749</v>
      </c>
      <c r="D45" s="577"/>
      <c r="E45" s="577"/>
      <c r="F45" s="238"/>
    </row>
    <row r="46" spans="1:7" ht="45" customHeight="1" x14ac:dyDescent="0.25">
      <c r="A46" s="579"/>
      <c r="B46" s="242" t="s">
        <v>176</v>
      </c>
      <c r="C46" s="574" t="s">
        <v>749</v>
      </c>
      <c r="D46" s="574"/>
      <c r="E46" s="574"/>
      <c r="F46" s="239" t="s">
        <v>756</v>
      </c>
    </row>
    <row r="47" spans="1:7" ht="52.5" customHeight="1" x14ac:dyDescent="0.25">
      <c r="A47" s="579"/>
      <c r="B47" s="242" t="s">
        <v>177</v>
      </c>
      <c r="C47" s="574" t="s">
        <v>755</v>
      </c>
      <c r="D47" s="574"/>
      <c r="E47" s="574"/>
      <c r="F47" s="239" t="s">
        <v>756</v>
      </c>
    </row>
    <row r="48" spans="1:7" ht="33.75" customHeight="1" x14ac:dyDescent="0.25">
      <c r="A48" s="579"/>
      <c r="B48" s="242" t="s">
        <v>178</v>
      </c>
      <c r="C48" s="574" t="s">
        <v>750</v>
      </c>
      <c r="D48" s="574"/>
      <c r="E48" s="574"/>
      <c r="F48" s="239" t="s">
        <v>756</v>
      </c>
    </row>
    <row r="49" spans="1:7" ht="30.75" customHeight="1" x14ac:dyDescent="0.25">
      <c r="A49" s="579"/>
      <c r="B49" s="242" t="s">
        <v>179</v>
      </c>
      <c r="C49" s="574" t="s">
        <v>751</v>
      </c>
      <c r="D49" s="574"/>
      <c r="E49" s="574"/>
      <c r="F49" s="239" t="s">
        <v>756</v>
      </c>
    </row>
    <row r="50" spans="1:7" ht="30" customHeight="1" x14ac:dyDescent="0.25">
      <c r="A50" s="579"/>
      <c r="B50" s="242" t="s">
        <v>180</v>
      </c>
      <c r="C50" s="574" t="s">
        <v>752</v>
      </c>
      <c r="D50" s="574"/>
      <c r="E50" s="574"/>
      <c r="F50" s="239" t="s">
        <v>756</v>
      </c>
    </row>
    <row r="51" spans="1:7" ht="45" customHeight="1" x14ac:dyDescent="0.25">
      <c r="A51" s="579"/>
      <c r="B51" s="242" t="s">
        <v>181</v>
      </c>
      <c r="C51" s="574" t="s">
        <v>753</v>
      </c>
      <c r="D51" s="574"/>
      <c r="E51" s="574"/>
      <c r="F51" s="239" t="s">
        <v>756</v>
      </c>
    </row>
    <row r="52" spans="1:7" ht="30" customHeight="1" x14ac:dyDescent="0.25">
      <c r="A52" s="579"/>
      <c r="B52" s="242" t="s">
        <v>182</v>
      </c>
      <c r="C52" s="574" t="s">
        <v>754</v>
      </c>
      <c r="D52" s="574"/>
      <c r="E52" s="574"/>
      <c r="F52" s="239" t="s">
        <v>756</v>
      </c>
    </row>
    <row r="53" spans="1:7" ht="62.25" customHeight="1" x14ac:dyDescent="0.25">
      <c r="A53" s="579"/>
      <c r="B53" s="243" t="s">
        <v>183</v>
      </c>
      <c r="C53" s="565" t="s">
        <v>757</v>
      </c>
      <c r="D53" s="575"/>
      <c r="E53" s="575"/>
      <c r="F53" s="576"/>
    </row>
    <row r="54" spans="1:7" x14ac:dyDescent="0.25">
      <c r="A54" s="579"/>
      <c r="B54" s="580" t="s">
        <v>184</v>
      </c>
      <c r="C54" s="574" t="s">
        <v>759</v>
      </c>
      <c r="D54" s="574"/>
      <c r="E54" s="574"/>
      <c r="F54" s="239" t="s">
        <v>141</v>
      </c>
    </row>
    <row r="55" spans="1:7" x14ac:dyDescent="0.25">
      <c r="A55" s="579"/>
      <c r="B55" s="581"/>
      <c r="C55" s="574" t="s">
        <v>758</v>
      </c>
      <c r="D55" s="574"/>
      <c r="E55" s="574"/>
      <c r="F55" s="239" t="s">
        <v>15</v>
      </c>
    </row>
    <row r="56" spans="1:7" x14ac:dyDescent="0.25">
      <c r="A56" s="579"/>
      <c r="B56" s="582"/>
      <c r="C56" s="574" t="s">
        <v>760</v>
      </c>
      <c r="D56" s="574"/>
      <c r="E56" s="574"/>
      <c r="F56" s="239" t="s">
        <v>133</v>
      </c>
    </row>
    <row r="57" spans="1:7" ht="52.5" customHeight="1" x14ac:dyDescent="0.25">
      <c r="A57" s="579"/>
      <c r="B57" s="243" t="s">
        <v>185</v>
      </c>
      <c r="C57" s="565" t="s">
        <v>762</v>
      </c>
      <c r="D57" s="575"/>
      <c r="E57" s="575"/>
      <c r="F57" s="576"/>
    </row>
    <row r="58" spans="1:7" ht="62.25" customHeight="1" x14ac:dyDescent="0.25">
      <c r="A58" s="579"/>
      <c r="B58" s="243" t="s">
        <v>186</v>
      </c>
      <c r="C58" s="565" t="s">
        <v>761</v>
      </c>
      <c r="D58" s="575"/>
      <c r="E58" s="575"/>
      <c r="F58" s="576"/>
    </row>
    <row r="59" spans="1:7" ht="30" x14ac:dyDescent="0.25">
      <c r="A59" s="579"/>
      <c r="B59" s="242" t="s">
        <v>187</v>
      </c>
      <c r="C59" s="552" t="s">
        <v>764</v>
      </c>
      <c r="D59" s="552"/>
      <c r="E59" s="552"/>
      <c r="F59" s="239" t="s">
        <v>756</v>
      </c>
    </row>
    <row r="60" spans="1:7" ht="30" x14ac:dyDescent="0.25">
      <c r="A60" s="579"/>
      <c r="B60" s="242" t="s">
        <v>188</v>
      </c>
      <c r="C60" s="552" t="s">
        <v>763</v>
      </c>
      <c r="D60" s="552"/>
      <c r="E60" s="552"/>
      <c r="F60" s="239" t="s">
        <v>756</v>
      </c>
    </row>
    <row r="61" spans="1:7" ht="30" x14ac:dyDescent="0.25">
      <c r="A61" s="579"/>
      <c r="B61" s="242" t="s">
        <v>631</v>
      </c>
      <c r="C61" s="574" t="s">
        <v>765</v>
      </c>
      <c r="D61" s="574"/>
      <c r="E61" s="574"/>
      <c r="F61" s="241" t="s">
        <v>756</v>
      </c>
    </row>
    <row r="62" spans="1:7" ht="185.25" customHeight="1" x14ac:dyDescent="0.25">
      <c r="A62" s="579"/>
      <c r="B62" s="562" t="s">
        <v>767</v>
      </c>
      <c r="C62" s="234" t="s">
        <v>769</v>
      </c>
      <c r="D62" s="234" t="s">
        <v>768</v>
      </c>
      <c r="E62" s="234" t="s">
        <v>188</v>
      </c>
      <c r="F62" s="234" t="s">
        <v>770</v>
      </c>
      <c r="G62" s="234" t="s">
        <v>771</v>
      </c>
    </row>
    <row r="63" spans="1:7" x14ac:dyDescent="0.25">
      <c r="A63" s="579"/>
      <c r="B63" s="566"/>
      <c r="C63" s="109" t="s">
        <v>141</v>
      </c>
      <c r="D63" s="46" t="s">
        <v>150</v>
      </c>
      <c r="E63" s="46" t="s">
        <v>150</v>
      </c>
      <c r="F63" s="222">
        <v>2</v>
      </c>
      <c r="G63" s="21">
        <v>2</v>
      </c>
    </row>
    <row r="64" spans="1:7" x14ac:dyDescent="0.25">
      <c r="A64" s="579"/>
      <c r="B64" s="566"/>
      <c r="C64" s="109" t="s">
        <v>141</v>
      </c>
      <c r="D64" s="46" t="s">
        <v>150</v>
      </c>
      <c r="E64" s="46" t="s">
        <v>151</v>
      </c>
      <c r="F64" s="222">
        <v>2</v>
      </c>
      <c r="G64" s="21">
        <v>1</v>
      </c>
    </row>
    <row r="65" spans="1:8" x14ac:dyDescent="0.25">
      <c r="A65" s="579"/>
      <c r="B65" s="566"/>
      <c r="C65" s="109" t="s">
        <v>141</v>
      </c>
      <c r="D65" s="46" t="s">
        <v>150</v>
      </c>
      <c r="E65" s="46" t="s">
        <v>772</v>
      </c>
      <c r="F65" s="222">
        <v>2</v>
      </c>
      <c r="G65" s="21">
        <v>0</v>
      </c>
    </row>
    <row r="66" spans="1:8" x14ac:dyDescent="0.25">
      <c r="A66" s="579"/>
      <c r="B66" s="566"/>
      <c r="C66" s="109" t="s">
        <v>141</v>
      </c>
      <c r="D66" s="46" t="s">
        <v>772</v>
      </c>
      <c r="E66" s="46" t="s">
        <v>150</v>
      </c>
      <c r="F66" s="222">
        <v>0</v>
      </c>
      <c r="G66" s="21">
        <v>2</v>
      </c>
    </row>
    <row r="67" spans="1:8" x14ac:dyDescent="0.25">
      <c r="A67" s="579"/>
      <c r="B67" s="566"/>
      <c r="C67" s="46" t="s">
        <v>15</v>
      </c>
      <c r="D67" s="46" t="s">
        <v>150</v>
      </c>
      <c r="E67" s="46" t="s">
        <v>150</v>
      </c>
      <c r="F67" s="222">
        <v>1</v>
      </c>
      <c r="G67" s="21">
        <v>1</v>
      </c>
    </row>
    <row r="68" spans="1:8" x14ac:dyDescent="0.25">
      <c r="A68" s="579"/>
      <c r="B68" s="566"/>
      <c r="C68" s="46" t="s">
        <v>15</v>
      </c>
      <c r="D68" s="46" t="s">
        <v>150</v>
      </c>
      <c r="E68" s="46" t="s">
        <v>151</v>
      </c>
      <c r="F68" s="222">
        <v>1</v>
      </c>
      <c r="G68" s="21">
        <v>0</v>
      </c>
    </row>
    <row r="69" spans="1:8" x14ac:dyDescent="0.25">
      <c r="A69" s="579"/>
      <c r="B69" s="566"/>
      <c r="C69" s="46" t="s">
        <v>15</v>
      </c>
      <c r="D69" s="46" t="s">
        <v>150</v>
      </c>
      <c r="E69" s="46" t="s">
        <v>772</v>
      </c>
      <c r="F69" s="222">
        <v>1</v>
      </c>
      <c r="G69" s="21">
        <v>0</v>
      </c>
    </row>
    <row r="70" spans="1:8" x14ac:dyDescent="0.25">
      <c r="A70" s="579"/>
      <c r="B70" s="567"/>
      <c r="C70" s="46" t="s">
        <v>15</v>
      </c>
      <c r="D70" s="46" t="s">
        <v>772</v>
      </c>
      <c r="E70" s="46" t="s">
        <v>150</v>
      </c>
      <c r="F70" s="222">
        <v>0</v>
      </c>
      <c r="G70" s="21">
        <v>1</v>
      </c>
    </row>
    <row r="71" spans="1:8" x14ac:dyDescent="0.25">
      <c r="A71" s="579"/>
      <c r="B71" s="578" t="s">
        <v>766</v>
      </c>
      <c r="C71" s="577" t="s">
        <v>155</v>
      </c>
      <c r="D71" s="577"/>
      <c r="E71" s="577" t="s">
        <v>773</v>
      </c>
      <c r="F71" s="577"/>
      <c r="G71" s="577"/>
    </row>
    <row r="72" spans="1:8" x14ac:dyDescent="0.25">
      <c r="A72" s="579"/>
      <c r="B72" s="578"/>
      <c r="C72" s="577" t="s">
        <v>229</v>
      </c>
      <c r="D72" s="577"/>
      <c r="E72" s="577" t="s">
        <v>774</v>
      </c>
      <c r="F72" s="577"/>
      <c r="G72" s="577"/>
    </row>
    <row r="73" spans="1:8" x14ac:dyDescent="0.25">
      <c r="A73" s="579"/>
      <c r="B73" s="578"/>
      <c r="C73" s="577" t="s">
        <v>226</v>
      </c>
      <c r="D73" s="577"/>
      <c r="E73" s="577" t="s">
        <v>775</v>
      </c>
      <c r="F73" s="577"/>
      <c r="G73" s="577"/>
    </row>
    <row r="74" spans="1:8" ht="101.25" customHeight="1" x14ac:dyDescent="0.25">
      <c r="A74" s="579"/>
      <c r="B74" s="234" t="s">
        <v>51</v>
      </c>
      <c r="C74" s="552" t="s">
        <v>787</v>
      </c>
      <c r="D74" s="551"/>
      <c r="E74" s="551"/>
      <c r="F74" s="551"/>
      <c r="G74" s="551"/>
    </row>
    <row r="75" spans="1:8" ht="32.25" customHeight="1" x14ac:dyDescent="0.25">
      <c r="A75" s="579"/>
      <c r="B75" s="234" t="s">
        <v>776</v>
      </c>
      <c r="C75" s="565" t="s">
        <v>788</v>
      </c>
      <c r="D75" s="575"/>
      <c r="E75" s="575"/>
      <c r="F75" s="575"/>
      <c r="G75" s="576"/>
    </row>
    <row r="76" spans="1:8" ht="98.25" customHeight="1" x14ac:dyDescent="0.25">
      <c r="A76" s="579"/>
      <c r="B76" s="578" t="s">
        <v>789</v>
      </c>
      <c r="C76" s="240" t="s">
        <v>653</v>
      </c>
      <c r="D76" s="240" t="s">
        <v>654</v>
      </c>
      <c r="E76" s="240" t="s">
        <v>655</v>
      </c>
      <c r="F76" s="240" t="s">
        <v>164</v>
      </c>
      <c r="G76" s="240" t="s">
        <v>32</v>
      </c>
      <c r="H76" s="240" t="s">
        <v>656</v>
      </c>
    </row>
    <row r="77" spans="1:8" ht="102.75" customHeight="1" x14ac:dyDescent="0.25">
      <c r="A77" s="579"/>
      <c r="B77" s="578"/>
      <c r="C77" s="46" t="s">
        <v>790</v>
      </c>
      <c r="D77" s="46" t="s">
        <v>777</v>
      </c>
      <c r="E77" s="46" t="s">
        <v>791</v>
      </c>
      <c r="F77" s="46" t="s">
        <v>792</v>
      </c>
      <c r="G77" s="46" t="s">
        <v>793</v>
      </c>
      <c r="H77" s="46" t="s">
        <v>778</v>
      </c>
    </row>
    <row r="80" spans="1:8" ht="15" customHeight="1" x14ac:dyDescent="0.25">
      <c r="A80" s="586" t="s">
        <v>659</v>
      </c>
      <c r="B80" s="46" t="s">
        <v>633</v>
      </c>
      <c r="C80" s="553" t="s">
        <v>797</v>
      </c>
      <c r="D80" s="554"/>
      <c r="E80" s="554"/>
      <c r="F80" s="555"/>
    </row>
    <row r="81" spans="1:6" ht="30" x14ac:dyDescent="0.25">
      <c r="A81" s="586"/>
      <c r="B81" s="46" t="s">
        <v>634</v>
      </c>
      <c r="C81" s="553" t="s">
        <v>809</v>
      </c>
      <c r="D81" s="554"/>
      <c r="E81" s="554"/>
      <c r="F81" s="555"/>
    </row>
    <row r="82" spans="1:6" x14ac:dyDescent="0.25">
      <c r="A82" s="586"/>
      <c r="B82" s="46" t="s">
        <v>635</v>
      </c>
      <c r="C82" s="553" t="s">
        <v>798</v>
      </c>
      <c r="D82" s="554"/>
      <c r="E82" s="554"/>
      <c r="F82" s="555"/>
    </row>
    <row r="83" spans="1:6" x14ac:dyDescent="0.25">
      <c r="A83" s="586"/>
      <c r="B83" s="46" t="s">
        <v>589</v>
      </c>
      <c r="C83" s="553" t="s">
        <v>799</v>
      </c>
      <c r="D83" s="554"/>
      <c r="E83" s="554"/>
      <c r="F83" s="555"/>
    </row>
    <row r="84" spans="1:6" x14ac:dyDescent="0.25">
      <c r="A84" s="586"/>
      <c r="B84" s="46" t="s">
        <v>588</v>
      </c>
      <c r="C84" s="553" t="s">
        <v>800</v>
      </c>
      <c r="D84" s="554"/>
      <c r="E84" s="554"/>
      <c r="F84" s="555"/>
    </row>
    <row r="85" spans="1:6" ht="30" x14ac:dyDescent="0.25">
      <c r="A85" s="586"/>
      <c r="B85" s="46" t="s">
        <v>636</v>
      </c>
      <c r="C85" s="553" t="s">
        <v>810</v>
      </c>
      <c r="D85" s="554"/>
      <c r="E85" s="554"/>
      <c r="F85" s="555"/>
    </row>
    <row r="86" spans="1:6" ht="45" x14ac:dyDescent="0.25">
      <c r="A86" s="586"/>
      <c r="B86" s="46" t="s">
        <v>811</v>
      </c>
      <c r="C86" s="553" t="s">
        <v>812</v>
      </c>
      <c r="D86" s="554"/>
      <c r="E86" s="554"/>
      <c r="F86" s="555"/>
    </row>
    <row r="87" spans="1:6" ht="77.25" customHeight="1" x14ac:dyDescent="0.25">
      <c r="A87" s="586"/>
      <c r="B87" s="227" t="s">
        <v>625</v>
      </c>
      <c r="C87" s="565" t="s">
        <v>801</v>
      </c>
      <c r="D87" s="554"/>
      <c r="E87" s="554"/>
      <c r="F87" s="555"/>
    </row>
    <row r="88" spans="1:6" x14ac:dyDescent="0.25">
      <c r="A88" s="586"/>
      <c r="B88" s="227" t="s">
        <v>626</v>
      </c>
      <c r="C88" s="553" t="s">
        <v>802</v>
      </c>
      <c r="D88" s="554"/>
      <c r="E88" s="554"/>
      <c r="F88" s="555"/>
    </row>
    <row r="89" spans="1:6" x14ac:dyDescent="0.25">
      <c r="A89" s="586"/>
      <c r="B89" s="227" t="s">
        <v>627</v>
      </c>
      <c r="C89" s="553" t="s">
        <v>803</v>
      </c>
      <c r="D89" s="554"/>
      <c r="E89" s="554"/>
      <c r="F89" s="555"/>
    </row>
    <row r="90" spans="1:6" x14ac:dyDescent="0.25">
      <c r="A90" s="586"/>
      <c r="B90" s="227" t="s">
        <v>628</v>
      </c>
      <c r="C90" s="553" t="s">
        <v>804</v>
      </c>
      <c r="D90" s="554"/>
      <c r="E90" s="554"/>
      <c r="F90" s="555"/>
    </row>
    <row r="91" spans="1:6" x14ac:dyDescent="0.25">
      <c r="A91" s="586"/>
      <c r="B91" s="227" t="s">
        <v>629</v>
      </c>
      <c r="C91" s="553" t="s">
        <v>805</v>
      </c>
      <c r="D91" s="554"/>
      <c r="E91" s="554"/>
      <c r="F91" s="555"/>
    </row>
    <row r="92" spans="1:6" x14ac:dyDescent="0.25">
      <c r="A92" s="586"/>
      <c r="B92" s="227" t="s">
        <v>684</v>
      </c>
      <c r="C92" s="553" t="s">
        <v>806</v>
      </c>
      <c r="D92" s="554"/>
      <c r="E92" s="554"/>
      <c r="F92" s="555"/>
    </row>
    <row r="93" spans="1:6" x14ac:dyDescent="0.25">
      <c r="A93" s="586"/>
      <c r="B93" s="227" t="s">
        <v>685</v>
      </c>
      <c r="C93" s="553" t="s">
        <v>807</v>
      </c>
      <c r="D93" s="554"/>
      <c r="E93" s="554"/>
      <c r="F93" s="555"/>
    </row>
    <row r="94" spans="1:6" x14ac:dyDescent="0.25">
      <c r="A94" s="586"/>
      <c r="B94" s="227" t="s">
        <v>621</v>
      </c>
      <c r="C94" s="553" t="s">
        <v>808</v>
      </c>
      <c r="D94" s="554"/>
      <c r="E94" s="554"/>
      <c r="F94" s="555"/>
    </row>
    <row r="95" spans="1:6" ht="51" customHeight="1" x14ac:dyDescent="0.25">
      <c r="A95" s="586"/>
      <c r="B95" s="227" t="s">
        <v>813</v>
      </c>
      <c r="C95" s="565" t="s">
        <v>814</v>
      </c>
      <c r="D95" s="576"/>
      <c r="E95" s="227" t="s">
        <v>815</v>
      </c>
      <c r="F95" s="234" t="s">
        <v>816</v>
      </c>
    </row>
    <row r="96" spans="1:6" ht="57.75" customHeight="1" x14ac:dyDescent="0.25">
      <c r="A96" s="586"/>
      <c r="B96" s="227" t="s">
        <v>632</v>
      </c>
      <c r="C96" s="552" t="s">
        <v>817</v>
      </c>
      <c r="D96" s="552"/>
      <c r="E96" s="227" t="s">
        <v>818</v>
      </c>
      <c r="F96" s="234" t="s">
        <v>819</v>
      </c>
    </row>
    <row r="97" spans="1:6" ht="25.5" x14ac:dyDescent="0.25">
      <c r="A97" s="586"/>
      <c r="B97" s="227" t="s">
        <v>820</v>
      </c>
      <c r="C97" s="583" t="s">
        <v>821</v>
      </c>
      <c r="D97" s="584"/>
      <c r="E97" s="584"/>
      <c r="F97" s="585"/>
    </row>
    <row r="101" spans="1:6" ht="15" customHeight="1" x14ac:dyDescent="0.25"/>
    <row r="107" spans="1:6" ht="15" customHeight="1" x14ac:dyDescent="0.25"/>
  </sheetData>
  <mergeCells count="84">
    <mergeCell ref="C97:F97"/>
    <mergeCell ref="A80:A97"/>
    <mergeCell ref="C87:F87"/>
    <mergeCell ref="C88:F88"/>
    <mergeCell ref="C89:F89"/>
    <mergeCell ref="C90:F90"/>
    <mergeCell ref="C91:F91"/>
    <mergeCell ref="C92:F92"/>
    <mergeCell ref="C80:F80"/>
    <mergeCell ref="C81:F81"/>
    <mergeCell ref="C82:F82"/>
    <mergeCell ref="C83:F83"/>
    <mergeCell ref="C84:F84"/>
    <mergeCell ref="C85:F85"/>
    <mergeCell ref="C86:F86"/>
    <mergeCell ref="C93:F93"/>
    <mergeCell ref="C94:F94"/>
    <mergeCell ref="C95:D95"/>
    <mergeCell ref="C96:D96"/>
    <mergeCell ref="C74:G74"/>
    <mergeCell ref="C75:G75"/>
    <mergeCell ref="B76:B77"/>
    <mergeCell ref="A7:A77"/>
    <mergeCell ref="B71:B73"/>
    <mergeCell ref="C71:D71"/>
    <mergeCell ref="C72:D72"/>
    <mergeCell ref="C73:D73"/>
    <mergeCell ref="B54:B56"/>
    <mergeCell ref="C55:E55"/>
    <mergeCell ref="C56:E56"/>
    <mergeCell ref="B62:B70"/>
    <mergeCell ref="C58:F58"/>
    <mergeCell ref="C45:E45"/>
    <mergeCell ref="C46:E46"/>
    <mergeCell ref="C47:E47"/>
    <mergeCell ref="C48:E48"/>
    <mergeCell ref="C49:E49"/>
    <mergeCell ref="E71:G71"/>
    <mergeCell ref="E72:G72"/>
    <mergeCell ref="E73:G73"/>
    <mergeCell ref="C59:E59"/>
    <mergeCell ref="C60:E60"/>
    <mergeCell ref="C61:E61"/>
    <mergeCell ref="C50:E50"/>
    <mergeCell ref="C51:E51"/>
    <mergeCell ref="C53:F53"/>
    <mergeCell ref="C57:F57"/>
    <mergeCell ref="C52:E52"/>
    <mergeCell ref="C54:E54"/>
    <mergeCell ref="C44:F44"/>
    <mergeCell ref="C37:C42"/>
    <mergeCell ref="B31:B42"/>
    <mergeCell ref="F38:G38"/>
    <mergeCell ref="F37:G37"/>
    <mergeCell ref="F40:G40"/>
    <mergeCell ref="F39:G39"/>
    <mergeCell ref="F41:G41"/>
    <mergeCell ref="F42:G42"/>
    <mergeCell ref="C31:C36"/>
    <mergeCell ref="C29:E29"/>
    <mergeCell ref="C30:E30"/>
    <mergeCell ref="B15:B18"/>
    <mergeCell ref="C15:C18"/>
    <mergeCell ref="B20:B28"/>
    <mergeCell ref="D23:E23"/>
    <mergeCell ref="D24:E24"/>
    <mergeCell ref="D25:E25"/>
    <mergeCell ref="D26:E26"/>
    <mergeCell ref="D27:E27"/>
    <mergeCell ref="D28:E28"/>
    <mergeCell ref="D21:E21"/>
    <mergeCell ref="D22:E22"/>
    <mergeCell ref="A2:A4"/>
    <mergeCell ref="B2:B4"/>
    <mergeCell ref="C7:E7"/>
    <mergeCell ref="C8:E8"/>
    <mergeCell ref="D20:E20"/>
    <mergeCell ref="C9:E9"/>
    <mergeCell ref="C10:E10"/>
    <mergeCell ref="D11:D14"/>
    <mergeCell ref="B11:B14"/>
    <mergeCell ref="C11:C14"/>
    <mergeCell ref="D15:D18"/>
    <mergeCell ref="C19:E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Contexto</vt:lpstr>
      <vt:lpstr>Calific impacto riesgos corrupc</vt:lpstr>
      <vt:lpstr>Mapa de riesgo </vt:lpstr>
      <vt:lpstr>Mapa de Riesgos</vt:lpstr>
      <vt:lpstr>Validacion</vt:lpstr>
      <vt:lpstr>DATOS </vt:lpstr>
      <vt:lpstr>Registro de incidente</vt:lpstr>
      <vt:lpstr>Datos</vt:lpstr>
      <vt:lpstr>Instructivo</vt:lpstr>
      <vt:lpstr>'DATOS '!Asumir_Riesgo</vt:lpstr>
      <vt:lpstr>'DATOS '!tratamiento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Ximena Florez Murcia</cp:lastModifiedBy>
  <cp:lastPrinted>2019-01-31T17:16:13Z</cp:lastPrinted>
  <dcterms:created xsi:type="dcterms:W3CDTF">2017-12-21T14:02:03Z</dcterms:created>
  <dcterms:modified xsi:type="dcterms:W3CDTF">2020-11-05T21:25:57Z</dcterms:modified>
</cp:coreProperties>
</file>