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11. MATRIZ RIESGOS DE GESTION PROCESO PLANEACION ESTRATEGICA Y TACTICA\"/>
    </mc:Choice>
  </mc:AlternateContent>
  <bookViews>
    <workbookView xWindow="0" yWindow="0" windowWidth="17389" windowHeight="9998" tabRatio="614" activeTab="2"/>
  </bookViews>
  <sheets>
    <sheet name="Contexto" sheetId="48" r:id="rId1"/>
    <sheet name="Calific impacto riesgos corrupc" sheetId="42" state="hidden" r:id="rId2"/>
    <sheet name="Planeación estratégica y táctic"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'Mapa de Riesgos'!$A$8:$DY$62</definedName>
    <definedName name="_xlnm._FilterDatabase" localSheetId="2" hidden="1">'Planeación estratégica y táctic'!#REF!</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_xlnm.Print_Area" localSheetId="2">'Planeación estratégica y táctic'!$A$5:$CK$38</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0">#REF!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52511"/>
</workbook>
</file>

<file path=xl/calcChain.xml><?xml version="1.0" encoding="utf-8"?>
<calcChain xmlns="http://schemas.openxmlformats.org/spreadsheetml/2006/main">
  <c r="Z38" i="40" l="1"/>
  <c r="AA38" i="40" s="1"/>
  <c r="Z31" i="40"/>
  <c r="AA31" i="40" s="1"/>
  <c r="Z30" i="40"/>
  <c r="AA30" i="40" s="1"/>
  <c r="Z29" i="40"/>
  <c r="AA29" i="40" s="1"/>
  <c r="Z28" i="40"/>
  <c r="AA28" i="40" s="1"/>
  <c r="Z27" i="40"/>
  <c r="AA27" i="40" s="1"/>
  <c r="AC38" i="40" l="1"/>
  <c r="AD38" i="40" s="1"/>
  <c r="AE38" i="40" s="1"/>
  <c r="AF38" i="40" s="1"/>
  <c r="AC30" i="40"/>
  <c r="AD30" i="40" s="1"/>
  <c r="AC31" i="40"/>
  <c r="AD31" i="40" s="1"/>
  <c r="AC29" i="40"/>
  <c r="AD29" i="40" s="1"/>
  <c r="AE29" i="40" s="1"/>
  <c r="AF29" i="40" s="1"/>
  <c r="AC27" i="40"/>
  <c r="AD27" i="40" s="1"/>
  <c r="AC28" i="40"/>
  <c r="AD28" i="40" s="1"/>
  <c r="DB38" i="40"/>
  <c r="CZ38" i="40"/>
  <c r="CV38" i="40"/>
  <c r="CU38" i="40"/>
  <c r="Z37" i="40"/>
  <c r="AA37" i="40" s="1"/>
  <c r="Z36" i="40"/>
  <c r="AA36" i="40" s="1"/>
  <c r="DB35" i="40"/>
  <c r="CZ35" i="40"/>
  <c r="CV35" i="40"/>
  <c r="CU35" i="40"/>
  <c r="Z35" i="40"/>
  <c r="AA35" i="40" s="1"/>
  <c r="Z34" i="40"/>
  <c r="AA34" i="40" s="1"/>
  <c r="Z33" i="40"/>
  <c r="AA33" i="40" s="1"/>
  <c r="DB32" i="40"/>
  <c r="CZ32" i="40"/>
  <c r="CV32" i="40"/>
  <c r="CU32" i="40"/>
  <c r="Z32" i="40"/>
  <c r="AA32" i="40" s="1"/>
  <c r="DB30" i="40"/>
  <c r="CZ30" i="40"/>
  <c r="CV30" i="40"/>
  <c r="CU30" i="40"/>
  <c r="DB29" i="40"/>
  <c r="CZ29" i="40"/>
  <c r="CV29" i="40"/>
  <c r="CU29" i="40"/>
  <c r="DB27" i="40"/>
  <c r="CZ27" i="40"/>
  <c r="CV27" i="40"/>
  <c r="CU27" i="40"/>
  <c r="Z26" i="40"/>
  <c r="AA26" i="40" s="1"/>
  <c r="Z25" i="40"/>
  <c r="AA25" i="40" s="1"/>
  <c r="DB24" i="40"/>
  <c r="CZ24" i="40"/>
  <c r="CV24" i="40"/>
  <c r="CU24" i="40"/>
  <c r="Z24" i="40"/>
  <c r="AA24" i="40" s="1"/>
  <c r="AE30" i="40" l="1"/>
  <c r="AF30" i="40" s="1"/>
  <c r="AE27" i="40"/>
  <c r="AF27" i="40" s="1"/>
  <c r="P29" i="40"/>
  <c r="AK29" i="40"/>
  <c r="P38" i="40"/>
  <c r="AK32" i="40"/>
  <c r="AK38" i="40"/>
  <c r="P27" i="40"/>
  <c r="P32" i="40"/>
  <c r="P35" i="40"/>
  <c r="AK35" i="40"/>
  <c r="AC34" i="40"/>
  <c r="AD34" i="40" s="1"/>
  <c r="AC32" i="40"/>
  <c r="AD32" i="40" s="1"/>
  <c r="AC36" i="40"/>
  <c r="AD36" i="40" s="1"/>
  <c r="AC35" i="40"/>
  <c r="AD35" i="40" s="1"/>
  <c r="AC33" i="40"/>
  <c r="AD33" i="40" s="1"/>
  <c r="AC37" i="40"/>
  <c r="AD37" i="40" s="1"/>
  <c r="P30" i="40"/>
  <c r="AK24" i="40"/>
  <c r="AK30" i="40"/>
  <c r="P24" i="40"/>
  <c r="AK27" i="40"/>
  <c r="AC25" i="40"/>
  <c r="AD25" i="40" s="1"/>
  <c r="AC26" i="40"/>
  <c r="AD26" i="40" s="1"/>
  <c r="AC24" i="40"/>
  <c r="AD24" i="40" s="1"/>
  <c r="AE24" i="40" l="1"/>
  <c r="AF24" i="40" s="1"/>
  <c r="AE32" i="40"/>
  <c r="AF32" i="40" s="1"/>
  <c r="AE35" i="40"/>
  <c r="AF35" i="40" s="1"/>
  <c r="Z23" i="40" l="1"/>
  <c r="AA23" i="40" s="1"/>
  <c r="Z22" i="40"/>
  <c r="AA22" i="40" s="1"/>
  <c r="DB21" i="40"/>
  <c r="CZ21" i="40"/>
  <c r="CV21" i="40"/>
  <c r="CU21" i="40"/>
  <c r="Z21" i="40"/>
  <c r="AA21" i="40" s="1"/>
  <c r="P21" i="40" l="1"/>
  <c r="AK21" i="40"/>
  <c r="AC21" i="40"/>
  <c r="AD21" i="40" s="1"/>
  <c r="AC22" i="40"/>
  <c r="AD22" i="40" s="1"/>
  <c r="AC23" i="40"/>
  <c r="AD23" i="40" s="1"/>
  <c r="AE21" i="40" l="1"/>
  <c r="AF21" i="40" s="1"/>
  <c r="Z20" i="40" l="1"/>
  <c r="AA20" i="40" s="1"/>
  <c r="Z19" i="40"/>
  <c r="AA19" i="40" s="1"/>
  <c r="DB18" i="40"/>
  <c r="CZ18" i="40"/>
  <c r="CV18" i="40"/>
  <c r="CU18" i="40"/>
  <c r="Z18" i="40"/>
  <c r="AA18" i="40" s="1"/>
  <c r="P18" i="40" l="1"/>
  <c r="AK18" i="40"/>
  <c r="AC18" i="40"/>
  <c r="AD18" i="40" s="1"/>
  <c r="AC19" i="40"/>
  <c r="AD19" i="40" s="1"/>
  <c r="AC20" i="40"/>
  <c r="AD20" i="40" s="1"/>
  <c r="Z14" i="40"/>
  <c r="AA14" i="40" s="1"/>
  <c r="Z13" i="40"/>
  <c r="AA13" i="40" s="1"/>
  <c r="DB12" i="40"/>
  <c r="CZ12" i="40"/>
  <c r="CV12" i="40"/>
  <c r="CU12" i="40"/>
  <c r="Z12" i="40"/>
  <c r="AA12" i="40" s="1"/>
  <c r="Z11" i="40"/>
  <c r="AA11" i="40" s="1"/>
  <c r="Z10" i="40"/>
  <c r="AA10" i="40" s="1"/>
  <c r="DB9" i="40"/>
  <c r="CZ9" i="40"/>
  <c r="CV9" i="40"/>
  <c r="CU9" i="40"/>
  <c r="Z9" i="40"/>
  <c r="AA9" i="40" s="1"/>
  <c r="AE18" i="40" l="1"/>
  <c r="AF18" i="40" s="1"/>
  <c r="AK9" i="40"/>
  <c r="P12" i="40"/>
  <c r="P9" i="40"/>
  <c r="AK12" i="40"/>
  <c r="AC12" i="40"/>
  <c r="AD12" i="40" s="1"/>
  <c r="AC13" i="40"/>
  <c r="AD13" i="40" s="1"/>
  <c r="AC14" i="40"/>
  <c r="AD14" i="40" s="1"/>
  <c r="AC9" i="40"/>
  <c r="AD9" i="40" s="1"/>
  <c r="AC10" i="40"/>
  <c r="AD10" i="40" s="1"/>
  <c r="AC11" i="40"/>
  <c r="AD11" i="40" s="1"/>
  <c r="AE12" i="40" l="1"/>
  <c r="AF12" i="40" s="1"/>
  <c r="AE9" i="40"/>
  <c r="AF9" i="40" s="1"/>
  <c r="U3" i="42"/>
  <c r="U4" i="42"/>
  <c r="U5" i="42"/>
  <c r="U6" i="42"/>
  <c r="U2" i="42"/>
  <c r="V3" i="42" l="1"/>
  <c r="V4" i="42"/>
  <c r="V5" i="42"/>
  <c r="V6" i="42"/>
  <c r="DB15" i="40" l="1"/>
  <c r="CZ15" i="40"/>
  <c r="AK15"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I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7" i="40" l="1"/>
  <c r="AA17" i="40" s="1"/>
  <c r="Z16" i="40"/>
  <c r="AA16" i="40" s="1"/>
  <c r="Z15" i="40"/>
  <c r="AA15" i="40" s="1"/>
  <c r="V2" i="42"/>
  <c r="AC17" i="40" l="1"/>
  <c r="AD17" i="40" s="1"/>
  <c r="AC16" i="40"/>
  <c r="AD16" i="40" s="1"/>
  <c r="CV15" i="40"/>
  <c r="CU15" i="40"/>
  <c r="P15" i="40" l="1"/>
  <c r="AC15" i="40"/>
  <c r="AD15" i="40" s="1"/>
  <c r="AE15" i="40" l="1"/>
  <c r="AF15" i="40" s="1"/>
</calcChain>
</file>

<file path=xl/comments1.xml><?xml version="1.0" encoding="utf-8"?>
<comments xmlns="http://schemas.openxmlformats.org/spreadsheetml/2006/main">
  <authors>
    <author>Jenny Trujillo</author>
  </authors>
  <commentList>
    <comment ref="J19"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9"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<sst xmlns="http://schemas.openxmlformats.org/spreadsheetml/2006/main" count="2280" uniqueCount="718">
  <si>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</si>
  <si>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</si>
  <si>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</si>
  <si>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</si>
  <si>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</si>
  <si>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</si>
  <si>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</si>
  <si>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</si>
  <si>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</si>
  <si>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</si>
  <si>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</si>
  <si>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</si>
  <si>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</si>
  <si>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</si>
  <si>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</si>
  <si>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</si>
  <si>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</si>
  <si>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</si>
  <si>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</si>
  <si>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</si>
  <si>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</si>
  <si>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</si>
  <si>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</si>
  <si>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</si>
  <si>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</si>
  <si>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</si>
  <si>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</si>
  <si>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</si>
  <si>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</si>
  <si>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</si>
  <si>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</si>
  <si>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</si>
  <si>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</si>
  <si>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</si>
  <si>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</si>
  <si>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</si>
  <si>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</si>
  <si>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</si>
  <si>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</si>
  <si>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</si>
  <si>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</si>
  <si>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</si>
  <si>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</si>
  <si>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</si>
  <si>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</si>
  <si>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</si>
  <si>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</si>
  <si>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</si>
  <si>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</si>
  <si>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</si>
  <si>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</si>
  <si>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</si>
  <si>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</si>
  <si>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</si>
  <si>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</si>
  <si>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</si>
  <si>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</si>
  <si>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</si>
  <si>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</si>
  <si>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</si>
  <si>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</si>
  <si>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</si>
  <si>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</si>
  <si>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</si>
  <si>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</si>
  <si>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</si>
  <si>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</si>
  <si>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</si>
  <si>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</si>
  <si>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</si>
  <si>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</si>
  <si>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</si>
  <si>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</si>
  <si>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</si>
  <si>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</si>
  <si>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</si>
  <si>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</si>
  <si>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</si>
  <si>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</si>
  <si>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</si>
  <si>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</si>
  <si>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</si>
  <si>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</si>
  <si>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</si>
  <si>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</si>
  <si>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</si>
  <si>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</si>
  <si>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</si>
  <si>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</si>
  <si>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</si>
  <si>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</si>
  <si>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</si>
  <si>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</si>
  <si>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</si>
  <si>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</si>
  <si>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</si>
  <si>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</si>
  <si>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</si>
  <si>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</si>
  <si>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</si>
  <si>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</si>
  <si>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</si>
  <si>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</si>
  <si>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</si>
  <si>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</si>
  <si>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</si>
  <si>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</si>
  <si>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</si>
  <si>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</si>
  <si>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</si>
  <si>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</si>
  <si>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</si>
  <si>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</si>
  <si>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</si>
  <si>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</si>
  <si>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</si>
  <si>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</si>
  <si>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</si>
  <si>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</si>
  <si>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</si>
  <si>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</si>
  <si>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</si>
  <si>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</si>
  <si>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</si>
  <si>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</si>
  <si>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</si>
  <si>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</si>
  <si>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</si>
  <si>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</si>
  <si>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</si>
  <si>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</si>
  <si>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</si>
  <si>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</si>
  <si>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</si>
  <si>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</si>
  <si>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</si>
  <si>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</si>
  <si>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</si>
  <si>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</si>
  <si>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</si>
  <si>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</si>
  <si>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</si>
  <si>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</si>
  <si>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</si>
  <si>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</si>
  <si>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</si>
  <si>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</si>
  <si>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</si>
  <si>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</si>
  <si>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</si>
  <si>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</si>
  <si>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</si>
  <si>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</si>
  <si>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</si>
  <si>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</si>
  <si>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</si>
  <si>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</si>
  <si>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</si>
  <si>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</si>
  <si>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</si>
  <si>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</si>
  <si>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</si>
  <si>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</si>
  <si>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</si>
  <si>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</si>
  <si>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</si>
  <si>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</si>
  <si>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</si>
  <si>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</si>
  <si>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</si>
  <si>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</si>
  <si>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</si>
  <si>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</si>
  <si>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</si>
  <si>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</si>
  <si>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</si>
  <si>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</si>
  <si>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</si>
  <si>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</si>
  <si>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</si>
  <si>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</si>
  <si>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</si>
  <si>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</si>
  <si>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</si>
  <si>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</si>
  <si>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</si>
  <si>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</si>
  <si>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</si>
  <si>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</si>
  <si>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</si>
  <si>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</si>
  <si>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</si>
  <si>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</si>
  <si>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</si>
  <si>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</si>
  <si>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</si>
  <si>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</si>
  <si>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</si>
  <si>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</si>
  <si>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</si>
  <si>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</si>
  <si>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</si>
  <si>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</si>
  <si>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</si>
  <si>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</si>
  <si>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</si>
  <si>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</si>
  <si>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</si>
  <si>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</si>
  <si>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</si>
  <si>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</si>
  <si>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</si>
  <si>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</si>
  <si>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</si>
  <si>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</si>
  <si>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</si>
  <si>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</si>
  <si>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</si>
  <si>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</si>
  <si>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</si>
  <si>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</si>
  <si>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</si>
  <si>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</si>
  <si>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</si>
  <si>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</si>
  <si>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</si>
  <si>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</si>
  <si>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</si>
  <si>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</si>
  <si>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</si>
  <si>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</si>
  <si>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</si>
  <si>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</si>
  <si>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</si>
  <si>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</si>
  <si>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</si>
  <si>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</si>
  <si>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</si>
  <si>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</si>
  <si>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</si>
  <si>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</si>
  <si>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</si>
  <si>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</si>
  <si>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</si>
  <si>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</si>
  <si>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</si>
  <si>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</si>
  <si>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</si>
  <si>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</si>
  <si>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</si>
  <si>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</si>
  <si>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</si>
  <si>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</si>
  <si>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</si>
  <si>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</si>
  <si>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</si>
  <si>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</si>
  <si>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</si>
  <si>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</si>
  <si>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</si>
  <si>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</si>
  <si>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</si>
  <si>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</si>
  <si>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</si>
  <si>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</si>
  <si>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</si>
  <si>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</si>
  <si>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</si>
  <si>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</si>
  <si>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</si>
  <si>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</si>
  <si>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</si>
  <si>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</si>
  <si>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</si>
  <si>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</si>
  <si>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</si>
  <si>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</si>
  <si>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</si>
  <si>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</si>
  <si>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</si>
  <si>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</si>
  <si>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</si>
  <si>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</si>
  <si>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</si>
  <si>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</si>
  <si>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</si>
  <si>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</si>
  <si>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</si>
  <si>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</si>
  <si>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</si>
  <si>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</si>
  <si>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</si>
  <si>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</si>
  <si>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</si>
  <si>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</si>
  <si>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</si>
  <si>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</si>
  <si>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</si>
  <si>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</si>
  <si>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</si>
  <si>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</si>
  <si>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</si>
  <si>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</si>
  <si>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</si>
  <si>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</si>
  <si>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</si>
  <si>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</si>
  <si>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</si>
  <si>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</si>
  <si>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</si>
  <si>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</si>
  <si>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</si>
  <si>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</si>
  <si>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</si>
  <si>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</si>
  <si>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</si>
  <si>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</si>
  <si>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</si>
  <si>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</si>
  <si>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</si>
  <si>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</si>
  <si>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</si>
  <si>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</si>
  <si>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</si>
  <si>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</si>
  <si>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</si>
  <si>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</si>
  <si>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</si>
  <si>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</si>
  <si>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</si>
  <si>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</si>
  <si>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</si>
  <si>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</si>
  <si>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</si>
  <si>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</si>
  <si>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</si>
  <si>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</si>
  <si>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</si>
  <si>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</si>
  <si>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</si>
  <si>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</si>
  <si>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</si>
  <si>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</si>
  <si>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</si>
  <si>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</si>
  <si>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</si>
  <si>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</si>
  <si>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</si>
  <si>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</si>
  <si>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</si>
  <si>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</si>
  <si>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</si>
  <si>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</si>
  <si>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</si>
  <si>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</si>
  <si>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</si>
  <si>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</si>
  <si>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</si>
  <si>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</si>
  <si>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</si>
  <si>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</si>
  <si>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</si>
  <si>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</si>
  <si>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</si>
  <si>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</si>
  <si>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</si>
  <si>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</si>
  <si>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</si>
  <si>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</si>
  <si>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</si>
  <si>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</si>
  <si>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</si>
  <si>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</si>
  <si>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</si>
  <si>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</si>
  <si>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</si>
  <si>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</si>
  <si>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</si>
  <si>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</si>
  <si>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</si>
  <si>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</si>
  <si>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</si>
  <si>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</si>
  <si>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</si>
  <si>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</si>
  <si>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</si>
  <si>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</si>
  <si>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</si>
  <si>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</si>
  <si>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</si>
  <si>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</si>
  <si>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</si>
  <si>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</si>
  <si>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</si>
  <si>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</si>
  <si>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</si>
  <si>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</si>
  <si>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</si>
  <si>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</si>
  <si>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</si>
  <si>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</si>
  <si>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</si>
  <si>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</si>
  <si>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</si>
  <si>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</si>
  <si>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</si>
  <si>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</si>
  <si>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</si>
  <si>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</si>
  <si>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</si>
  <si>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</si>
  <si>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</si>
  <si>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</si>
  <si>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</si>
  <si>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</si>
  <si>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</si>
  <si>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</si>
  <si>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</si>
  <si>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</si>
  <si>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</si>
  <si>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</si>
  <si>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</si>
  <si>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</si>
  <si>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</si>
  <si>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</si>
  <si>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</si>
  <si>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</si>
  <si>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</si>
  <si>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</si>
  <si>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</si>
  <si>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</si>
  <si>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</si>
  <si>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</si>
  <si>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</si>
  <si>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</si>
  <si>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</si>
  <si>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</si>
  <si>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</si>
  <si>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</si>
  <si>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</si>
  <si>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</si>
  <si>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</si>
  <si>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</si>
  <si>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</si>
  <si>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</si>
  <si>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</si>
  <si>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</si>
  <si>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</si>
  <si>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</si>
  <si>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</si>
  <si>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</si>
  <si>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</si>
  <si>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</si>
  <si>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</si>
  <si>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</si>
  <si>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</si>
  <si>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</si>
  <si>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</si>
  <si>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</si>
  <si>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</si>
  <si>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</si>
  <si>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</si>
  <si>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</si>
  <si>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</si>
  <si>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</si>
  <si>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</si>
  <si>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</si>
  <si>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</si>
  <si>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</si>
  <si>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</si>
  <si>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</si>
  <si>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</si>
  <si>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</si>
  <si>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</si>
  <si>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</si>
  <si>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</si>
  <si>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</si>
  <si>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</si>
  <si>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</si>
  <si>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</si>
  <si>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</si>
  <si>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</si>
  <si>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</si>
  <si>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</si>
  <si>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</si>
  <si>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</si>
  <si>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</si>
  <si>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</si>
  <si>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</si>
  <si>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</si>
  <si>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</si>
  <si>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</si>
  <si>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</si>
  <si>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</si>
  <si>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</si>
  <si>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</si>
  <si>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</si>
  <si>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</si>
  <si>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</si>
  <si>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</si>
  <si>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</si>
  <si>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</si>
  <si>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</si>
  <si>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</si>
  <si>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</si>
  <si>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</si>
  <si>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</si>
  <si>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</si>
  <si>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</si>
  <si>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</si>
  <si>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</si>
  <si>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</si>
  <si>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</si>
  <si>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</si>
  <si>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</si>
  <si>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</si>
  <si>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</si>
  <si>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</si>
  <si>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</si>
  <si>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</si>
  <si>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</si>
  <si>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</si>
  <si>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</si>
  <si>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</si>
  <si>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</si>
  <si>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</si>
  <si>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</si>
  <si>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</si>
  <si>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</si>
  <si>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</si>
  <si>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</si>
  <si>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</si>
  <si>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</si>
  <si>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</si>
  <si>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</si>
  <si>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</si>
  <si>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</si>
  <si>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</si>
  <si>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</si>
  <si>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</si>
  <si>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</si>
  <si>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</si>
  <si>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</si>
  <si>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</si>
  <si>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</si>
  <si>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</si>
  <si>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</si>
  <si>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</si>
  <si>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</si>
  <si>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</si>
  <si>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</si>
  <si>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</si>
  <si>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</si>
  <si>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</si>
  <si>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</si>
  <si>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</si>
  <si>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</si>
  <si>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</si>
  <si>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</si>
  <si>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</si>
  <si>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</si>
  <si>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</si>
  <si>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</si>
  <si>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</si>
  <si>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</si>
  <si>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</si>
  <si>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</si>
  <si>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</si>
  <si>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</si>
  <si>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</si>
  <si>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</si>
  <si>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</si>
  <si>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</si>
  <si>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</si>
  <si>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</si>
  <si>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</si>
  <si>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</si>
  <si>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</si>
  <si>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</si>
  <si>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</si>
  <si>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</si>
  <si>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</si>
  <si>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</si>
  <si>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</si>
  <si>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</si>
  <si>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</si>
  <si>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</si>
  <si>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</si>
  <si>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</si>
  <si>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</si>
  <si>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</si>
  <si>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</si>
  <si>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</si>
  <si>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</si>
  <si>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</si>
  <si>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</si>
  <si>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</si>
  <si>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</si>
  <si>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</si>
  <si>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</si>
  <si>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En cumplimiento de la ley, la entidad debio hacer parte del proceso de implementación del NMNC, durante la vigencia 2017 como preparación obligatoria y vigencia 2018 como el primer periodo de aplicación. Las operaciones contables de la entidad durante la vigencia 2018 y en adelante, deben reflejar la correcta aplicación de la nueva normatividad contable, de no ser asi, la entidad no habra cumplido con el proceso de aplicación y sus estados financieros no podrán mostrase bajo el NMNC.</t>
  </si>
  <si>
    <t xml:space="preserve">Aspectos relacionados con que los gestores no suben las planillas de cuenta de cobro en las fechas establecidas al GOOBI y no informan de manera oportuna la novedad que surja dentro de las alternativas comerciales al igual que la  pérdida de documentación relacionada con los acuerdos de pago, además de la  falta de un módulo de cartera en el GOOBI generan un incremento de la cartera </t>
  </si>
  <si>
    <t xml:space="preserve">Factores como la  falta o fallas en el suministro de equipos tecnológicos para desarrollar la gestión de cobro persuasivo, la ausencia de controles para el préstamo de documentos, la no  entrega de los documentos que están bajo custodia de servidores y contratistas en el momento de su retiro, al igual que el  pago sin reporte de facturas, pueden generar riesgos de  no reconocimiento de las obligaciones (deudas) mayores a 91 días
</t>
  </si>
  <si>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t>
  </si>
  <si>
    <t xml:space="preserve">1. Planeación inoportuna de los planes, proyectos, metas en cada vigencia.
</t>
  </si>
  <si>
    <t xml:space="preserve">2. Reducción en la asignación de recursos por inadecuada programación de metas sociales y financieras
</t>
  </si>
  <si>
    <t xml:space="preserve">3. Sanciones y afectación de imagen institucional por el incumplimiento de metas institucionales 
</t>
  </si>
  <si>
    <t xml:space="preserve">1.1. Falta de procesos de inducción al personal encargado de la planeación y seguimiento de los proyectos de inversión
1,2, Cambios no planificados en la formulación de la planeación 
1.3. Requerimientos y ajuste de las  Herramientas y plataformas tecnológicas (HEMI, GOOBI)
1.4. Definición de objetivos, estrategias y metas sin estudios previos del contexto interno y externo
1.5. La información registrada en la herramienta misional - HEMI referente a las características de la población sujeto de atención no corresponde a la realidad de los usuarios
1.6. No contar con datos históricos suficientes acerca del desempeño institucional  
1.7. Aplicación inadecuada de la metodología para la construcción de planes, proyectos, metas e indicadores
1.8. Bajo compromiso y participación por parte de los responsables en la  formulación de planes, proyectos, metas e indicadores
</t>
  </si>
  <si>
    <t xml:space="preserve">1.1. Retrasos en las metas y compromisos institucionales
1.2. Desgaste administrativo y reprocesos
1.3. Incumplimiento normativo 
1.4. Pérdida de credibilidad en la gestión institucional e insatisfacción de las necesidades y  expectativas de los interesados
1.5. Pérdida de recursos por inadecuada utilización 
1.6. Incumplimiento de la misión y de las metas institucionales
1.7. Hallazgos por parte de los entes de control
1.8. Toma de decisiones inadecuada por información no confiable registrada en los instrumentos de planeación institucional
</t>
  </si>
  <si>
    <t xml:space="preserve">2.1. Desconocimiento del nivel directivo del contexto externo e interno de la entidad.
2.2. Cambios no planificados en la formulación de la planeación 
2.3. Falta de coordinación y articulación de las subdirecciones participantes con respecto a la lineamientos de programación
2.4. Baja calidad de la información utilizada en el proceso.
</t>
  </si>
  <si>
    <t xml:space="preserve">2.1. Incremento de los vendedores informales en la ciudad
2,1. Fallas sistémicas en la prestación del servicio.
2.2. Reprocesos en la asignación y distribución presupuestal.
2.3. Incumplimiento de normas legales o fallos judiciales. 
2.3. Incumplimiento de metas estratégicas.
2.4. Pérdida de confianza y credibilidad de la población
</t>
  </si>
  <si>
    <t xml:space="preserve">3.1. Cambios de escenarios políticos, económicos, sociales.
3.2. Inadecuada  articulación con los entes distritales
3.3. Directrices y lineamientos no claros dados desde la SDAE
</t>
  </si>
  <si>
    <t xml:space="preserve">3.1. Retrasos en las metas y compromisos institucionales
3.2. Desgaste administrativo y reprocesos
3.3. Incumplimiento de normas legales o fallos judiciales y requisitos establecidos por la Organización.
3.3. Pérdida de confianza y credibilidad de la sociedad en el IPES
</t>
  </si>
  <si>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Fortalecer el sistema integrado de gestión 
</t>
  </si>
  <si>
    <t xml:space="preserve">5. Presentacion o reporte de informes inoportunos, e inexactos que afecten la toma de decisiones en la entidad.
</t>
  </si>
  <si>
    <t xml:space="preserve">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
</t>
  </si>
  <si>
    <t xml:space="preserve">5.1. Desconocimiento del proceso, actividad o procedimiento.
5.2. Falta de experiencia y agilidad en el trabajo
5.3. Desconocimiento y mal manejo de las plataformas tecnológicas por parte de los Procesos en la entidad.
5.4. Fallas en las actividades de revisión.
5.5. Falta de análisis de los resultados de las mediciones.
</t>
  </si>
  <si>
    <t xml:space="preserve">5,1.Toma de decisiones inadecuada.
5.2. Dificultades para la identificación e implementación de oportunidades de mejora.
5.3. No cumplimiento de los objetivos y metas institucionales.
5.4.Pérdida de Credibilidad.
5.5.Reprocesos.
5.6. Los resultados obtenidos para medir la gestión carecen de objetividad.
</t>
  </si>
  <si>
    <t>La toma de decisiones del proceso y de todos los procesos del l IPES puede resultar afectada cuando los datos registrados en las plataformas tecnológicas y canales de información  no corresponden a la veracidad de la informacion.</t>
  </si>
  <si>
    <t>(SE DEBE HACER UNA DESCRIPCIÓN DETALLADA DEL CONTROL, CONTEMPLANDO PROCEDIMIENTOS Y FORMATOS, RESPONSABLE Y PERIODICIDAD, ACCIONES ANTE POSIBLES DESVIACIONES)</t>
  </si>
  <si>
    <t xml:space="preserve">1. Inadecuada planeación y ejecución de los planes, proyectos, metas e indicadores </t>
  </si>
  <si>
    <t xml:space="preserve">2. Desarticulación de los lineamientos con la normatividad aplicable </t>
  </si>
  <si>
    <t>3. Alteración de los resultados en los planes, programas y estrategias institucionales</t>
  </si>
  <si>
    <t>3.1. No contar con datos históricos suficientes acerca del desempeño institucional  
3.2. Aplicación inadecuada de la metodología para la construcción de planes, proyectos, metas e indicadores
3.3. Cambios no planificados en la formulación de la planeación 
3.4. Falta de coordinación y articulación de las subdirecciones participantes con respecto a la lineamientos de programación
3.5. Baja calidad de la información utilizada en el proceso.</t>
  </si>
  <si>
    <t xml:space="preserve">1. Retrasos en las metas y compromisos institucionales
2. Desgaste administrativo y reprocesos
3. Incumplimiento de normas legales o fallos judiciales y requisitos establecidos por la Organización.
4. Pérdida de confianza y credibilidad de la sociedad en el IPES
5. Demandas, sanciones disciplinarias y fiscales
6. Afectación del logro de la misión institucional por inadecuada planeación y ejecución </t>
  </si>
  <si>
    <t xml:space="preserve">1. Fallas sistémicas en la prestación del servicio.
2. Reprocesos en la asignación y distribución presupuestal.
3. Incumplimiento de normas legales o fallos judiciales. 
4. Incumplimiento de metas estratégicas.
5.Pérdida de confianza y credibilidad de la población
6. Demandas, sanciones disciplinarias y fiscales
7. Afectación del logro de la misión institucional por inadecuada planeación y ejecución </t>
  </si>
  <si>
    <t xml:space="preserve">1.. Insatisfacción de los usuarios 
2.. Costos por reprocesos 
3. Afectación del logro de la misión institucional por inadecuada planeación y ejecución 
</t>
  </si>
  <si>
    <t xml:space="preserve">4.1. Capacidad operativa y apropiación baja  para promover la mejora continua y fortalecimiento del SIGD-MIPG en la entidad
4.2. Falta  apropiación y aplicación de los conceptos del SIGD – MIPG en la Entidad
4.3. Asignación de actividades diferentes a las relacionadas con el objeto contractual para atender la implementación y sostenibilidad del SIG 
</t>
  </si>
  <si>
    <t>2.1. Desconocimiento y no aplicabilidad de la normatividad externa
2.2. Cambios de escenarios políticos, económicos, sociales.
2.3. Inadecuada  articulación con los entes distritales
2.4. Directrices y lineamientos no claros dados desde la SDAE</t>
  </si>
  <si>
    <t xml:space="preserve">Factores como el desconocimiento y no aplicabilidad de la normatividad externa o los cambios imprevistos  de escenarios políticos, económicos, sociales e . Inadecuada  articulación con los entes distritales, como la emisión de directrices y lineamientos no claros dados desde la SDAE, pueden generar como riesgo la desarticulación de los lineamientos con la normatividad aplicable </t>
  </si>
  <si>
    <t>1. Afectación del logro de la misión institucional por inadecuada planeación y ejecución de los planes, proyectos, metas e indicadores
2. La población objeto de atención recibe beneficios del proyecto de inversión sin cumplir con las condiciones 
3. Herramientas y plataformas tecnológicas (HEMI, GOOBI) utilizadas inapropiadamente y con información que no corresponde a la realidad de los usuarios
5. Aplicación inadecuada de la metodología para la construcción de planes, proyectos, metas e indicadores
6. Reducción en la asignación de recursos por inadecuada programación de metas sociales y financieras</t>
  </si>
  <si>
    <t>N/A</t>
  </si>
  <si>
    <r>
      <t xml:space="preserve"> Comparación del número de novedades vs. Planillas de cobro </t>
    </r>
    <r>
      <rPr>
        <sz val="10"/>
        <color rgb="FFFF0000"/>
        <rFont val="Arial"/>
        <family val="2"/>
      </rPr>
      <t>(SE DEBE HACER UNA DESCRIPCIÓN DETALLADA DEL CONTROL, CONTEMPLANDO PROCEDIMIENTOS Y FORMATOS, RESPONSABLE Y PERIODICIDAD, ACCIONES ANTE POSIBLES DESVIACIONES)</t>
    </r>
  </si>
  <si>
    <r>
      <t xml:space="preserve">Diligenciamiento de base de datos Excel con datos de los beneficiaros morosos que suscribieron acuerdos de pago y documentos organizados en archivadores </t>
    </r>
    <r>
      <rPr>
        <sz val="10"/>
        <color rgb="FFFF0000"/>
        <rFont val="Arial"/>
        <family val="2"/>
      </rPr>
      <t xml:space="preserve"> (SE DEBE HACER UNA DESCRIPCIÓN DETALLADA DEL CONTROL, CONTEMPLANDO PROCEDIMIENTOS Y FORMATOS, RESPONSABLE Y PERIODICIDAD, ACCIONES ANTE POSIBLES DESVIACIONES)</t>
    </r>
  </si>
  <si>
    <r>
      <rPr>
        <sz val="10"/>
        <color theme="3" tint="0.39997558519241921"/>
        <rFont val="Arial"/>
        <family val="2"/>
      </rPr>
      <t>La aplicación del pago de la tarifa o canon por concepto de contratos de uso y aprovechamiento regulado y de arrendamiento de las diferentes alternativas comerciales suscritos entre los beneficiarios o comerciantes y el IPES, u ocupación en situación de hecho, se imputa conforme al recibo mensual que expida el Instituto Para la Economía Social–IPES, en concordancia con la normatividad vigente</t>
    </r>
    <r>
      <rPr>
        <sz val="10"/>
        <color rgb="FFFF0000"/>
        <rFont val="Arial"/>
        <family val="2"/>
      </rPr>
      <t xml:space="preserve"> (SE DEBE HACER UNA DESCRIPCIÓN DETALLADA DEL CONTROL, CONTEMPLANDO PROCEDIMIENTOS Y FORMATOS, RESPONSABLE Y PERIODICIDAD, ACCIONES ANTE POSIBLES DESVIACIONES)</t>
    </r>
  </si>
  <si>
    <r>
      <t xml:space="preserve">Verificación de la veracidad de los regustros que se llevan en Excel relacionados con la cartera </t>
    </r>
    <r>
      <rPr>
        <sz val="10"/>
        <color rgb="FFFF0000"/>
        <rFont val="Arial"/>
        <family val="2"/>
      </rPr>
      <t>(SE DEBE HACER UNA DESCRIPCIÓN DETALLADA DEL CONTROL, CONTEMPLANDO PROCEDIMIENTOS Y FORMATOS, RESPONSABLE Y PERIODICIDAD, ACCIONES ANTE POSIBLES DESVIACIONES)</t>
    </r>
  </si>
  <si>
    <r>
      <t xml:space="preserve">Perfeccionamiento de los contratos realidad  o contratos verbales para los beneficiaros y/o comerciantes con situaciones de hecho.  </t>
    </r>
    <r>
      <rPr>
        <sz val="10"/>
        <color rgb="FFFF0000"/>
        <rFont val="Arial"/>
        <family val="2"/>
      </rPr>
      <t>(SE DEBE HACER UNA DESCRIPCIÓN DETALLADA DEL CONTROL, CONTEMPLANDO PROCEDIMIENTOS Y FORMATOS, RESPONSABLE Y PERIODICIDAD, ACCIONES ANTE POSIBLES DESVIACIONES)</t>
    </r>
  </si>
  <si>
    <r>
      <t xml:space="preserve"> Verificación del vencimiento del término de prescripción </t>
    </r>
    <r>
      <rPr>
        <sz val="10"/>
        <color rgb="FFFF0000"/>
        <rFont val="Arial"/>
        <family val="2"/>
      </rPr>
      <t>(SE DEBE HACER UNA DESCRIPCIÓN DETALLADA DEL CONTROL, CONTEMPLANDO PROCEDIMIENTOS Y FORMATOS, RESPONSABLE Y PERIODICIDAD, ACCIONES ANTE POSIBLES DESVIACIONES)</t>
    </r>
  </si>
  <si>
    <r>
      <t xml:space="preserve"> (</t>
    </r>
    <r>
      <rPr>
        <sz val="10"/>
        <color rgb="FFFF0000"/>
        <rFont val="Arial"/>
        <family val="2"/>
      </rPr>
      <t>SE DEBE HACER UNA DESCRIPCIÓN DETALLADA DEL CONTROL, CONTEMPLANDO PROCEDIMIENTOS Y FORMATOS, RESPONSABLE Y PERIODICIDAD, ACCIONES ANTE POSIBLES DESVIACIONES)</t>
    </r>
  </si>
  <si>
    <t>A través de la estrategia de martes de calidad  liderado por el equipo del  SIG-MIPG  realizado mensualmente se apropia  a los funcionarios y contratistas sobre la importancia del SIGD- MIPG con diferentes mecanismos de divulgación, como sensibilización, capacitaciones, talleres para  la aplicación de diferentes instrumentos, metodologías, procedimientos y metodologías para el desempeño  y mejora continua de los procesos, en caso de desviaciones se incluye capacitaciones del SIGD- MIPG en el marco del PIC para el fortalecimiento  del SIGD-MIPG u otros talleres que se realicen para la mejora del sistema.</t>
  </si>
  <si>
    <t>1.1. Atraso en la implementación de buenas prácticas en comparación con entidades similares 
1.2. Inadecuada programación de metas sociales y financieras
1.3. Falta de procesos de inducción al personal encargado de la planeación y seguimiento de los proyectos de inversión
1,4, Cambios no planificados en la formulación de planes, proyectos, metas e indicadores
1.5. Registros inoportunos y no concordantes en las herramientas y plataformas tecnológicas (HEMI, GOOBI, PREDIS, SEGPLAN)
1.6. Definición de objetivos, estrategias y metas sin  contexto interno y externo
1.7. No contar con datos históricos suficientes acerca del desempeño institucional  
1.8. Aplicación inadecuada de la metodología para la construcción de planes, proyectos, metas e indicadores
1.9. Bajo compromiso y participación por parte de los responsables en la  formulación de planes, proyectos, metas e indicadores
1.10. No Actualización y publicación del mapa de riesgos de gestión de la entidad.
1.11. Implementación inadecuada del procedimiento PR-042 en lo relacionado con  la revisión y ajuste de la planeación estratégico</t>
  </si>
  <si>
    <t>Diseñar y adoptar los documentos considerados inherentes y necesarios para la correcta aplicación del  PR - 122 Formulacion, seguimiento y evaluación a los proyectos de inversion. Ajuste a este procedimiento en los puntos detectados para el control y  para fundamentar la formulacion adecuada de los proyectos de inversion  2. Diseño e implementacion del manual de formulación y seguimiento a los proyectos de inversion.</t>
  </si>
  <si>
    <t>SDAE - Planeación</t>
  </si>
  <si>
    <t xml:space="preserve">1. Revisión y actualización del procedimiento PR -058 Normograma del proceso, ante nueva normatividad que se presente.
</t>
  </si>
  <si>
    <t xml:space="preserve">2. Ajuste a los procedimientos del proceso acorde a la  normatividad actual.  </t>
  </si>
  <si>
    <t xml:space="preserve">PR-058 Normograma del proceso de Planeación Estratégica y Táctica actualizado
</t>
  </si>
  <si>
    <t xml:space="preserve">Procedimientos actualizados ante nueva nromatividad </t>
  </si>
  <si>
    <t>La falta de coordinación y articulación de las subdirecciones participantes con respecto a la lineamientos de programación, como la baja calidad de la información utilizada en el proceso y la aplicación inadecuada de la metodología para la construcción de planes, proyectos, metas e indicadores, pueden causar alteración de los resultados en los planes, programas y estrategias institucionales</t>
  </si>
  <si>
    <t>Diseñar el Manual de formulación de proyectos de inversión, que defina ténicamente los planes proyectos, metas e indicadores desde la formulación de los proyectos de inversión (Modelos de Planeacion Nacional, ODS, Politicas Públicas)</t>
  </si>
  <si>
    <t>2.  Diseñar el Manual de formulacion de proyectos de inversión, que defina técnicamente los planes proyectos, metas e indicadores desde la formulación de los proyectos de inversión (Modelos de Planeación Nacional, ODS, Politicas Públicas)</t>
  </si>
  <si>
    <r>
      <t xml:space="preserve">Elaborar un manual de formulación y seguimiento de los  proyectos, el cual es  necesario para fundamentar y dar soporte técnico y lineamientos específicos  de los </t>
    </r>
    <r>
      <rPr>
        <b/>
        <sz val="10"/>
        <color theme="1"/>
        <rFont val="Arial"/>
        <family val="2"/>
      </rPr>
      <t>resultados</t>
    </r>
    <r>
      <rPr>
        <sz val="10"/>
        <color theme="1"/>
        <rFont val="Arial"/>
        <family val="2"/>
      </rPr>
      <t xml:space="preserve"> obtenidos en cuanto a PLANES, PROGRAMAS, PROYECTOS Y ESTRATEGIAS INSTITUCIONALES.</t>
    </r>
  </si>
  <si>
    <t xml:space="preserve">Un procedimiento actualizado </t>
  </si>
  <si>
    <t>Procedimiento actualizado a demanda de la normatividad vigente</t>
  </si>
  <si>
    <t>4. Mejora continua inexistente del   SIGD-MIPG en la gestión estratégica y operativa  de la entidad</t>
  </si>
  <si>
    <t xml:space="preserve">Factores relacionados con la falta de apropiación y aplicación de los conceptos del SIGD – MIPG en la Entidad, al igual que la asignación de actividades diferentes a las relacionadas con el objeto contractual para atender su implementación, además de la alta rotación del personal que apoya su gestión pueden generar un sistema integrado insostenible y sin propuestas de fortalecimiento  con respecto a la mejora continua de la gestión  institucional.
</t>
  </si>
  <si>
    <t>SDAE-MIPG</t>
  </si>
  <si>
    <t>Número de jornadas de sensibilización realizadas/ No de jornadas de sensibilización programadas</t>
  </si>
  <si>
    <t>Lista de asistencia y registro fotográfico de camapañas de sensiblización de implementación y sostenibilidad de MIPG</t>
  </si>
  <si>
    <t>Plan de acción de implementación y sostenibilidad del SIG-MIPG</t>
  </si>
  <si>
    <t>5. Limitación a la ciudadanía para el acceso a la información,
relacionada con el cumplimiento de la misión de la Entidad</t>
  </si>
  <si>
    <t>1. Insatisfacción de los usuarios 
2. Costos por reprocesos 
3. Afectación del logro de la misión institucional por la no participación de la ciudadanía 
4. Incumplimiento de normas legales o fallos judiciales. 
5. Incumplimiento de metas estratégicas.
6.Pérdida de confianza y credibilidad de la población</t>
  </si>
  <si>
    <t>Aspectos como la deficiente participación de la ciudadanía en la rendición de cuentas, la no potencialización de espaciós virtuales en la entidad para promover la participación ciudadana o la Inoportuna actualización de la página web de la entidad, como la baja promoción de la página web y los espacios de interacción de la entidad con la ciudadanía (redes sociales, entre otros) pueden generar limitantes a la ciudadanía para el acceso a la información, relacionada con el cumplimiento de la misión de la Entidad:</t>
  </si>
  <si>
    <t xml:space="preserve">5.1. Deficiente participación de la ciudadanía en la rendición de cuentas.
5.2. La no potencialización de espaciós virtuales en la entidad para promover la participación ciudadana para contemplar sus necesidades y expectativas frente a los servicios prestados por la entidad
5.3. Inoportuna actualización de la página web de la entidad
5.4. La baja promoción de la página web y los espacios de interacción de la entidad con la ciudadanía (redes sociales, entre otros)
</t>
  </si>
  <si>
    <t>Ajustar el PR-061 Participación ciudadana y rendición de cuentas, conforme a los lineamientos normativos vigentes.</t>
  </si>
  <si>
    <t xml:space="preserve">PR-061 actualizado
</t>
  </si>
  <si>
    <t xml:space="preserve">Los profesionales de la Subdirección de Diseño y Análisis Estratégico de manera permanente y en el marco del procedimiento PR-058. NORMOGRAMA, identifican y verifican el cumplimiento de las obligaciones y lineamientos que se derivan de los requisitos legales y/o normativos asociados al proceso de planeación estratégica y táctica </t>
  </si>
  <si>
    <t xml:space="preserve">Desde la Subdirección de Diseño y Análisis Estratégico los profesionales en el marco del PR-061 PARTICIPACIÓN CIUDADANA Y RENDICIÓN DE CUENTAS, de manera permanente se responsabilizan y coordinan con las demás dependencias la generación de  mecanismos para la rendición permanente cuentas a la ciudadanía y promueven espacios para la participación ciudadana y el control social, contemplando  herramientas de gestión definidas en el Plan Anticorrupción y Atención al Ciudadano.
 </t>
  </si>
  <si>
    <r>
      <rPr>
        <sz val="10"/>
        <rFont val="Arial"/>
        <family val="2"/>
      </rPr>
      <t xml:space="preserve">Los profesionales de la Subdirección de Diseño y Análisis Estratégico, de manera permanente en el marco del procedimiento  PR-122 FORMULACIÓN SEGUIMIENTO Y EVALUACION A LOS PROYECTOS DE INVERSIÓN; realizan asesoría y acompañamiento a los proyectos de inversión de la entidad, con el propósito de realizar seguimiento a la ejecución presupuestal, cumplimiento de metas, a partir de lo cual elaboran los respectivos informes con el propósito de medir los avances  de metas, indicadores, recursos, cronogramas de inversión, información poblacional, con lo cual tomar  decisiones de mejora continúa para el IPES.  
</t>
    </r>
    <r>
      <rPr>
        <sz val="10"/>
        <color rgb="FFFF0000"/>
        <rFont val="Arial"/>
        <family val="2"/>
      </rPr>
      <t xml:space="preserve">
</t>
    </r>
  </si>
  <si>
    <t xml:space="preserve">Los profesionales de las subirecciones  de la entidad  participan de manera permanente
en la elaboración de las caracterizaciones de los servicios generados por la entidad
en el marco de la guía para la planificación operativa de la Secretaría general de la Alcaldía Mayor de Bogotá y el procedimiento PR-053. PLANIFICACIÓN OPERATIVA, definiendo y haciendo seguimiento a  los controles establecidos en las características de calidad del 
producto o servicio requeridas para satisfacer las necesidades y expectativas de los usuarios y partes interesadas. </t>
  </si>
  <si>
    <t xml:space="preserve">Los profesionales de la Subdirección de Diseño y Análisis Estratégico, en coordinación con los profesionales delegados de las subdirecciones en el marco del procedimiento PR-042. PLANIFICACIÓN ESTRATÉGICA Y OPERATIVA  y el manual MS-017 MANUAL DE INDICADORES DE GESTION E IMPACTO, e instructivo IN-086 INSTRUCTIVO PLAN DE ACCIÓN, definen anualmente las actividades estratégicas para la formulación, reformulación  de la planeación institucional , haciendo seguimiento mensual con el propósito de lograr el civo umplimiento de los objetivos institucionales y los resultados propuestos.vo 
</t>
  </si>
  <si>
    <t xml:space="preserve">Los profesionales designados por cada dependencia participan anualmente en la construcción de los elementos del direccionamiento estratégico de la entidad en el marco del instructivo IN-059 DIRECCIONAMIENTO ESTRATÉGICO, con el propósito de definir los lineamientos estratégicos de la entidad.
</t>
  </si>
  <si>
    <r>
      <t xml:space="preserve">Aspectos asociados con   inadecuada programación de metas sociales y financieras; realización de cambios no planificados en la formulación de planes, proyectos, metas e indicadores y registros inoportunos y no concordantes en las Herramientas y plataformas tecnológicas (HEMI, GOOBI, PREDIS, </t>
    </r>
    <r>
      <rPr>
        <sz val="10"/>
        <rFont val="Arial"/>
        <family val="2"/>
      </rPr>
      <t>SEGPLAN),</t>
    </r>
    <r>
      <rPr>
        <sz val="10"/>
        <color rgb="FFFF0000"/>
        <rFont val="Arial"/>
        <family val="2"/>
      </rPr>
      <t xml:space="preserve"> </t>
    </r>
    <r>
      <rPr>
        <sz val="10"/>
        <color theme="1"/>
        <rFont val="Arial"/>
        <family val="2"/>
      </rPr>
      <t xml:space="preserve"> pueden conllevar una inadecuada planeación y ejecución de los planes, proyectos, metas e indicadores. </t>
    </r>
  </si>
  <si>
    <t xml:space="preserve">N.A.
</t>
  </si>
  <si>
    <t xml:space="preserve">Interrelación con otros procesos INTERACCIONES CON OTROS PROCESOS: relación precisa con otros procesos en cuanto a insumos, proveedores, productos, usuarios o clientes.
</t>
  </si>
  <si>
    <t xml:space="preserve">Planeación inoportuna de los planes, proyectos, metas en cada vigencia.
</t>
  </si>
  <si>
    <t xml:space="preserve">No se ingresa la información de manera correcta y oportuna a los sistemas de información de la entidad.
 Baja calidad de la información utilizada en el proceso.
</t>
  </si>
  <si>
    <t xml:space="preserve">Perdida de integridad Perdida de disponibilidad  
</t>
  </si>
  <si>
    <t xml:space="preserve">Objetivo del Proceso Proceso DISEÑO DEL PROCESO: claridad en la descripción del alcance y objetivo del proceso.
</t>
  </si>
  <si>
    <t>Reparto incorrecto por parte de Gestión Documental y/o pérdida de tiempo en el reparto de la documentación</t>
  </si>
  <si>
    <t xml:space="preserve">Deficiencia de control de documentos en la Entidad.
Falta de coordinación y articulación de las subdirecciones participantes con respecto a la lineamientos de programación y utilización de procedimientos
</t>
  </si>
  <si>
    <t xml:space="preserve">SIGD – MIPG IPES, insostenible y sin propuestas de fortalecimiento  con respecto a la mejora continua de la gestión  institucional.
</t>
  </si>
  <si>
    <t xml:space="preserve">Cambios normativos que impliquen nuevas directrices, ajustes en programas y proyectos  Sentencias judiciales que impliquen mayor cobertura de atención con el mismo presupuesto
</t>
  </si>
  <si>
    <t xml:space="preserve">Planeación inoportuna de los planes, proyectos, metas en cada vigencia.
Sanciones y afectación de imagen institucional por el incumplimiento de metas institucionales 
</t>
  </si>
  <si>
    <t xml:space="preserve">Nuevas plataformas tecnológicas que impliquen cambios de la infraestructura y la cultura organizacional de la entidad
</t>
  </si>
  <si>
    <t xml:space="preserve">Respuesta no oportuna a los seguimientos de planes, proyectos y metas 
</t>
  </si>
  <si>
    <t xml:space="preserve">Cambios no planificados en la formulación de la planeación 
Falta de apropiación y aplicación de los conceptos del SIGD – MIPG en la Entidad
Asignación de actividades diferentes a las relacionadas con el objeto contractual para atender la implementación y sostenibilidad del SIG 
</t>
  </si>
  <si>
    <t xml:space="preserve">Planeación inoportuna de los planes, proyectos, metas en cada vigencia.
SIGD – MIPG IPES, insostenible y sin propuestas de fortalecimiento  con respecto a la mejora continua de la gestión  institucional.
</t>
  </si>
  <si>
    <t xml:space="preserve">Cambios no planificados en la formulación de la planeación 
Falta de apropiación y aplicación de los conceptos del SIGD – MIPG en la Entidad
Asignación de actividades diferentes a las relacionadas con el objeto contractual para atender la implementación y sostenibilidad del SIG 
</t>
  </si>
  <si>
    <t xml:space="preserve">Desconocimiento del nivel directivo del contexto externo e interno de la entidad.
Cambios no planificados en la formulación de la planeación 
Falta de coordinación y articulación de las subdirecciones participantes con respecto a la lineamientos de programación
Baja calidad de la información utilizada en el proceso.
</t>
  </si>
  <si>
    <t xml:space="preserve">Reducción en la asignación de recursos por inadecuada programación de metas sociales y financieras
</t>
  </si>
  <si>
    <t xml:space="preserve">Deficiencia de control de documentos en la Entidad.
Falta de coordinación y articulación de las subdirecciones participantes con respecto a la lineamientos de programación y utilización de procedimientos
</t>
  </si>
  <si>
    <t xml:space="preserve">Actualización de los procedimientos del proceso de Planeación Estratégica y Táctica, acorde a cambios normativos que se presenten </t>
  </si>
  <si>
    <t xml:space="preserve">Se cuenta con un plan de adecuación y sostenibilidad del SIGD- MIPG anual para la  la entidad donde se establecen actividades para el fortalecimiento, apropiación y la mejora del sistema, el cual es responsabilidad del equipo SIG realizar seguimiento trimestral a través de la bitácora e indicador Porcentaje de ejecución del plan de adecuación y sostenibilidad SIGD-MIPG, reportado SEGPLAN, cuando se presentan incumplimiento de las metas se realizan las respectivas oportunidades de mejora  para analizar las metas propuestas.
</t>
  </si>
  <si>
    <t>Jornadas de sensibilización de implementación y sostenibilidad de MIPG en el IPES, para generar cultura organizacional y apropiación en el tema, a partir del Plan Institucional de capacitación PIC de la entidad</t>
  </si>
  <si>
    <t>Continuar con la implementación de la política de Fortalecimiento organizacional y simplificación de procesos e igualmente fortalecer y apropiar la estrategia martes de calidad</t>
  </si>
  <si>
    <t xml:space="preserve">SDAE- planeación </t>
  </si>
  <si>
    <t>Reducción en la asignación de recursos por inadecuada programación de metas sociales y financieras</t>
  </si>
  <si>
    <t>Falta de procesos de inducción al personal encargado de la planeación y seguimiento de los proyectos de inversión</t>
  </si>
  <si>
    <t>Planeación inoportuna de los planes, proyectos, metas en cada vigencia.
Mejora continua inexistente del   SIGD-MIPG en la gestión estratégica y operativa  de la entidad
Inadecuada planeación y ejecución de los planes, proyectos, metas e indicadores</t>
  </si>
  <si>
    <t xml:space="preserve">
Planeación inoportuna de los planes, proyectos, metas en cada vigencia.
Inadecuada planeación y ejecución de los planes, proyectos, metas e indicadores
</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</si>
  <si>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</si>
  <si>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</si>
  <si>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1. Procedimiento PR-122 actualizado. 
</t>
  </si>
  <si>
    <t>INDICADOR /INDICE</t>
  </si>
  <si>
    <t>AÑO:</t>
  </si>
  <si>
    <t>FECHA DE ACTUALIZACIÓN:</t>
  </si>
  <si>
    <t xml:space="preserve">Ambiental </t>
  </si>
  <si>
    <t>30 de Septiembre de 2019</t>
  </si>
  <si>
    <t>10 de enero de 2017</t>
  </si>
  <si>
    <t>Seguimiento cuarto trimestre 2019</t>
  </si>
  <si>
    <t>31 de diciembre de 2019</t>
  </si>
  <si>
    <t>PRIMER CUATRIMESTRE
(30 DE ABRIL DE 2020)</t>
  </si>
  <si>
    <t>SEGUNDO  CUATRIMESTRE
(31 DE AGOSTO DE 2020)</t>
  </si>
  <si>
    <t>TERCER  CUATRIMESTRE
(31 DE DICIEMBRE DE 2020)</t>
  </si>
  <si>
    <t>Definición, validación de riesgos a gestionar durante la vigencia 2020</t>
  </si>
  <si>
    <t>31 de enero de 2020</t>
  </si>
  <si>
    <t xml:space="preserve">MAPA DE RIESGOS DE PROCESO 2020
INSTITUTO PARA LA ECONOMÍA SOCIAL - IPES </t>
  </si>
  <si>
    <t xml:space="preserve">MAPA DE RIESGOS DE PROCESO  2020
INSTITUTO PARA LA ECONOMÍA SOCIAL - IPES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</si>
</sst>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0"/>
      <name val="Arial"/>
      <family val="2"/>
    </font>
    <font>
      <b/>
      <sz val="10"/>
      <color theme="0"/>
      <name val="Arial"/>
      <family val="2"/>
    </font>
    <font>
      <b/>
      <sz val="10"/>
      <color rgb="FFFFFFFF"/>
      <name val="Arial"/>
      <family val="2"/>
    </font>
    <font>
      <b/>
      <sz val="10"/>
      <color rgb="FF0D0D0D"/>
      <name val="Arial"/>
      <family val="2"/>
    </font>
    <font>
      <b/>
      <sz val="10"/>
      <name val="Calibri"/>
      <family val="2"/>
      <scheme val="minor"/>
    </font>
    <font>
      <sz val="10"/>
      <color rgb="FFFF0000"/>
      <name val="Arial"/>
      <family val="2"/>
    </font>
    <font>
      <sz val="10"/>
      <color theme="4"/>
      <name val="Arial"/>
      <family val="2"/>
    </font>
    <font>
      <sz val="10"/>
      <color theme="4"/>
      <name val="Calibri"/>
      <family val="2"/>
      <scheme val="minor"/>
    </font>
    <font>
      <sz val="10"/>
      <color theme="5"/>
      <name val="Arial"/>
      <family val="2"/>
    </font>
    <font>
      <sz val="10"/>
      <color theme="3" tint="0.39997558519241921"/>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46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justify"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3" fillId="0" borderId="0" xfId="0" applyFont="1" applyAlignment="1" applyProtection="1">
      <alignment horizontal="center" vertical="center" wrapText="1"/>
      <protection locked="0"/>
    </xf>
    <xf numFmtId="0" fontId="40" fillId="0" borderId="1" xfId="0" applyFont="1" applyFill="1" applyBorder="1" applyAlignment="1" applyProtection="1">
      <alignment horizontal="justify" vertical="center" wrapText="1"/>
      <protection locked="0"/>
    </xf>
    <xf numFmtId="0" fontId="5" fillId="25" borderId="1" xfId="0" applyFont="1" applyFill="1" applyBorder="1" applyAlignment="1" applyProtection="1">
      <alignment horizontal="center" vertical="center" wrapText="1"/>
      <protection locked="0"/>
    </xf>
    <xf numFmtId="0" fontId="41" fillId="5" borderId="19" xfId="0" applyFont="1" applyFill="1" applyBorder="1" applyAlignment="1" applyProtection="1">
      <alignment horizontal="center" vertical="center" wrapText="1"/>
      <protection locked="0" hidden="1"/>
    </xf>
    <xf numFmtId="0" fontId="13" fillId="0" borderId="0" xfId="0" applyFont="1" applyProtection="1">
      <protection locked="0"/>
    </xf>
    <xf numFmtId="0" fontId="40" fillId="0" borderId="2" xfId="0" applyFont="1" applyFill="1" applyBorder="1" applyAlignment="1" applyProtection="1">
      <alignment horizontal="justify" vertical="center" wrapText="1"/>
      <protection locked="0"/>
    </xf>
    <xf numFmtId="0" fontId="43" fillId="0" borderId="1"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protection locked="0"/>
    </xf>
    <xf numFmtId="0" fontId="44" fillId="0" borderId="1" xfId="0" applyFont="1" applyBorder="1" applyAlignment="1" applyProtection="1">
      <alignment horizontal="center" vertical="center"/>
    </xf>
    <xf numFmtId="0" fontId="3" fillId="0" borderId="1" xfId="0" applyFont="1" applyFill="1" applyBorder="1" applyAlignment="1" applyProtection="1">
      <alignment horizontal="justify" vertical="center" wrapText="1"/>
      <protection locked="0"/>
    </xf>
    <xf numFmtId="164" fontId="4"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justify" vertical="center" wrapText="1"/>
      <protection locked="0"/>
    </xf>
    <xf numFmtId="15" fontId="3" fillId="0" borderId="1" xfId="0" applyNumberFormat="1" applyFont="1" applyBorder="1" applyAlignment="1" applyProtection="1">
      <alignment horizontal="justify" vertical="center" wrapText="1"/>
      <protection locked="0"/>
    </xf>
    <xf numFmtId="15" fontId="3" fillId="0" borderId="1" xfId="0" applyNumberFormat="1" applyFont="1" applyBorder="1" applyAlignment="1" applyProtection="1">
      <alignment horizontal="center" vertical="center" wrapText="1"/>
      <protection locked="0"/>
    </xf>
    <xf numFmtId="9" fontId="3" fillId="0" borderId="1" xfId="2"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justify" vertical="center" wrapText="1"/>
      <protection locked="0"/>
    </xf>
    <xf numFmtId="0" fontId="3" fillId="13" borderId="1" xfId="0" applyFont="1" applyFill="1" applyBorder="1" applyAlignment="1" applyProtection="1">
      <alignment horizontal="center" vertical="center" wrapText="1"/>
      <protection locked="0"/>
    </xf>
    <xf numFmtId="0" fontId="43" fillId="0" borderId="1" xfId="0" applyFont="1" applyBorder="1" applyAlignment="1" applyProtection="1">
      <alignment horizontal="center" vertical="center" wrapText="1"/>
    </xf>
    <xf numFmtId="0" fontId="43" fillId="0" borderId="1" xfId="0" applyFont="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3" fillId="14" borderId="1" xfId="0" applyFont="1" applyFill="1" applyBorder="1" applyAlignment="1" applyProtection="1">
      <alignment horizontal="justify" vertical="center" wrapText="1"/>
      <protection locked="0"/>
    </xf>
    <xf numFmtId="9" fontId="3" fillId="0" borderId="1" xfId="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14" borderId="1" xfId="0" applyFont="1" applyFill="1" applyBorder="1" applyAlignment="1" applyProtection="1">
      <alignment vertical="center" wrapText="1"/>
      <protection locked="0"/>
    </xf>
    <xf numFmtId="0" fontId="5" fillId="14" borderId="1" xfId="0" applyFont="1" applyFill="1" applyBorder="1" applyAlignment="1" applyProtection="1">
      <alignment horizontal="justify" vertical="center" wrapText="1"/>
      <protection locked="0"/>
    </xf>
    <xf numFmtId="0" fontId="5" fillId="14" borderId="1"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justify" vertical="center" wrapText="1"/>
      <protection locked="0"/>
    </xf>
    <xf numFmtId="0" fontId="42"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0" fontId="3" fillId="0" borderId="1" xfId="0" applyFont="1" applyFill="1" applyBorder="1" applyAlignment="1" applyProtection="1">
      <alignment horizontal="justify" vertical="center" wrapText="1"/>
      <protection locked="0"/>
    </xf>
    <xf numFmtId="0" fontId="43" fillId="0" borderId="1" xfId="0" applyFont="1" applyBorder="1" applyAlignment="1" applyProtection="1">
      <alignment horizontal="center" vertical="center" wrapText="1"/>
    </xf>
    <xf numFmtId="0" fontId="43" fillId="0" borderId="1" xfId="0" applyFont="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1" fontId="45" fillId="0" borderId="1" xfId="0" applyNumberFormat="1" applyFont="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14" borderId="5" xfId="0" applyFont="1" applyFill="1" applyBorder="1" applyAlignment="1" applyProtection="1">
      <alignment horizontal="justify" vertical="center" wrapText="1"/>
      <protection locked="0"/>
    </xf>
    <xf numFmtId="0" fontId="47" fillId="35" borderId="51" xfId="0" applyFont="1" applyFill="1" applyBorder="1" applyAlignment="1">
      <alignment horizontal="center" vertical="center" wrapText="1"/>
    </xf>
    <xf numFmtId="0" fontId="5" fillId="14" borderId="6" xfId="0" applyFont="1" applyFill="1" applyBorder="1" applyAlignment="1" applyProtection="1">
      <alignment horizontal="justify" vertical="center" wrapText="1"/>
      <protection locked="0"/>
    </xf>
    <xf numFmtId="14" fontId="47" fillId="0" borderId="52"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pplyProtection="1">
      <alignment horizontal="center" vertical="center" wrapText="1"/>
      <protection locked="0"/>
    </xf>
    <xf numFmtId="0" fontId="47" fillId="0" borderId="53" xfId="0" applyFont="1" applyBorder="1" applyAlignment="1" applyProtection="1">
      <alignment horizontal="center" vertical="center" wrapText="1"/>
      <protection locked="0"/>
    </xf>
    <xf numFmtId="0" fontId="47" fillId="35" borderId="54" xfId="0" applyFont="1" applyFill="1" applyBorder="1" applyAlignment="1">
      <alignment horizontal="center" vertical="center" wrapText="1"/>
    </xf>
    <xf numFmtId="0" fontId="3" fillId="14" borderId="5" xfId="0" applyFont="1" applyFill="1" applyBorder="1" applyAlignment="1" applyProtection="1">
      <alignment vertical="center" wrapText="1"/>
      <protection locked="0"/>
    </xf>
    <xf numFmtId="0" fontId="5" fillId="14" borderId="3" xfId="0" applyFont="1" applyFill="1" applyBorder="1" applyAlignment="1" applyProtection="1">
      <alignment horizontal="center"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3" xfId="0" applyFont="1" applyFill="1" applyBorder="1" applyAlignment="1">
      <alignment horizontal="center" vertical="center" textRotation="90" wrapText="1"/>
    </xf>
    <xf numFmtId="0" fontId="31" fillId="14"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2" fillId="0" borderId="3" xfId="0" applyFont="1" applyBorder="1" applyAlignment="1">
      <alignment horizontal="center" vertical="center" wrapText="1"/>
    </xf>
    <xf numFmtId="0" fontId="32" fillId="0" borderId="48"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50" xfId="0" applyFont="1" applyBorder="1" applyAlignment="1">
      <alignment horizontal="center" vertical="center" wrapText="1"/>
    </xf>
    <xf numFmtId="0" fontId="0" fillId="0" borderId="5" xfId="0" applyBorder="1" applyAlignment="1">
      <alignment horizontal="center" wrapText="1"/>
    </xf>
    <xf numFmtId="0" fontId="0" fillId="0" borderId="7" xfId="0" applyBorder="1" applyAlignment="1">
      <alignment horizontal="center"/>
    </xf>
    <xf numFmtId="0" fontId="0" fillId="0" borderId="6" xfId="0" applyBorder="1" applyAlignment="1">
      <alignment horizontal="center"/>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1" fillId="14" borderId="45"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49"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23" fillId="0" borderId="3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9" fontId="3" fillId="0" borderId="4" xfId="0" applyNumberFormat="1" applyFont="1" applyBorder="1" applyAlignment="1" applyProtection="1">
      <alignment horizontal="center" vertical="center" wrapText="1"/>
      <protection locked="0"/>
    </xf>
    <xf numFmtId="9" fontId="3" fillId="0" borderId="3" xfId="0" applyNumberFormat="1" applyFont="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4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1" fontId="45" fillId="0" borderId="1" xfId="0" applyNumberFormat="1" applyFont="1" applyBorder="1" applyAlignment="1" applyProtection="1">
      <alignment horizontal="center" vertical="center" wrapText="1"/>
    </xf>
    <xf numFmtId="0" fontId="43" fillId="0" borderId="1" xfId="0" applyFont="1" applyBorder="1" applyAlignment="1" applyProtection="1">
      <alignment horizontal="center" vertical="center" wrapText="1"/>
    </xf>
    <xf numFmtId="0" fontId="3" fillId="13" borderId="1" xfId="0" applyFont="1" applyFill="1" applyBorder="1" applyAlignment="1" applyProtection="1">
      <alignment horizontal="center" vertical="center" wrapText="1"/>
      <protection locked="0"/>
    </xf>
    <xf numFmtId="0" fontId="39" fillId="19" borderId="2" xfId="0" applyFont="1" applyFill="1" applyBorder="1" applyAlignment="1" applyProtection="1">
      <alignment horizontal="center" vertical="center" wrapText="1"/>
      <protection locked="0"/>
    </xf>
    <xf numFmtId="0" fontId="39" fillId="19" borderId="3"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38"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justify" vertical="top" wrapText="1"/>
      <protection locked="0"/>
    </xf>
    <xf numFmtId="0" fontId="3" fillId="0" borderId="1" xfId="0" applyFont="1" applyFill="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164" fontId="4" fillId="0" borderId="4" xfId="0" applyNumberFormat="1"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left" vertical="center" wrapText="1"/>
      <protection locked="0"/>
    </xf>
    <xf numFmtId="164" fontId="3" fillId="0" borderId="3" xfId="0" applyNumberFormat="1" applyFont="1" applyBorder="1" applyAlignment="1" applyProtection="1">
      <alignment horizontal="left" vertical="center" wrapText="1"/>
      <protection locked="0"/>
    </xf>
    <xf numFmtId="0" fontId="37" fillId="10" borderId="3"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52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7F51EFA5-432D-4367-AD81-5B042C3C7734}"/>
            </a:ext>
          </a:extLst>
        </xdr:cNvPr>
        <xdr:cNvSpPr/>
      </xdr:nvSpPr>
      <xdr:spPr>
        <a:xfrm>
          <a:off x="1665642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4B41FAC1-6F28-4EB5-B883-0E2937A78F8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oza\OneDrive\Documentos\RIESGOS%202019%20IPES\matrices%20riesgos%20191019\MATRICES%20A%20PUBLICAR%20RIESGOS%2015%20PROCESOS\MAPA%20DE%20RIESGOS%20DE%20PROCESO%20SDAE%20PLANEACI&#211;N%20ESTRAT&#201;GICA%20Y%20TACT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Planeación estrat y tactica"/>
      <sheetName val="Mapa de Riesgos"/>
      <sheetName val="Validacion"/>
      <sheetName val="Contexto 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F15" sqref="F15:I15"/>
    </sheetView>
  </sheetViews>
  <sheetFormatPr baseColWidth="10" defaultRowHeight="14.3" x14ac:dyDescent="0.25"/>
  <cols>
    <col min="1" max="1" width="18.875" customWidth="1"/>
    <col min="5" max="5" width="7.375" customWidth="1"/>
    <col min="10" max="10" width="20.37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241"/>
      <c r="B1" s="243" t="s">
        <v>256</v>
      </c>
      <c r="C1" s="244"/>
      <c r="D1" s="244"/>
      <c r="E1" s="244"/>
      <c r="F1" s="244"/>
      <c r="G1" s="244"/>
      <c r="H1" s="244"/>
      <c r="I1" s="244"/>
      <c r="J1" s="244"/>
      <c r="K1" s="244"/>
      <c r="L1" s="244"/>
      <c r="M1" s="244"/>
      <c r="N1" s="244"/>
      <c r="O1" s="244"/>
      <c r="P1" s="244"/>
      <c r="Q1" s="244"/>
      <c r="R1" s="244"/>
      <c r="S1" s="244"/>
      <c r="T1" s="244"/>
      <c r="U1" s="244"/>
      <c r="V1" s="244"/>
      <c r="W1" s="245"/>
      <c r="X1" s="246" t="s">
        <v>257</v>
      </c>
      <c r="Y1" s="247"/>
      <c r="Z1" s="247"/>
      <c r="AA1" s="248"/>
    </row>
    <row r="2" spans="1:27" s="68" customFormat="1" ht="12.25" customHeight="1" x14ac:dyDescent="0.25">
      <c r="A2" s="241"/>
      <c r="B2" s="243"/>
      <c r="C2" s="244"/>
      <c r="D2" s="244"/>
      <c r="E2" s="244"/>
      <c r="F2" s="244"/>
      <c r="G2" s="244"/>
      <c r="H2" s="244"/>
      <c r="I2" s="244"/>
      <c r="J2" s="244"/>
      <c r="K2" s="244"/>
      <c r="L2" s="244"/>
      <c r="M2" s="244"/>
      <c r="N2" s="244"/>
      <c r="O2" s="244"/>
      <c r="P2" s="244"/>
      <c r="Q2" s="244"/>
      <c r="R2" s="244"/>
      <c r="S2" s="244"/>
      <c r="T2" s="244"/>
      <c r="U2" s="244"/>
      <c r="V2" s="244"/>
      <c r="W2" s="245"/>
      <c r="X2" s="249"/>
      <c r="Y2" s="250"/>
      <c r="Z2" s="250"/>
      <c r="AA2" s="251"/>
    </row>
    <row r="3" spans="1:27" s="68" customFormat="1" ht="1.55" hidden="1" customHeight="1" x14ac:dyDescent="0.25">
      <c r="A3" s="241"/>
      <c r="B3" s="243"/>
      <c r="C3" s="244"/>
      <c r="D3" s="244"/>
      <c r="E3" s="244"/>
      <c r="F3" s="244"/>
      <c r="G3" s="244"/>
      <c r="H3" s="244"/>
      <c r="I3" s="244"/>
      <c r="J3" s="244"/>
      <c r="K3" s="244"/>
      <c r="L3" s="244"/>
      <c r="M3" s="244"/>
      <c r="N3" s="244"/>
      <c r="O3" s="244"/>
      <c r="P3" s="244"/>
      <c r="Q3" s="244"/>
      <c r="R3" s="244"/>
      <c r="S3" s="244"/>
      <c r="T3" s="244"/>
      <c r="U3" s="244"/>
      <c r="V3" s="244"/>
      <c r="W3" s="245"/>
      <c r="X3" s="249"/>
      <c r="Y3" s="250"/>
      <c r="Z3" s="250"/>
      <c r="AA3" s="251"/>
    </row>
    <row r="4" spans="1:27" s="68" customFormat="1" ht="3.75" customHeight="1" x14ac:dyDescent="0.25">
      <c r="A4" s="241"/>
      <c r="B4" s="243"/>
      <c r="C4" s="244"/>
      <c r="D4" s="244"/>
      <c r="E4" s="244"/>
      <c r="F4" s="244"/>
      <c r="G4" s="244"/>
      <c r="H4" s="244"/>
      <c r="I4" s="244"/>
      <c r="J4" s="244"/>
      <c r="K4" s="244"/>
      <c r="L4" s="244"/>
      <c r="M4" s="244"/>
      <c r="N4" s="244"/>
      <c r="O4" s="244"/>
      <c r="P4" s="244"/>
      <c r="Q4" s="244"/>
      <c r="R4" s="244"/>
      <c r="S4" s="244"/>
      <c r="T4" s="244"/>
      <c r="U4" s="244"/>
      <c r="V4" s="244"/>
      <c r="W4" s="245"/>
      <c r="X4" s="252"/>
      <c r="Y4" s="253"/>
      <c r="Z4" s="253"/>
      <c r="AA4" s="254"/>
    </row>
    <row r="5" spans="1:27" s="68" customFormat="1" ht="12.25" customHeight="1" x14ac:dyDescent="0.25">
      <c r="A5" s="241"/>
      <c r="B5" s="243"/>
      <c r="C5" s="244"/>
      <c r="D5" s="244"/>
      <c r="E5" s="244"/>
      <c r="F5" s="244"/>
      <c r="G5" s="244"/>
      <c r="H5" s="244"/>
      <c r="I5" s="244"/>
      <c r="J5" s="244"/>
      <c r="K5" s="244"/>
      <c r="L5" s="244"/>
      <c r="M5" s="244"/>
      <c r="N5" s="244"/>
      <c r="O5" s="244"/>
      <c r="P5" s="244"/>
      <c r="Q5" s="244"/>
      <c r="R5" s="244"/>
      <c r="S5" s="244"/>
      <c r="T5" s="244"/>
      <c r="U5" s="244"/>
      <c r="V5" s="244"/>
      <c r="W5" s="245"/>
      <c r="X5" s="255" t="s">
        <v>258</v>
      </c>
      <c r="Y5" s="255"/>
      <c r="Z5" s="255" t="s">
        <v>259</v>
      </c>
      <c r="AA5" s="255"/>
    </row>
    <row r="6" spans="1:27" s="68" customFormat="1" ht="7.5" customHeight="1" x14ac:dyDescent="0.25">
      <c r="A6" s="241"/>
      <c r="B6" s="243"/>
      <c r="C6" s="244"/>
      <c r="D6" s="244"/>
      <c r="E6" s="244"/>
      <c r="F6" s="244"/>
      <c r="G6" s="244"/>
      <c r="H6" s="244"/>
      <c r="I6" s="244"/>
      <c r="J6" s="244"/>
      <c r="K6" s="244"/>
      <c r="L6" s="244"/>
      <c r="M6" s="244"/>
      <c r="N6" s="244"/>
      <c r="O6" s="244"/>
      <c r="P6" s="244"/>
      <c r="Q6" s="244"/>
      <c r="R6" s="244"/>
      <c r="S6" s="244"/>
      <c r="T6" s="244"/>
      <c r="U6" s="244"/>
      <c r="V6" s="244"/>
      <c r="W6" s="245"/>
      <c r="X6" s="255"/>
      <c r="Y6" s="255"/>
      <c r="Z6" s="255"/>
      <c r="AA6" s="255"/>
    </row>
    <row r="7" spans="1:27" s="68" customFormat="1" ht="21.25" customHeight="1" x14ac:dyDescent="0.25">
      <c r="A7" s="241"/>
      <c r="B7" s="243"/>
      <c r="C7" s="244"/>
      <c r="D7" s="244"/>
      <c r="E7" s="244"/>
      <c r="F7" s="244"/>
      <c r="G7" s="244"/>
      <c r="H7" s="244"/>
      <c r="I7" s="244"/>
      <c r="J7" s="244"/>
      <c r="K7" s="244"/>
      <c r="L7" s="244"/>
      <c r="M7" s="244"/>
      <c r="N7" s="244"/>
      <c r="O7" s="244"/>
      <c r="P7" s="244"/>
      <c r="Q7" s="244"/>
      <c r="R7" s="244"/>
      <c r="S7" s="244"/>
      <c r="T7" s="244"/>
      <c r="U7" s="244"/>
      <c r="V7" s="244"/>
      <c r="W7" s="245"/>
      <c r="X7" s="255" t="s">
        <v>260</v>
      </c>
      <c r="Y7" s="255"/>
      <c r="Z7" s="255">
        <v>1</v>
      </c>
      <c r="AA7" s="255"/>
    </row>
    <row r="8" spans="1:27" s="68" customFormat="1" ht="18.7" customHeight="1" x14ac:dyDescent="0.25">
      <c r="A8" s="242"/>
      <c r="B8" s="243"/>
      <c r="C8" s="244"/>
      <c r="D8" s="244"/>
      <c r="E8" s="244"/>
      <c r="F8" s="244"/>
      <c r="G8" s="244"/>
      <c r="H8" s="244"/>
      <c r="I8" s="244"/>
      <c r="J8" s="244"/>
      <c r="K8" s="244"/>
      <c r="L8" s="244"/>
      <c r="M8" s="244"/>
      <c r="N8" s="244"/>
      <c r="O8" s="244"/>
      <c r="P8" s="244"/>
      <c r="Q8" s="244"/>
      <c r="R8" s="244"/>
      <c r="S8" s="244"/>
      <c r="T8" s="244"/>
      <c r="U8" s="244"/>
      <c r="V8" s="244"/>
      <c r="W8" s="245"/>
      <c r="X8" s="256" t="s">
        <v>261</v>
      </c>
      <c r="Y8" s="256"/>
      <c r="Z8" s="256"/>
      <c r="AA8" s="256"/>
    </row>
    <row r="9" spans="1:27" s="68" customFormat="1" ht="17.5" customHeight="1" x14ac:dyDescent="0.25">
      <c r="A9" s="257" t="s">
        <v>262</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row>
    <row r="10" spans="1:27" s="68" customFormat="1" ht="17.5" customHeight="1" x14ac:dyDescent="0.25">
      <c r="A10" s="257"/>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row>
    <row r="11" spans="1:27" s="68" customFormat="1" ht="12.25" customHeight="1" x14ac:dyDescent="0.25">
      <c r="A11" s="258" t="s">
        <v>263</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row>
    <row r="12" spans="1:27" s="68" customFormat="1" ht="12.25" customHeight="1" thickBot="1" x14ac:dyDescent="0.3">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row>
    <row r="13" spans="1:27" s="68" customFormat="1" ht="17.5" customHeight="1" thickBot="1" x14ac:dyDescent="0.3">
      <c r="A13" s="262" t="s">
        <v>264</v>
      </c>
      <c r="B13" s="263"/>
      <c r="C13" s="263"/>
      <c r="D13" s="263"/>
      <c r="E13" s="263"/>
      <c r="F13" s="263"/>
      <c r="G13" s="263"/>
      <c r="H13" s="263"/>
      <c r="I13" s="264"/>
      <c r="J13" s="262" t="s">
        <v>265</v>
      </c>
      <c r="K13" s="263"/>
      <c r="L13" s="263"/>
      <c r="M13" s="263"/>
      <c r="N13" s="263"/>
      <c r="O13" s="263"/>
      <c r="P13" s="263"/>
      <c r="Q13" s="263"/>
      <c r="R13" s="264"/>
      <c r="S13" s="262" t="s">
        <v>2</v>
      </c>
      <c r="T13" s="263"/>
      <c r="U13" s="263"/>
      <c r="V13" s="263"/>
      <c r="W13" s="263"/>
      <c r="X13" s="263"/>
      <c r="Y13" s="263"/>
      <c r="Z13" s="263"/>
      <c r="AA13" s="264"/>
    </row>
    <row r="14" spans="1:27" s="68" customFormat="1" ht="18" customHeight="1" thickBot="1" x14ac:dyDescent="0.3">
      <c r="A14" s="112" t="s">
        <v>266</v>
      </c>
      <c r="B14" s="262" t="s">
        <v>267</v>
      </c>
      <c r="C14" s="263"/>
      <c r="D14" s="263"/>
      <c r="E14" s="264"/>
      <c r="F14" s="262" t="s">
        <v>268</v>
      </c>
      <c r="G14" s="263"/>
      <c r="H14" s="263"/>
      <c r="I14" s="264"/>
      <c r="J14" s="112" t="s">
        <v>266</v>
      </c>
      <c r="K14" s="262" t="s">
        <v>269</v>
      </c>
      <c r="L14" s="263"/>
      <c r="M14" s="264"/>
      <c r="N14" s="262" t="s">
        <v>268</v>
      </c>
      <c r="O14" s="263"/>
      <c r="P14" s="263"/>
      <c r="Q14" s="263"/>
      <c r="R14" s="264"/>
      <c r="S14" s="112" t="s">
        <v>266</v>
      </c>
      <c r="T14" s="262" t="s">
        <v>269</v>
      </c>
      <c r="U14" s="263"/>
      <c r="V14" s="264"/>
      <c r="W14" s="262" t="s">
        <v>268</v>
      </c>
      <c r="X14" s="263"/>
      <c r="Y14" s="263"/>
      <c r="Z14" s="263"/>
      <c r="AA14" s="264"/>
    </row>
    <row r="15" spans="1:27" s="68" customFormat="1" ht="386.15" customHeight="1" thickBot="1" x14ac:dyDescent="0.3">
      <c r="A15" s="207" t="s">
        <v>270</v>
      </c>
      <c r="B15" s="265" t="s">
        <v>596</v>
      </c>
      <c r="C15" s="266"/>
      <c r="D15" s="266"/>
      <c r="E15" s="267"/>
      <c r="F15" s="268" t="s">
        <v>696</v>
      </c>
      <c r="G15" s="268"/>
      <c r="H15" s="268"/>
      <c r="I15" s="269"/>
      <c r="J15" s="209" t="s">
        <v>271</v>
      </c>
      <c r="K15" s="270" t="s">
        <v>697</v>
      </c>
      <c r="L15" s="268"/>
      <c r="M15" s="268"/>
      <c r="N15" s="268" t="s">
        <v>698</v>
      </c>
      <c r="O15" s="268"/>
      <c r="P15" s="268"/>
      <c r="Q15" s="268"/>
      <c r="R15" s="269"/>
      <c r="S15" s="209" t="s">
        <v>272</v>
      </c>
      <c r="T15" s="271" t="s">
        <v>672</v>
      </c>
      <c r="U15" s="272"/>
      <c r="V15" s="273"/>
      <c r="W15" s="274" t="s">
        <v>672</v>
      </c>
      <c r="X15" s="272"/>
      <c r="Y15" s="272"/>
      <c r="Z15" s="272"/>
      <c r="AA15" s="275"/>
    </row>
    <row r="16" spans="1:27" ht="250.5" customHeight="1" x14ac:dyDescent="0.25">
      <c r="A16" s="276" t="s">
        <v>273</v>
      </c>
      <c r="B16" s="278" t="s">
        <v>631</v>
      </c>
      <c r="C16" s="278"/>
      <c r="D16" s="278"/>
      <c r="E16" s="278"/>
      <c r="F16" s="279" t="s">
        <v>631</v>
      </c>
      <c r="G16" s="279"/>
      <c r="H16" s="279"/>
      <c r="I16" s="279"/>
      <c r="J16" s="280" t="s">
        <v>274</v>
      </c>
      <c r="K16" s="268" t="s">
        <v>684</v>
      </c>
      <c r="L16" s="268"/>
      <c r="M16" s="268"/>
      <c r="N16" s="268" t="s">
        <v>674</v>
      </c>
      <c r="O16" s="268"/>
      <c r="P16" s="268"/>
      <c r="Q16" s="268"/>
      <c r="R16" s="268"/>
      <c r="S16" s="280"/>
      <c r="T16" s="284" t="s">
        <v>677</v>
      </c>
      <c r="U16" s="285"/>
      <c r="V16" s="286"/>
      <c r="W16" s="287" t="s">
        <v>673</v>
      </c>
      <c r="X16" s="288"/>
      <c r="Y16" s="288"/>
      <c r="Z16" s="288"/>
      <c r="AA16" s="289"/>
    </row>
    <row r="17" spans="1:27" ht="145.55000000000001" customHeight="1" x14ac:dyDescent="0.25">
      <c r="A17" s="277"/>
      <c r="B17" s="278" t="s">
        <v>631</v>
      </c>
      <c r="C17" s="278"/>
      <c r="D17" s="278"/>
      <c r="E17" s="278"/>
      <c r="F17" s="279" t="s">
        <v>631</v>
      </c>
      <c r="G17" s="279"/>
      <c r="H17" s="279"/>
      <c r="I17" s="279"/>
      <c r="J17" s="281"/>
      <c r="K17" s="279"/>
      <c r="L17" s="279"/>
      <c r="M17" s="279"/>
      <c r="N17" s="279"/>
      <c r="O17" s="279"/>
      <c r="P17" s="279"/>
      <c r="Q17" s="279"/>
      <c r="R17" s="279"/>
      <c r="S17" s="281"/>
      <c r="T17" s="290" t="s">
        <v>679</v>
      </c>
      <c r="U17" s="291"/>
      <c r="V17" s="292"/>
      <c r="W17" s="293" t="s">
        <v>680</v>
      </c>
      <c r="X17" s="294"/>
      <c r="Y17" s="294"/>
      <c r="Z17" s="294"/>
      <c r="AA17" s="295"/>
    </row>
    <row r="18" spans="1:27" ht="177.8" customHeight="1" thickBot="1" x14ac:dyDescent="0.3">
      <c r="A18" s="210" t="s">
        <v>275</v>
      </c>
      <c r="B18" s="296" t="s">
        <v>681</v>
      </c>
      <c r="C18" s="297"/>
      <c r="D18" s="297"/>
      <c r="E18" s="298"/>
      <c r="F18" s="299" t="s">
        <v>682</v>
      </c>
      <c r="G18" s="300"/>
      <c r="H18" s="300"/>
      <c r="I18" s="301"/>
      <c r="J18" s="208" t="s">
        <v>276</v>
      </c>
      <c r="K18" s="302" t="s">
        <v>685</v>
      </c>
      <c r="L18" s="282"/>
      <c r="M18" s="282"/>
      <c r="N18" s="282" t="s">
        <v>686</v>
      </c>
      <c r="O18" s="282"/>
      <c r="P18" s="282"/>
      <c r="Q18" s="282"/>
      <c r="R18" s="283"/>
      <c r="S18" s="208" t="s">
        <v>277</v>
      </c>
      <c r="T18" s="302" t="s">
        <v>678</v>
      </c>
      <c r="U18" s="282"/>
      <c r="V18" s="282"/>
      <c r="W18" s="282" t="s">
        <v>678</v>
      </c>
      <c r="X18" s="282"/>
      <c r="Y18" s="282"/>
      <c r="Z18" s="282"/>
      <c r="AA18" s="283"/>
    </row>
    <row r="19" spans="1:27" ht="184.75" customHeight="1" x14ac:dyDescent="0.25">
      <c r="A19" s="211" t="s">
        <v>278</v>
      </c>
      <c r="B19" s="278" t="s">
        <v>683</v>
      </c>
      <c r="C19" s="278"/>
      <c r="D19" s="278"/>
      <c r="E19" s="278"/>
      <c r="F19" s="268" t="s">
        <v>682</v>
      </c>
      <c r="G19" s="268"/>
      <c r="H19" s="268"/>
      <c r="I19" s="268"/>
      <c r="J19" s="212" t="s">
        <v>279</v>
      </c>
      <c r="K19" s="268" t="s">
        <v>687</v>
      </c>
      <c r="L19" s="268"/>
      <c r="M19" s="268"/>
      <c r="N19" s="268" t="s">
        <v>686</v>
      </c>
      <c r="O19" s="268"/>
      <c r="P19" s="268"/>
      <c r="Q19" s="268"/>
      <c r="R19" s="268"/>
      <c r="S19" s="212" t="s">
        <v>280</v>
      </c>
      <c r="T19" s="303" t="s">
        <v>690</v>
      </c>
      <c r="U19" s="303"/>
      <c r="V19" s="303"/>
      <c r="W19" s="303" t="s">
        <v>690</v>
      </c>
      <c r="X19" s="303"/>
      <c r="Y19" s="303"/>
      <c r="Z19" s="303"/>
      <c r="AA19" s="304"/>
    </row>
    <row r="20" spans="1:27" ht="140.30000000000001" customHeight="1" x14ac:dyDescent="0.25">
      <c r="A20" s="210" t="s">
        <v>281</v>
      </c>
      <c r="B20" s="305" t="s">
        <v>631</v>
      </c>
      <c r="C20" s="306"/>
      <c r="D20" s="306"/>
      <c r="E20" s="307"/>
      <c r="F20" s="282" t="s">
        <v>699</v>
      </c>
      <c r="G20" s="282"/>
      <c r="H20" s="282"/>
      <c r="I20" s="283"/>
      <c r="J20" s="208" t="s">
        <v>282</v>
      </c>
      <c r="K20" s="302" t="s">
        <v>688</v>
      </c>
      <c r="L20" s="282"/>
      <c r="M20" s="282"/>
      <c r="N20" s="282" t="s">
        <v>689</v>
      </c>
      <c r="O20" s="282"/>
      <c r="P20" s="282"/>
      <c r="Q20" s="282"/>
      <c r="R20" s="283"/>
      <c r="S20" s="208" t="s">
        <v>283</v>
      </c>
      <c r="T20" s="302" t="s">
        <v>675</v>
      </c>
      <c r="U20" s="282"/>
      <c r="V20" s="282"/>
      <c r="W20" s="282" t="s">
        <v>676</v>
      </c>
      <c r="X20" s="282"/>
      <c r="Y20" s="282"/>
      <c r="Z20" s="282"/>
      <c r="AA20" s="283"/>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F46" s="113"/>
      <c r="G46" s="113"/>
      <c r="H46" s="113"/>
      <c r="I46" s="113"/>
      <c r="J46" s="113"/>
      <c r="K46" s="113"/>
      <c r="L46" s="113"/>
      <c r="M46" s="113"/>
      <c r="N46" s="113"/>
      <c r="O46" s="113"/>
      <c r="P46" s="113"/>
      <c r="Q46" s="113"/>
      <c r="R46" s="113"/>
    </row>
  </sheetData>
  <mergeCells count="59">
    <mergeCell ref="W20:AA20"/>
    <mergeCell ref="B19:E19"/>
    <mergeCell ref="F19:I19"/>
    <mergeCell ref="K19:M19"/>
    <mergeCell ref="N19:R19"/>
    <mergeCell ref="T19:V19"/>
    <mergeCell ref="W19:AA19"/>
    <mergeCell ref="B20:E20"/>
    <mergeCell ref="F20:I20"/>
    <mergeCell ref="K20:M20"/>
    <mergeCell ref="N20:R20"/>
    <mergeCell ref="T20:V20"/>
    <mergeCell ref="W18:AA18"/>
    <mergeCell ref="S16:S17"/>
    <mergeCell ref="T16:V16"/>
    <mergeCell ref="W16:AA16"/>
    <mergeCell ref="B17:E17"/>
    <mergeCell ref="F17:I17"/>
    <mergeCell ref="K17:M17"/>
    <mergeCell ref="N17:R17"/>
    <mergeCell ref="T17:V17"/>
    <mergeCell ref="W17:AA17"/>
    <mergeCell ref="N16:R16"/>
    <mergeCell ref="B18:E18"/>
    <mergeCell ref="F18:I18"/>
    <mergeCell ref="K18:M18"/>
    <mergeCell ref="N18:R18"/>
    <mergeCell ref="T18:V18"/>
    <mergeCell ref="A16:A17"/>
    <mergeCell ref="B16:E16"/>
    <mergeCell ref="F16:I16"/>
    <mergeCell ref="J16:J17"/>
    <mergeCell ref="K16:M16"/>
    <mergeCell ref="W14:AA14"/>
    <mergeCell ref="B15:E15"/>
    <mergeCell ref="F15:I15"/>
    <mergeCell ref="K15:M15"/>
    <mergeCell ref="N15:R15"/>
    <mergeCell ref="T15:V15"/>
    <mergeCell ref="W15:AA15"/>
    <mergeCell ref="B14:E14"/>
    <mergeCell ref="F14:I14"/>
    <mergeCell ref="K14:M14"/>
    <mergeCell ref="N14:R14"/>
    <mergeCell ref="T14:V14"/>
    <mergeCell ref="A9:AA10"/>
    <mergeCell ref="A11:AA12"/>
    <mergeCell ref="A13:I13"/>
    <mergeCell ref="J13:R13"/>
    <mergeCell ref="S13:AA13"/>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70" customWidth="1"/>
    <col min="2" max="2" width="17" customWidth="1"/>
    <col min="3" max="3" width="17.625" customWidth="1"/>
    <col min="4" max="4" width="14.375" customWidth="1"/>
    <col min="7" max="7" width="14.375" customWidth="1"/>
    <col min="21" max="21" width="11.375" style="108" customWidth="1"/>
    <col min="22" max="22" width="11.375" style="170"/>
  </cols>
  <sheetData>
    <row r="1" spans="1:22" ht="185.45" x14ac:dyDescent="0.25">
      <c r="A1" s="171" t="s">
        <v>590</v>
      </c>
      <c r="B1" s="171" t="s">
        <v>570</v>
      </c>
      <c r="C1" s="171" t="s">
        <v>571</v>
      </c>
      <c r="D1" s="171" t="s">
        <v>572</v>
      </c>
      <c r="E1" s="171" t="s">
        <v>573</v>
      </c>
      <c r="F1" s="171" t="s">
        <v>574</v>
      </c>
      <c r="G1" s="171" t="s">
        <v>575</v>
      </c>
      <c r="H1" s="171" t="s">
        <v>576</v>
      </c>
      <c r="I1" s="171" t="s">
        <v>577</v>
      </c>
      <c r="J1" s="171" t="s">
        <v>578</v>
      </c>
      <c r="K1" s="171" t="s">
        <v>579</v>
      </c>
      <c r="L1" s="171" t="s">
        <v>580</v>
      </c>
      <c r="M1" s="171" t="s">
        <v>581</v>
      </c>
      <c r="N1" s="171" t="s">
        <v>582</v>
      </c>
      <c r="O1" s="171" t="s">
        <v>583</v>
      </c>
      <c r="P1" s="171" t="s">
        <v>584</v>
      </c>
      <c r="Q1" s="171" t="s">
        <v>585</v>
      </c>
      <c r="R1" s="171" t="s">
        <v>586</v>
      </c>
      <c r="S1" s="171" t="s">
        <v>587</v>
      </c>
      <c r="T1" s="171" t="s">
        <v>588</v>
      </c>
      <c r="U1" s="172" t="s">
        <v>247</v>
      </c>
      <c r="V1" s="171" t="s">
        <v>589</v>
      </c>
    </row>
    <row r="2" spans="1:22" ht="14.95" x14ac:dyDescent="0.25">
      <c r="A2" s="169" t="s">
        <v>248</v>
      </c>
      <c r="B2" s="109" t="s">
        <v>595</v>
      </c>
      <c r="C2" s="109" t="s">
        <v>595</v>
      </c>
      <c r="D2" s="109" t="s">
        <v>595</v>
      </c>
      <c r="E2" s="109" t="s">
        <v>595</v>
      </c>
      <c r="F2" s="109" t="s">
        <v>595</v>
      </c>
      <c r="G2" s="109" t="s">
        <v>595</v>
      </c>
      <c r="H2" s="109" t="s">
        <v>595</v>
      </c>
      <c r="I2" s="109" t="s">
        <v>595</v>
      </c>
      <c r="J2" s="109" t="s">
        <v>595</v>
      </c>
      <c r="K2" s="109" t="s">
        <v>595</v>
      </c>
      <c r="L2" s="109" t="s">
        <v>595</v>
      </c>
      <c r="M2" s="109" t="s">
        <v>595</v>
      </c>
      <c r="N2" s="109" t="s">
        <v>595</v>
      </c>
      <c r="O2" s="109" t="s">
        <v>33</v>
      </c>
      <c r="P2" s="109" t="s">
        <v>33</v>
      </c>
      <c r="Q2" s="109" t="s">
        <v>33</v>
      </c>
      <c r="R2" s="109" t="s">
        <v>33</v>
      </c>
      <c r="S2" s="109" t="s">
        <v>33</v>
      </c>
      <c r="T2" s="109" t="s">
        <v>33</v>
      </c>
      <c r="U2" s="109">
        <f>COUNTIF(B2:T2,"Si")</f>
        <v>6</v>
      </c>
      <c r="V2" s="169" t="str">
        <f>IF(U2&lt;=5,"Moderado",IF(U2&lt;=10,"Mayor","Catastrofico"))</f>
        <v>Mayor</v>
      </c>
    </row>
    <row r="3" spans="1:22" ht="14.95" x14ac:dyDescent="0.25">
      <c r="A3" s="169" t="s">
        <v>591</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9" t="str">
        <f t="shared" ref="V3:V6" si="1">IF(U3&lt;=5,"Moderado",IF(U3&lt;=10,"Mayor","Catastrofico"))</f>
        <v>Catastrofico</v>
      </c>
    </row>
    <row r="4" spans="1:22" ht="14.95" x14ac:dyDescent="0.25">
      <c r="A4" s="169" t="s">
        <v>592</v>
      </c>
      <c r="B4" s="109" t="s">
        <v>595</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9" t="str">
        <f t="shared" si="1"/>
        <v>Catastrofico</v>
      </c>
    </row>
    <row r="5" spans="1:22" ht="14.95" x14ac:dyDescent="0.25">
      <c r="A5" s="169" t="s">
        <v>593</v>
      </c>
      <c r="B5" s="109" t="s">
        <v>595</v>
      </c>
      <c r="C5" s="109" t="s">
        <v>33</v>
      </c>
      <c r="D5" s="109" t="s">
        <v>595</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9" t="str">
        <f>IF(U5&lt;=5,"Moderado",IF(U5&lt;=10,"Mayor","Catastrofico"))</f>
        <v>Catastrofico</v>
      </c>
    </row>
    <row r="6" spans="1:22" ht="14.95" x14ac:dyDescent="0.25">
      <c r="A6" s="169" t="s">
        <v>594</v>
      </c>
      <c r="B6" s="109" t="s">
        <v>595</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9" t="str">
        <f t="shared" si="1"/>
        <v>Catastrofico</v>
      </c>
    </row>
    <row r="7" spans="1:22" ht="15.8" customHeight="1" x14ac:dyDescent="0.25">
      <c r="A7" s="169"/>
      <c r="B7" s="109"/>
      <c r="C7" s="109"/>
      <c r="D7" s="109"/>
      <c r="E7" s="109"/>
      <c r="F7" s="109"/>
      <c r="G7" s="109"/>
      <c r="H7" s="109"/>
      <c r="I7" s="109"/>
      <c r="J7" s="109"/>
      <c r="K7" s="109"/>
      <c r="L7" s="109"/>
      <c r="M7" s="109"/>
      <c r="N7" s="109"/>
      <c r="O7" s="109"/>
      <c r="P7" s="109"/>
      <c r="Q7" s="109"/>
      <c r="R7" s="109"/>
      <c r="S7" s="109"/>
      <c r="T7" s="109"/>
      <c r="U7" s="110"/>
      <c r="V7" s="169"/>
    </row>
    <row r="8" spans="1:22" ht="14.95" x14ac:dyDescent="0.25">
      <c r="A8" s="169"/>
      <c r="B8" s="109"/>
      <c r="C8" s="109"/>
      <c r="D8" s="109"/>
      <c r="E8" s="109"/>
      <c r="F8" s="109"/>
      <c r="G8" s="109"/>
      <c r="H8" s="109"/>
      <c r="I8" s="109"/>
      <c r="J8" s="109"/>
      <c r="K8" s="109"/>
      <c r="L8" s="109"/>
      <c r="M8" s="109"/>
      <c r="N8" s="109"/>
      <c r="O8" s="109"/>
      <c r="P8" s="109"/>
      <c r="Q8" s="109"/>
      <c r="R8" s="109"/>
      <c r="S8" s="109"/>
      <c r="T8" s="109"/>
      <c r="U8" s="110"/>
      <c r="V8" s="169"/>
    </row>
    <row r="9" spans="1:22" ht="14.95" x14ac:dyDescent="0.25">
      <c r="A9" s="169"/>
      <c r="B9" s="109"/>
      <c r="C9" s="109"/>
      <c r="D9" s="109"/>
      <c r="E9" s="109"/>
      <c r="F9" s="109"/>
      <c r="G9" s="109"/>
      <c r="H9" s="109"/>
      <c r="I9" s="109"/>
      <c r="J9" s="109"/>
      <c r="K9" s="109"/>
      <c r="L9" s="109"/>
      <c r="M9" s="109"/>
      <c r="N9" s="109"/>
      <c r="O9" s="109"/>
      <c r="P9" s="109"/>
      <c r="Q9" s="109"/>
      <c r="R9" s="109"/>
      <c r="S9" s="109"/>
      <c r="T9" s="109"/>
      <c r="U9" s="110"/>
      <c r="V9" s="169"/>
    </row>
    <row r="10" spans="1:22" ht="14.95" x14ac:dyDescent="0.25">
      <c r="A10" s="169"/>
      <c r="B10" s="109"/>
      <c r="C10" s="109"/>
      <c r="D10" s="109"/>
      <c r="E10" s="109"/>
      <c r="F10" s="109"/>
      <c r="G10" s="109"/>
      <c r="H10" s="109"/>
      <c r="I10" s="109"/>
      <c r="J10" s="109"/>
      <c r="K10" s="109"/>
      <c r="L10" s="109"/>
      <c r="M10" s="109"/>
      <c r="N10" s="109"/>
      <c r="O10" s="109"/>
      <c r="P10" s="109"/>
      <c r="Q10" s="109"/>
      <c r="R10" s="109"/>
      <c r="S10" s="109"/>
      <c r="T10" s="109"/>
      <c r="U10" s="110"/>
      <c r="V10" s="169"/>
    </row>
    <row r="11" spans="1:22" ht="14.95" x14ac:dyDescent="0.25">
      <c r="A11" s="169"/>
      <c r="B11" s="109"/>
      <c r="C11" s="109"/>
      <c r="D11" s="109"/>
      <c r="E11" s="109"/>
      <c r="F11" s="109"/>
      <c r="G11" s="109"/>
      <c r="H11" s="109"/>
      <c r="I11" s="109"/>
      <c r="J11" s="109"/>
      <c r="K11" s="109"/>
      <c r="L11" s="109"/>
      <c r="M11" s="109"/>
      <c r="N11" s="109"/>
      <c r="O11" s="109"/>
      <c r="P11" s="109"/>
      <c r="Q11" s="109"/>
      <c r="R11" s="109"/>
      <c r="S11" s="109"/>
      <c r="T11" s="109"/>
      <c r="U11" s="110"/>
      <c r="V11" s="169"/>
    </row>
    <row r="12" spans="1:22" ht="14.95" x14ac:dyDescent="0.25">
      <c r="A12" s="169"/>
      <c r="B12" s="109"/>
      <c r="C12" s="109"/>
      <c r="D12" s="109"/>
      <c r="E12" s="109"/>
      <c r="F12" s="109"/>
      <c r="G12" s="109"/>
      <c r="H12" s="109"/>
      <c r="I12" s="109"/>
      <c r="J12" s="109"/>
      <c r="K12" s="109"/>
      <c r="L12" s="109"/>
      <c r="M12" s="109"/>
      <c r="N12" s="109"/>
      <c r="O12" s="109"/>
      <c r="P12" s="109"/>
      <c r="Q12" s="109"/>
      <c r="R12" s="109"/>
      <c r="S12" s="109"/>
      <c r="T12" s="109"/>
      <c r="U12" s="110"/>
      <c r="V12" s="169"/>
    </row>
    <row r="13" spans="1:22" ht="14.95" x14ac:dyDescent="0.25">
      <c r="A13" s="169"/>
      <c r="B13" s="109"/>
      <c r="C13" s="109"/>
      <c r="D13" s="109"/>
      <c r="E13" s="109"/>
      <c r="F13" s="109"/>
      <c r="G13" s="109"/>
      <c r="H13" s="109"/>
      <c r="I13" s="109"/>
      <c r="J13" s="109"/>
      <c r="K13" s="109"/>
      <c r="L13" s="109"/>
      <c r="M13" s="109"/>
      <c r="N13" s="109"/>
      <c r="O13" s="109"/>
      <c r="P13" s="109"/>
      <c r="Q13" s="109"/>
      <c r="R13" s="109"/>
      <c r="S13" s="109"/>
      <c r="T13" s="109"/>
      <c r="U13" s="110"/>
      <c r="V13" s="169"/>
    </row>
    <row r="14" spans="1:22" ht="14.95" x14ac:dyDescent="0.25">
      <c r="A14" s="169"/>
      <c r="B14" s="109"/>
      <c r="C14" s="109"/>
      <c r="D14" s="109"/>
      <c r="E14" s="109"/>
      <c r="F14" s="109"/>
      <c r="G14" s="109"/>
      <c r="H14" s="109"/>
      <c r="I14" s="109"/>
      <c r="J14" s="109"/>
      <c r="K14" s="109"/>
      <c r="L14" s="109"/>
      <c r="M14" s="109"/>
      <c r="N14" s="109"/>
      <c r="O14" s="109"/>
      <c r="P14" s="109"/>
      <c r="Q14" s="109"/>
      <c r="R14" s="109"/>
      <c r="S14" s="109"/>
      <c r="T14" s="109"/>
      <c r="U14" s="110"/>
      <c r="V14" s="169"/>
    </row>
    <row r="15" spans="1:22" ht="14.95" x14ac:dyDescent="0.25">
      <c r="A15" s="169"/>
      <c r="B15" s="109"/>
      <c r="C15" s="109"/>
      <c r="D15" s="109"/>
      <c r="E15" s="109"/>
      <c r="F15" s="109"/>
      <c r="G15" s="109"/>
      <c r="H15" s="109"/>
      <c r="I15" s="109"/>
      <c r="J15" s="109"/>
      <c r="K15" s="109"/>
      <c r="L15" s="109"/>
      <c r="M15" s="109"/>
      <c r="N15" s="109"/>
      <c r="O15" s="109"/>
      <c r="P15" s="109"/>
      <c r="Q15" s="109"/>
      <c r="R15" s="109"/>
      <c r="S15" s="109"/>
      <c r="T15" s="109"/>
      <c r="U15" s="110"/>
      <c r="V15" s="169"/>
    </row>
    <row r="16" spans="1:22" ht="14.95" x14ac:dyDescent="0.25">
      <c r="A16" s="169"/>
      <c r="B16" s="109"/>
      <c r="C16" s="109"/>
      <c r="D16" s="109"/>
      <c r="E16" s="109"/>
      <c r="F16" s="109"/>
      <c r="G16" s="109"/>
      <c r="H16" s="109"/>
      <c r="I16" s="109"/>
      <c r="J16" s="109"/>
      <c r="K16" s="109"/>
      <c r="L16" s="109"/>
      <c r="M16" s="109"/>
      <c r="N16" s="109"/>
      <c r="O16" s="109"/>
      <c r="P16" s="109"/>
      <c r="Q16" s="109"/>
      <c r="R16" s="109"/>
      <c r="S16" s="109"/>
      <c r="T16" s="109"/>
      <c r="U16" s="110"/>
      <c r="V16" s="169"/>
    </row>
    <row r="17" spans="1:22" ht="14.95" x14ac:dyDescent="0.25">
      <c r="A17" s="169"/>
      <c r="B17" s="109"/>
      <c r="C17" s="109"/>
      <c r="D17" s="109"/>
      <c r="E17" s="109"/>
      <c r="F17" s="109"/>
      <c r="G17" s="109"/>
      <c r="H17" s="109"/>
      <c r="I17" s="109"/>
      <c r="J17" s="109"/>
      <c r="K17" s="109"/>
      <c r="L17" s="109"/>
      <c r="M17" s="109"/>
      <c r="N17" s="109"/>
      <c r="O17" s="109"/>
      <c r="P17" s="109"/>
      <c r="Q17" s="109"/>
      <c r="R17" s="109"/>
      <c r="S17" s="109"/>
      <c r="T17" s="109"/>
      <c r="U17" s="110"/>
      <c r="V17" s="169"/>
    </row>
    <row r="18" spans="1:22" ht="14.95" x14ac:dyDescent="0.25">
      <c r="A18" s="169"/>
      <c r="B18" s="109"/>
      <c r="C18" s="109"/>
      <c r="D18" s="109"/>
      <c r="E18" s="109"/>
      <c r="F18" s="109"/>
      <c r="G18" s="109"/>
      <c r="H18" s="109"/>
      <c r="I18" s="109"/>
      <c r="J18" s="109"/>
      <c r="K18" s="109"/>
      <c r="L18" s="109"/>
      <c r="M18" s="109"/>
      <c r="N18" s="109"/>
      <c r="O18" s="109"/>
      <c r="P18" s="109"/>
      <c r="Q18" s="109"/>
      <c r="R18" s="109"/>
      <c r="S18" s="109"/>
      <c r="T18" s="109"/>
      <c r="U18" s="110"/>
      <c r="V18" s="169"/>
    </row>
    <row r="19" spans="1:22" ht="14.95" x14ac:dyDescent="0.25">
      <c r="A19" s="169"/>
      <c r="B19" s="109"/>
      <c r="C19" s="109"/>
      <c r="D19" s="109"/>
      <c r="E19" s="109"/>
      <c r="F19" s="109"/>
      <c r="G19" s="109"/>
      <c r="H19" s="109"/>
      <c r="I19" s="109"/>
      <c r="J19" s="109"/>
      <c r="K19" s="109"/>
      <c r="L19" s="109"/>
      <c r="M19" s="109"/>
      <c r="N19" s="109"/>
      <c r="O19" s="109"/>
      <c r="P19" s="109"/>
      <c r="Q19" s="109"/>
      <c r="R19" s="109"/>
      <c r="S19" s="109"/>
      <c r="T19" s="109"/>
      <c r="U19" s="110"/>
      <c r="V19" s="169"/>
    </row>
    <row r="20" spans="1:22" ht="14.95" x14ac:dyDescent="0.25">
      <c r="A20" s="169"/>
      <c r="B20" s="109"/>
      <c r="C20" s="109"/>
      <c r="D20" s="109"/>
      <c r="E20" s="109"/>
      <c r="F20" s="109"/>
      <c r="G20" s="109"/>
      <c r="H20" s="109"/>
      <c r="I20" s="109"/>
      <c r="J20" s="109"/>
      <c r="K20" s="109"/>
      <c r="L20" s="109"/>
      <c r="M20" s="109"/>
      <c r="N20" s="109"/>
      <c r="O20" s="109"/>
      <c r="P20" s="109"/>
      <c r="Q20" s="109"/>
      <c r="R20" s="109"/>
      <c r="S20" s="109"/>
      <c r="T20" s="109"/>
      <c r="U20" s="110"/>
      <c r="V20" s="169"/>
    </row>
    <row r="21" spans="1:22" ht="14.95" x14ac:dyDescent="0.25">
      <c r="A21" s="169"/>
      <c r="B21" s="109"/>
      <c r="C21" s="109"/>
      <c r="D21" s="109"/>
      <c r="E21" s="109"/>
      <c r="F21" s="109"/>
      <c r="G21" s="109"/>
      <c r="H21" s="109"/>
      <c r="I21" s="109"/>
      <c r="J21" s="109"/>
      <c r="K21" s="109"/>
      <c r="L21" s="109"/>
      <c r="M21" s="109"/>
      <c r="N21" s="109"/>
      <c r="O21" s="109"/>
      <c r="P21" s="109"/>
      <c r="Q21" s="109"/>
      <c r="R21" s="109"/>
      <c r="S21" s="109"/>
      <c r="T21" s="109"/>
      <c r="U21" s="110"/>
      <c r="V21" s="169"/>
    </row>
    <row r="22" spans="1:22" ht="14.95" x14ac:dyDescent="0.25">
      <c r="A22" s="169"/>
      <c r="B22" s="109"/>
      <c r="C22" s="109"/>
      <c r="D22" s="109"/>
      <c r="E22" s="109"/>
      <c r="F22" s="109"/>
      <c r="G22" s="109"/>
      <c r="H22" s="109"/>
      <c r="I22" s="109"/>
      <c r="J22" s="109"/>
      <c r="K22" s="109"/>
      <c r="L22" s="109"/>
      <c r="M22" s="109"/>
      <c r="N22" s="109"/>
      <c r="O22" s="109"/>
      <c r="P22" s="109"/>
      <c r="Q22" s="109"/>
      <c r="R22" s="109"/>
      <c r="S22" s="109"/>
      <c r="T22" s="109"/>
      <c r="U22" s="110"/>
      <c r="V22" s="169"/>
    </row>
    <row r="23" spans="1:22" ht="14.95" x14ac:dyDescent="0.25">
      <c r="A23" s="169"/>
      <c r="B23" s="109"/>
      <c r="C23" s="109"/>
      <c r="D23" s="109"/>
      <c r="E23" s="109"/>
      <c r="F23" s="109"/>
      <c r="G23" s="109"/>
      <c r="H23" s="109"/>
      <c r="I23" s="109"/>
      <c r="J23" s="109"/>
      <c r="K23" s="109"/>
      <c r="L23" s="109"/>
      <c r="M23" s="109"/>
      <c r="N23" s="109"/>
      <c r="O23" s="109"/>
      <c r="P23" s="109"/>
      <c r="Q23" s="109"/>
      <c r="R23" s="109"/>
      <c r="S23" s="109"/>
      <c r="T23" s="109"/>
      <c r="U23" s="110"/>
      <c r="V23" s="169"/>
    </row>
    <row r="24" spans="1:22" ht="14.95" x14ac:dyDescent="0.25">
      <c r="A24" s="169"/>
      <c r="B24" s="109"/>
      <c r="C24" s="109"/>
      <c r="D24" s="109"/>
      <c r="E24" s="109"/>
      <c r="F24" s="109"/>
      <c r="G24" s="109"/>
      <c r="H24" s="109"/>
      <c r="I24" s="109"/>
      <c r="J24" s="109"/>
      <c r="K24" s="109"/>
      <c r="L24" s="109"/>
      <c r="M24" s="109"/>
      <c r="N24" s="109"/>
      <c r="O24" s="109"/>
      <c r="P24" s="109"/>
      <c r="Q24" s="109"/>
      <c r="R24" s="109"/>
      <c r="S24" s="109"/>
      <c r="T24" s="109"/>
      <c r="U24" s="110"/>
      <c r="V24" s="169"/>
    </row>
    <row r="25" spans="1:22" x14ac:dyDescent="0.25">
      <c r="A25" s="169"/>
      <c r="B25" s="109"/>
      <c r="C25" s="109"/>
      <c r="D25" s="109"/>
      <c r="E25" s="109"/>
      <c r="F25" s="109"/>
      <c r="G25" s="109"/>
      <c r="H25" s="109"/>
      <c r="I25" s="109"/>
      <c r="J25" s="109"/>
      <c r="K25" s="109"/>
      <c r="L25" s="109"/>
      <c r="M25" s="109"/>
      <c r="N25" s="109"/>
      <c r="O25" s="109"/>
      <c r="P25" s="109"/>
      <c r="Q25" s="109"/>
      <c r="R25" s="109"/>
      <c r="S25" s="109"/>
      <c r="T25" s="109"/>
      <c r="U25" s="110"/>
      <c r="V25" s="169"/>
    </row>
    <row r="26" spans="1:22" x14ac:dyDescent="0.25">
      <c r="A26" s="169"/>
      <c r="B26" s="109"/>
      <c r="C26" s="109"/>
      <c r="D26" s="109"/>
      <c r="E26" s="109"/>
      <c r="F26" s="109"/>
      <c r="G26" s="109"/>
      <c r="H26" s="109"/>
      <c r="I26" s="109"/>
      <c r="J26" s="109"/>
      <c r="K26" s="109"/>
      <c r="L26" s="109"/>
      <c r="M26" s="109"/>
      <c r="N26" s="109"/>
      <c r="O26" s="109"/>
      <c r="P26" s="109"/>
      <c r="Q26" s="109"/>
      <c r="R26" s="109"/>
      <c r="S26" s="109"/>
      <c r="T26" s="109"/>
      <c r="U26" s="110"/>
      <c r="V26" s="169"/>
    </row>
    <row r="27" spans="1:22" x14ac:dyDescent="0.25">
      <c r="A27" s="169"/>
      <c r="B27" s="109"/>
      <c r="C27" s="109"/>
      <c r="D27" s="109"/>
      <c r="E27" s="109"/>
      <c r="F27" s="109"/>
      <c r="G27" s="109"/>
      <c r="H27" s="109"/>
      <c r="I27" s="109"/>
      <c r="J27" s="109"/>
      <c r="K27" s="109"/>
      <c r="L27" s="109"/>
      <c r="M27" s="109"/>
      <c r="N27" s="109"/>
      <c r="O27" s="109"/>
      <c r="P27" s="109"/>
      <c r="Q27" s="109"/>
      <c r="R27" s="109"/>
      <c r="S27" s="109"/>
      <c r="T27" s="109"/>
      <c r="U27" s="110"/>
      <c r="V27" s="169"/>
    </row>
    <row r="28" spans="1:22" x14ac:dyDescent="0.25">
      <c r="A28" s="169"/>
      <c r="B28" s="109"/>
      <c r="C28" s="109"/>
      <c r="D28" s="109"/>
      <c r="E28" s="109"/>
      <c r="F28" s="109"/>
      <c r="G28" s="109"/>
      <c r="H28" s="109"/>
      <c r="I28" s="109"/>
      <c r="J28" s="109"/>
      <c r="K28" s="109"/>
      <c r="L28" s="109"/>
      <c r="M28" s="109"/>
      <c r="N28" s="109"/>
      <c r="O28" s="109"/>
      <c r="P28" s="109"/>
      <c r="Q28" s="109"/>
      <c r="R28" s="109"/>
      <c r="S28" s="109"/>
      <c r="T28" s="109"/>
      <c r="U28" s="110"/>
      <c r="V28" s="169"/>
    </row>
    <row r="29" spans="1:22" x14ac:dyDescent="0.25">
      <c r="A29" s="169"/>
      <c r="B29" s="109"/>
      <c r="C29" s="109"/>
      <c r="D29" s="109"/>
      <c r="E29" s="109"/>
      <c r="F29" s="109"/>
      <c r="G29" s="109"/>
      <c r="H29" s="109"/>
      <c r="I29" s="109"/>
      <c r="J29" s="109"/>
      <c r="K29" s="109"/>
      <c r="L29" s="109"/>
      <c r="M29" s="109"/>
      <c r="N29" s="109"/>
      <c r="O29" s="109"/>
      <c r="P29" s="109"/>
      <c r="Q29" s="109"/>
      <c r="R29" s="109"/>
      <c r="S29" s="109"/>
      <c r="T29" s="109"/>
      <c r="U29" s="110"/>
      <c r="V29" s="169"/>
    </row>
    <row r="30" spans="1:22" x14ac:dyDescent="0.25">
      <c r="A30" s="169"/>
      <c r="B30" s="109"/>
      <c r="C30" s="109"/>
      <c r="D30" s="109"/>
      <c r="E30" s="109"/>
      <c r="F30" s="109"/>
      <c r="G30" s="109"/>
      <c r="H30" s="109"/>
      <c r="I30" s="109"/>
      <c r="J30" s="109"/>
      <c r="K30" s="109"/>
      <c r="L30" s="109"/>
      <c r="M30" s="109"/>
      <c r="N30" s="109"/>
      <c r="O30" s="109"/>
      <c r="P30" s="109"/>
      <c r="Q30" s="109"/>
      <c r="R30" s="109"/>
      <c r="S30" s="109"/>
      <c r="T30" s="109"/>
      <c r="U30" s="110"/>
      <c r="V30" s="169"/>
    </row>
    <row r="31" spans="1:22" x14ac:dyDescent="0.25">
      <c r="A31" s="169"/>
      <c r="B31" s="109"/>
      <c r="C31" s="109"/>
      <c r="D31" s="109"/>
      <c r="E31" s="109"/>
      <c r="F31" s="109"/>
      <c r="G31" s="109"/>
      <c r="H31" s="109"/>
      <c r="I31" s="109"/>
      <c r="J31" s="109"/>
      <c r="K31" s="109"/>
      <c r="L31" s="109"/>
      <c r="M31" s="109"/>
      <c r="N31" s="109"/>
      <c r="O31" s="109"/>
      <c r="P31" s="109"/>
      <c r="Q31" s="109"/>
      <c r="R31" s="109"/>
      <c r="S31" s="109"/>
      <c r="T31" s="109"/>
      <c r="U31" s="110"/>
      <c r="V31" s="16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45"/>
  <sheetViews>
    <sheetView tabSelected="1" zoomScale="71" zoomScaleNormal="71" workbookViewId="0">
      <selection activeCell="CH24" sqref="CH24"/>
    </sheetView>
  </sheetViews>
  <sheetFormatPr baseColWidth="10" defaultColWidth="11.375" defaultRowHeight="12.9" x14ac:dyDescent="0.25"/>
  <cols>
    <col min="1" max="1" width="20.375" style="167" customWidth="1"/>
    <col min="2" max="3" width="16.375" style="167" customWidth="1"/>
    <col min="4" max="4" width="20.375" style="167" customWidth="1"/>
    <col min="5" max="5" width="35.375" style="167" customWidth="1"/>
    <col min="6" max="6" width="31.125" style="168" customWidth="1"/>
    <col min="7" max="7" width="16.625" style="168" hidden="1" customWidth="1"/>
    <col min="8" max="8" width="15.875" style="168" hidden="1" customWidth="1"/>
    <col min="9" max="9" width="18" style="168" hidden="1" customWidth="1"/>
    <col min="10" max="10" width="14.375" style="168" hidden="1" customWidth="1"/>
    <col min="11" max="11" width="45.25" style="168" customWidth="1"/>
    <col min="12" max="12" width="51.125" style="168" customWidth="1"/>
    <col min="13" max="13" width="45.625" style="168" customWidth="1"/>
    <col min="14" max="14" width="19.875" style="173" customWidth="1"/>
    <col min="15" max="15" width="16.125" style="173" customWidth="1"/>
    <col min="16" max="16" width="15.125" style="173" customWidth="1"/>
    <col min="17" max="17" width="68.875" style="167" customWidth="1"/>
    <col min="18" max="18" width="17.375" style="167" customWidth="1"/>
    <col min="19" max="20" width="20.375" style="167" customWidth="1"/>
    <col min="21" max="21" width="19.875" style="167" customWidth="1"/>
    <col min="22" max="22" width="18" style="167" customWidth="1"/>
    <col min="23" max="23" width="19.875" style="167" customWidth="1"/>
    <col min="24" max="24" width="23.375" style="167" customWidth="1"/>
    <col min="25" max="25" width="19.375" style="167" customWidth="1"/>
    <col min="26" max="26" width="12.625" style="167" hidden="1" customWidth="1"/>
    <col min="27" max="27" width="15.375" style="167" customWidth="1"/>
    <col min="28" max="28" width="17.375" style="167" customWidth="1"/>
    <col min="29" max="29" width="11.875" style="173" hidden="1" customWidth="1"/>
    <col min="30" max="30" width="11.375" style="173" customWidth="1"/>
    <col min="31" max="31" width="9.375" style="173" hidden="1" customWidth="1"/>
    <col min="32" max="32" width="15.875" style="167" customWidth="1"/>
    <col min="33" max="33" width="18" style="167" customWidth="1"/>
    <col min="34" max="34" width="19.625" style="167" customWidth="1"/>
    <col min="35" max="35" width="17.875" style="173" customWidth="1"/>
    <col min="36" max="36" width="15.375" style="173" customWidth="1"/>
    <col min="37" max="37" width="16.375" style="173" customWidth="1"/>
    <col min="38" max="38" width="21.375" style="167" customWidth="1"/>
    <col min="39" max="39" width="49" style="167" customWidth="1"/>
    <col min="40" max="40" width="41.25" style="167" customWidth="1"/>
    <col min="41" max="41" width="21.375" style="168" customWidth="1"/>
    <col min="42" max="42" width="16.375" style="173" customWidth="1"/>
    <col min="43" max="43" width="18" style="173" customWidth="1"/>
    <col min="44" max="44" width="19.75" style="167" customWidth="1"/>
    <col min="45" max="46" width="20.625" style="168" hidden="1" customWidth="1"/>
    <col min="47" max="48" width="27.625" style="167" hidden="1" customWidth="1"/>
    <col min="49" max="50" width="20.625" style="167" hidden="1" customWidth="1"/>
    <col min="51" max="53" width="20.875" style="167" hidden="1" customWidth="1"/>
    <col min="54" max="55" width="20.875" style="168" hidden="1" customWidth="1"/>
    <col min="56" max="57" width="27.625" style="167" hidden="1" customWidth="1"/>
    <col min="58" max="62" width="20.625" style="167" hidden="1" customWidth="1"/>
    <col min="63" max="64" width="20.875" style="167" hidden="1" customWidth="1"/>
    <col min="65" max="66" width="27.625" style="167" hidden="1" customWidth="1"/>
    <col min="67" max="73" width="20.625" style="167" hidden="1" customWidth="1"/>
    <col min="74" max="75" width="27.625" style="167" hidden="1" customWidth="1"/>
    <col min="76" max="80" width="20.625" style="167" hidden="1" customWidth="1"/>
    <col min="81" max="81" width="24.625" style="167" customWidth="1"/>
    <col min="82" max="82" width="16.75" style="167" customWidth="1"/>
    <col min="83" max="83" width="21" style="167" customWidth="1"/>
    <col min="84" max="84" width="27.125" style="167" customWidth="1"/>
    <col min="85" max="85" width="20.375" style="167" customWidth="1"/>
    <col min="86" max="86" width="27.75" style="167" customWidth="1"/>
    <col min="87" max="87" width="29" style="167" customWidth="1"/>
    <col min="88" max="88" width="33.25" style="167" customWidth="1"/>
    <col min="89" max="89" width="25.875" style="167" customWidth="1"/>
    <col min="90" max="91" width="11.375" style="167" customWidth="1"/>
    <col min="92" max="100" width="11.375" style="167" hidden="1" customWidth="1"/>
    <col min="101" max="103" width="11.375" style="167" customWidth="1"/>
    <col min="104" max="105" width="13.625" style="167" hidden="1" customWidth="1"/>
    <col min="106" max="107" width="11.375" style="167" hidden="1" customWidth="1"/>
    <col min="108" max="108" width="11.375" style="167" customWidth="1"/>
    <col min="109" max="110" width="11.375" style="167"/>
    <col min="111" max="111" width="20.875" style="167" customWidth="1"/>
    <col min="112" max="112" width="21.375" style="167" customWidth="1"/>
    <col min="113" max="118" width="11.375" style="167"/>
    <col min="119" max="125" width="0" style="167" hidden="1" customWidth="1"/>
    <col min="126" max="16384" width="11.375" style="167"/>
  </cols>
  <sheetData>
    <row r="1" spans="1:125" s="166" customFormat="1" ht="26.5" customHeight="1" x14ac:dyDescent="0.25">
      <c r="A1" s="342"/>
      <c r="B1" s="343" t="s">
        <v>716</v>
      </c>
      <c r="C1" s="343"/>
      <c r="D1" s="343"/>
      <c r="E1" s="343"/>
      <c r="F1" s="343"/>
      <c r="G1" s="343"/>
      <c r="H1" s="343"/>
      <c r="I1" s="343"/>
      <c r="J1" s="343"/>
      <c r="K1" s="343"/>
      <c r="L1" s="343"/>
      <c r="M1" s="343"/>
      <c r="N1" s="343"/>
      <c r="O1" s="343"/>
      <c r="P1" s="343"/>
      <c r="Q1" s="343"/>
      <c r="R1" s="343"/>
      <c r="S1" s="343" t="s">
        <v>717</v>
      </c>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39"/>
      <c r="CC1" s="308" t="s">
        <v>716</v>
      </c>
      <c r="CD1" s="309"/>
      <c r="CE1" s="309"/>
      <c r="CF1" s="309"/>
      <c r="CG1" s="309"/>
      <c r="CH1" s="309"/>
      <c r="CI1" s="309"/>
      <c r="CJ1" s="309"/>
      <c r="CK1" s="310"/>
    </row>
    <row r="2" spans="1:125" s="166" customFormat="1" ht="26.5" customHeight="1" x14ac:dyDescent="0.25">
      <c r="A2" s="342"/>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39"/>
      <c r="CC2" s="311"/>
      <c r="CD2" s="312"/>
      <c r="CE2" s="312"/>
      <c r="CF2" s="312"/>
      <c r="CG2" s="312"/>
      <c r="CH2" s="312"/>
      <c r="CI2" s="312"/>
      <c r="CJ2" s="312"/>
      <c r="CK2" s="313"/>
    </row>
    <row r="3" spans="1:125" ht="30.75" customHeight="1" thickBot="1" x14ac:dyDescent="0.3">
      <c r="A3" s="342"/>
      <c r="B3" s="344"/>
      <c r="C3" s="344"/>
      <c r="D3" s="344"/>
      <c r="E3" s="344"/>
      <c r="F3" s="344"/>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39"/>
      <c r="CC3" s="314"/>
      <c r="CD3" s="315"/>
      <c r="CE3" s="315"/>
      <c r="CF3" s="315"/>
      <c r="CG3" s="315"/>
      <c r="CH3" s="315"/>
      <c r="CI3" s="315"/>
      <c r="CJ3" s="315"/>
      <c r="CK3" s="316"/>
      <c r="DO3" s="345"/>
      <c r="DP3" s="345"/>
      <c r="DQ3" s="334"/>
      <c r="DR3" s="334"/>
      <c r="DS3" s="334"/>
      <c r="DT3" s="334"/>
      <c r="DU3" s="334"/>
    </row>
    <row r="4" spans="1:125" ht="21.25" customHeight="1" thickBot="1" x14ac:dyDescent="0.3">
      <c r="A4" s="225"/>
      <c r="B4" s="226" t="s">
        <v>704</v>
      </c>
      <c r="C4" s="237">
        <v>2020</v>
      </c>
      <c r="D4" s="235"/>
      <c r="E4" s="238" t="s">
        <v>705</v>
      </c>
      <c r="F4" s="228">
        <v>43861</v>
      </c>
      <c r="G4" s="227"/>
      <c r="H4" s="202"/>
      <c r="I4" s="202"/>
      <c r="J4" s="202"/>
      <c r="K4" s="202"/>
      <c r="L4" s="202"/>
      <c r="M4" s="202"/>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2"/>
      <c r="AP4" s="203"/>
      <c r="AQ4" s="203"/>
      <c r="AR4" s="203"/>
      <c r="AS4" s="202"/>
      <c r="AT4" s="202"/>
      <c r="AU4" s="203"/>
      <c r="AV4" s="203"/>
      <c r="AW4" s="203"/>
      <c r="AX4" s="203"/>
      <c r="AY4" s="203"/>
      <c r="AZ4" s="203"/>
      <c r="BA4" s="203"/>
      <c r="BB4" s="198"/>
      <c r="BC4" s="198"/>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40"/>
      <c r="CD4" s="240"/>
      <c r="CE4" s="240"/>
      <c r="CF4" s="240"/>
      <c r="CG4" s="240"/>
      <c r="CH4" s="240"/>
      <c r="CI4" s="240"/>
      <c r="CJ4" s="240"/>
      <c r="CK4" s="240"/>
      <c r="DO4" s="345"/>
      <c r="DP4" s="345"/>
      <c r="DQ4" s="335"/>
      <c r="DR4" s="335"/>
      <c r="DS4" s="335"/>
      <c r="DT4" s="335"/>
      <c r="DU4" s="335"/>
    </row>
    <row r="5" spans="1:125" ht="28.55" customHeight="1" x14ac:dyDescent="0.25">
      <c r="A5" s="336" t="s">
        <v>40</v>
      </c>
      <c r="B5" s="337"/>
      <c r="C5" s="337"/>
      <c r="D5" s="337"/>
      <c r="E5" s="337"/>
      <c r="F5" s="338" t="s">
        <v>41</v>
      </c>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40" t="s">
        <v>51</v>
      </c>
      <c r="AM5" s="340"/>
      <c r="AN5" s="340"/>
      <c r="AO5" s="340"/>
      <c r="AP5" s="340"/>
      <c r="AQ5" s="340"/>
      <c r="AR5" s="340"/>
      <c r="AS5" s="198"/>
      <c r="AT5" s="198"/>
      <c r="AU5" s="201"/>
      <c r="AV5" s="201"/>
      <c r="AW5" s="201"/>
      <c r="AX5" s="201"/>
      <c r="AY5" s="201"/>
      <c r="AZ5" s="201"/>
      <c r="BA5" s="201"/>
      <c r="BB5" s="198"/>
      <c r="BC5" s="198"/>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340" t="s">
        <v>231</v>
      </c>
      <c r="CD5" s="340"/>
      <c r="CE5" s="340"/>
      <c r="CF5" s="340"/>
      <c r="CG5" s="340"/>
      <c r="CH5" s="340"/>
      <c r="CI5" s="340"/>
      <c r="CJ5" s="340"/>
      <c r="CK5" s="340"/>
      <c r="DO5" s="345"/>
      <c r="DP5" s="345"/>
      <c r="DQ5" s="174" t="s">
        <v>15</v>
      </c>
      <c r="DR5" s="174" t="s">
        <v>150</v>
      </c>
      <c r="DS5" s="174" t="s">
        <v>150</v>
      </c>
      <c r="DT5" s="174">
        <v>1</v>
      </c>
      <c r="DU5" s="174">
        <v>1</v>
      </c>
    </row>
    <row r="6" spans="1:125" ht="14.95" customHeight="1" x14ac:dyDescent="0.25">
      <c r="A6" s="336"/>
      <c r="B6" s="336"/>
      <c r="C6" s="336"/>
      <c r="D6" s="336"/>
      <c r="E6" s="336"/>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40"/>
      <c r="AM6" s="340"/>
      <c r="AN6" s="340"/>
      <c r="AO6" s="340"/>
      <c r="AP6" s="340"/>
      <c r="AQ6" s="340"/>
      <c r="AR6" s="340"/>
      <c r="AS6" s="341" t="s">
        <v>189</v>
      </c>
      <c r="AT6" s="341"/>
      <c r="AU6" s="341"/>
      <c r="AV6" s="341"/>
      <c r="AW6" s="341"/>
      <c r="AX6" s="341"/>
      <c r="AY6" s="341"/>
      <c r="AZ6" s="341"/>
      <c r="BA6" s="341"/>
      <c r="BB6" s="341" t="s">
        <v>192</v>
      </c>
      <c r="BC6" s="341"/>
      <c r="BD6" s="341"/>
      <c r="BE6" s="341"/>
      <c r="BF6" s="341"/>
      <c r="BG6" s="341"/>
      <c r="BH6" s="341"/>
      <c r="BI6" s="341"/>
      <c r="BJ6" s="341"/>
      <c r="BK6" s="341" t="s">
        <v>191</v>
      </c>
      <c r="BL6" s="341"/>
      <c r="BM6" s="341"/>
      <c r="BN6" s="341"/>
      <c r="BO6" s="341"/>
      <c r="BP6" s="341"/>
      <c r="BQ6" s="341"/>
      <c r="BR6" s="341"/>
      <c r="BS6" s="341"/>
      <c r="BT6" s="341" t="s">
        <v>190</v>
      </c>
      <c r="BU6" s="341"/>
      <c r="BV6" s="341"/>
      <c r="BW6" s="341"/>
      <c r="BX6" s="341"/>
      <c r="BY6" s="341"/>
      <c r="BZ6" s="341"/>
      <c r="CA6" s="341"/>
      <c r="CB6" s="341"/>
      <c r="CC6" s="340" t="s">
        <v>232</v>
      </c>
      <c r="CD6" s="340"/>
      <c r="CE6" s="340"/>
      <c r="CF6" s="340"/>
      <c r="CG6" s="340"/>
      <c r="CH6" s="340"/>
      <c r="CI6" s="340"/>
      <c r="CJ6" s="340"/>
      <c r="CK6" s="340"/>
      <c r="DO6" s="345"/>
      <c r="DP6" s="345"/>
      <c r="DQ6" s="174" t="s">
        <v>15</v>
      </c>
      <c r="DR6" s="174" t="s">
        <v>152</v>
      </c>
      <c r="DS6" s="174" t="s">
        <v>150</v>
      </c>
      <c r="DT6" s="174">
        <v>0</v>
      </c>
      <c r="DU6" s="174">
        <v>1</v>
      </c>
    </row>
    <row r="7" spans="1:125" ht="33.799999999999997" customHeight="1" x14ac:dyDescent="0.25">
      <c r="A7" s="321" t="s">
        <v>0</v>
      </c>
      <c r="B7" s="321" t="s">
        <v>1</v>
      </c>
      <c r="C7" s="321" t="s">
        <v>237</v>
      </c>
      <c r="D7" s="321" t="s">
        <v>2</v>
      </c>
      <c r="E7" s="321" t="s">
        <v>39</v>
      </c>
      <c r="F7" s="321" t="s">
        <v>250</v>
      </c>
      <c r="G7" s="321" t="s">
        <v>251</v>
      </c>
      <c r="H7" s="321" t="s">
        <v>252</v>
      </c>
      <c r="I7" s="321" t="s">
        <v>253</v>
      </c>
      <c r="J7" s="321" t="s">
        <v>254</v>
      </c>
      <c r="K7" s="321" t="s">
        <v>249</v>
      </c>
      <c r="L7" s="321" t="s">
        <v>46</v>
      </c>
      <c r="M7" s="321" t="s">
        <v>47</v>
      </c>
      <c r="N7" s="321" t="s">
        <v>35</v>
      </c>
      <c r="O7" s="321"/>
      <c r="P7" s="321"/>
      <c r="Q7" s="321" t="s">
        <v>170</v>
      </c>
      <c r="R7" s="321" t="s">
        <v>157</v>
      </c>
      <c r="S7" s="321" t="s">
        <v>176</v>
      </c>
      <c r="T7" s="321" t="s">
        <v>177</v>
      </c>
      <c r="U7" s="321" t="s">
        <v>178</v>
      </c>
      <c r="V7" s="321" t="s">
        <v>179</v>
      </c>
      <c r="W7" s="321" t="s">
        <v>180</v>
      </c>
      <c r="X7" s="321" t="s">
        <v>181</v>
      </c>
      <c r="Y7" s="321" t="s">
        <v>182</v>
      </c>
      <c r="Z7" s="321" t="s">
        <v>28</v>
      </c>
      <c r="AA7" s="321" t="s">
        <v>183</v>
      </c>
      <c r="AB7" s="321" t="s">
        <v>184</v>
      </c>
      <c r="AC7" s="175"/>
      <c r="AD7" s="321" t="s">
        <v>185</v>
      </c>
      <c r="AE7" s="197"/>
      <c r="AF7" s="321" t="s">
        <v>186</v>
      </c>
      <c r="AG7" s="321" t="s">
        <v>187</v>
      </c>
      <c r="AH7" s="321" t="s">
        <v>188</v>
      </c>
      <c r="AI7" s="321" t="s">
        <v>3</v>
      </c>
      <c r="AJ7" s="321"/>
      <c r="AK7" s="321"/>
      <c r="AL7" s="321" t="s">
        <v>48</v>
      </c>
      <c r="AM7" s="321" t="s">
        <v>159</v>
      </c>
      <c r="AN7" s="321" t="s">
        <v>160</v>
      </c>
      <c r="AO7" s="321" t="s">
        <v>161</v>
      </c>
      <c r="AP7" s="321" t="s">
        <v>36</v>
      </c>
      <c r="AQ7" s="321" t="s">
        <v>37</v>
      </c>
      <c r="AR7" s="321" t="s">
        <v>703</v>
      </c>
      <c r="AS7" s="321" t="s">
        <v>49</v>
      </c>
      <c r="AT7" s="321"/>
      <c r="AU7" s="321" t="s">
        <v>166</v>
      </c>
      <c r="AV7" s="321"/>
      <c r="AW7" s="321"/>
      <c r="AX7" s="321"/>
      <c r="AY7" s="321" t="s">
        <v>165</v>
      </c>
      <c r="AZ7" s="321"/>
      <c r="BA7" s="321"/>
      <c r="BB7" s="321" t="s">
        <v>49</v>
      </c>
      <c r="BC7" s="321"/>
      <c r="BD7" s="321" t="s">
        <v>166</v>
      </c>
      <c r="BE7" s="321"/>
      <c r="BF7" s="321"/>
      <c r="BG7" s="321"/>
      <c r="BH7" s="321" t="s">
        <v>165</v>
      </c>
      <c r="BI7" s="321"/>
      <c r="BJ7" s="321"/>
      <c r="BK7" s="321" t="s">
        <v>49</v>
      </c>
      <c r="BL7" s="321"/>
      <c r="BM7" s="321" t="s">
        <v>166</v>
      </c>
      <c r="BN7" s="321"/>
      <c r="BO7" s="321"/>
      <c r="BP7" s="321"/>
      <c r="BQ7" s="321" t="s">
        <v>165</v>
      </c>
      <c r="BR7" s="321"/>
      <c r="BS7" s="321"/>
      <c r="BT7" s="321" t="s">
        <v>49</v>
      </c>
      <c r="BU7" s="321"/>
      <c r="BV7" s="321" t="s">
        <v>166</v>
      </c>
      <c r="BW7" s="321"/>
      <c r="BX7" s="321"/>
      <c r="BY7" s="321"/>
      <c r="BZ7" s="321" t="s">
        <v>165</v>
      </c>
      <c r="CA7" s="321"/>
      <c r="CB7" s="321"/>
      <c r="CC7" s="321" t="s">
        <v>711</v>
      </c>
      <c r="CD7" s="321" t="s">
        <v>230</v>
      </c>
      <c r="CE7" s="321" t="s">
        <v>233</v>
      </c>
      <c r="CF7" s="321" t="s">
        <v>712</v>
      </c>
      <c r="CG7" s="321" t="s">
        <v>230</v>
      </c>
      <c r="CH7" s="321" t="s">
        <v>233</v>
      </c>
      <c r="CI7" s="321" t="s">
        <v>713</v>
      </c>
      <c r="CJ7" s="321" t="s">
        <v>230</v>
      </c>
      <c r="CK7" s="321" t="s">
        <v>233</v>
      </c>
      <c r="DA7" s="346" t="s">
        <v>154</v>
      </c>
      <c r="DB7" s="346"/>
      <c r="DC7" s="346"/>
      <c r="DO7" s="345"/>
      <c r="DP7" s="345"/>
      <c r="DQ7" s="174" t="s">
        <v>15</v>
      </c>
      <c r="DR7" s="174" t="s">
        <v>150</v>
      </c>
      <c r="DS7" s="174" t="s">
        <v>152</v>
      </c>
      <c r="DT7" s="174">
        <v>1</v>
      </c>
      <c r="DU7" s="174">
        <v>0</v>
      </c>
    </row>
    <row r="8" spans="1:125" ht="13.6" customHeight="1" x14ac:dyDescent="0.25">
      <c r="A8" s="321"/>
      <c r="B8" s="321"/>
      <c r="C8" s="321"/>
      <c r="D8" s="321"/>
      <c r="E8" s="321"/>
      <c r="F8" s="321"/>
      <c r="G8" s="321"/>
      <c r="H8" s="321"/>
      <c r="I8" s="321"/>
      <c r="J8" s="321"/>
      <c r="K8" s="321"/>
      <c r="L8" s="321"/>
      <c r="M8" s="321"/>
      <c r="N8" s="197" t="s">
        <v>4</v>
      </c>
      <c r="O8" s="197" t="s">
        <v>5</v>
      </c>
      <c r="P8" s="197" t="s">
        <v>6</v>
      </c>
      <c r="Q8" s="321"/>
      <c r="R8" s="321"/>
      <c r="S8" s="321"/>
      <c r="T8" s="321" t="s">
        <v>171</v>
      </c>
      <c r="U8" s="321" t="s">
        <v>56</v>
      </c>
      <c r="V8" s="321" t="s">
        <v>172</v>
      </c>
      <c r="W8" s="321" t="s">
        <v>173</v>
      </c>
      <c r="X8" s="321" t="s">
        <v>174</v>
      </c>
      <c r="Y8" s="321" t="s">
        <v>175</v>
      </c>
      <c r="Z8" s="321"/>
      <c r="AA8" s="321"/>
      <c r="AB8" s="321"/>
      <c r="AC8" s="175"/>
      <c r="AD8" s="321"/>
      <c r="AE8" s="197" t="s">
        <v>569</v>
      </c>
      <c r="AF8" s="321"/>
      <c r="AG8" s="321"/>
      <c r="AH8" s="321"/>
      <c r="AI8" s="197" t="s">
        <v>4</v>
      </c>
      <c r="AJ8" s="197" t="s">
        <v>5</v>
      </c>
      <c r="AK8" s="197" t="s">
        <v>6</v>
      </c>
      <c r="AL8" s="321"/>
      <c r="AM8" s="321"/>
      <c r="AN8" s="321"/>
      <c r="AO8" s="321"/>
      <c r="AP8" s="321"/>
      <c r="AQ8" s="321"/>
      <c r="AR8" s="321"/>
      <c r="AS8" s="197" t="s">
        <v>163</v>
      </c>
      <c r="AT8" s="197" t="s">
        <v>50</v>
      </c>
      <c r="AU8" s="197" t="s">
        <v>169</v>
      </c>
      <c r="AV8" s="197" t="s">
        <v>38</v>
      </c>
      <c r="AW8" s="197" t="s">
        <v>164</v>
      </c>
      <c r="AX8" s="197" t="s">
        <v>32</v>
      </c>
      <c r="AY8" s="197" t="s">
        <v>167</v>
      </c>
      <c r="AZ8" s="197" t="s">
        <v>168</v>
      </c>
      <c r="BA8" s="197" t="s">
        <v>34</v>
      </c>
      <c r="BB8" s="197" t="s">
        <v>163</v>
      </c>
      <c r="BC8" s="197" t="s">
        <v>50</v>
      </c>
      <c r="BD8" s="197" t="s">
        <v>169</v>
      </c>
      <c r="BE8" s="197" t="s">
        <v>38</v>
      </c>
      <c r="BF8" s="197" t="s">
        <v>164</v>
      </c>
      <c r="BG8" s="197" t="s">
        <v>32</v>
      </c>
      <c r="BH8" s="197" t="s">
        <v>167</v>
      </c>
      <c r="BI8" s="197" t="s">
        <v>168</v>
      </c>
      <c r="BJ8" s="197" t="s">
        <v>34</v>
      </c>
      <c r="BK8" s="197" t="s">
        <v>163</v>
      </c>
      <c r="BL8" s="197" t="s">
        <v>50</v>
      </c>
      <c r="BM8" s="197" t="s">
        <v>169</v>
      </c>
      <c r="BN8" s="197" t="s">
        <v>38</v>
      </c>
      <c r="BO8" s="197" t="s">
        <v>164</v>
      </c>
      <c r="BP8" s="197" t="s">
        <v>32</v>
      </c>
      <c r="BQ8" s="197" t="s">
        <v>167</v>
      </c>
      <c r="BR8" s="197" t="s">
        <v>168</v>
      </c>
      <c r="BS8" s="197" t="s">
        <v>34</v>
      </c>
      <c r="BT8" s="197" t="s">
        <v>163</v>
      </c>
      <c r="BU8" s="197" t="s">
        <v>50</v>
      </c>
      <c r="BV8" s="197" t="s">
        <v>169</v>
      </c>
      <c r="BW8" s="197" t="s">
        <v>38</v>
      </c>
      <c r="BX8" s="197" t="s">
        <v>164</v>
      </c>
      <c r="BY8" s="197" t="s">
        <v>32</v>
      </c>
      <c r="BZ8" s="197" t="s">
        <v>167</v>
      </c>
      <c r="CA8" s="197" t="s">
        <v>168</v>
      </c>
      <c r="CB8" s="197" t="s">
        <v>34</v>
      </c>
      <c r="CC8" s="321"/>
      <c r="CD8" s="321"/>
      <c r="CE8" s="321"/>
      <c r="CF8" s="321"/>
      <c r="CG8" s="321"/>
      <c r="CH8" s="321"/>
      <c r="CI8" s="321"/>
      <c r="CJ8" s="321"/>
      <c r="CK8" s="321"/>
      <c r="CU8" s="176" t="s">
        <v>138</v>
      </c>
      <c r="CV8" s="176" t="s">
        <v>139</v>
      </c>
      <c r="CZ8" s="176" t="s">
        <v>138</v>
      </c>
      <c r="DA8" s="176" t="s">
        <v>138</v>
      </c>
      <c r="DB8" s="176" t="s">
        <v>139</v>
      </c>
      <c r="DC8" s="176" t="s">
        <v>139</v>
      </c>
      <c r="DO8" s="177"/>
      <c r="DP8" s="177"/>
      <c r="DQ8" s="178" t="s">
        <v>142</v>
      </c>
      <c r="DR8" s="178" t="s">
        <v>153</v>
      </c>
      <c r="DS8" s="178" t="s">
        <v>153</v>
      </c>
      <c r="DT8" s="177"/>
      <c r="DU8" s="177"/>
    </row>
    <row r="9" spans="1:125" s="168" customFormat="1" ht="74.25" hidden="1" customHeight="1" thickBot="1" x14ac:dyDescent="0.25">
      <c r="A9" s="327" t="s">
        <v>53</v>
      </c>
      <c r="B9" s="327" t="s">
        <v>194</v>
      </c>
      <c r="C9" s="322" t="s">
        <v>240</v>
      </c>
      <c r="D9" s="333" t="s">
        <v>217</v>
      </c>
      <c r="E9" s="327" t="s">
        <v>603</v>
      </c>
      <c r="F9" s="322" t="s">
        <v>604</v>
      </c>
      <c r="G9" s="322"/>
      <c r="H9" s="322"/>
      <c r="I9" s="322"/>
      <c r="J9" s="322"/>
      <c r="K9" s="322" t="s">
        <v>601</v>
      </c>
      <c r="L9" s="347" t="s">
        <v>607</v>
      </c>
      <c r="M9" s="347" t="s">
        <v>608</v>
      </c>
      <c r="N9" s="322" t="s">
        <v>9</v>
      </c>
      <c r="O9" s="322" t="s">
        <v>14</v>
      </c>
      <c r="P9" s="329" t="str">
        <f>INDEX(Validacion!$C$15:$G$19,'Planeación estratégica y táctic'!CU9:CU11,'Planeación estratégica y táctic'!CV9:CV11)</f>
        <v>Extrema</v>
      </c>
      <c r="Q9" s="182" t="s">
        <v>632</v>
      </c>
      <c r="R9" s="179" t="s">
        <v>158</v>
      </c>
      <c r="S9" s="179" t="s">
        <v>65</v>
      </c>
      <c r="T9" s="179" t="s">
        <v>59</v>
      </c>
      <c r="U9" s="179" t="s">
        <v>60</v>
      </c>
      <c r="V9" s="179" t="s">
        <v>73</v>
      </c>
      <c r="W9" s="179" t="s">
        <v>74</v>
      </c>
      <c r="X9" s="179" t="s">
        <v>75</v>
      </c>
      <c r="Y9" s="179" t="s">
        <v>63</v>
      </c>
      <c r="Z9" s="191">
        <f t="shared" ref="Z9:Z11" si="0">IF(S9="Asignado",15,0)+IF(T9="Adecuado",15,0)+IF(U9="Oportuna",15,0)+IF(V9="Prevenir",15,IF(V9="Detectar",10,0))+IF(W9="Confiable",15,0)+IF(X9="Se investigan y resuelven oportunamente",15,0)+IF(Y9="Completa",10,IF(Y9="Incompleta",5,0))</f>
        <v>55</v>
      </c>
      <c r="AA9" s="195" t="str">
        <f t="shared" ref="AA9:AA11" si="1">IF(Z9&gt;=96,"Fuerte",IF(OR(Z9=95,Z9&gt;=86),"Moderado","Débil"))</f>
        <v>Débil</v>
      </c>
      <c r="AB9" s="196" t="s">
        <v>133</v>
      </c>
      <c r="AC9" s="180">
        <f t="shared" ref="AC9:AC11" si="2">IF(AA9="Fuerte",100,IF(AA9="Moderado",50,0))+IF(AB9="Fuerte",100,IF(AB9="Moderado",50,0))</f>
        <v>0</v>
      </c>
      <c r="AD9" s="181" t="str">
        <f t="shared" ref="AD9:AD11" si="3">IF(AND(AA9="Moderado",AB9="Moderado",AC9=100),"Moderado",IF(AC9=200,"Fuerte",IF(OR(AC9=150,),"Moderado","Débil")))</f>
        <v>Débil</v>
      </c>
      <c r="AE9" s="331">
        <f>(IF(AD9="Fuerte",100,IF(AD9="Moderado",50,0))+IF(AD10="Fuerte",100,IF(AD10="Moderado",50,0))+(IF(AD11="Fuerte",100,IF(AD11="Moderado",50,0)))/3)</f>
        <v>100</v>
      </c>
      <c r="AF9" s="332" t="str">
        <f>IF(AE9&gt;=100,"Fuerte",IF(OR(AE9=99,AE9&gt;=50),"Moderado","Débil"))</f>
        <v>Fuerte</v>
      </c>
      <c r="AG9" s="328" t="s">
        <v>151</v>
      </c>
      <c r="AH9" s="328" t="s">
        <v>152</v>
      </c>
      <c r="AI9" s="329" t="s">
        <v>8</v>
      </c>
      <c r="AJ9" s="329" t="s">
        <v>14</v>
      </c>
      <c r="AK9" s="329" t="str">
        <f>INDEX(Validacion!$C$15:$G$19,'Planeación estratégica y táctic'!CZ9:CZ11,'Planeación estratégica y táctic'!DB9:DB11)</f>
        <v>Extrema</v>
      </c>
      <c r="AL9" s="330"/>
      <c r="AM9" s="182"/>
      <c r="AN9" s="182"/>
      <c r="AO9" s="193"/>
      <c r="AP9" s="183"/>
      <c r="AQ9" s="183"/>
      <c r="AR9" s="193"/>
      <c r="AS9" s="184"/>
      <c r="AT9" s="184"/>
      <c r="AU9" s="193"/>
      <c r="AV9" s="193"/>
      <c r="AW9" s="193"/>
      <c r="AX9" s="185"/>
      <c r="AY9" s="193"/>
      <c r="AZ9" s="193"/>
      <c r="BA9" s="193"/>
      <c r="BB9" s="184"/>
      <c r="BC9" s="184"/>
      <c r="BD9" s="182"/>
      <c r="BE9" s="182"/>
      <c r="BF9" s="191"/>
      <c r="BG9" s="186"/>
      <c r="BH9" s="182"/>
      <c r="BI9" s="182"/>
      <c r="BJ9" s="191"/>
      <c r="BK9" s="184"/>
      <c r="BL9" s="184"/>
      <c r="BM9" s="182"/>
      <c r="BN9" s="182"/>
      <c r="BO9" s="191"/>
      <c r="BP9" s="186"/>
      <c r="BQ9" s="182"/>
      <c r="BR9" s="182"/>
      <c r="BS9" s="191"/>
      <c r="BT9" s="193"/>
      <c r="BU9" s="193"/>
      <c r="BV9" s="193"/>
      <c r="BW9" s="193"/>
      <c r="BX9" s="193"/>
      <c r="BY9" s="193"/>
      <c r="BZ9" s="193"/>
      <c r="CA9" s="193"/>
      <c r="CB9" s="193"/>
      <c r="CC9" s="193"/>
      <c r="CD9" s="193"/>
      <c r="CE9" s="193"/>
      <c r="CF9" s="193"/>
      <c r="CG9" s="193"/>
      <c r="CH9" s="193"/>
      <c r="CI9" s="193"/>
      <c r="CJ9" s="193"/>
      <c r="CK9" s="193"/>
      <c r="CU9" s="323">
        <f>VLOOKUP(N9,Validacion!$I$15:$M$19,2,FALSE)</f>
        <v>3</v>
      </c>
      <c r="CV9" s="323">
        <f>VLOOKUP(O9,Validacion!$I$23:$J$27,2,FALSE)</f>
        <v>4</v>
      </c>
      <c r="CZ9" s="323">
        <f>VLOOKUP($AI9,Validacion!$I$15:$M$19,2,FALSE)</f>
        <v>4</v>
      </c>
      <c r="DA9" s="322"/>
      <c r="DB9" s="323">
        <f>VLOOKUP($AJ9,Validacion!$I$23:$J$27,2,FALSE)</f>
        <v>4</v>
      </c>
      <c r="DC9" s="322"/>
    </row>
    <row r="10" spans="1:125" s="168" customFormat="1" ht="74.25" hidden="1" customHeight="1" thickBot="1" x14ac:dyDescent="0.25">
      <c r="A10" s="327"/>
      <c r="B10" s="327"/>
      <c r="C10" s="322"/>
      <c r="D10" s="333"/>
      <c r="E10" s="327"/>
      <c r="F10" s="322"/>
      <c r="G10" s="322"/>
      <c r="H10" s="322"/>
      <c r="I10" s="322"/>
      <c r="J10" s="322"/>
      <c r="K10" s="322"/>
      <c r="L10" s="347"/>
      <c r="M10" s="347"/>
      <c r="N10" s="322"/>
      <c r="O10" s="322"/>
      <c r="P10" s="329"/>
      <c r="Q10" s="182" t="s">
        <v>633</v>
      </c>
      <c r="R10" s="179" t="s">
        <v>158</v>
      </c>
      <c r="S10" s="179" t="s">
        <v>58</v>
      </c>
      <c r="T10" s="179" t="s">
        <v>59</v>
      </c>
      <c r="U10" s="179" t="s">
        <v>60</v>
      </c>
      <c r="V10" s="179" t="s">
        <v>61</v>
      </c>
      <c r="W10" s="179" t="s">
        <v>62</v>
      </c>
      <c r="X10" s="179" t="s">
        <v>75</v>
      </c>
      <c r="Y10" s="179" t="s">
        <v>63</v>
      </c>
      <c r="Z10" s="191">
        <f t="shared" si="0"/>
        <v>100</v>
      </c>
      <c r="AA10" s="195" t="str">
        <f t="shared" si="1"/>
        <v>Fuerte</v>
      </c>
      <c r="AB10" s="196" t="s">
        <v>141</v>
      </c>
      <c r="AC10" s="180">
        <f t="shared" si="2"/>
        <v>200</v>
      </c>
      <c r="AD10" s="181" t="str">
        <f t="shared" si="3"/>
        <v>Fuerte</v>
      </c>
      <c r="AE10" s="331"/>
      <c r="AF10" s="332"/>
      <c r="AG10" s="328"/>
      <c r="AH10" s="328"/>
      <c r="AI10" s="329"/>
      <c r="AJ10" s="329"/>
      <c r="AK10" s="329"/>
      <c r="AL10" s="330"/>
      <c r="AM10" s="182"/>
      <c r="AN10" s="182"/>
      <c r="AO10" s="193"/>
      <c r="AP10" s="183"/>
      <c r="AQ10" s="183"/>
      <c r="AR10" s="193"/>
      <c r="AS10" s="184"/>
      <c r="AT10" s="184"/>
      <c r="AU10" s="193"/>
      <c r="AV10" s="193"/>
      <c r="AW10" s="193"/>
      <c r="AX10" s="185"/>
      <c r="AY10" s="193"/>
      <c r="AZ10" s="193"/>
      <c r="BA10" s="193"/>
      <c r="BB10" s="184"/>
      <c r="BC10" s="184"/>
      <c r="BD10" s="182"/>
      <c r="BE10" s="182"/>
      <c r="BF10" s="191"/>
      <c r="BG10" s="186"/>
      <c r="BH10" s="182"/>
      <c r="BI10" s="182"/>
      <c r="BJ10" s="191"/>
      <c r="BK10" s="184"/>
      <c r="BL10" s="184"/>
      <c r="BM10" s="182"/>
      <c r="BN10" s="182"/>
      <c r="BO10" s="191"/>
      <c r="BP10" s="186"/>
      <c r="BQ10" s="182"/>
      <c r="BR10" s="182"/>
      <c r="BS10" s="191"/>
      <c r="BT10" s="193"/>
      <c r="BU10" s="193"/>
      <c r="BV10" s="193"/>
      <c r="BW10" s="193"/>
      <c r="BX10" s="193"/>
      <c r="BY10" s="193"/>
      <c r="BZ10" s="193"/>
      <c r="CA10" s="193"/>
      <c r="CB10" s="193"/>
      <c r="CC10" s="193"/>
      <c r="CD10" s="193"/>
      <c r="CE10" s="193"/>
      <c r="CF10" s="193"/>
      <c r="CG10" s="193"/>
      <c r="CH10" s="193"/>
      <c r="CI10" s="193"/>
      <c r="CJ10" s="193"/>
      <c r="CK10" s="193"/>
      <c r="CU10" s="324"/>
      <c r="CV10" s="324"/>
      <c r="CZ10" s="324"/>
      <c r="DA10" s="322"/>
      <c r="DB10" s="324"/>
      <c r="DC10" s="322"/>
    </row>
    <row r="11" spans="1:125" s="168" customFormat="1" ht="160.30000000000001" hidden="1" customHeight="1" thickBot="1" x14ac:dyDescent="0.25">
      <c r="A11" s="327"/>
      <c r="B11" s="327"/>
      <c r="C11" s="322"/>
      <c r="D11" s="333"/>
      <c r="E11" s="327"/>
      <c r="F11" s="322"/>
      <c r="G11" s="322"/>
      <c r="H11" s="322"/>
      <c r="I11" s="322"/>
      <c r="J11" s="322"/>
      <c r="K11" s="322"/>
      <c r="L11" s="347"/>
      <c r="M11" s="347"/>
      <c r="N11" s="322"/>
      <c r="O11" s="322"/>
      <c r="P11" s="329"/>
      <c r="Q11" s="182" t="s">
        <v>634</v>
      </c>
      <c r="R11" s="179" t="s">
        <v>223</v>
      </c>
      <c r="S11" s="179" t="s">
        <v>65</v>
      </c>
      <c r="T11" s="179" t="s">
        <v>59</v>
      </c>
      <c r="U11" s="179" t="s">
        <v>60</v>
      </c>
      <c r="V11" s="179" t="s">
        <v>72</v>
      </c>
      <c r="W11" s="179" t="s">
        <v>62</v>
      </c>
      <c r="X11" s="179" t="s">
        <v>75</v>
      </c>
      <c r="Y11" s="179" t="s">
        <v>63</v>
      </c>
      <c r="Z11" s="191">
        <f t="shared" si="0"/>
        <v>80</v>
      </c>
      <c r="AA11" s="195" t="str">
        <f t="shared" si="1"/>
        <v>Débil</v>
      </c>
      <c r="AB11" s="196" t="s">
        <v>15</v>
      </c>
      <c r="AC11" s="180">
        <f t="shared" si="2"/>
        <v>50</v>
      </c>
      <c r="AD11" s="181" t="str">
        <f t="shared" si="3"/>
        <v>Débil</v>
      </c>
      <c r="AE11" s="331"/>
      <c r="AF11" s="332"/>
      <c r="AG11" s="328"/>
      <c r="AH11" s="328"/>
      <c r="AI11" s="329"/>
      <c r="AJ11" s="329"/>
      <c r="AK11" s="329"/>
      <c r="AL11" s="330"/>
      <c r="AM11" s="182"/>
      <c r="AN11" s="182"/>
      <c r="AO11" s="193"/>
      <c r="AP11" s="183"/>
      <c r="AQ11" s="183"/>
      <c r="AR11" s="193"/>
      <c r="AS11" s="184"/>
      <c r="AT11" s="184"/>
      <c r="AU11" s="193"/>
      <c r="AV11" s="193"/>
      <c r="AW11" s="193"/>
      <c r="AX11" s="185"/>
      <c r="AY11" s="193"/>
      <c r="AZ11" s="193"/>
      <c r="BA11" s="193"/>
      <c r="BB11" s="184"/>
      <c r="BC11" s="184"/>
      <c r="BD11" s="182"/>
      <c r="BE11" s="182"/>
      <c r="BF11" s="191"/>
      <c r="BG11" s="186"/>
      <c r="BH11" s="182"/>
      <c r="BI11" s="182"/>
      <c r="BJ11" s="191"/>
      <c r="BK11" s="184"/>
      <c r="BL11" s="184"/>
      <c r="BM11" s="182"/>
      <c r="BN11" s="182"/>
      <c r="BO11" s="191"/>
      <c r="BP11" s="186"/>
      <c r="BQ11" s="182"/>
      <c r="BR11" s="182"/>
      <c r="BS11" s="191"/>
      <c r="BT11" s="193"/>
      <c r="BU11" s="193"/>
      <c r="BV11" s="193"/>
      <c r="BW11" s="193"/>
      <c r="BX11" s="193"/>
      <c r="BY11" s="193"/>
      <c r="BZ11" s="193"/>
      <c r="CA11" s="193"/>
      <c r="CB11" s="193"/>
      <c r="CC11" s="193"/>
      <c r="CD11" s="193"/>
      <c r="CE11" s="193"/>
      <c r="CF11" s="193"/>
      <c r="CG11" s="193"/>
      <c r="CH11" s="193"/>
      <c r="CI11" s="193"/>
      <c r="CJ11" s="193"/>
      <c r="CK11" s="193"/>
      <c r="CU11" s="324"/>
      <c r="CV11" s="324"/>
      <c r="CZ11" s="324"/>
      <c r="DA11" s="322"/>
      <c r="DB11" s="324"/>
      <c r="DC11" s="322"/>
    </row>
    <row r="12" spans="1:125" s="168" customFormat="1" ht="74.25" hidden="1" customHeight="1" thickBot="1" x14ac:dyDescent="0.25">
      <c r="A12" s="327" t="s">
        <v>53</v>
      </c>
      <c r="B12" s="327" t="s">
        <v>194</v>
      </c>
      <c r="C12" s="322" t="s">
        <v>240</v>
      </c>
      <c r="D12" s="333" t="s">
        <v>217</v>
      </c>
      <c r="E12" s="327" t="s">
        <v>603</v>
      </c>
      <c r="F12" s="322" t="s">
        <v>605</v>
      </c>
      <c r="G12" s="322"/>
      <c r="H12" s="322"/>
      <c r="I12" s="322"/>
      <c r="J12" s="322"/>
      <c r="K12" s="322" t="s">
        <v>602</v>
      </c>
      <c r="L12" s="347" t="s">
        <v>609</v>
      </c>
      <c r="M12" s="347" t="s">
        <v>610</v>
      </c>
      <c r="N12" s="322" t="s">
        <v>9</v>
      </c>
      <c r="O12" s="322" t="s">
        <v>14</v>
      </c>
      <c r="P12" s="329" t="str">
        <f>INDEX(Validacion!$C$15:$G$19,'Planeación estratégica y táctic'!CU12:CU14,'Planeación estratégica y táctic'!CV12:CV14)</f>
        <v>Extrema</v>
      </c>
      <c r="Q12" s="182" t="s">
        <v>635</v>
      </c>
      <c r="R12" s="179" t="s">
        <v>158</v>
      </c>
      <c r="S12" s="179" t="s">
        <v>65</v>
      </c>
      <c r="T12" s="179" t="s">
        <v>59</v>
      </c>
      <c r="U12" s="179" t="s">
        <v>60</v>
      </c>
      <c r="V12" s="179" t="s">
        <v>73</v>
      </c>
      <c r="W12" s="179" t="s">
        <v>74</v>
      </c>
      <c r="X12" s="179" t="s">
        <v>75</v>
      </c>
      <c r="Y12" s="179" t="s">
        <v>63</v>
      </c>
      <c r="Z12" s="191">
        <f t="shared" ref="Z12:Z14" si="4">IF(S12="Asignado",15,0)+IF(T12="Adecuado",15,0)+IF(U12="Oportuna",15,0)+IF(V12="Prevenir",15,IF(V12="Detectar",10,0))+IF(W12="Confiable",15,0)+IF(X12="Se investigan y resuelven oportunamente",15,0)+IF(Y12="Completa",10,IF(Y12="Incompleta",5,0))</f>
        <v>55</v>
      </c>
      <c r="AA12" s="195" t="str">
        <f t="shared" ref="AA12:AA14" si="5">IF(Z12&gt;=96,"Fuerte",IF(OR(Z12=95,Z12&gt;=86),"Moderado","Débil"))</f>
        <v>Débil</v>
      </c>
      <c r="AB12" s="196" t="s">
        <v>133</v>
      </c>
      <c r="AC12" s="180">
        <f t="shared" ref="AC12:AC14" si="6">IF(AA12="Fuerte",100,IF(AA12="Moderado",50,0))+IF(AB12="Fuerte",100,IF(AB12="Moderado",50,0))</f>
        <v>0</v>
      </c>
      <c r="AD12" s="181" t="str">
        <f t="shared" ref="AD12:AD14" si="7">IF(AND(AA12="Moderado",AB12="Moderado",AC12=100),"Moderado",IF(AC12=200,"Fuerte",IF(OR(AC12=150,),"Moderado","Débil")))</f>
        <v>Débil</v>
      </c>
      <c r="AE12" s="331">
        <f>(IF(AD12="Fuerte",100,IF(AD12="Moderado",50,0))+IF(AD13="Fuerte",100,IF(AD13="Moderado",50,0))+(IF(AD14="Fuerte",100,IF(AD14="Moderado",50,0)))/3)</f>
        <v>100</v>
      </c>
      <c r="AF12" s="332" t="str">
        <f>IF(AE12&gt;=100,"Fuerte",IF(OR(AE12=99,AE12&gt;=50),"Moderado","Débil"))</f>
        <v>Fuerte</v>
      </c>
      <c r="AG12" s="328" t="s">
        <v>151</v>
      </c>
      <c r="AH12" s="328" t="s">
        <v>152</v>
      </c>
      <c r="AI12" s="329" t="s">
        <v>8</v>
      </c>
      <c r="AJ12" s="329" t="s">
        <v>14</v>
      </c>
      <c r="AK12" s="329" t="str">
        <f>INDEX(Validacion!$C$15:$G$19,'Planeación estratégica y táctic'!CZ12:CZ14,'Planeación estratégica y táctic'!DB12:DB14)</f>
        <v>Extrema</v>
      </c>
      <c r="AL12" s="330"/>
      <c r="AM12" s="182"/>
      <c r="AN12" s="182"/>
      <c r="AO12" s="193"/>
      <c r="AP12" s="183"/>
      <c r="AQ12" s="183"/>
      <c r="AR12" s="193"/>
      <c r="AS12" s="184"/>
      <c r="AT12" s="184"/>
      <c r="AU12" s="193"/>
      <c r="AV12" s="193"/>
      <c r="AW12" s="193"/>
      <c r="AX12" s="185"/>
      <c r="AY12" s="193"/>
      <c r="AZ12" s="193"/>
      <c r="BA12" s="193"/>
      <c r="BB12" s="184"/>
      <c r="BC12" s="184"/>
      <c r="BD12" s="182"/>
      <c r="BE12" s="182"/>
      <c r="BF12" s="191"/>
      <c r="BG12" s="186"/>
      <c r="BH12" s="182"/>
      <c r="BI12" s="182"/>
      <c r="BJ12" s="191"/>
      <c r="BK12" s="184"/>
      <c r="BL12" s="184"/>
      <c r="BM12" s="182"/>
      <c r="BN12" s="182"/>
      <c r="BO12" s="191"/>
      <c r="BP12" s="186"/>
      <c r="BQ12" s="182"/>
      <c r="BR12" s="182"/>
      <c r="BS12" s="191"/>
      <c r="BT12" s="193"/>
      <c r="BU12" s="193"/>
      <c r="BV12" s="193"/>
      <c r="BW12" s="193"/>
      <c r="BX12" s="193"/>
      <c r="BY12" s="193"/>
      <c r="BZ12" s="193"/>
      <c r="CA12" s="193"/>
      <c r="CB12" s="193"/>
      <c r="CC12" s="193"/>
      <c r="CD12" s="193"/>
      <c r="CE12" s="193"/>
      <c r="CF12" s="193"/>
      <c r="CG12" s="193"/>
      <c r="CH12" s="193"/>
      <c r="CI12" s="193"/>
      <c r="CJ12" s="193"/>
      <c r="CK12" s="193"/>
      <c r="CU12" s="323">
        <f>VLOOKUP(N12,Validacion!$I$15:$M$19,2,FALSE)</f>
        <v>3</v>
      </c>
      <c r="CV12" s="323">
        <f>VLOOKUP(O12,Validacion!$I$23:$J$27,2,FALSE)</f>
        <v>4</v>
      </c>
      <c r="CZ12" s="323">
        <f>VLOOKUP($AI12,Validacion!$I$15:$M$19,2,FALSE)</f>
        <v>4</v>
      </c>
      <c r="DA12" s="322"/>
      <c r="DB12" s="323">
        <f>VLOOKUP($AJ12,Validacion!$I$23:$J$27,2,FALSE)</f>
        <v>4</v>
      </c>
      <c r="DC12" s="322"/>
    </row>
    <row r="13" spans="1:125" s="168" customFormat="1" ht="115.5" hidden="1" customHeight="1" thickBot="1" x14ac:dyDescent="0.25">
      <c r="A13" s="327"/>
      <c r="B13" s="327"/>
      <c r="C13" s="322"/>
      <c r="D13" s="333"/>
      <c r="E13" s="327"/>
      <c r="F13" s="322"/>
      <c r="G13" s="322"/>
      <c r="H13" s="322"/>
      <c r="I13" s="322"/>
      <c r="J13" s="322"/>
      <c r="K13" s="322"/>
      <c r="L13" s="347"/>
      <c r="M13" s="347"/>
      <c r="N13" s="322"/>
      <c r="O13" s="322"/>
      <c r="P13" s="329"/>
      <c r="Q13" s="204" t="s">
        <v>636</v>
      </c>
      <c r="R13" s="179" t="s">
        <v>158</v>
      </c>
      <c r="S13" s="179" t="s">
        <v>58</v>
      </c>
      <c r="T13" s="179" t="s">
        <v>59</v>
      </c>
      <c r="U13" s="179" t="s">
        <v>60</v>
      </c>
      <c r="V13" s="179" t="s">
        <v>61</v>
      </c>
      <c r="W13" s="179" t="s">
        <v>62</v>
      </c>
      <c r="X13" s="179" t="s">
        <v>75</v>
      </c>
      <c r="Y13" s="179" t="s">
        <v>63</v>
      </c>
      <c r="Z13" s="191">
        <f t="shared" si="4"/>
        <v>100</v>
      </c>
      <c r="AA13" s="195" t="str">
        <f t="shared" si="5"/>
        <v>Fuerte</v>
      </c>
      <c r="AB13" s="196" t="s">
        <v>141</v>
      </c>
      <c r="AC13" s="180">
        <f t="shared" si="6"/>
        <v>200</v>
      </c>
      <c r="AD13" s="181" t="str">
        <f t="shared" si="7"/>
        <v>Fuerte</v>
      </c>
      <c r="AE13" s="331"/>
      <c r="AF13" s="332"/>
      <c r="AG13" s="328"/>
      <c r="AH13" s="328"/>
      <c r="AI13" s="329"/>
      <c r="AJ13" s="329"/>
      <c r="AK13" s="329"/>
      <c r="AL13" s="330"/>
      <c r="AM13" s="182"/>
      <c r="AN13" s="182"/>
      <c r="AO13" s="193"/>
      <c r="AP13" s="183"/>
      <c r="AQ13" s="183"/>
      <c r="AR13" s="193"/>
      <c r="AS13" s="184"/>
      <c r="AT13" s="184"/>
      <c r="AU13" s="193"/>
      <c r="AV13" s="193"/>
      <c r="AW13" s="193"/>
      <c r="AX13" s="185"/>
      <c r="AY13" s="193"/>
      <c r="AZ13" s="193"/>
      <c r="BA13" s="193"/>
      <c r="BB13" s="184"/>
      <c r="BC13" s="184"/>
      <c r="BD13" s="182"/>
      <c r="BE13" s="182"/>
      <c r="BF13" s="191"/>
      <c r="BG13" s="186"/>
      <c r="BH13" s="182"/>
      <c r="BI13" s="182"/>
      <c r="BJ13" s="191"/>
      <c r="BK13" s="184"/>
      <c r="BL13" s="184"/>
      <c r="BM13" s="182"/>
      <c r="BN13" s="182"/>
      <c r="BO13" s="191"/>
      <c r="BP13" s="186"/>
      <c r="BQ13" s="182"/>
      <c r="BR13" s="182"/>
      <c r="BS13" s="191"/>
      <c r="BT13" s="193"/>
      <c r="BU13" s="193"/>
      <c r="BV13" s="193"/>
      <c r="BW13" s="193"/>
      <c r="BX13" s="193"/>
      <c r="BY13" s="193"/>
      <c r="BZ13" s="193"/>
      <c r="CA13" s="193"/>
      <c r="CB13" s="193"/>
      <c r="CC13" s="193"/>
      <c r="CD13" s="193"/>
      <c r="CE13" s="193"/>
      <c r="CF13" s="193"/>
      <c r="CG13" s="193"/>
      <c r="CH13" s="193"/>
      <c r="CI13" s="193"/>
      <c r="CJ13" s="193"/>
      <c r="CK13" s="193"/>
      <c r="CU13" s="324"/>
      <c r="CV13" s="324"/>
      <c r="CZ13" s="324"/>
      <c r="DA13" s="322"/>
      <c r="DB13" s="324"/>
      <c r="DC13" s="322"/>
    </row>
    <row r="14" spans="1:125" s="168" customFormat="1" ht="160.30000000000001" hidden="1" customHeight="1" thickBot="1" x14ac:dyDescent="0.25">
      <c r="A14" s="327"/>
      <c r="B14" s="327"/>
      <c r="C14" s="322"/>
      <c r="D14" s="333"/>
      <c r="E14" s="327"/>
      <c r="F14" s="322"/>
      <c r="G14" s="322"/>
      <c r="H14" s="322"/>
      <c r="I14" s="322"/>
      <c r="J14" s="322"/>
      <c r="K14" s="322"/>
      <c r="L14" s="347"/>
      <c r="M14" s="347"/>
      <c r="N14" s="322"/>
      <c r="O14" s="322"/>
      <c r="P14" s="329"/>
      <c r="Q14" s="182"/>
      <c r="R14" s="179" t="s">
        <v>223</v>
      </c>
      <c r="S14" s="179" t="s">
        <v>65</v>
      </c>
      <c r="T14" s="179" t="s">
        <v>59</v>
      </c>
      <c r="U14" s="179" t="s">
        <v>60</v>
      </c>
      <c r="V14" s="179" t="s">
        <v>72</v>
      </c>
      <c r="W14" s="179" t="s">
        <v>62</v>
      </c>
      <c r="X14" s="179" t="s">
        <v>75</v>
      </c>
      <c r="Y14" s="179" t="s">
        <v>63</v>
      </c>
      <c r="Z14" s="191">
        <f t="shared" si="4"/>
        <v>80</v>
      </c>
      <c r="AA14" s="195" t="str">
        <f t="shared" si="5"/>
        <v>Débil</v>
      </c>
      <c r="AB14" s="196" t="s">
        <v>15</v>
      </c>
      <c r="AC14" s="180">
        <f t="shared" si="6"/>
        <v>50</v>
      </c>
      <c r="AD14" s="181" t="str">
        <f t="shared" si="7"/>
        <v>Débil</v>
      </c>
      <c r="AE14" s="331"/>
      <c r="AF14" s="332"/>
      <c r="AG14" s="328"/>
      <c r="AH14" s="328"/>
      <c r="AI14" s="329"/>
      <c r="AJ14" s="329"/>
      <c r="AK14" s="329"/>
      <c r="AL14" s="330"/>
      <c r="AM14" s="182"/>
      <c r="AN14" s="182"/>
      <c r="AO14" s="193"/>
      <c r="AP14" s="183"/>
      <c r="AQ14" s="183"/>
      <c r="AR14" s="193"/>
      <c r="AS14" s="184"/>
      <c r="AT14" s="184"/>
      <c r="AU14" s="193"/>
      <c r="AV14" s="193"/>
      <c r="AW14" s="193"/>
      <c r="AX14" s="185"/>
      <c r="AY14" s="193"/>
      <c r="AZ14" s="193"/>
      <c r="BA14" s="193"/>
      <c r="BB14" s="184"/>
      <c r="BC14" s="184"/>
      <c r="BD14" s="182"/>
      <c r="BE14" s="182"/>
      <c r="BF14" s="191"/>
      <c r="BG14" s="186"/>
      <c r="BH14" s="182"/>
      <c r="BI14" s="182"/>
      <c r="BJ14" s="191"/>
      <c r="BK14" s="184"/>
      <c r="BL14" s="184"/>
      <c r="BM14" s="182"/>
      <c r="BN14" s="182"/>
      <c r="BO14" s="191"/>
      <c r="BP14" s="186"/>
      <c r="BQ14" s="182"/>
      <c r="BR14" s="182"/>
      <c r="BS14" s="191"/>
      <c r="BT14" s="193"/>
      <c r="BU14" s="193"/>
      <c r="BV14" s="193"/>
      <c r="BW14" s="193"/>
      <c r="BX14" s="193"/>
      <c r="BY14" s="193"/>
      <c r="BZ14" s="193"/>
      <c r="CA14" s="193"/>
      <c r="CB14" s="193"/>
      <c r="CC14" s="193"/>
      <c r="CD14" s="193"/>
      <c r="CE14" s="193"/>
      <c r="CF14" s="193"/>
      <c r="CG14" s="193"/>
      <c r="CH14" s="193"/>
      <c r="CI14" s="193"/>
      <c r="CJ14" s="193"/>
      <c r="CK14" s="193"/>
      <c r="CU14" s="324"/>
      <c r="CV14" s="324"/>
      <c r="CZ14" s="324"/>
      <c r="DA14" s="322"/>
      <c r="DB14" s="324"/>
      <c r="DC14" s="322"/>
    </row>
    <row r="15" spans="1:125" s="168" customFormat="1" ht="150.80000000000001" hidden="1" customHeight="1" thickBot="1" x14ac:dyDescent="0.25">
      <c r="A15" s="327" t="s">
        <v>53</v>
      </c>
      <c r="B15" s="327" t="s">
        <v>194</v>
      </c>
      <c r="C15" s="322" t="s">
        <v>240</v>
      </c>
      <c r="D15" s="333" t="s">
        <v>217</v>
      </c>
      <c r="E15" s="327" t="s">
        <v>603</v>
      </c>
      <c r="F15" s="322" t="s">
        <v>606</v>
      </c>
      <c r="G15" s="322"/>
      <c r="H15" s="322"/>
      <c r="I15" s="322"/>
      <c r="J15" s="322"/>
      <c r="K15" s="322" t="s">
        <v>600</v>
      </c>
      <c r="L15" s="327" t="s">
        <v>611</v>
      </c>
      <c r="M15" s="327" t="s">
        <v>612</v>
      </c>
      <c r="N15" s="322" t="s">
        <v>9</v>
      </c>
      <c r="O15" s="322" t="s">
        <v>14</v>
      </c>
      <c r="P15" s="329" t="str">
        <f>INDEX(Validacion!$C$15:$G$19,'Planeación estratégica y táctic'!CU15:CU17,'Planeación estratégica y táctic'!CV15:CV17)</f>
        <v>Extrema</v>
      </c>
      <c r="Q15" s="182" t="s">
        <v>637</v>
      </c>
      <c r="R15" s="179" t="s">
        <v>223</v>
      </c>
      <c r="S15" s="179" t="s">
        <v>58</v>
      </c>
      <c r="T15" s="179" t="s">
        <v>59</v>
      </c>
      <c r="U15" s="179" t="s">
        <v>67</v>
      </c>
      <c r="V15" s="179" t="s">
        <v>72</v>
      </c>
      <c r="W15" s="179" t="s">
        <v>74</v>
      </c>
      <c r="X15" s="179" t="s">
        <v>75</v>
      </c>
      <c r="Y15" s="179" t="s">
        <v>78</v>
      </c>
      <c r="Z15" s="191">
        <f t="shared" ref="Z15:Z17" si="8">IF(S15="Asignado",15,0)+IF(T15="Adecuado",15,0)+IF(U15="Oportuna",15,0)+IF(V15="Prevenir",15,IF(V15="Detectar",10,0))+IF(W15="Confiable",15,0)+IF(X15="Se investigan y resuelven oportunamente",15,0)+IF(Y15="Completa",10,IF(Y15="Incompleta",5,0))</f>
        <v>55</v>
      </c>
      <c r="AA15" s="195" t="str">
        <f>IF(Z15&gt;=96,"Fuerte",IF(OR(Z15=95,Z15&gt;=86),"Moderado","Débil"))</f>
        <v>Débil</v>
      </c>
      <c r="AB15" s="196" t="s">
        <v>141</v>
      </c>
      <c r="AC15" s="180">
        <f t="shared" ref="AC15:AC17" si="9">IF(AA15="Fuerte",100,IF(AA15="Moderado",50,0))+IF(AB15="Fuerte",100,IF(AB15="Moderado",50,0))</f>
        <v>100</v>
      </c>
      <c r="AD15" s="181" t="str">
        <f>IF(AND(AA15="Moderado",AB15="Moderado",AC15=100),"Moderado",IF(AC15=200,"Fuerte",IF(OR(AC15=150,),"Moderado","Débil")))</f>
        <v>Débil</v>
      </c>
      <c r="AE15" s="331">
        <f>(IF(AD15="Fuerte",100,IF(AD15="Moderado",50,0))+IF(AD16="Fuerte",100,IF(AD16="Moderado",50,0))+(IF(AD17="Fuerte",100,IF(AD17="Moderado",50,0)))/3)</f>
        <v>16.666666666666668</v>
      </c>
      <c r="AF15" s="332" t="str">
        <f>IF(AE15&gt;=100,"Fuerte",IF(OR(AE15=99,AE15&gt;=50),"Moderado","Débil"))</f>
        <v>Débil</v>
      </c>
      <c r="AG15" s="328" t="s">
        <v>150</v>
      </c>
      <c r="AH15" s="328" t="s">
        <v>151</v>
      </c>
      <c r="AI15" s="329" t="s">
        <v>10</v>
      </c>
      <c r="AJ15" s="329" t="s">
        <v>16</v>
      </c>
      <c r="AK15" s="329" t="str">
        <f>INDEX(Validacion!$C$15:$G$19,'Planeación estratégica y táctic'!CZ15:CZ17,'Planeación estratégica y táctic'!DB15:DB17)</f>
        <v>Baja</v>
      </c>
      <c r="AL15" s="330" t="s">
        <v>229</v>
      </c>
      <c r="AM15" s="182" t="s">
        <v>597</v>
      </c>
      <c r="AN15" s="182"/>
      <c r="AO15" s="193"/>
      <c r="AP15" s="183"/>
      <c r="AQ15" s="183"/>
      <c r="AR15" s="193"/>
      <c r="AS15" s="184"/>
      <c r="AT15" s="184"/>
      <c r="AU15" s="198"/>
      <c r="AV15" s="193"/>
      <c r="AW15" s="193"/>
      <c r="AX15" s="185"/>
      <c r="AY15" s="327"/>
      <c r="AZ15" s="193"/>
      <c r="BA15" s="327"/>
      <c r="BB15" s="184"/>
      <c r="BC15" s="193"/>
      <c r="BD15" s="182"/>
      <c r="BE15" s="182"/>
      <c r="BF15" s="187"/>
      <c r="BG15" s="186"/>
      <c r="BH15" s="326"/>
      <c r="BI15" s="326"/>
      <c r="BJ15" s="322"/>
      <c r="BK15" s="184"/>
      <c r="BL15" s="193"/>
      <c r="BM15" s="182"/>
      <c r="BN15" s="182"/>
      <c r="BO15" s="199"/>
      <c r="BP15" s="186"/>
      <c r="BQ15" s="326"/>
      <c r="BR15" s="326"/>
      <c r="BS15" s="322"/>
      <c r="BT15" s="193"/>
      <c r="BU15" s="193"/>
      <c r="BV15" s="193"/>
      <c r="BW15" s="193"/>
      <c r="BX15" s="193"/>
      <c r="BY15" s="193"/>
      <c r="BZ15" s="193"/>
      <c r="CA15" s="193"/>
      <c r="CB15" s="193"/>
      <c r="CC15" s="193"/>
      <c r="CD15" s="193"/>
      <c r="CE15" s="193"/>
      <c r="CF15" s="193"/>
      <c r="CG15" s="193"/>
      <c r="CH15" s="193"/>
      <c r="CI15" s="193"/>
      <c r="CJ15" s="193"/>
      <c r="CK15" s="193"/>
      <c r="CU15" s="323">
        <f>VLOOKUP(N15,Validacion!$I$15:$M$19,2,FALSE)</f>
        <v>3</v>
      </c>
      <c r="CV15" s="323">
        <f>VLOOKUP(O15,Validacion!$I$23:$J$27,2,FALSE)</f>
        <v>4</v>
      </c>
      <c r="CZ15" s="323">
        <f>VLOOKUP($AI15,Validacion!$I$15:$M$19,2,FALSE)</f>
        <v>2</v>
      </c>
      <c r="DA15" s="323"/>
      <c r="DB15" s="323">
        <f>VLOOKUP($AJ15,Validacion!$I$23:$J$27,2,FALSE)</f>
        <v>2</v>
      </c>
      <c r="DC15" s="325"/>
    </row>
    <row r="16" spans="1:125" s="168" customFormat="1" ht="119.9" hidden="1" customHeight="1" thickBot="1" x14ac:dyDescent="0.25">
      <c r="A16" s="327"/>
      <c r="B16" s="327"/>
      <c r="C16" s="322"/>
      <c r="D16" s="333"/>
      <c r="E16" s="327"/>
      <c r="F16" s="322"/>
      <c r="G16" s="322"/>
      <c r="H16" s="322"/>
      <c r="I16" s="322"/>
      <c r="J16" s="322"/>
      <c r="K16" s="322"/>
      <c r="L16" s="327"/>
      <c r="M16" s="327"/>
      <c r="N16" s="322"/>
      <c r="O16" s="322"/>
      <c r="P16" s="329"/>
      <c r="Q16" s="182" t="s">
        <v>638</v>
      </c>
      <c r="R16" s="179" t="s">
        <v>223</v>
      </c>
      <c r="S16" s="179" t="s">
        <v>65</v>
      </c>
      <c r="T16" s="179" t="s">
        <v>66</v>
      </c>
      <c r="U16" s="179" t="s">
        <v>67</v>
      </c>
      <c r="V16" s="179" t="s">
        <v>73</v>
      </c>
      <c r="W16" s="179" t="s">
        <v>74</v>
      </c>
      <c r="X16" s="179" t="s">
        <v>76</v>
      </c>
      <c r="Y16" s="179" t="s">
        <v>77</v>
      </c>
      <c r="Z16" s="191">
        <f t="shared" si="8"/>
        <v>5</v>
      </c>
      <c r="AA16" s="195" t="str">
        <f t="shared" ref="AA16:AA17" si="10">IF(Z16&gt;=96,"Fuerte",IF(OR(Z16=95,Z16&gt;=86),"Moderado","Débil"))</f>
        <v>Débil</v>
      </c>
      <c r="AB16" s="196" t="s">
        <v>15</v>
      </c>
      <c r="AC16" s="180">
        <f t="shared" si="9"/>
        <v>50</v>
      </c>
      <c r="AD16" s="181" t="str">
        <f t="shared" ref="AD16:AD17" si="11">IF(AND(AA16="Moderado",AB16="Moderado",AC16=100),"Moderado",IF(AC16=200,"Fuerte",IF(OR(AC16=150,),"Moderado","Débil")))</f>
        <v>Débil</v>
      </c>
      <c r="AE16" s="331"/>
      <c r="AF16" s="332"/>
      <c r="AG16" s="328"/>
      <c r="AH16" s="328"/>
      <c r="AI16" s="329"/>
      <c r="AJ16" s="329"/>
      <c r="AK16" s="329"/>
      <c r="AL16" s="330"/>
      <c r="AM16" s="182" t="s">
        <v>598</v>
      </c>
      <c r="AN16" s="182"/>
      <c r="AO16" s="193"/>
      <c r="AP16" s="183"/>
      <c r="AQ16" s="183"/>
      <c r="AR16" s="193"/>
      <c r="AS16" s="184"/>
      <c r="AT16" s="184"/>
      <c r="AU16" s="193"/>
      <c r="AV16" s="193"/>
      <c r="AW16" s="193"/>
      <c r="AX16" s="185"/>
      <c r="AY16" s="327"/>
      <c r="AZ16" s="193"/>
      <c r="BA16" s="327"/>
      <c r="BB16" s="184"/>
      <c r="BC16" s="184"/>
      <c r="BD16" s="182"/>
      <c r="BE16" s="182"/>
      <c r="BF16" s="187"/>
      <c r="BG16" s="186"/>
      <c r="BH16" s="326"/>
      <c r="BI16" s="326"/>
      <c r="BJ16" s="322"/>
      <c r="BK16" s="184"/>
      <c r="BL16" s="184"/>
      <c r="BM16" s="182"/>
      <c r="BN16" s="182"/>
      <c r="BO16" s="187"/>
      <c r="BP16" s="186"/>
      <c r="BQ16" s="326"/>
      <c r="BR16" s="326"/>
      <c r="BS16" s="322"/>
      <c r="BT16" s="193"/>
      <c r="BU16" s="193"/>
      <c r="BV16" s="193"/>
      <c r="BW16" s="193"/>
      <c r="BX16" s="193"/>
      <c r="BY16" s="193"/>
      <c r="BZ16" s="193"/>
      <c r="CA16" s="193"/>
      <c r="CB16" s="193"/>
      <c r="CC16" s="193"/>
      <c r="CD16" s="193"/>
      <c r="CE16" s="193"/>
      <c r="CF16" s="193"/>
      <c r="CG16" s="193"/>
      <c r="CH16" s="193"/>
      <c r="CI16" s="193"/>
      <c r="CJ16" s="193"/>
      <c r="CK16" s="193"/>
      <c r="CU16" s="324"/>
      <c r="CV16" s="324"/>
      <c r="CZ16" s="324"/>
      <c r="DA16" s="324"/>
      <c r="DB16" s="324"/>
      <c r="DC16" s="325"/>
    </row>
    <row r="17" spans="1:107" s="168" customFormat="1" ht="97.3" hidden="1" customHeight="1" thickBot="1" x14ac:dyDescent="0.25">
      <c r="A17" s="327"/>
      <c r="B17" s="327"/>
      <c r="C17" s="322"/>
      <c r="D17" s="333"/>
      <c r="E17" s="327"/>
      <c r="F17" s="322"/>
      <c r="G17" s="322"/>
      <c r="H17" s="322"/>
      <c r="I17" s="322"/>
      <c r="J17" s="322"/>
      <c r="K17" s="322"/>
      <c r="L17" s="327"/>
      <c r="M17" s="327"/>
      <c r="N17" s="322"/>
      <c r="O17" s="322"/>
      <c r="P17" s="329"/>
      <c r="Q17" s="182"/>
      <c r="R17" s="179" t="s">
        <v>223</v>
      </c>
      <c r="S17" s="179" t="s">
        <v>58</v>
      </c>
      <c r="T17" s="179" t="s">
        <v>59</v>
      </c>
      <c r="U17" s="179" t="s">
        <v>60</v>
      </c>
      <c r="V17" s="179" t="s">
        <v>72</v>
      </c>
      <c r="W17" s="179" t="s">
        <v>62</v>
      </c>
      <c r="X17" s="179" t="s">
        <v>75</v>
      </c>
      <c r="Y17" s="179" t="s">
        <v>77</v>
      </c>
      <c r="Z17" s="191">
        <f t="shared" si="8"/>
        <v>90</v>
      </c>
      <c r="AA17" s="195" t="str">
        <f t="shared" si="10"/>
        <v>Moderado</v>
      </c>
      <c r="AB17" s="196" t="s">
        <v>15</v>
      </c>
      <c r="AC17" s="180">
        <f t="shared" si="9"/>
        <v>100</v>
      </c>
      <c r="AD17" s="181" t="str">
        <f t="shared" si="11"/>
        <v>Moderado</v>
      </c>
      <c r="AE17" s="331"/>
      <c r="AF17" s="332"/>
      <c r="AG17" s="328"/>
      <c r="AH17" s="328"/>
      <c r="AI17" s="329"/>
      <c r="AJ17" s="329"/>
      <c r="AK17" s="329"/>
      <c r="AL17" s="330"/>
      <c r="AM17" s="182" t="s">
        <v>599</v>
      </c>
      <c r="AN17" s="182"/>
      <c r="AO17" s="193"/>
      <c r="AP17" s="183"/>
      <c r="AQ17" s="183"/>
      <c r="AR17" s="193"/>
      <c r="AS17" s="184"/>
      <c r="AT17" s="184"/>
      <c r="AU17" s="193"/>
      <c r="AV17" s="193"/>
      <c r="AW17" s="193"/>
      <c r="AX17" s="185"/>
      <c r="AY17" s="327"/>
      <c r="AZ17" s="193"/>
      <c r="BA17" s="327"/>
      <c r="BB17" s="184"/>
      <c r="BC17" s="184"/>
      <c r="BD17" s="182"/>
      <c r="BE17" s="182"/>
      <c r="BF17" s="187"/>
      <c r="BG17" s="186"/>
      <c r="BH17" s="326"/>
      <c r="BI17" s="326"/>
      <c r="BJ17" s="322"/>
      <c r="BK17" s="184"/>
      <c r="BL17" s="184"/>
      <c r="BM17" s="182"/>
      <c r="BN17" s="182"/>
      <c r="BO17" s="187"/>
      <c r="BP17" s="186"/>
      <c r="BQ17" s="326"/>
      <c r="BR17" s="326"/>
      <c r="BS17" s="322"/>
      <c r="BT17" s="193"/>
      <c r="BU17" s="193"/>
      <c r="BV17" s="193"/>
      <c r="BW17" s="193"/>
      <c r="BX17" s="193"/>
      <c r="BY17" s="193"/>
      <c r="BZ17" s="193"/>
      <c r="CA17" s="193"/>
      <c r="CB17" s="193"/>
      <c r="CC17" s="193"/>
      <c r="CD17" s="193"/>
      <c r="CE17" s="193"/>
      <c r="CF17" s="193"/>
      <c r="CG17" s="193"/>
      <c r="CH17" s="193"/>
      <c r="CI17" s="193"/>
      <c r="CJ17" s="193"/>
      <c r="CK17" s="193"/>
      <c r="CU17" s="324"/>
      <c r="CV17" s="324"/>
      <c r="CZ17" s="324"/>
      <c r="DA17" s="324"/>
      <c r="DB17" s="324"/>
      <c r="DC17" s="325"/>
    </row>
    <row r="18" spans="1:107" s="168" customFormat="1" ht="150.80000000000001" hidden="1" customHeight="1" thickBot="1" x14ac:dyDescent="0.25">
      <c r="A18" s="327" t="s">
        <v>53</v>
      </c>
      <c r="B18" s="327" t="s">
        <v>194</v>
      </c>
      <c r="C18" s="322" t="s">
        <v>240</v>
      </c>
      <c r="D18" s="333" t="s">
        <v>217</v>
      </c>
      <c r="E18" s="327" t="s">
        <v>613</v>
      </c>
      <c r="F18" s="322"/>
      <c r="G18" s="193"/>
      <c r="H18" s="193"/>
      <c r="I18" s="193"/>
      <c r="J18" s="193"/>
      <c r="K18" s="322"/>
      <c r="L18" s="322"/>
      <c r="M18" s="322"/>
      <c r="N18" s="322" t="s">
        <v>9</v>
      </c>
      <c r="O18" s="322" t="s">
        <v>14</v>
      </c>
      <c r="P18" s="329" t="str">
        <f>INDEX(Validacion!$C$15:$G$19,'Planeación estratégica y táctic'!CU18:CU20,'Planeación estratégica y táctic'!CV18:CV20)</f>
        <v>Extrema</v>
      </c>
      <c r="Q18" s="205" t="s">
        <v>619</v>
      </c>
      <c r="R18" s="179" t="s">
        <v>223</v>
      </c>
      <c r="S18" s="179" t="s">
        <v>58</v>
      </c>
      <c r="T18" s="179" t="s">
        <v>59</v>
      </c>
      <c r="U18" s="179" t="s">
        <v>67</v>
      </c>
      <c r="V18" s="179" t="s">
        <v>72</v>
      </c>
      <c r="W18" s="179" t="s">
        <v>74</v>
      </c>
      <c r="X18" s="179" t="s">
        <v>75</v>
      </c>
      <c r="Y18" s="179" t="s">
        <v>78</v>
      </c>
      <c r="Z18" s="191">
        <f t="shared" ref="Z18:Z20" si="12">IF(S18="Asignado",15,0)+IF(T18="Adecuado",15,0)+IF(U18="Oportuna",15,0)+IF(V18="Prevenir",15,IF(V18="Detectar",10,0))+IF(W18="Confiable",15,0)+IF(X18="Se investigan y resuelven oportunamente",15,0)+IF(Y18="Completa",10,IF(Y18="Incompleta",5,0))</f>
        <v>55</v>
      </c>
      <c r="AA18" s="195" t="str">
        <f>IF(Z18&gt;=96,"Fuerte",IF(OR(Z18=95,Z18&gt;=86),"Moderado","Débil"))</f>
        <v>Débil</v>
      </c>
      <c r="AB18" s="196" t="s">
        <v>141</v>
      </c>
      <c r="AC18" s="180">
        <f t="shared" ref="AC18:AC20" si="13">IF(AA18="Fuerte",100,IF(AA18="Moderado",50,0))+IF(AB18="Fuerte",100,IF(AB18="Moderado",50,0))</f>
        <v>100</v>
      </c>
      <c r="AD18" s="181" t="str">
        <f>IF(AND(AA18="Moderado",AB18="Moderado",AC18=100),"Moderado",IF(AC18=200,"Fuerte",IF(OR(AC18=150,),"Moderado","Débil")))</f>
        <v>Débil</v>
      </c>
      <c r="AE18" s="331">
        <f>(IF(AD18="Fuerte",100,IF(AD18="Moderado",50,0))+IF(AD19="Fuerte",100,IF(AD19="Moderado",50,0))+(IF(AD20="Fuerte",100,IF(AD20="Moderado",50,0)))/3)</f>
        <v>16.666666666666668</v>
      </c>
      <c r="AF18" s="332" t="str">
        <f>IF(AE18&gt;=100,"Fuerte",IF(OR(AE18=99,AE18&gt;=50),"Moderado","Débil"))</f>
        <v>Débil</v>
      </c>
      <c r="AG18" s="328" t="s">
        <v>150</v>
      </c>
      <c r="AH18" s="328" t="s">
        <v>151</v>
      </c>
      <c r="AI18" s="329" t="s">
        <v>10</v>
      </c>
      <c r="AJ18" s="329" t="s">
        <v>16</v>
      </c>
      <c r="AK18" s="329" t="str">
        <f>INDEX(Validacion!$C$15:$G$19,'Planeación estratégica y táctic'!CZ18:CZ20,'Planeación estratégica y táctic'!DB18:DB20)</f>
        <v>Baja</v>
      </c>
      <c r="AL18" s="330"/>
      <c r="AM18" s="182"/>
      <c r="AN18" s="182"/>
      <c r="AO18" s="193"/>
      <c r="AP18" s="183"/>
      <c r="AQ18" s="183"/>
      <c r="AR18" s="193"/>
      <c r="AS18" s="184"/>
      <c r="AT18" s="184"/>
      <c r="AU18" s="198"/>
      <c r="AV18" s="193"/>
      <c r="AW18" s="193"/>
      <c r="AX18" s="185"/>
      <c r="AY18" s="327"/>
      <c r="AZ18" s="193"/>
      <c r="BA18" s="327"/>
      <c r="BB18" s="184"/>
      <c r="BC18" s="193"/>
      <c r="BD18" s="182"/>
      <c r="BE18" s="182"/>
      <c r="BF18" s="187"/>
      <c r="BG18" s="186"/>
      <c r="BH18" s="326"/>
      <c r="BI18" s="326"/>
      <c r="BJ18" s="322"/>
      <c r="BK18" s="184"/>
      <c r="BL18" s="193"/>
      <c r="BM18" s="182"/>
      <c r="BN18" s="182"/>
      <c r="BO18" s="199"/>
      <c r="BP18" s="186"/>
      <c r="BQ18" s="326"/>
      <c r="BR18" s="326"/>
      <c r="BS18" s="322"/>
      <c r="BT18" s="193"/>
      <c r="BU18" s="193"/>
      <c r="BV18" s="193"/>
      <c r="BW18" s="193"/>
      <c r="BX18" s="193"/>
      <c r="BY18" s="193"/>
      <c r="BZ18" s="193"/>
      <c r="CA18" s="193"/>
      <c r="CB18" s="193"/>
      <c r="CC18" s="193"/>
      <c r="CD18" s="193"/>
      <c r="CE18" s="193"/>
      <c r="CF18" s="193"/>
      <c r="CG18" s="193"/>
      <c r="CH18" s="193"/>
      <c r="CI18" s="193"/>
      <c r="CJ18" s="193"/>
      <c r="CK18" s="193"/>
      <c r="CU18" s="323">
        <f>VLOOKUP(N18,Validacion!$I$15:$M$19,2,FALSE)</f>
        <v>3</v>
      </c>
      <c r="CV18" s="323">
        <f>VLOOKUP(O18,Validacion!$I$23:$J$27,2,FALSE)</f>
        <v>4</v>
      </c>
      <c r="CZ18" s="323">
        <f>VLOOKUP($AI18,Validacion!$I$15:$M$19,2,FALSE)</f>
        <v>2</v>
      </c>
      <c r="DA18" s="323"/>
      <c r="DB18" s="323">
        <f>VLOOKUP($AJ18,Validacion!$I$23:$J$27,2,FALSE)</f>
        <v>2</v>
      </c>
      <c r="DC18" s="325"/>
    </row>
    <row r="19" spans="1:107" s="168" customFormat="1" ht="119.9" hidden="1" customHeight="1" thickBot="1" x14ac:dyDescent="0.25">
      <c r="A19" s="327"/>
      <c r="B19" s="327"/>
      <c r="C19" s="322"/>
      <c r="D19" s="333"/>
      <c r="E19" s="327"/>
      <c r="F19" s="322"/>
      <c r="G19" s="193"/>
      <c r="H19" s="193"/>
      <c r="I19" s="193"/>
      <c r="J19" s="193"/>
      <c r="K19" s="322"/>
      <c r="L19" s="322"/>
      <c r="M19" s="322"/>
      <c r="N19" s="322"/>
      <c r="O19" s="322"/>
      <c r="P19" s="329"/>
      <c r="Q19" s="182" t="s">
        <v>638</v>
      </c>
      <c r="R19" s="179" t="s">
        <v>223</v>
      </c>
      <c r="S19" s="179" t="s">
        <v>65</v>
      </c>
      <c r="T19" s="179" t="s">
        <v>66</v>
      </c>
      <c r="U19" s="179" t="s">
        <v>67</v>
      </c>
      <c r="V19" s="179" t="s">
        <v>73</v>
      </c>
      <c r="W19" s="179" t="s">
        <v>74</v>
      </c>
      <c r="X19" s="179" t="s">
        <v>76</v>
      </c>
      <c r="Y19" s="179" t="s">
        <v>77</v>
      </c>
      <c r="Z19" s="191">
        <f t="shared" si="12"/>
        <v>5</v>
      </c>
      <c r="AA19" s="195" t="str">
        <f t="shared" ref="AA19:AA20" si="14">IF(Z19&gt;=96,"Fuerte",IF(OR(Z19=95,Z19&gt;=86),"Moderado","Débil"))</f>
        <v>Débil</v>
      </c>
      <c r="AB19" s="196" t="s">
        <v>15</v>
      </c>
      <c r="AC19" s="180">
        <f t="shared" si="13"/>
        <v>50</v>
      </c>
      <c r="AD19" s="181" t="str">
        <f t="shared" ref="AD19:AD20" si="15">IF(AND(AA19="Moderado",AB19="Moderado",AC19=100),"Moderado",IF(AC19=200,"Fuerte",IF(OR(AC19=150,),"Moderado","Débil")))</f>
        <v>Débil</v>
      </c>
      <c r="AE19" s="331"/>
      <c r="AF19" s="332"/>
      <c r="AG19" s="328"/>
      <c r="AH19" s="328"/>
      <c r="AI19" s="329"/>
      <c r="AJ19" s="329"/>
      <c r="AK19" s="329"/>
      <c r="AL19" s="330"/>
      <c r="AM19" s="182"/>
      <c r="AN19" s="182"/>
      <c r="AO19" s="193"/>
      <c r="AP19" s="183"/>
      <c r="AQ19" s="183"/>
      <c r="AR19" s="193"/>
      <c r="AS19" s="184"/>
      <c r="AT19" s="184"/>
      <c r="AU19" s="193"/>
      <c r="AV19" s="193"/>
      <c r="AW19" s="193"/>
      <c r="AX19" s="185"/>
      <c r="AY19" s="327"/>
      <c r="AZ19" s="193"/>
      <c r="BA19" s="327"/>
      <c r="BB19" s="184"/>
      <c r="BC19" s="184"/>
      <c r="BD19" s="182"/>
      <c r="BE19" s="182"/>
      <c r="BF19" s="187"/>
      <c r="BG19" s="186"/>
      <c r="BH19" s="326"/>
      <c r="BI19" s="326"/>
      <c r="BJ19" s="322"/>
      <c r="BK19" s="184"/>
      <c r="BL19" s="184"/>
      <c r="BM19" s="182"/>
      <c r="BN19" s="182"/>
      <c r="BO19" s="187"/>
      <c r="BP19" s="186"/>
      <c r="BQ19" s="326"/>
      <c r="BR19" s="326"/>
      <c r="BS19" s="322"/>
      <c r="BT19" s="193"/>
      <c r="BU19" s="193"/>
      <c r="BV19" s="193"/>
      <c r="BW19" s="193"/>
      <c r="BX19" s="193"/>
      <c r="BY19" s="193"/>
      <c r="BZ19" s="193"/>
      <c r="CA19" s="193"/>
      <c r="CB19" s="193"/>
      <c r="CC19" s="193"/>
      <c r="CD19" s="193"/>
      <c r="CE19" s="193"/>
      <c r="CF19" s="193"/>
      <c r="CG19" s="193"/>
      <c r="CH19" s="193"/>
      <c r="CI19" s="193"/>
      <c r="CJ19" s="193"/>
      <c r="CK19" s="193"/>
      <c r="CU19" s="324"/>
      <c r="CV19" s="324"/>
      <c r="CZ19" s="324"/>
      <c r="DA19" s="324"/>
      <c r="DB19" s="324"/>
      <c r="DC19" s="325"/>
    </row>
    <row r="20" spans="1:107" s="168" customFormat="1" ht="97.3" hidden="1" customHeight="1" thickBot="1" x14ac:dyDescent="0.25">
      <c r="A20" s="327"/>
      <c r="B20" s="327"/>
      <c r="C20" s="322"/>
      <c r="D20" s="333"/>
      <c r="E20" s="327"/>
      <c r="F20" s="322"/>
      <c r="G20" s="193"/>
      <c r="H20" s="193"/>
      <c r="I20" s="193"/>
      <c r="J20" s="193"/>
      <c r="K20" s="322"/>
      <c r="L20" s="322"/>
      <c r="M20" s="322"/>
      <c r="N20" s="322"/>
      <c r="O20" s="322"/>
      <c r="P20" s="329"/>
      <c r="Q20" s="182" t="s">
        <v>638</v>
      </c>
      <c r="R20" s="179" t="s">
        <v>223</v>
      </c>
      <c r="S20" s="179" t="s">
        <v>58</v>
      </c>
      <c r="T20" s="179" t="s">
        <v>59</v>
      </c>
      <c r="U20" s="179" t="s">
        <v>60</v>
      </c>
      <c r="V20" s="179" t="s">
        <v>72</v>
      </c>
      <c r="W20" s="179" t="s">
        <v>62</v>
      </c>
      <c r="X20" s="179" t="s">
        <v>75</v>
      </c>
      <c r="Y20" s="179" t="s">
        <v>77</v>
      </c>
      <c r="Z20" s="191">
        <f t="shared" si="12"/>
        <v>90</v>
      </c>
      <c r="AA20" s="195" t="str">
        <f t="shared" si="14"/>
        <v>Moderado</v>
      </c>
      <c r="AB20" s="196" t="s">
        <v>15</v>
      </c>
      <c r="AC20" s="180">
        <f t="shared" si="13"/>
        <v>100</v>
      </c>
      <c r="AD20" s="181" t="str">
        <f t="shared" si="15"/>
        <v>Moderado</v>
      </c>
      <c r="AE20" s="331"/>
      <c r="AF20" s="332"/>
      <c r="AG20" s="328"/>
      <c r="AH20" s="328"/>
      <c r="AI20" s="329"/>
      <c r="AJ20" s="329"/>
      <c r="AK20" s="329"/>
      <c r="AL20" s="330"/>
      <c r="AM20" s="182"/>
      <c r="AN20" s="182"/>
      <c r="AO20" s="193"/>
      <c r="AP20" s="183"/>
      <c r="AQ20" s="183"/>
      <c r="AR20" s="193"/>
      <c r="AS20" s="184"/>
      <c r="AT20" s="184"/>
      <c r="AU20" s="193"/>
      <c r="AV20" s="193"/>
      <c r="AW20" s="193"/>
      <c r="AX20" s="185"/>
      <c r="AY20" s="327"/>
      <c r="AZ20" s="193"/>
      <c r="BA20" s="327"/>
      <c r="BB20" s="184"/>
      <c r="BC20" s="184"/>
      <c r="BD20" s="182"/>
      <c r="BE20" s="182"/>
      <c r="BF20" s="187"/>
      <c r="BG20" s="186"/>
      <c r="BH20" s="326"/>
      <c r="BI20" s="326"/>
      <c r="BJ20" s="322"/>
      <c r="BK20" s="184"/>
      <c r="BL20" s="184"/>
      <c r="BM20" s="182"/>
      <c r="BN20" s="182"/>
      <c r="BO20" s="187"/>
      <c r="BP20" s="186"/>
      <c r="BQ20" s="326"/>
      <c r="BR20" s="326"/>
      <c r="BS20" s="322"/>
      <c r="BT20" s="193"/>
      <c r="BU20" s="193"/>
      <c r="BV20" s="193"/>
      <c r="BW20" s="193"/>
      <c r="BX20" s="193"/>
      <c r="BY20" s="193"/>
      <c r="BZ20" s="193"/>
      <c r="CA20" s="193"/>
      <c r="CB20" s="193"/>
      <c r="CC20" s="193"/>
      <c r="CD20" s="193"/>
      <c r="CE20" s="193"/>
      <c r="CF20" s="193"/>
      <c r="CG20" s="193"/>
      <c r="CH20" s="193"/>
      <c r="CI20" s="193"/>
      <c r="CJ20" s="193"/>
      <c r="CK20" s="193"/>
      <c r="CU20" s="324"/>
      <c r="CV20" s="324"/>
      <c r="CZ20" s="324"/>
      <c r="DA20" s="324"/>
      <c r="DB20" s="324"/>
      <c r="DC20" s="325"/>
    </row>
    <row r="21" spans="1:107" s="168" customFormat="1" ht="150.80000000000001" hidden="1" customHeight="1" thickBot="1" x14ac:dyDescent="0.25">
      <c r="A21" s="327" t="s">
        <v>53</v>
      </c>
      <c r="B21" s="327" t="s">
        <v>196</v>
      </c>
      <c r="C21" s="322" t="s">
        <v>240</v>
      </c>
      <c r="D21" s="333" t="s">
        <v>156</v>
      </c>
      <c r="E21" s="327" t="s">
        <v>615</v>
      </c>
      <c r="F21" s="322" t="s">
        <v>614</v>
      </c>
      <c r="G21" s="322"/>
      <c r="H21" s="322"/>
      <c r="I21" s="322"/>
      <c r="J21" s="322"/>
      <c r="K21" s="322" t="s">
        <v>618</v>
      </c>
      <c r="L21" s="327" t="s">
        <v>616</v>
      </c>
      <c r="M21" s="327" t="s">
        <v>617</v>
      </c>
      <c r="N21" s="322" t="s">
        <v>9</v>
      </c>
      <c r="O21" s="322" t="s">
        <v>14</v>
      </c>
      <c r="P21" s="329" t="str">
        <f>INDEX(Validacion!$C$15:$G$19,'Planeación estratégica y táctic'!CU21:CU23,'Planeación estratégica y táctic'!CV21:CV23)</f>
        <v>Extrema</v>
      </c>
      <c r="Q21" s="182" t="s">
        <v>638</v>
      </c>
      <c r="R21" s="179" t="s">
        <v>223</v>
      </c>
      <c r="S21" s="179" t="s">
        <v>58</v>
      </c>
      <c r="T21" s="179" t="s">
        <v>59</v>
      </c>
      <c r="U21" s="179" t="s">
        <v>67</v>
      </c>
      <c r="V21" s="179" t="s">
        <v>72</v>
      </c>
      <c r="W21" s="179" t="s">
        <v>74</v>
      </c>
      <c r="X21" s="179" t="s">
        <v>75</v>
      </c>
      <c r="Y21" s="179" t="s">
        <v>78</v>
      </c>
      <c r="Z21" s="191">
        <f t="shared" ref="Z21:Z31" si="16">IF(S21="Asignado",15,0)+IF(T21="Adecuado",15,0)+IF(U21="Oportuna",15,0)+IF(V21="Prevenir",15,IF(V21="Detectar",10,0))+IF(W21="Confiable",15,0)+IF(X21="Se investigan y resuelven oportunamente",15,0)+IF(Y21="Completa",10,IF(Y21="Incompleta",5,0))</f>
        <v>55</v>
      </c>
      <c r="AA21" s="195" t="str">
        <f>IF(Z21&gt;=96,"Fuerte",IF(OR(Z21=95,Z21&gt;=86),"Moderado","Débil"))</f>
        <v>Débil</v>
      </c>
      <c r="AB21" s="196" t="s">
        <v>141</v>
      </c>
      <c r="AC21" s="180">
        <f t="shared" ref="AC21:AC31" si="17">IF(AA21="Fuerte",100,IF(AA21="Moderado",50,0))+IF(AB21="Fuerte",100,IF(AB21="Moderado",50,0))</f>
        <v>100</v>
      </c>
      <c r="AD21" s="181" t="str">
        <f>IF(AND(AA21="Moderado",AB21="Moderado",AC21=100),"Moderado",IF(AC21=200,"Fuerte",IF(OR(AC21=150,),"Moderado","Débil")))</f>
        <v>Débil</v>
      </c>
      <c r="AE21" s="331">
        <f>(IF(AD21="Fuerte",100,IF(AD21="Moderado",50,0))+IF(AD22="Fuerte",100,IF(AD22="Moderado",50,0))+(IF(AD23="Fuerte",100,IF(AD23="Moderado",50,0)))/3)</f>
        <v>16.666666666666668</v>
      </c>
      <c r="AF21" s="332" t="str">
        <f>IF(AE21&gt;=100,"Fuerte",IF(OR(AE21=99,AE21&gt;=50),"Moderado","Débil"))</f>
        <v>Débil</v>
      </c>
      <c r="AG21" s="328" t="s">
        <v>150</v>
      </c>
      <c r="AH21" s="328" t="s">
        <v>151</v>
      </c>
      <c r="AI21" s="329" t="s">
        <v>10</v>
      </c>
      <c r="AJ21" s="329" t="s">
        <v>16</v>
      </c>
      <c r="AK21" s="329" t="str">
        <f>INDEX(Validacion!$C$15:$G$19,'Planeación estratégica y táctic'!CZ21:CZ23,'Planeación estratégica y táctic'!DB21:DB23)</f>
        <v>Baja</v>
      </c>
      <c r="AL21" s="330"/>
      <c r="AM21" s="182"/>
      <c r="AN21" s="182"/>
      <c r="AO21" s="193"/>
      <c r="AP21" s="183"/>
      <c r="AQ21" s="183"/>
      <c r="AR21" s="193"/>
      <c r="AS21" s="184"/>
      <c r="AT21" s="184"/>
      <c r="AU21" s="198"/>
      <c r="AV21" s="193"/>
      <c r="AW21" s="193"/>
      <c r="AX21" s="185"/>
      <c r="AY21" s="327"/>
      <c r="AZ21" s="193"/>
      <c r="BA21" s="327"/>
      <c r="BB21" s="184"/>
      <c r="BC21" s="193"/>
      <c r="BD21" s="182"/>
      <c r="BE21" s="182"/>
      <c r="BF21" s="187"/>
      <c r="BG21" s="186"/>
      <c r="BH21" s="326"/>
      <c r="BI21" s="326"/>
      <c r="BJ21" s="322"/>
      <c r="BK21" s="184"/>
      <c r="BL21" s="193"/>
      <c r="BM21" s="182"/>
      <c r="BN21" s="182"/>
      <c r="BO21" s="199"/>
      <c r="BP21" s="186"/>
      <c r="BQ21" s="326"/>
      <c r="BR21" s="326"/>
      <c r="BS21" s="322"/>
      <c r="BT21" s="193"/>
      <c r="BU21" s="193"/>
      <c r="BV21" s="193"/>
      <c r="BW21" s="193"/>
      <c r="BX21" s="193"/>
      <c r="BY21" s="193"/>
      <c r="BZ21" s="193"/>
      <c r="CA21" s="193"/>
      <c r="CB21" s="193"/>
      <c r="CC21" s="193"/>
      <c r="CD21" s="193"/>
      <c r="CE21" s="193"/>
      <c r="CF21" s="193"/>
      <c r="CG21" s="193"/>
      <c r="CH21" s="193"/>
      <c r="CI21" s="193"/>
      <c r="CJ21" s="193"/>
      <c r="CK21" s="193"/>
      <c r="CU21" s="323">
        <f>VLOOKUP(N21,Validacion!$I$15:$M$19,2,FALSE)</f>
        <v>3</v>
      </c>
      <c r="CV21" s="323">
        <f>VLOOKUP(O21,Validacion!$I$23:$J$27,2,FALSE)</f>
        <v>4</v>
      </c>
      <c r="CZ21" s="323">
        <f>VLOOKUP($AI21,Validacion!$I$15:$M$19,2,FALSE)</f>
        <v>2</v>
      </c>
      <c r="DA21" s="323"/>
      <c r="DB21" s="323">
        <f>VLOOKUP($AJ21,Validacion!$I$23:$J$27,2,FALSE)</f>
        <v>2</v>
      </c>
      <c r="DC21" s="325"/>
    </row>
    <row r="22" spans="1:107" s="168" customFormat="1" ht="119.9" hidden="1" customHeight="1" thickBot="1" x14ac:dyDescent="0.25">
      <c r="A22" s="327"/>
      <c r="B22" s="327"/>
      <c r="C22" s="322"/>
      <c r="D22" s="333"/>
      <c r="E22" s="327"/>
      <c r="F22" s="322"/>
      <c r="G22" s="322"/>
      <c r="H22" s="322"/>
      <c r="I22" s="322"/>
      <c r="J22" s="322"/>
      <c r="K22" s="322"/>
      <c r="L22" s="327"/>
      <c r="M22" s="327"/>
      <c r="N22" s="322"/>
      <c r="O22" s="322"/>
      <c r="P22" s="329"/>
      <c r="Q22" s="182" t="s">
        <v>638</v>
      </c>
      <c r="R22" s="179" t="s">
        <v>223</v>
      </c>
      <c r="S22" s="179" t="s">
        <v>65</v>
      </c>
      <c r="T22" s="179" t="s">
        <v>66</v>
      </c>
      <c r="U22" s="179" t="s">
        <v>67</v>
      </c>
      <c r="V22" s="179" t="s">
        <v>73</v>
      </c>
      <c r="W22" s="179" t="s">
        <v>74</v>
      </c>
      <c r="X22" s="179" t="s">
        <v>76</v>
      </c>
      <c r="Y22" s="179" t="s">
        <v>77</v>
      </c>
      <c r="Z22" s="191">
        <f t="shared" si="16"/>
        <v>5</v>
      </c>
      <c r="AA22" s="195" t="str">
        <f t="shared" ref="AA22:AA23" si="18">IF(Z22&gt;=96,"Fuerte",IF(OR(Z22=95,Z22&gt;=86),"Moderado","Débil"))</f>
        <v>Débil</v>
      </c>
      <c r="AB22" s="196" t="s">
        <v>15</v>
      </c>
      <c r="AC22" s="180">
        <f t="shared" si="17"/>
        <v>50</v>
      </c>
      <c r="AD22" s="181" t="str">
        <f t="shared" ref="AD22:AD23" si="19">IF(AND(AA22="Moderado",AB22="Moderado",AC22=100),"Moderado",IF(AC22=200,"Fuerte",IF(OR(AC22=150,),"Moderado","Débil")))</f>
        <v>Débil</v>
      </c>
      <c r="AE22" s="331"/>
      <c r="AF22" s="332"/>
      <c r="AG22" s="328"/>
      <c r="AH22" s="328"/>
      <c r="AI22" s="329"/>
      <c r="AJ22" s="329"/>
      <c r="AK22" s="329"/>
      <c r="AL22" s="330"/>
      <c r="AM22" s="182"/>
      <c r="AN22" s="182"/>
      <c r="AO22" s="193"/>
      <c r="AP22" s="183"/>
      <c r="AQ22" s="183"/>
      <c r="AR22" s="193"/>
      <c r="AS22" s="184"/>
      <c r="AT22" s="184"/>
      <c r="AU22" s="193"/>
      <c r="AV22" s="193"/>
      <c r="AW22" s="193"/>
      <c r="AX22" s="185"/>
      <c r="AY22" s="327"/>
      <c r="AZ22" s="193"/>
      <c r="BA22" s="327"/>
      <c r="BB22" s="184"/>
      <c r="BC22" s="184"/>
      <c r="BD22" s="182"/>
      <c r="BE22" s="182"/>
      <c r="BF22" s="187"/>
      <c r="BG22" s="186"/>
      <c r="BH22" s="326"/>
      <c r="BI22" s="326"/>
      <c r="BJ22" s="322"/>
      <c r="BK22" s="184"/>
      <c r="BL22" s="184"/>
      <c r="BM22" s="182"/>
      <c r="BN22" s="182"/>
      <c r="BO22" s="187"/>
      <c r="BP22" s="186"/>
      <c r="BQ22" s="326"/>
      <c r="BR22" s="326"/>
      <c r="BS22" s="322"/>
      <c r="BT22" s="193"/>
      <c r="BU22" s="193"/>
      <c r="BV22" s="193"/>
      <c r="BW22" s="193"/>
      <c r="BX22" s="193"/>
      <c r="BY22" s="193"/>
      <c r="BZ22" s="193"/>
      <c r="CA22" s="193"/>
      <c r="CB22" s="193"/>
      <c r="CC22" s="193"/>
      <c r="CD22" s="193"/>
      <c r="CE22" s="193"/>
      <c r="CF22" s="193"/>
      <c r="CG22" s="193"/>
      <c r="CH22" s="193"/>
      <c r="CI22" s="193"/>
      <c r="CJ22" s="193"/>
      <c r="CK22" s="193"/>
      <c r="CU22" s="324"/>
      <c r="CV22" s="324"/>
      <c r="CZ22" s="324"/>
      <c r="DA22" s="324"/>
      <c r="DB22" s="324"/>
      <c r="DC22" s="325"/>
    </row>
    <row r="23" spans="1:107" s="168" customFormat="1" ht="97.3" hidden="1" customHeight="1" thickBot="1" x14ac:dyDescent="0.25">
      <c r="A23" s="327"/>
      <c r="B23" s="327"/>
      <c r="C23" s="322"/>
      <c r="D23" s="333"/>
      <c r="E23" s="327"/>
      <c r="F23" s="322"/>
      <c r="G23" s="322"/>
      <c r="H23" s="322"/>
      <c r="I23" s="322"/>
      <c r="J23" s="322"/>
      <c r="K23" s="322"/>
      <c r="L23" s="327"/>
      <c r="M23" s="327"/>
      <c r="N23" s="322"/>
      <c r="O23" s="322"/>
      <c r="P23" s="329"/>
      <c r="Q23" s="182" t="s">
        <v>638</v>
      </c>
      <c r="R23" s="179" t="s">
        <v>223</v>
      </c>
      <c r="S23" s="179" t="s">
        <v>58</v>
      </c>
      <c r="T23" s="179" t="s">
        <v>59</v>
      </c>
      <c r="U23" s="179" t="s">
        <v>60</v>
      </c>
      <c r="V23" s="179" t="s">
        <v>72</v>
      </c>
      <c r="W23" s="179" t="s">
        <v>62</v>
      </c>
      <c r="X23" s="179" t="s">
        <v>75</v>
      </c>
      <c r="Y23" s="179" t="s">
        <v>77</v>
      </c>
      <c r="Z23" s="191">
        <f t="shared" si="16"/>
        <v>90</v>
      </c>
      <c r="AA23" s="195" t="str">
        <f t="shared" si="18"/>
        <v>Moderado</v>
      </c>
      <c r="AB23" s="196" t="s">
        <v>15</v>
      </c>
      <c r="AC23" s="180">
        <f t="shared" si="17"/>
        <v>100</v>
      </c>
      <c r="AD23" s="181" t="str">
        <f t="shared" si="19"/>
        <v>Moderado</v>
      </c>
      <c r="AE23" s="331"/>
      <c r="AF23" s="332"/>
      <c r="AG23" s="328"/>
      <c r="AH23" s="328"/>
      <c r="AI23" s="329"/>
      <c r="AJ23" s="329"/>
      <c r="AK23" s="329"/>
      <c r="AL23" s="330"/>
      <c r="AM23" s="182"/>
      <c r="AN23" s="182"/>
      <c r="AO23" s="193"/>
      <c r="AP23" s="183"/>
      <c r="AQ23" s="183"/>
      <c r="AR23" s="193"/>
      <c r="AS23" s="184"/>
      <c r="AT23" s="184"/>
      <c r="AU23" s="193"/>
      <c r="AV23" s="193"/>
      <c r="AW23" s="193"/>
      <c r="AX23" s="185"/>
      <c r="AY23" s="327"/>
      <c r="AZ23" s="193"/>
      <c r="BA23" s="327"/>
      <c r="BB23" s="184"/>
      <c r="BC23" s="184"/>
      <c r="BD23" s="182"/>
      <c r="BE23" s="182"/>
      <c r="BF23" s="187"/>
      <c r="BG23" s="186"/>
      <c r="BH23" s="326"/>
      <c r="BI23" s="326"/>
      <c r="BJ23" s="322"/>
      <c r="BK23" s="184"/>
      <c r="BL23" s="184"/>
      <c r="BM23" s="182"/>
      <c r="BN23" s="182"/>
      <c r="BO23" s="187"/>
      <c r="BP23" s="186"/>
      <c r="BQ23" s="326"/>
      <c r="BR23" s="326"/>
      <c r="BS23" s="322"/>
      <c r="BT23" s="193"/>
      <c r="BU23" s="193"/>
      <c r="BV23" s="193"/>
      <c r="BW23" s="193"/>
      <c r="BX23" s="193"/>
      <c r="BY23" s="193"/>
      <c r="BZ23" s="193"/>
      <c r="CA23" s="193"/>
      <c r="CB23" s="193"/>
      <c r="CC23" s="193"/>
      <c r="CD23" s="193"/>
      <c r="CE23" s="193"/>
      <c r="CF23" s="193"/>
      <c r="CG23" s="193"/>
      <c r="CH23" s="193"/>
      <c r="CI23" s="193"/>
      <c r="CJ23" s="193"/>
      <c r="CK23" s="193"/>
      <c r="CU23" s="324"/>
      <c r="CV23" s="324"/>
      <c r="CZ23" s="324"/>
      <c r="DA23" s="324"/>
      <c r="DB23" s="324"/>
      <c r="DC23" s="325"/>
    </row>
    <row r="24" spans="1:107" s="168" customFormat="1" ht="150.80000000000001" customHeight="1" x14ac:dyDescent="0.25">
      <c r="A24" s="327" t="s">
        <v>53</v>
      </c>
      <c r="B24" s="327" t="s">
        <v>194</v>
      </c>
      <c r="C24" s="322" t="s">
        <v>240</v>
      </c>
      <c r="D24" s="333" t="s">
        <v>217</v>
      </c>
      <c r="E24" s="327" t="s">
        <v>613</v>
      </c>
      <c r="F24" s="322" t="s">
        <v>620</v>
      </c>
      <c r="G24" s="322"/>
      <c r="H24" s="322"/>
      <c r="I24" s="322"/>
      <c r="J24" s="322"/>
      <c r="K24" s="347" t="s">
        <v>671</v>
      </c>
      <c r="L24" s="348" t="s">
        <v>640</v>
      </c>
      <c r="M24" s="327" t="s">
        <v>630</v>
      </c>
      <c r="N24" s="322" t="s">
        <v>9</v>
      </c>
      <c r="O24" s="322" t="s">
        <v>14</v>
      </c>
      <c r="P24" s="329" t="str">
        <f>INDEX(Validacion!$C$15:$G$19,'Planeación estratégica y táctic'!CU24:CU26,'Planeación estratégica y táctic'!CV24:CV26)</f>
        <v>Extrema</v>
      </c>
      <c r="Q24" s="205" t="s">
        <v>667</v>
      </c>
      <c r="R24" s="179" t="s">
        <v>223</v>
      </c>
      <c r="S24" s="179" t="s">
        <v>58</v>
      </c>
      <c r="T24" s="179" t="s">
        <v>59</v>
      </c>
      <c r="U24" s="179" t="s">
        <v>67</v>
      </c>
      <c r="V24" s="179" t="s">
        <v>72</v>
      </c>
      <c r="W24" s="179" t="s">
        <v>74</v>
      </c>
      <c r="X24" s="179" t="s">
        <v>75</v>
      </c>
      <c r="Y24" s="179" t="s">
        <v>78</v>
      </c>
      <c r="Z24" s="191">
        <f t="shared" si="16"/>
        <v>55</v>
      </c>
      <c r="AA24" s="195" t="str">
        <f>IF(Z24&gt;=96,"Fuerte",IF(OR(Z24=95,Z24&gt;=86),"Moderado","Débil"))</f>
        <v>Débil</v>
      </c>
      <c r="AB24" s="196" t="s">
        <v>141</v>
      </c>
      <c r="AC24" s="180">
        <f t="shared" si="17"/>
        <v>100</v>
      </c>
      <c r="AD24" s="181" t="str">
        <f>IF(AND(AA24="Moderado",AB24="Moderado",AC24=100),"Moderado",IF(AC24=200,"Fuerte",IF(OR(AC24=150,),"Moderado","Débil")))</f>
        <v>Débil</v>
      </c>
      <c r="AE24" s="331">
        <f>(IF(AD24="Fuerte",100,IF(AD24="Moderado",50,0))+IF(AD25="Fuerte",100,IF(AD25="Moderado",50,0))+(IF(AD26="Fuerte",100,IF(AD26="Moderado",50,0)))/3)</f>
        <v>16.666666666666668</v>
      </c>
      <c r="AF24" s="332" t="str">
        <f>IF(AE24&gt;=100,"Fuerte",IF(OR(AE24=99,AE24&gt;=50),"Moderado","Débil"))</f>
        <v>Débil</v>
      </c>
      <c r="AG24" s="328" t="s">
        <v>150</v>
      </c>
      <c r="AH24" s="328" t="s">
        <v>151</v>
      </c>
      <c r="AI24" s="329" t="s">
        <v>9</v>
      </c>
      <c r="AJ24" s="329" t="s">
        <v>14</v>
      </c>
      <c r="AK24" s="329" t="str">
        <f>INDEX(Validacion!$C$15:$G$19,'Planeación estratégica y táctic'!CZ24:CZ26,'Planeación estratégica y táctic'!DB24:DB26)</f>
        <v>Extrema</v>
      </c>
      <c r="AL24" s="330" t="s">
        <v>229</v>
      </c>
      <c r="AM24" s="349" t="s">
        <v>641</v>
      </c>
      <c r="AN24" s="218" t="s">
        <v>702</v>
      </c>
      <c r="AO24" s="217" t="s">
        <v>642</v>
      </c>
      <c r="AP24" s="183">
        <v>43906</v>
      </c>
      <c r="AQ24" s="183">
        <v>44196</v>
      </c>
      <c r="AR24" s="217" t="s">
        <v>651</v>
      </c>
      <c r="AS24" s="184"/>
      <c r="AT24" s="184"/>
      <c r="AU24" s="198"/>
      <c r="AV24" s="217"/>
      <c r="AW24" s="217"/>
      <c r="AX24" s="185"/>
      <c r="AY24" s="327"/>
      <c r="AZ24" s="217"/>
      <c r="BA24" s="327"/>
      <c r="BB24" s="184"/>
      <c r="BC24" s="217"/>
      <c r="BD24" s="218"/>
      <c r="BE24" s="218"/>
      <c r="BF24" s="187"/>
      <c r="BG24" s="186"/>
      <c r="BH24" s="326"/>
      <c r="BI24" s="326"/>
      <c r="BJ24" s="322"/>
      <c r="BK24" s="184"/>
      <c r="BL24" s="217"/>
      <c r="BM24" s="218"/>
      <c r="BN24" s="218"/>
      <c r="BO24" s="199"/>
      <c r="BP24" s="186"/>
      <c r="BQ24" s="326"/>
      <c r="BR24" s="326"/>
      <c r="BS24" s="322"/>
      <c r="BT24" s="217"/>
      <c r="BU24" s="217"/>
      <c r="BV24" s="217"/>
      <c r="BW24" s="217"/>
      <c r="BX24" s="217"/>
      <c r="BY24" s="217"/>
      <c r="BZ24" s="217"/>
      <c r="CA24" s="217"/>
      <c r="CB24" s="217"/>
      <c r="CC24" s="217"/>
      <c r="CD24" s="215"/>
      <c r="CE24" s="215"/>
      <c r="CF24" s="229"/>
      <c r="CG24" s="229"/>
      <c r="CH24" s="229"/>
      <c r="CI24" s="230"/>
      <c r="CJ24" s="230"/>
      <c r="CK24" s="236"/>
      <c r="CU24" s="323">
        <f>VLOOKUP(N24,Validacion!$I$15:$M$19,2,FALSE)</f>
        <v>3</v>
      </c>
      <c r="CV24" s="323">
        <f>VLOOKUP(O24,Validacion!$I$23:$J$27,2,FALSE)</f>
        <v>4</v>
      </c>
      <c r="CZ24" s="323">
        <f>VLOOKUP($AI24,Validacion!$I$15:$M$19,2,FALSE)</f>
        <v>3</v>
      </c>
      <c r="DA24" s="323"/>
      <c r="DB24" s="323">
        <f>VLOOKUP($AJ24,Validacion!$I$23:$J$27,2,FALSE)</f>
        <v>4</v>
      </c>
      <c r="DC24" s="325"/>
    </row>
    <row r="25" spans="1:107" s="168" customFormat="1" ht="180.7" customHeight="1" x14ac:dyDescent="0.25">
      <c r="A25" s="327"/>
      <c r="B25" s="327"/>
      <c r="C25" s="322"/>
      <c r="D25" s="333"/>
      <c r="E25" s="327"/>
      <c r="F25" s="322"/>
      <c r="G25" s="322"/>
      <c r="H25" s="322"/>
      <c r="I25" s="322"/>
      <c r="J25" s="322"/>
      <c r="K25" s="347"/>
      <c r="L25" s="348"/>
      <c r="M25" s="327"/>
      <c r="N25" s="322"/>
      <c r="O25" s="322"/>
      <c r="P25" s="329"/>
      <c r="Q25" s="206" t="s">
        <v>668</v>
      </c>
      <c r="R25" s="179" t="s">
        <v>223</v>
      </c>
      <c r="S25" s="179" t="s">
        <v>65</v>
      </c>
      <c r="T25" s="179" t="s">
        <v>66</v>
      </c>
      <c r="U25" s="179" t="s">
        <v>67</v>
      </c>
      <c r="V25" s="179" t="s">
        <v>73</v>
      </c>
      <c r="W25" s="179" t="s">
        <v>74</v>
      </c>
      <c r="X25" s="179" t="s">
        <v>76</v>
      </c>
      <c r="Y25" s="179" t="s">
        <v>77</v>
      </c>
      <c r="Z25" s="191">
        <f t="shared" si="16"/>
        <v>5</v>
      </c>
      <c r="AA25" s="195" t="str">
        <f t="shared" ref="AA25:AA26" si="20">IF(Z25&gt;=96,"Fuerte",IF(OR(Z25=95,Z25&gt;=86),"Moderado","Débil"))</f>
        <v>Débil</v>
      </c>
      <c r="AB25" s="196" t="s">
        <v>15</v>
      </c>
      <c r="AC25" s="180">
        <f t="shared" si="17"/>
        <v>50</v>
      </c>
      <c r="AD25" s="181" t="str">
        <f t="shared" ref="AD25:AD26" si="21">IF(AND(AA25="Moderado",AB25="Moderado",AC25=100),"Moderado",IF(AC25=200,"Fuerte",IF(OR(AC25=150,),"Moderado","Débil")))</f>
        <v>Débil</v>
      </c>
      <c r="AE25" s="331"/>
      <c r="AF25" s="332"/>
      <c r="AG25" s="328"/>
      <c r="AH25" s="328"/>
      <c r="AI25" s="329"/>
      <c r="AJ25" s="329"/>
      <c r="AK25" s="329"/>
      <c r="AL25" s="330"/>
      <c r="AM25" s="349"/>
      <c r="AN25" s="349" t="s">
        <v>649</v>
      </c>
      <c r="AO25" s="323" t="s">
        <v>642</v>
      </c>
      <c r="AP25" s="351">
        <v>43937</v>
      </c>
      <c r="AQ25" s="351">
        <v>44073</v>
      </c>
      <c r="AR25" s="351" t="s">
        <v>651</v>
      </c>
      <c r="AS25" s="184"/>
      <c r="AT25" s="184"/>
      <c r="AU25" s="217"/>
      <c r="AV25" s="217"/>
      <c r="AW25" s="217"/>
      <c r="AX25" s="185"/>
      <c r="AY25" s="327"/>
      <c r="AZ25" s="217"/>
      <c r="BA25" s="327"/>
      <c r="BB25" s="184"/>
      <c r="BC25" s="184"/>
      <c r="BD25" s="218"/>
      <c r="BE25" s="218"/>
      <c r="BF25" s="187"/>
      <c r="BG25" s="186"/>
      <c r="BH25" s="326"/>
      <c r="BI25" s="326"/>
      <c r="BJ25" s="322"/>
      <c r="BK25" s="184"/>
      <c r="BL25" s="184"/>
      <c r="BM25" s="218"/>
      <c r="BN25" s="218"/>
      <c r="BO25" s="187"/>
      <c r="BP25" s="186"/>
      <c r="BQ25" s="326"/>
      <c r="BR25" s="326"/>
      <c r="BS25" s="322"/>
      <c r="BT25" s="217"/>
      <c r="BU25" s="217"/>
      <c r="BV25" s="217"/>
      <c r="BW25" s="217"/>
      <c r="BX25" s="217"/>
      <c r="BY25" s="217"/>
      <c r="BZ25" s="217"/>
      <c r="CA25" s="217"/>
      <c r="CB25" s="217"/>
      <c r="CC25" s="351"/>
      <c r="CD25" s="351"/>
      <c r="CE25" s="351"/>
      <c r="CF25" s="351"/>
      <c r="CG25" s="351"/>
      <c r="CH25" s="351"/>
      <c r="CI25" s="353"/>
      <c r="CJ25" s="353"/>
      <c r="CK25" s="319"/>
      <c r="CU25" s="324"/>
      <c r="CV25" s="324"/>
      <c r="CZ25" s="324"/>
      <c r="DA25" s="324"/>
      <c r="DB25" s="324"/>
      <c r="DC25" s="325"/>
    </row>
    <row r="26" spans="1:107" s="168" customFormat="1" ht="170.35" customHeight="1" x14ac:dyDescent="0.25">
      <c r="A26" s="327"/>
      <c r="B26" s="327"/>
      <c r="C26" s="322"/>
      <c r="D26" s="333"/>
      <c r="E26" s="327"/>
      <c r="F26" s="322"/>
      <c r="G26" s="322"/>
      <c r="H26" s="322"/>
      <c r="I26" s="322"/>
      <c r="J26" s="322"/>
      <c r="K26" s="347"/>
      <c r="L26" s="348"/>
      <c r="M26" s="327"/>
      <c r="N26" s="322"/>
      <c r="O26" s="322"/>
      <c r="P26" s="329"/>
      <c r="Q26" s="206" t="s">
        <v>669</v>
      </c>
      <c r="R26" s="179" t="s">
        <v>223</v>
      </c>
      <c r="S26" s="179" t="s">
        <v>58</v>
      </c>
      <c r="T26" s="179" t="s">
        <v>59</v>
      </c>
      <c r="U26" s="179" t="s">
        <v>60</v>
      </c>
      <c r="V26" s="179" t="s">
        <v>72</v>
      </c>
      <c r="W26" s="179" t="s">
        <v>62</v>
      </c>
      <c r="X26" s="179" t="s">
        <v>75</v>
      </c>
      <c r="Y26" s="179" t="s">
        <v>77</v>
      </c>
      <c r="Z26" s="191">
        <f t="shared" si="16"/>
        <v>90</v>
      </c>
      <c r="AA26" s="195" t="str">
        <f t="shared" si="20"/>
        <v>Moderado</v>
      </c>
      <c r="AB26" s="196" t="s">
        <v>15</v>
      </c>
      <c r="AC26" s="180">
        <f t="shared" si="17"/>
        <v>100</v>
      </c>
      <c r="AD26" s="181" t="str">
        <f t="shared" si="21"/>
        <v>Moderado</v>
      </c>
      <c r="AE26" s="331"/>
      <c r="AF26" s="332"/>
      <c r="AG26" s="328"/>
      <c r="AH26" s="328"/>
      <c r="AI26" s="329"/>
      <c r="AJ26" s="329"/>
      <c r="AK26" s="329"/>
      <c r="AL26" s="330"/>
      <c r="AM26" s="349"/>
      <c r="AN26" s="349"/>
      <c r="AO26" s="350"/>
      <c r="AP26" s="352"/>
      <c r="AQ26" s="352"/>
      <c r="AR26" s="352" t="s">
        <v>651</v>
      </c>
      <c r="AS26" s="184"/>
      <c r="AT26" s="184"/>
      <c r="AU26" s="217"/>
      <c r="AV26" s="217"/>
      <c r="AW26" s="217"/>
      <c r="AX26" s="185"/>
      <c r="AY26" s="327"/>
      <c r="AZ26" s="217"/>
      <c r="BA26" s="327"/>
      <c r="BB26" s="184"/>
      <c r="BC26" s="184"/>
      <c r="BD26" s="218"/>
      <c r="BE26" s="218"/>
      <c r="BF26" s="187"/>
      <c r="BG26" s="186"/>
      <c r="BH26" s="326"/>
      <c r="BI26" s="326"/>
      <c r="BJ26" s="322"/>
      <c r="BK26" s="184"/>
      <c r="BL26" s="184"/>
      <c r="BM26" s="218"/>
      <c r="BN26" s="218"/>
      <c r="BO26" s="187"/>
      <c r="BP26" s="186"/>
      <c r="BQ26" s="326"/>
      <c r="BR26" s="326"/>
      <c r="BS26" s="322"/>
      <c r="BT26" s="217"/>
      <c r="BU26" s="217"/>
      <c r="BV26" s="217"/>
      <c r="BW26" s="217"/>
      <c r="BX26" s="217"/>
      <c r="BY26" s="217"/>
      <c r="BZ26" s="217"/>
      <c r="CA26" s="217"/>
      <c r="CB26" s="217"/>
      <c r="CC26" s="352"/>
      <c r="CD26" s="352"/>
      <c r="CE26" s="352"/>
      <c r="CF26" s="352"/>
      <c r="CG26" s="352"/>
      <c r="CH26" s="352"/>
      <c r="CI26" s="354"/>
      <c r="CJ26" s="354"/>
      <c r="CK26" s="320"/>
      <c r="CU26" s="324"/>
      <c r="CV26" s="324"/>
      <c r="CZ26" s="324"/>
      <c r="DA26" s="324"/>
      <c r="DB26" s="324"/>
      <c r="DC26" s="325"/>
    </row>
    <row r="27" spans="1:107" s="168" customFormat="1" ht="241.85" customHeight="1" x14ac:dyDescent="0.25">
      <c r="A27" s="327" t="s">
        <v>53</v>
      </c>
      <c r="B27" s="327" t="s">
        <v>194</v>
      </c>
      <c r="C27" s="322" t="s">
        <v>240</v>
      </c>
      <c r="D27" s="333" t="s">
        <v>217</v>
      </c>
      <c r="E27" s="327" t="s">
        <v>615</v>
      </c>
      <c r="F27" s="322" t="s">
        <v>621</v>
      </c>
      <c r="G27" s="322"/>
      <c r="H27" s="322"/>
      <c r="I27" s="322"/>
      <c r="J27" s="322"/>
      <c r="K27" s="322" t="s">
        <v>629</v>
      </c>
      <c r="L27" s="327" t="s">
        <v>628</v>
      </c>
      <c r="M27" s="327" t="s">
        <v>624</v>
      </c>
      <c r="N27" s="322" t="s">
        <v>9</v>
      </c>
      <c r="O27" s="322" t="s">
        <v>14</v>
      </c>
      <c r="P27" s="329" t="str">
        <f>INDEX(Validacion!$C$15:$G$19,'Planeación estratégica y táctic'!CU27:CU28,'Planeación estratégica y táctic'!CV27:CV28)</f>
        <v>Extrema</v>
      </c>
      <c r="Q27" s="206" t="s">
        <v>665</v>
      </c>
      <c r="R27" s="179" t="s">
        <v>158</v>
      </c>
      <c r="S27" s="179" t="s">
        <v>58</v>
      </c>
      <c r="T27" s="179" t="s">
        <v>59</v>
      </c>
      <c r="U27" s="179" t="s">
        <v>60</v>
      </c>
      <c r="V27" s="179" t="s">
        <v>61</v>
      </c>
      <c r="W27" s="179" t="s">
        <v>62</v>
      </c>
      <c r="X27" s="179" t="s">
        <v>75</v>
      </c>
      <c r="Y27" s="179" t="s">
        <v>77</v>
      </c>
      <c r="Z27" s="215">
        <f t="shared" si="16"/>
        <v>95</v>
      </c>
      <c r="AA27" s="219" t="str">
        <f>IF(Z27&gt;=96,"Fuerte",IF(OR(Z27=95,Z27&gt;=86),"Moderado","Débil"))</f>
        <v>Moderado</v>
      </c>
      <c r="AB27" s="220" t="s">
        <v>141</v>
      </c>
      <c r="AC27" s="180">
        <f t="shared" si="17"/>
        <v>150</v>
      </c>
      <c r="AD27" s="181" t="str">
        <f>IF(AND(AA27="Moderado",AB27="Moderado",AC27=100),"Moderado",IF(AC27=200,"Fuerte",IF(OR(AC27=150,),"Moderado","Débil")))</f>
        <v>Moderado</v>
      </c>
      <c r="AE27" s="331">
        <f>(IF(AD27="Fuerte",100,IF(AD27="Moderado",50,0))+IF(AD28="Fuerte",100,IF(AD28="Moderado",50,0)))/3</f>
        <v>16.666666666666668</v>
      </c>
      <c r="AF27" s="332" t="str">
        <f>IF(AE27&gt;=100,"Fuerte",IF(OR(AE27=99,AE27&gt;=50),"Moderado","Débil"))</f>
        <v>Débil</v>
      </c>
      <c r="AG27" s="328" t="s">
        <v>150</v>
      </c>
      <c r="AH27" s="328" t="s">
        <v>151</v>
      </c>
      <c r="AI27" s="329" t="s">
        <v>9</v>
      </c>
      <c r="AJ27" s="329" t="s">
        <v>14</v>
      </c>
      <c r="AK27" s="329" t="str">
        <f>INDEX(Validacion!$C$15:$G$19,'Planeación estratégica y táctic'!CZ27:CZ28,'Planeación estratégica y táctic'!DB27:DB28)</f>
        <v>Extrema</v>
      </c>
      <c r="AL27" s="330" t="s">
        <v>226</v>
      </c>
      <c r="AM27" s="200" t="s">
        <v>643</v>
      </c>
      <c r="AN27" s="200" t="s">
        <v>645</v>
      </c>
      <c r="AO27" s="217" t="s">
        <v>642</v>
      </c>
      <c r="AP27" s="183">
        <v>43937</v>
      </c>
      <c r="AQ27" s="183">
        <v>44196</v>
      </c>
      <c r="AR27" s="217" t="s">
        <v>651</v>
      </c>
      <c r="AS27" s="184"/>
      <c r="AT27" s="184"/>
      <c r="AU27" s="198"/>
      <c r="AV27" s="217"/>
      <c r="AW27" s="217"/>
      <c r="AX27" s="185"/>
      <c r="AY27" s="327"/>
      <c r="AZ27" s="217"/>
      <c r="BA27" s="327"/>
      <c r="BB27" s="184"/>
      <c r="BC27" s="217"/>
      <c r="BD27" s="218"/>
      <c r="BE27" s="218"/>
      <c r="BF27" s="187"/>
      <c r="BG27" s="186"/>
      <c r="BH27" s="326"/>
      <c r="BI27" s="326"/>
      <c r="BJ27" s="322"/>
      <c r="BK27" s="184"/>
      <c r="BL27" s="217"/>
      <c r="BM27" s="218"/>
      <c r="BN27" s="218"/>
      <c r="BO27" s="199"/>
      <c r="BP27" s="186"/>
      <c r="BQ27" s="326"/>
      <c r="BR27" s="326"/>
      <c r="BS27" s="322"/>
      <c r="BT27" s="217"/>
      <c r="BU27" s="217"/>
      <c r="BV27" s="217"/>
      <c r="BW27" s="217"/>
      <c r="BX27" s="217"/>
      <c r="BY27" s="217"/>
      <c r="BZ27" s="217"/>
      <c r="CA27" s="217"/>
      <c r="CB27" s="217"/>
      <c r="CC27" s="217"/>
      <c r="CD27" s="215"/>
      <c r="CE27" s="215"/>
      <c r="CF27" s="229"/>
      <c r="CG27" s="229"/>
      <c r="CH27" s="229"/>
      <c r="CI27" s="317"/>
      <c r="CJ27" s="347"/>
      <c r="CK27" s="319"/>
      <c r="CU27" s="323">
        <f>VLOOKUP(N27,Validacion!$I$15:$M$19,2,FALSE)</f>
        <v>3</v>
      </c>
      <c r="CV27" s="323">
        <f>VLOOKUP(O27,Validacion!$I$23:$J$27,2,FALSE)</f>
        <v>4</v>
      </c>
      <c r="CZ27" s="323">
        <f>VLOOKUP($AI27,Validacion!$I$15:$M$19,2,FALSE)</f>
        <v>3</v>
      </c>
      <c r="DA27" s="323"/>
      <c r="DB27" s="323">
        <f>VLOOKUP($AJ27,Validacion!$I$23:$J$27,2,FALSE)</f>
        <v>4</v>
      </c>
      <c r="DC27" s="325"/>
    </row>
    <row r="28" spans="1:107" s="168" customFormat="1" ht="315.85000000000002" customHeight="1" x14ac:dyDescent="0.25">
      <c r="A28" s="327"/>
      <c r="B28" s="327"/>
      <c r="C28" s="322"/>
      <c r="D28" s="333"/>
      <c r="E28" s="327"/>
      <c r="F28" s="322"/>
      <c r="G28" s="322"/>
      <c r="H28" s="322"/>
      <c r="I28" s="322"/>
      <c r="J28" s="322"/>
      <c r="K28" s="322"/>
      <c r="L28" s="327"/>
      <c r="M28" s="327"/>
      <c r="N28" s="322"/>
      <c r="O28" s="322"/>
      <c r="P28" s="329"/>
      <c r="Q28" s="218" t="s">
        <v>691</v>
      </c>
      <c r="R28" s="179" t="s">
        <v>223</v>
      </c>
      <c r="S28" s="179" t="s">
        <v>58</v>
      </c>
      <c r="T28" s="179" t="s">
        <v>66</v>
      </c>
      <c r="U28" s="179" t="s">
        <v>67</v>
      </c>
      <c r="V28" s="179" t="s">
        <v>72</v>
      </c>
      <c r="W28" s="179" t="s">
        <v>62</v>
      </c>
      <c r="X28" s="179" t="s">
        <v>76</v>
      </c>
      <c r="Y28" s="179" t="s">
        <v>77</v>
      </c>
      <c r="Z28" s="215">
        <f t="shared" si="16"/>
        <v>45</v>
      </c>
      <c r="AA28" s="219" t="str">
        <f t="shared" ref="AA28" si="22">IF(Z28&gt;=96,"Fuerte",IF(OR(Z28=95,Z28&gt;=86),"Moderado","Débil"))</f>
        <v>Débil</v>
      </c>
      <c r="AB28" s="220" t="s">
        <v>15</v>
      </c>
      <c r="AC28" s="180">
        <f t="shared" si="17"/>
        <v>50</v>
      </c>
      <c r="AD28" s="181" t="str">
        <f t="shared" ref="AD28" si="23">IF(AND(AA28="Moderado",AB28="Moderado",AC28=100),"Moderado",IF(AC28=200,"Fuerte",IF(OR(AC28=150,),"Moderado","Débil")))</f>
        <v>Débil</v>
      </c>
      <c r="AE28" s="331"/>
      <c r="AF28" s="332"/>
      <c r="AG28" s="328"/>
      <c r="AH28" s="328"/>
      <c r="AI28" s="329"/>
      <c r="AJ28" s="329"/>
      <c r="AK28" s="329"/>
      <c r="AL28" s="330"/>
      <c r="AM28" s="200" t="s">
        <v>644</v>
      </c>
      <c r="AN28" s="200" t="s">
        <v>646</v>
      </c>
      <c r="AO28" s="217" t="s">
        <v>642</v>
      </c>
      <c r="AP28" s="183">
        <v>43937</v>
      </c>
      <c r="AQ28" s="183">
        <v>44196</v>
      </c>
      <c r="AR28" s="217" t="s">
        <v>652</v>
      </c>
      <c r="AS28" s="184"/>
      <c r="AT28" s="184"/>
      <c r="AU28" s="217"/>
      <c r="AV28" s="217"/>
      <c r="AW28" s="217"/>
      <c r="AX28" s="185"/>
      <c r="AY28" s="327"/>
      <c r="AZ28" s="217"/>
      <c r="BA28" s="327"/>
      <c r="BB28" s="184"/>
      <c r="BC28" s="184"/>
      <c r="BD28" s="218"/>
      <c r="BE28" s="218"/>
      <c r="BF28" s="187"/>
      <c r="BG28" s="186"/>
      <c r="BH28" s="326"/>
      <c r="BI28" s="326"/>
      <c r="BJ28" s="322"/>
      <c r="BK28" s="184"/>
      <c r="BL28" s="184"/>
      <c r="BM28" s="218"/>
      <c r="BN28" s="218"/>
      <c r="BO28" s="187"/>
      <c r="BP28" s="186"/>
      <c r="BQ28" s="326"/>
      <c r="BR28" s="326"/>
      <c r="BS28" s="322"/>
      <c r="BT28" s="217"/>
      <c r="BU28" s="217"/>
      <c r="BV28" s="217"/>
      <c r="BW28" s="217"/>
      <c r="BX28" s="217"/>
      <c r="BY28" s="217"/>
      <c r="BZ28" s="217"/>
      <c r="CA28" s="217"/>
      <c r="CB28" s="217"/>
      <c r="CC28" s="217"/>
      <c r="CD28" s="215"/>
      <c r="CE28" s="215"/>
      <c r="CF28" s="229"/>
      <c r="CG28" s="229"/>
      <c r="CH28" s="229"/>
      <c r="CI28" s="318"/>
      <c r="CJ28" s="347"/>
      <c r="CK28" s="320"/>
      <c r="CU28" s="324"/>
      <c r="CV28" s="324"/>
      <c r="CZ28" s="324"/>
      <c r="DA28" s="324"/>
      <c r="DB28" s="324"/>
      <c r="DC28" s="325"/>
    </row>
    <row r="29" spans="1:107" s="168" customFormat="1" ht="202.6" customHeight="1" x14ac:dyDescent="0.25">
      <c r="A29" s="193" t="s">
        <v>53</v>
      </c>
      <c r="B29" s="193" t="s">
        <v>194</v>
      </c>
      <c r="C29" s="191" t="s">
        <v>240</v>
      </c>
      <c r="D29" s="194" t="s">
        <v>217</v>
      </c>
      <c r="E29" s="193" t="s">
        <v>613</v>
      </c>
      <c r="F29" s="191" t="s">
        <v>622</v>
      </c>
      <c r="G29" s="191"/>
      <c r="H29" s="191"/>
      <c r="I29" s="191"/>
      <c r="J29" s="191"/>
      <c r="K29" s="192" t="s">
        <v>647</v>
      </c>
      <c r="L29" s="193" t="s">
        <v>623</v>
      </c>
      <c r="M29" s="193" t="s">
        <v>625</v>
      </c>
      <c r="N29" s="191" t="s">
        <v>9</v>
      </c>
      <c r="O29" s="191" t="s">
        <v>14</v>
      </c>
      <c r="P29" s="190" t="str">
        <f>INDEX(Validacion!$C$15:$G$19,'Planeación estratégica y táctic'!CU29:CU29,'Planeación estratégica y táctic'!CV29:CV29)</f>
        <v>Extrema</v>
      </c>
      <c r="Q29" s="206" t="s">
        <v>670</v>
      </c>
      <c r="R29" s="179" t="s">
        <v>158</v>
      </c>
      <c r="S29" s="179" t="s">
        <v>58</v>
      </c>
      <c r="T29" s="179" t="s">
        <v>59</v>
      </c>
      <c r="U29" s="179" t="s">
        <v>60</v>
      </c>
      <c r="V29" s="179" t="s">
        <v>61</v>
      </c>
      <c r="W29" s="179" t="s">
        <v>62</v>
      </c>
      <c r="X29" s="179" t="s">
        <v>75</v>
      </c>
      <c r="Y29" s="179" t="s">
        <v>77</v>
      </c>
      <c r="Z29" s="215">
        <f t="shared" si="16"/>
        <v>95</v>
      </c>
      <c r="AA29" s="219" t="str">
        <f>IF(Z29&gt;=96,"Fuerte",IF(OR(Z29=95,Z29&gt;=86),"Moderado","Débil"))</f>
        <v>Moderado</v>
      </c>
      <c r="AB29" s="220" t="s">
        <v>15</v>
      </c>
      <c r="AC29" s="180">
        <f t="shared" si="17"/>
        <v>100</v>
      </c>
      <c r="AD29" s="181" t="str">
        <f>IF(AND(AA29="Moderado",AB29="Moderado",AC29=100),"Moderado",IF(AC29=200,"Fuerte",IF(OR(AC29=150,),"Moderado","Débil")))</f>
        <v>Moderado</v>
      </c>
      <c r="AE29" s="222">
        <f>(IF(AD29="Fuerte",100,IF(AD29="Moderado",50,0)))/3</f>
        <v>16.666666666666668</v>
      </c>
      <c r="AF29" s="219" t="str">
        <f>IF(AE29&gt;=100,"Fuerte",IF(OR(AE29=99,AE29&gt;=50),"Moderado","moderado"))</f>
        <v>moderado</v>
      </c>
      <c r="AG29" s="220" t="s">
        <v>150</v>
      </c>
      <c r="AH29" s="220" t="s">
        <v>151</v>
      </c>
      <c r="AI29" s="190" t="s">
        <v>10</v>
      </c>
      <c r="AJ29" s="190" t="s">
        <v>14</v>
      </c>
      <c r="AK29" s="190" t="str">
        <f>INDEX(Validacion!$C$15:$G$19,'Planeación estratégica y táctic'!CZ29:CZ29,'Planeación estratégica y táctic'!DB29:DB29)</f>
        <v>Alta</v>
      </c>
      <c r="AL29" s="223" t="s">
        <v>226</v>
      </c>
      <c r="AM29" s="218" t="s">
        <v>650</v>
      </c>
      <c r="AN29" s="200" t="s">
        <v>648</v>
      </c>
      <c r="AO29" s="217" t="s">
        <v>642</v>
      </c>
      <c r="AP29" s="183">
        <v>43937</v>
      </c>
      <c r="AQ29" s="183">
        <v>44196</v>
      </c>
      <c r="AR29" s="217" t="s">
        <v>651</v>
      </c>
      <c r="AS29" s="184"/>
      <c r="AT29" s="184"/>
      <c r="AU29" s="198"/>
      <c r="AV29" s="217"/>
      <c r="AW29" s="217"/>
      <c r="AX29" s="185"/>
      <c r="AY29" s="217"/>
      <c r="AZ29" s="217"/>
      <c r="BA29" s="217"/>
      <c r="BB29" s="184"/>
      <c r="BC29" s="217"/>
      <c r="BD29" s="218"/>
      <c r="BE29" s="218"/>
      <c r="BF29" s="187"/>
      <c r="BG29" s="186"/>
      <c r="BH29" s="218"/>
      <c r="BI29" s="218"/>
      <c r="BJ29" s="215"/>
      <c r="BK29" s="184"/>
      <c r="BL29" s="217"/>
      <c r="BM29" s="218"/>
      <c r="BN29" s="218"/>
      <c r="BO29" s="199"/>
      <c r="BP29" s="186"/>
      <c r="BQ29" s="218"/>
      <c r="BR29" s="218"/>
      <c r="BS29" s="215"/>
      <c r="BT29" s="217"/>
      <c r="BU29" s="217"/>
      <c r="BV29" s="217"/>
      <c r="BW29" s="217"/>
      <c r="BX29" s="217"/>
      <c r="BY29" s="217"/>
      <c r="BZ29" s="217"/>
      <c r="CA29" s="217"/>
      <c r="CB29" s="217"/>
      <c r="CC29" s="217"/>
      <c r="CD29" s="215"/>
      <c r="CE29" s="215"/>
      <c r="CF29" s="229"/>
      <c r="CG29" s="229"/>
      <c r="CH29" s="229"/>
      <c r="CI29" s="230"/>
      <c r="CJ29" s="230"/>
      <c r="CK29" s="236"/>
      <c r="CU29" s="188">
        <f>VLOOKUP(N29,Validacion!$I$15:$M$19,2,FALSE)</f>
        <v>3</v>
      </c>
      <c r="CV29" s="188">
        <f>VLOOKUP(O29,Validacion!$I$23:$J$27,2,FALSE)</f>
        <v>4</v>
      </c>
      <c r="CZ29" s="188">
        <f>VLOOKUP($AI29,Validacion!$I$15:$M$19,2,FALSE)</f>
        <v>2</v>
      </c>
      <c r="DA29" s="188"/>
      <c r="DB29" s="188">
        <f>VLOOKUP($AJ29,Validacion!$I$23:$J$27,2,FALSE)</f>
        <v>4</v>
      </c>
      <c r="DC29" s="189"/>
    </row>
    <row r="30" spans="1:107" s="168" customFormat="1" ht="234.35" customHeight="1" x14ac:dyDescent="0.25">
      <c r="A30" s="327" t="s">
        <v>53</v>
      </c>
      <c r="B30" s="327" t="s">
        <v>196</v>
      </c>
      <c r="C30" s="322" t="s">
        <v>240</v>
      </c>
      <c r="D30" s="333" t="s">
        <v>217</v>
      </c>
      <c r="E30" s="327" t="s">
        <v>615</v>
      </c>
      <c r="F30" s="322" t="s">
        <v>653</v>
      </c>
      <c r="G30" s="322"/>
      <c r="H30" s="322"/>
      <c r="I30" s="322"/>
      <c r="J30" s="322"/>
      <c r="K30" s="347" t="s">
        <v>654</v>
      </c>
      <c r="L30" s="327" t="s">
        <v>627</v>
      </c>
      <c r="M30" s="327" t="s">
        <v>626</v>
      </c>
      <c r="N30" s="322" t="s">
        <v>9</v>
      </c>
      <c r="O30" s="322" t="s">
        <v>15</v>
      </c>
      <c r="P30" s="329" t="str">
        <f>INDEX(Validacion!$C$15:$G$19,'Planeación estratégica y táctic'!CU30:CU31,'Planeación estratégica y táctic'!CV30:CV31)</f>
        <v>Alta</v>
      </c>
      <c r="Q30" s="218" t="s">
        <v>692</v>
      </c>
      <c r="R30" s="179" t="s">
        <v>158</v>
      </c>
      <c r="S30" s="179" t="s">
        <v>58</v>
      </c>
      <c r="T30" s="179" t="s">
        <v>59</v>
      </c>
      <c r="U30" s="179" t="s">
        <v>60</v>
      </c>
      <c r="V30" s="179" t="s">
        <v>61</v>
      </c>
      <c r="W30" s="179" t="s">
        <v>62</v>
      </c>
      <c r="X30" s="179" t="s">
        <v>75</v>
      </c>
      <c r="Y30" s="179" t="s">
        <v>63</v>
      </c>
      <c r="Z30" s="215">
        <f t="shared" si="16"/>
        <v>100</v>
      </c>
      <c r="AA30" s="219" t="str">
        <f>IF(Z30&gt;=96,"Fuerte",IF(OR(Z30=95,Z30&gt;=86),"Moderado","Débil"))</f>
        <v>Fuerte</v>
      </c>
      <c r="AB30" s="220" t="s">
        <v>141</v>
      </c>
      <c r="AC30" s="180">
        <f t="shared" si="17"/>
        <v>200</v>
      </c>
      <c r="AD30" s="181" t="str">
        <f>IF(AND(AA30="Moderado",AB30="Moderado",AC30=100),"Moderado",IF(AC30=200,"Fuerte",IF(OR(AC30=150,),"Moderado","Débil")))</f>
        <v>Fuerte</v>
      </c>
      <c r="AE30" s="331">
        <f>(IF(AD30="Fuerte",100,IF(AD30="Moderado",50,0))+IF(AD31="Fuerte",100,IF(AD31="Moderado",50,0)))/3</f>
        <v>50</v>
      </c>
      <c r="AF30" s="332" t="str">
        <f>IF(AE30&gt;=100,"Fuerte",IF(OR(AE30=99,AE30&gt;=50),"Moderado","Débil"))</f>
        <v>Moderado</v>
      </c>
      <c r="AG30" s="328" t="s">
        <v>150</v>
      </c>
      <c r="AH30" s="328" t="s">
        <v>151</v>
      </c>
      <c r="AI30" s="329" t="s">
        <v>10</v>
      </c>
      <c r="AJ30" s="329" t="s">
        <v>15</v>
      </c>
      <c r="AK30" s="329" t="str">
        <f>INDEX(Validacion!$C$15:$G$19,'Planeación estratégica y táctic'!CZ30:CZ31,'Planeación estratégica y táctic'!DB30:DB31)</f>
        <v>Moderada</v>
      </c>
      <c r="AL30" s="330" t="s">
        <v>226</v>
      </c>
      <c r="AM30" s="218" t="s">
        <v>693</v>
      </c>
      <c r="AN30" s="218" t="s">
        <v>657</v>
      </c>
      <c r="AO30" s="217" t="s">
        <v>655</v>
      </c>
      <c r="AP30" s="183">
        <v>43906</v>
      </c>
      <c r="AQ30" s="183">
        <v>43861</v>
      </c>
      <c r="AR30" s="217" t="s">
        <v>656</v>
      </c>
      <c r="AS30" s="184"/>
      <c r="AT30" s="184"/>
      <c r="AU30" s="198"/>
      <c r="AV30" s="217"/>
      <c r="AW30" s="217"/>
      <c r="AX30" s="185"/>
      <c r="AY30" s="327"/>
      <c r="AZ30" s="217"/>
      <c r="BA30" s="327"/>
      <c r="BB30" s="184"/>
      <c r="BC30" s="217"/>
      <c r="BD30" s="218"/>
      <c r="BE30" s="218"/>
      <c r="BF30" s="187"/>
      <c r="BG30" s="186"/>
      <c r="BH30" s="326"/>
      <c r="BI30" s="326"/>
      <c r="BJ30" s="322"/>
      <c r="BK30" s="184"/>
      <c r="BL30" s="217"/>
      <c r="BM30" s="218"/>
      <c r="BN30" s="218"/>
      <c r="BO30" s="199"/>
      <c r="BP30" s="186"/>
      <c r="BQ30" s="326"/>
      <c r="BR30" s="326"/>
      <c r="BS30" s="322"/>
      <c r="BT30" s="217"/>
      <c r="BU30" s="217"/>
      <c r="BV30" s="217"/>
      <c r="BW30" s="217"/>
      <c r="BX30" s="217"/>
      <c r="BY30" s="217"/>
      <c r="BZ30" s="217"/>
      <c r="CA30" s="217"/>
      <c r="CB30" s="217"/>
      <c r="CC30" s="217"/>
      <c r="CD30" s="215"/>
      <c r="CE30" s="215"/>
      <c r="CF30" s="229"/>
      <c r="CG30" s="229"/>
      <c r="CH30" s="229"/>
      <c r="CI30" s="230"/>
      <c r="CJ30" s="230"/>
      <c r="CK30" s="236"/>
      <c r="CU30" s="323">
        <f>VLOOKUP(N30,Validacion!$I$15:$M$19,2,FALSE)</f>
        <v>3</v>
      </c>
      <c r="CV30" s="323">
        <f>VLOOKUP(O30,Validacion!$I$23:$J$27,2,FALSE)</f>
        <v>3</v>
      </c>
      <c r="CZ30" s="323">
        <f>VLOOKUP($AI30,Validacion!$I$15:$M$19,2,FALSE)</f>
        <v>2</v>
      </c>
      <c r="DA30" s="323"/>
      <c r="DB30" s="323">
        <f>VLOOKUP($AJ30,Validacion!$I$23:$J$27,2,FALSE)</f>
        <v>3</v>
      </c>
      <c r="DC30" s="325"/>
    </row>
    <row r="31" spans="1:107" s="168" customFormat="1" ht="409.6" customHeight="1" x14ac:dyDescent="0.25">
      <c r="A31" s="327"/>
      <c r="B31" s="327"/>
      <c r="C31" s="322"/>
      <c r="D31" s="333"/>
      <c r="E31" s="327"/>
      <c r="F31" s="322"/>
      <c r="G31" s="322"/>
      <c r="H31" s="322"/>
      <c r="I31" s="322"/>
      <c r="J31" s="322"/>
      <c r="K31" s="347"/>
      <c r="L31" s="327"/>
      <c r="M31" s="327"/>
      <c r="N31" s="322"/>
      <c r="O31" s="322"/>
      <c r="P31" s="329"/>
      <c r="Q31" s="218" t="s">
        <v>639</v>
      </c>
      <c r="R31" s="179" t="s">
        <v>158</v>
      </c>
      <c r="S31" s="179" t="s">
        <v>58</v>
      </c>
      <c r="T31" s="179" t="s">
        <v>59</v>
      </c>
      <c r="U31" s="179" t="s">
        <v>60</v>
      </c>
      <c r="V31" s="179" t="s">
        <v>61</v>
      </c>
      <c r="W31" s="179" t="s">
        <v>62</v>
      </c>
      <c r="X31" s="179" t="s">
        <v>75</v>
      </c>
      <c r="Y31" s="179" t="s">
        <v>63</v>
      </c>
      <c r="Z31" s="215">
        <f t="shared" si="16"/>
        <v>100</v>
      </c>
      <c r="AA31" s="219" t="str">
        <f t="shared" ref="AA31" si="24">IF(Z31&gt;=96,"Fuerte",IF(OR(Z31=95,Z31&gt;=86),"Moderado","Débil"))</f>
        <v>Fuerte</v>
      </c>
      <c r="AB31" s="220" t="s">
        <v>15</v>
      </c>
      <c r="AC31" s="180">
        <f t="shared" si="17"/>
        <v>150</v>
      </c>
      <c r="AD31" s="181" t="str">
        <f t="shared" ref="AD31" si="25">IF(AND(AA31="Moderado",AB31="Moderado",AC31=100),"Moderado",IF(AC31=200,"Fuerte",IF(OR(AC31=150,),"Moderado","Débil")))</f>
        <v>Moderado</v>
      </c>
      <c r="AE31" s="331"/>
      <c r="AF31" s="332"/>
      <c r="AG31" s="328"/>
      <c r="AH31" s="328"/>
      <c r="AI31" s="329"/>
      <c r="AJ31" s="329"/>
      <c r="AK31" s="329"/>
      <c r="AL31" s="330"/>
      <c r="AM31" s="218" t="s">
        <v>694</v>
      </c>
      <c r="AN31" s="218" t="s">
        <v>658</v>
      </c>
      <c r="AO31" s="217" t="s">
        <v>655</v>
      </c>
      <c r="AP31" s="183">
        <v>43937</v>
      </c>
      <c r="AQ31" s="183">
        <v>44196</v>
      </c>
      <c r="AR31" s="217" t="s">
        <v>656</v>
      </c>
      <c r="AS31" s="184"/>
      <c r="AT31" s="184"/>
      <c r="AU31" s="217"/>
      <c r="AV31" s="217"/>
      <c r="AW31" s="217"/>
      <c r="AX31" s="185"/>
      <c r="AY31" s="327"/>
      <c r="AZ31" s="217"/>
      <c r="BA31" s="327"/>
      <c r="BB31" s="184"/>
      <c r="BC31" s="184"/>
      <c r="BD31" s="218"/>
      <c r="BE31" s="218"/>
      <c r="BF31" s="187"/>
      <c r="BG31" s="186"/>
      <c r="BH31" s="326"/>
      <c r="BI31" s="326"/>
      <c r="BJ31" s="322"/>
      <c r="BK31" s="184"/>
      <c r="BL31" s="184"/>
      <c r="BM31" s="218"/>
      <c r="BN31" s="218"/>
      <c r="BO31" s="187"/>
      <c r="BP31" s="186"/>
      <c r="BQ31" s="326"/>
      <c r="BR31" s="326"/>
      <c r="BS31" s="322"/>
      <c r="BT31" s="217"/>
      <c r="BU31" s="217"/>
      <c r="BV31" s="217"/>
      <c r="BW31" s="217"/>
      <c r="BX31" s="217"/>
      <c r="BY31" s="217"/>
      <c r="BZ31" s="217"/>
      <c r="CA31" s="217"/>
      <c r="CB31" s="217"/>
      <c r="CC31" s="217"/>
      <c r="CD31" s="215"/>
      <c r="CE31" s="215"/>
      <c r="CF31" s="229"/>
      <c r="CG31" s="229"/>
      <c r="CH31" s="229"/>
      <c r="CI31" s="230"/>
      <c r="CJ31" s="230"/>
      <c r="CK31" s="236"/>
      <c r="CU31" s="324"/>
      <c r="CV31" s="324"/>
      <c r="CZ31" s="324"/>
      <c r="DA31" s="324"/>
      <c r="DB31" s="324"/>
      <c r="DC31" s="325"/>
    </row>
    <row r="32" spans="1:107" s="168" customFormat="1" ht="150.80000000000001" hidden="1" customHeight="1" thickBot="1" x14ac:dyDescent="0.3">
      <c r="A32" s="327" t="s">
        <v>53</v>
      </c>
      <c r="B32" s="327" t="s">
        <v>194</v>
      </c>
      <c r="C32" s="322" t="s">
        <v>240</v>
      </c>
      <c r="D32" s="333" t="s">
        <v>217</v>
      </c>
      <c r="E32" s="327" t="s">
        <v>613</v>
      </c>
      <c r="F32" s="322"/>
      <c r="G32" s="322"/>
      <c r="H32" s="322"/>
      <c r="I32" s="322"/>
      <c r="J32" s="322"/>
      <c r="K32" s="322"/>
      <c r="L32" s="327"/>
      <c r="M32" s="327"/>
      <c r="N32" s="322" t="s">
        <v>9</v>
      </c>
      <c r="O32" s="322" t="s">
        <v>14</v>
      </c>
      <c r="P32" s="329" t="str">
        <f>INDEX(Validacion!$C$15:$G$19,'Planeación estratégica y táctic'!CU32:CU34,'Planeación estratégica y táctic'!CV32:CV34)</f>
        <v>Extrema</v>
      </c>
      <c r="Q32" s="205" t="s">
        <v>619</v>
      </c>
      <c r="R32" s="179" t="s">
        <v>223</v>
      </c>
      <c r="S32" s="179" t="s">
        <v>58</v>
      </c>
      <c r="T32" s="179" t="s">
        <v>59</v>
      </c>
      <c r="U32" s="179" t="s">
        <v>67</v>
      </c>
      <c r="V32" s="179" t="s">
        <v>72</v>
      </c>
      <c r="W32" s="179" t="s">
        <v>74</v>
      </c>
      <c r="X32" s="179" t="s">
        <v>75</v>
      </c>
      <c r="Y32" s="179" t="s">
        <v>78</v>
      </c>
      <c r="Z32" s="191">
        <f t="shared" ref="Z32:Z34" si="26">IF(S32="Asignado",15,0)+IF(T32="Adecuado",15,0)+IF(U32="Oportuna",15,0)+IF(V32="Prevenir",15,IF(V32="Detectar",10,0))+IF(W32="Confiable",15,0)+IF(X32="Se investigan y resuelven oportunamente",15,0)+IF(Y32="Completa",10,IF(Y32="Incompleta",5,0))</f>
        <v>55</v>
      </c>
      <c r="AA32" s="195" t="str">
        <f>IF(Z32&gt;=96,"Fuerte",IF(OR(Z32=95,Z32&gt;=86),"Moderado","Débil"))</f>
        <v>Débil</v>
      </c>
      <c r="AB32" s="196" t="s">
        <v>141</v>
      </c>
      <c r="AC32" s="180">
        <f t="shared" ref="AC32:AC34" si="27">IF(AA32="Fuerte",100,IF(AA32="Moderado",50,0))+IF(AB32="Fuerte",100,IF(AB32="Moderado",50,0))</f>
        <v>100</v>
      </c>
      <c r="AD32" s="181" t="str">
        <f>IF(AND(AA32="Moderado",AB32="Moderado",AC32=100),"Moderado",IF(AC32=200,"Fuerte",IF(OR(AC32=150,),"Moderado","Débil")))</f>
        <v>Débil</v>
      </c>
      <c r="AE32" s="331">
        <f>(IF(AD32="Fuerte",100,IF(AD32="Moderado",50,0))+IF(AD33="Fuerte",100,IF(AD33="Moderado",50,0))+(IF(AD34="Fuerte",100,IF(AD34="Moderado",50,0)))/3)</f>
        <v>16.666666666666668</v>
      </c>
      <c r="AF32" s="332" t="str">
        <f>IF(AE32&gt;=100,"Fuerte",IF(OR(AE32=99,AE32&gt;=50),"Moderado","Débil"))</f>
        <v>Débil</v>
      </c>
      <c r="AG32" s="328" t="s">
        <v>150</v>
      </c>
      <c r="AH32" s="328" t="s">
        <v>151</v>
      </c>
      <c r="AI32" s="329" t="s">
        <v>10</v>
      </c>
      <c r="AJ32" s="329" t="s">
        <v>16</v>
      </c>
      <c r="AK32" s="329" t="str">
        <f>INDEX(Validacion!$C$15:$G$19,'Planeación estratégica y táctic'!CZ32:CZ34,'Planeación estratégica y táctic'!DB32:DB34)</f>
        <v>Baja</v>
      </c>
      <c r="AL32" s="330"/>
      <c r="AM32" s="182"/>
      <c r="AN32" s="182"/>
      <c r="AO32" s="193"/>
      <c r="AP32" s="183">
        <v>43721</v>
      </c>
      <c r="AQ32" s="183">
        <v>43861</v>
      </c>
      <c r="AR32" s="193"/>
      <c r="AS32" s="184"/>
      <c r="AT32" s="184"/>
      <c r="AU32" s="198"/>
      <c r="AV32" s="193"/>
      <c r="AW32" s="193"/>
      <c r="AX32" s="185"/>
      <c r="AY32" s="327"/>
      <c r="AZ32" s="193"/>
      <c r="BA32" s="327"/>
      <c r="BB32" s="184"/>
      <c r="BC32" s="193"/>
      <c r="BD32" s="182"/>
      <c r="BE32" s="182"/>
      <c r="BF32" s="187"/>
      <c r="BG32" s="186"/>
      <c r="BH32" s="326"/>
      <c r="BI32" s="326"/>
      <c r="BJ32" s="322"/>
      <c r="BK32" s="184"/>
      <c r="BL32" s="193"/>
      <c r="BM32" s="182"/>
      <c r="BN32" s="182"/>
      <c r="BO32" s="199"/>
      <c r="BP32" s="186"/>
      <c r="BQ32" s="326"/>
      <c r="BR32" s="326"/>
      <c r="BS32" s="322"/>
      <c r="BT32" s="193"/>
      <c r="BU32" s="193"/>
      <c r="BV32" s="193"/>
      <c r="BW32" s="193"/>
      <c r="BX32" s="193"/>
      <c r="BY32" s="193"/>
      <c r="BZ32" s="193"/>
      <c r="CA32" s="193"/>
      <c r="CB32" s="193"/>
      <c r="CC32" s="193"/>
      <c r="CD32" s="193"/>
      <c r="CE32" s="193"/>
      <c r="CF32" s="229"/>
      <c r="CG32" s="229"/>
      <c r="CH32" s="229"/>
      <c r="CI32" s="193"/>
      <c r="CJ32" s="193"/>
      <c r="CK32" s="193"/>
      <c r="CU32" s="323">
        <f>VLOOKUP(N32,Validacion!$I$15:$M$19,2,FALSE)</f>
        <v>3</v>
      </c>
      <c r="CV32" s="323">
        <f>VLOOKUP(O32,Validacion!$I$23:$J$27,2,FALSE)</f>
        <v>4</v>
      </c>
      <c r="CZ32" s="323">
        <f>VLOOKUP($AI32,Validacion!$I$15:$M$19,2,FALSE)</f>
        <v>2</v>
      </c>
      <c r="DA32" s="323"/>
      <c r="DB32" s="323">
        <f>VLOOKUP($AJ32,Validacion!$I$23:$J$27,2,FALSE)</f>
        <v>2</v>
      </c>
      <c r="DC32" s="325"/>
    </row>
    <row r="33" spans="1:107" s="168" customFormat="1" ht="119.9" hidden="1" customHeight="1" thickBot="1" x14ac:dyDescent="0.3">
      <c r="A33" s="327"/>
      <c r="B33" s="327"/>
      <c r="C33" s="322"/>
      <c r="D33" s="333"/>
      <c r="E33" s="327"/>
      <c r="F33" s="322"/>
      <c r="G33" s="322"/>
      <c r="H33" s="322"/>
      <c r="I33" s="322"/>
      <c r="J33" s="322"/>
      <c r="K33" s="322"/>
      <c r="L33" s="327"/>
      <c r="M33" s="327"/>
      <c r="N33" s="322"/>
      <c r="O33" s="322"/>
      <c r="P33" s="329"/>
      <c r="Q33" s="182" t="s">
        <v>638</v>
      </c>
      <c r="R33" s="179" t="s">
        <v>223</v>
      </c>
      <c r="S33" s="179" t="s">
        <v>65</v>
      </c>
      <c r="T33" s="179" t="s">
        <v>66</v>
      </c>
      <c r="U33" s="179" t="s">
        <v>67</v>
      </c>
      <c r="V33" s="179" t="s">
        <v>73</v>
      </c>
      <c r="W33" s="179" t="s">
        <v>74</v>
      </c>
      <c r="X33" s="179" t="s">
        <v>76</v>
      </c>
      <c r="Y33" s="179" t="s">
        <v>77</v>
      </c>
      <c r="Z33" s="191">
        <f t="shared" si="26"/>
        <v>5</v>
      </c>
      <c r="AA33" s="195" t="str">
        <f t="shared" ref="AA33:AA34" si="28">IF(Z33&gt;=96,"Fuerte",IF(OR(Z33=95,Z33&gt;=86),"Moderado","Débil"))</f>
        <v>Débil</v>
      </c>
      <c r="AB33" s="196" t="s">
        <v>15</v>
      </c>
      <c r="AC33" s="180">
        <f t="shared" si="27"/>
        <v>50</v>
      </c>
      <c r="AD33" s="181" t="str">
        <f t="shared" ref="AD33:AD34" si="29">IF(AND(AA33="Moderado",AB33="Moderado",AC33=100),"Moderado",IF(AC33=200,"Fuerte",IF(OR(AC33=150,),"Moderado","Débil")))</f>
        <v>Débil</v>
      </c>
      <c r="AE33" s="331"/>
      <c r="AF33" s="332"/>
      <c r="AG33" s="328"/>
      <c r="AH33" s="328"/>
      <c r="AI33" s="329"/>
      <c r="AJ33" s="329"/>
      <c r="AK33" s="329"/>
      <c r="AL33" s="330"/>
      <c r="AM33" s="182"/>
      <c r="AN33" s="182"/>
      <c r="AO33" s="193"/>
      <c r="AP33" s="183">
        <v>43721</v>
      </c>
      <c r="AQ33" s="183">
        <v>43861</v>
      </c>
      <c r="AR33" s="193"/>
      <c r="AS33" s="184"/>
      <c r="AT33" s="184"/>
      <c r="AU33" s="193"/>
      <c r="AV33" s="193"/>
      <c r="AW33" s="193"/>
      <c r="AX33" s="185"/>
      <c r="AY33" s="327"/>
      <c r="AZ33" s="193"/>
      <c r="BA33" s="327"/>
      <c r="BB33" s="184"/>
      <c r="BC33" s="184"/>
      <c r="BD33" s="182"/>
      <c r="BE33" s="182"/>
      <c r="BF33" s="187"/>
      <c r="BG33" s="186"/>
      <c r="BH33" s="326"/>
      <c r="BI33" s="326"/>
      <c r="BJ33" s="322"/>
      <c r="BK33" s="184"/>
      <c r="BL33" s="184"/>
      <c r="BM33" s="182"/>
      <c r="BN33" s="182"/>
      <c r="BO33" s="187"/>
      <c r="BP33" s="186"/>
      <c r="BQ33" s="326"/>
      <c r="BR33" s="326"/>
      <c r="BS33" s="322"/>
      <c r="BT33" s="193"/>
      <c r="BU33" s="193"/>
      <c r="BV33" s="193"/>
      <c r="BW33" s="193"/>
      <c r="BX33" s="193"/>
      <c r="BY33" s="193"/>
      <c r="BZ33" s="193"/>
      <c r="CA33" s="193"/>
      <c r="CB33" s="193"/>
      <c r="CC33" s="193"/>
      <c r="CD33" s="193"/>
      <c r="CE33" s="193"/>
      <c r="CF33" s="229"/>
      <c r="CG33" s="229"/>
      <c r="CH33" s="229"/>
      <c r="CI33" s="193"/>
      <c r="CJ33" s="193"/>
      <c r="CK33" s="193"/>
      <c r="CU33" s="324"/>
      <c r="CV33" s="324"/>
      <c r="CZ33" s="324"/>
      <c r="DA33" s="324"/>
      <c r="DB33" s="324"/>
      <c r="DC33" s="325"/>
    </row>
    <row r="34" spans="1:107" s="168" customFormat="1" ht="97.3" hidden="1" customHeight="1" thickBot="1" x14ac:dyDescent="0.3">
      <c r="A34" s="327"/>
      <c r="B34" s="327"/>
      <c r="C34" s="322"/>
      <c r="D34" s="333"/>
      <c r="E34" s="327"/>
      <c r="F34" s="322"/>
      <c r="G34" s="322"/>
      <c r="H34" s="322"/>
      <c r="I34" s="322"/>
      <c r="J34" s="322"/>
      <c r="K34" s="322"/>
      <c r="L34" s="327"/>
      <c r="M34" s="327"/>
      <c r="N34" s="322"/>
      <c r="O34" s="322"/>
      <c r="P34" s="329"/>
      <c r="Q34" s="182" t="s">
        <v>638</v>
      </c>
      <c r="R34" s="179" t="s">
        <v>223</v>
      </c>
      <c r="S34" s="179" t="s">
        <v>58</v>
      </c>
      <c r="T34" s="179" t="s">
        <v>59</v>
      </c>
      <c r="U34" s="179" t="s">
        <v>60</v>
      </c>
      <c r="V34" s="179" t="s">
        <v>72</v>
      </c>
      <c r="W34" s="179" t="s">
        <v>62</v>
      </c>
      <c r="X34" s="179" t="s">
        <v>75</v>
      </c>
      <c r="Y34" s="179" t="s">
        <v>77</v>
      </c>
      <c r="Z34" s="191">
        <f t="shared" si="26"/>
        <v>90</v>
      </c>
      <c r="AA34" s="195" t="str">
        <f t="shared" si="28"/>
        <v>Moderado</v>
      </c>
      <c r="AB34" s="196" t="s">
        <v>15</v>
      </c>
      <c r="AC34" s="180">
        <f t="shared" si="27"/>
        <v>100</v>
      </c>
      <c r="AD34" s="181" t="str">
        <f t="shared" si="29"/>
        <v>Moderado</v>
      </c>
      <c r="AE34" s="331"/>
      <c r="AF34" s="332"/>
      <c r="AG34" s="328"/>
      <c r="AH34" s="328"/>
      <c r="AI34" s="329"/>
      <c r="AJ34" s="329"/>
      <c r="AK34" s="329"/>
      <c r="AL34" s="330"/>
      <c r="AM34" s="182"/>
      <c r="AN34" s="182"/>
      <c r="AO34" s="193"/>
      <c r="AP34" s="183">
        <v>43721</v>
      </c>
      <c r="AQ34" s="183">
        <v>43861</v>
      </c>
      <c r="AR34" s="193"/>
      <c r="AS34" s="184"/>
      <c r="AT34" s="184"/>
      <c r="AU34" s="193"/>
      <c r="AV34" s="193"/>
      <c r="AW34" s="193"/>
      <c r="AX34" s="185"/>
      <c r="AY34" s="327"/>
      <c r="AZ34" s="193"/>
      <c r="BA34" s="327"/>
      <c r="BB34" s="184"/>
      <c r="BC34" s="184"/>
      <c r="BD34" s="182"/>
      <c r="BE34" s="182"/>
      <c r="BF34" s="187"/>
      <c r="BG34" s="186"/>
      <c r="BH34" s="326"/>
      <c r="BI34" s="326"/>
      <c r="BJ34" s="322"/>
      <c r="BK34" s="184"/>
      <c r="BL34" s="184"/>
      <c r="BM34" s="182"/>
      <c r="BN34" s="182"/>
      <c r="BO34" s="187"/>
      <c r="BP34" s="186"/>
      <c r="BQ34" s="326"/>
      <c r="BR34" s="326"/>
      <c r="BS34" s="322"/>
      <c r="BT34" s="193"/>
      <c r="BU34" s="193"/>
      <c r="BV34" s="193"/>
      <c r="BW34" s="193"/>
      <c r="BX34" s="193"/>
      <c r="BY34" s="193"/>
      <c r="BZ34" s="193"/>
      <c r="CA34" s="193"/>
      <c r="CB34" s="193"/>
      <c r="CC34" s="193"/>
      <c r="CD34" s="193"/>
      <c r="CE34" s="193"/>
      <c r="CF34" s="229"/>
      <c r="CG34" s="229"/>
      <c r="CH34" s="229"/>
      <c r="CI34" s="193"/>
      <c r="CJ34" s="193"/>
      <c r="CK34" s="193"/>
      <c r="CU34" s="324"/>
      <c r="CV34" s="324"/>
      <c r="CZ34" s="324"/>
      <c r="DA34" s="324"/>
      <c r="DB34" s="324"/>
      <c r="DC34" s="325"/>
    </row>
    <row r="35" spans="1:107" s="168" customFormat="1" ht="150.80000000000001" hidden="1" customHeight="1" thickBot="1" x14ac:dyDescent="0.3">
      <c r="A35" s="327" t="s">
        <v>53</v>
      </c>
      <c r="B35" s="327" t="s">
        <v>196</v>
      </c>
      <c r="C35" s="322" t="s">
        <v>240</v>
      </c>
      <c r="D35" s="333" t="s">
        <v>156</v>
      </c>
      <c r="E35" s="327" t="s">
        <v>615</v>
      </c>
      <c r="F35" s="322"/>
      <c r="G35" s="322"/>
      <c r="H35" s="322"/>
      <c r="I35" s="322"/>
      <c r="J35" s="322"/>
      <c r="K35" s="322"/>
      <c r="L35" s="327"/>
      <c r="M35" s="327"/>
      <c r="N35" s="322" t="s">
        <v>9</v>
      </c>
      <c r="O35" s="322" t="s">
        <v>14</v>
      </c>
      <c r="P35" s="329" t="str">
        <f>INDEX(Validacion!$C$15:$G$19,'Planeación estratégica y táctic'!CU35:CU37,'Planeación estratégica y táctic'!CV35:CV37)</f>
        <v>Extrema</v>
      </c>
      <c r="Q35" s="182" t="s">
        <v>638</v>
      </c>
      <c r="R35" s="179" t="s">
        <v>223</v>
      </c>
      <c r="S35" s="179" t="s">
        <v>58</v>
      </c>
      <c r="T35" s="179" t="s">
        <v>59</v>
      </c>
      <c r="U35" s="179" t="s">
        <v>67</v>
      </c>
      <c r="V35" s="179" t="s">
        <v>72</v>
      </c>
      <c r="W35" s="179" t="s">
        <v>74</v>
      </c>
      <c r="X35" s="179" t="s">
        <v>75</v>
      </c>
      <c r="Y35" s="179" t="s">
        <v>78</v>
      </c>
      <c r="Z35" s="191">
        <f t="shared" ref="Z35:Z38" si="30">IF(S35="Asignado",15,0)+IF(T35="Adecuado",15,0)+IF(U35="Oportuna",15,0)+IF(V35="Prevenir",15,IF(V35="Detectar",10,0))+IF(W35="Confiable",15,0)+IF(X35="Se investigan y resuelven oportunamente",15,0)+IF(Y35="Completa",10,IF(Y35="Incompleta",5,0))</f>
        <v>55</v>
      </c>
      <c r="AA35" s="195" t="str">
        <f>IF(Z35&gt;=96,"Fuerte",IF(OR(Z35=95,Z35&gt;=86),"Moderado","Débil"))</f>
        <v>Débil</v>
      </c>
      <c r="AB35" s="196" t="s">
        <v>141</v>
      </c>
      <c r="AC35" s="180">
        <f t="shared" ref="AC35:AC38" si="31">IF(AA35="Fuerte",100,IF(AA35="Moderado",50,0))+IF(AB35="Fuerte",100,IF(AB35="Moderado",50,0))</f>
        <v>100</v>
      </c>
      <c r="AD35" s="181" t="str">
        <f>IF(AND(AA35="Moderado",AB35="Moderado",AC35=100),"Moderado",IF(AC35=200,"Fuerte",IF(OR(AC35=150,),"Moderado","Débil")))</f>
        <v>Débil</v>
      </c>
      <c r="AE35" s="331">
        <f>(IF(AD35="Fuerte",100,IF(AD35="Moderado",50,0))+IF(AD36="Fuerte",100,IF(AD36="Moderado",50,0))+(IF(AD37="Fuerte",100,IF(AD37="Moderado",50,0)))/3)</f>
        <v>16.666666666666668</v>
      </c>
      <c r="AF35" s="332" t="str">
        <f>IF(AE35&gt;=100,"Fuerte",IF(OR(AE35=99,AE35&gt;=50),"Moderado","Débil"))</f>
        <v>Débil</v>
      </c>
      <c r="AG35" s="328" t="s">
        <v>150</v>
      </c>
      <c r="AH35" s="328" t="s">
        <v>151</v>
      </c>
      <c r="AI35" s="329" t="s">
        <v>10</v>
      </c>
      <c r="AJ35" s="329" t="s">
        <v>16</v>
      </c>
      <c r="AK35" s="329" t="str">
        <f>INDEX(Validacion!$C$15:$G$19,'Planeación estratégica y táctic'!CZ35:CZ37,'Planeación estratégica y táctic'!DB35:DB37)</f>
        <v>Baja</v>
      </c>
      <c r="AL35" s="330"/>
      <c r="AM35" s="182"/>
      <c r="AN35" s="182"/>
      <c r="AO35" s="193"/>
      <c r="AP35" s="183">
        <v>43721</v>
      </c>
      <c r="AQ35" s="183">
        <v>43861</v>
      </c>
      <c r="AR35" s="193"/>
      <c r="AS35" s="184"/>
      <c r="AT35" s="184"/>
      <c r="AU35" s="198"/>
      <c r="AV35" s="193"/>
      <c r="AW35" s="193"/>
      <c r="AX35" s="185"/>
      <c r="AY35" s="327"/>
      <c r="AZ35" s="193"/>
      <c r="BA35" s="327"/>
      <c r="BB35" s="184"/>
      <c r="BC35" s="193"/>
      <c r="BD35" s="182"/>
      <c r="BE35" s="182"/>
      <c r="BF35" s="187"/>
      <c r="BG35" s="186"/>
      <c r="BH35" s="326"/>
      <c r="BI35" s="326"/>
      <c r="BJ35" s="322"/>
      <c r="BK35" s="184"/>
      <c r="BL35" s="193"/>
      <c r="BM35" s="182"/>
      <c r="BN35" s="182"/>
      <c r="BO35" s="199"/>
      <c r="BP35" s="186"/>
      <c r="BQ35" s="326"/>
      <c r="BR35" s="326"/>
      <c r="BS35" s="322"/>
      <c r="BT35" s="193"/>
      <c r="BU35" s="193"/>
      <c r="BV35" s="193"/>
      <c r="BW35" s="193"/>
      <c r="BX35" s="193"/>
      <c r="BY35" s="193"/>
      <c r="BZ35" s="193"/>
      <c r="CA35" s="193"/>
      <c r="CB35" s="193"/>
      <c r="CC35" s="193"/>
      <c r="CD35" s="193"/>
      <c r="CE35" s="193"/>
      <c r="CF35" s="229"/>
      <c r="CG35" s="229"/>
      <c r="CH35" s="229"/>
      <c r="CI35" s="193"/>
      <c r="CJ35" s="193"/>
      <c r="CK35" s="193"/>
      <c r="CU35" s="323">
        <f>VLOOKUP(N35,Validacion!$I$15:$M$19,2,FALSE)</f>
        <v>3</v>
      </c>
      <c r="CV35" s="323">
        <f>VLOOKUP(O35,Validacion!$I$23:$J$27,2,FALSE)</f>
        <v>4</v>
      </c>
      <c r="CZ35" s="323">
        <f>VLOOKUP($AI35,Validacion!$I$15:$M$19,2,FALSE)</f>
        <v>2</v>
      </c>
      <c r="DA35" s="323"/>
      <c r="DB35" s="323">
        <f>VLOOKUP($AJ35,Validacion!$I$23:$J$27,2,FALSE)</f>
        <v>2</v>
      </c>
      <c r="DC35" s="325"/>
    </row>
    <row r="36" spans="1:107" s="168" customFormat="1" ht="119.9" hidden="1" customHeight="1" thickBot="1" x14ac:dyDescent="0.3">
      <c r="A36" s="327"/>
      <c r="B36" s="327"/>
      <c r="C36" s="322"/>
      <c r="D36" s="333"/>
      <c r="E36" s="327"/>
      <c r="F36" s="322"/>
      <c r="G36" s="322"/>
      <c r="H36" s="322"/>
      <c r="I36" s="322"/>
      <c r="J36" s="322"/>
      <c r="K36" s="322"/>
      <c r="L36" s="327"/>
      <c r="M36" s="327"/>
      <c r="N36" s="322"/>
      <c r="O36" s="322"/>
      <c r="P36" s="329"/>
      <c r="Q36" s="182" t="s">
        <v>638</v>
      </c>
      <c r="R36" s="179" t="s">
        <v>223</v>
      </c>
      <c r="S36" s="179" t="s">
        <v>65</v>
      </c>
      <c r="T36" s="179" t="s">
        <v>66</v>
      </c>
      <c r="U36" s="179" t="s">
        <v>67</v>
      </c>
      <c r="V36" s="179" t="s">
        <v>73</v>
      </c>
      <c r="W36" s="179" t="s">
        <v>74</v>
      </c>
      <c r="X36" s="179" t="s">
        <v>76</v>
      </c>
      <c r="Y36" s="179" t="s">
        <v>77</v>
      </c>
      <c r="Z36" s="191">
        <f t="shared" si="30"/>
        <v>5</v>
      </c>
      <c r="AA36" s="195" t="str">
        <f t="shared" ref="AA36:AA37" si="32">IF(Z36&gt;=96,"Fuerte",IF(OR(Z36=95,Z36&gt;=86),"Moderado","Débil"))</f>
        <v>Débil</v>
      </c>
      <c r="AB36" s="196" t="s">
        <v>15</v>
      </c>
      <c r="AC36" s="180">
        <f t="shared" si="31"/>
        <v>50</v>
      </c>
      <c r="AD36" s="181" t="str">
        <f t="shared" ref="AD36:AD37" si="33">IF(AND(AA36="Moderado",AB36="Moderado",AC36=100),"Moderado",IF(AC36=200,"Fuerte",IF(OR(AC36=150,),"Moderado","Débil")))</f>
        <v>Débil</v>
      </c>
      <c r="AE36" s="331"/>
      <c r="AF36" s="332"/>
      <c r="AG36" s="328"/>
      <c r="AH36" s="328"/>
      <c r="AI36" s="329"/>
      <c r="AJ36" s="329"/>
      <c r="AK36" s="329"/>
      <c r="AL36" s="330"/>
      <c r="AM36" s="182"/>
      <c r="AN36" s="182"/>
      <c r="AO36" s="193"/>
      <c r="AP36" s="183">
        <v>43721</v>
      </c>
      <c r="AQ36" s="183">
        <v>43861</v>
      </c>
      <c r="AR36" s="193"/>
      <c r="AS36" s="184"/>
      <c r="AT36" s="184"/>
      <c r="AU36" s="193"/>
      <c r="AV36" s="193"/>
      <c r="AW36" s="193"/>
      <c r="AX36" s="185"/>
      <c r="AY36" s="327"/>
      <c r="AZ36" s="193"/>
      <c r="BA36" s="327"/>
      <c r="BB36" s="184"/>
      <c r="BC36" s="184"/>
      <c r="BD36" s="182"/>
      <c r="BE36" s="182"/>
      <c r="BF36" s="187"/>
      <c r="BG36" s="186"/>
      <c r="BH36" s="326"/>
      <c r="BI36" s="326"/>
      <c r="BJ36" s="322"/>
      <c r="BK36" s="184"/>
      <c r="BL36" s="184"/>
      <c r="BM36" s="182"/>
      <c r="BN36" s="182"/>
      <c r="BO36" s="187"/>
      <c r="BP36" s="186"/>
      <c r="BQ36" s="326"/>
      <c r="BR36" s="326"/>
      <c r="BS36" s="322"/>
      <c r="BT36" s="193"/>
      <c r="BU36" s="193"/>
      <c r="BV36" s="193"/>
      <c r="BW36" s="193"/>
      <c r="BX36" s="193"/>
      <c r="BY36" s="193"/>
      <c r="BZ36" s="193"/>
      <c r="CA36" s="193"/>
      <c r="CB36" s="193"/>
      <c r="CC36" s="193"/>
      <c r="CD36" s="193"/>
      <c r="CE36" s="193"/>
      <c r="CF36" s="229"/>
      <c r="CG36" s="229"/>
      <c r="CH36" s="229"/>
      <c r="CI36" s="193"/>
      <c r="CJ36" s="193"/>
      <c r="CK36" s="193"/>
      <c r="CU36" s="324"/>
      <c r="CV36" s="324"/>
      <c r="CZ36" s="324"/>
      <c r="DA36" s="324"/>
      <c r="DB36" s="324"/>
      <c r="DC36" s="325"/>
    </row>
    <row r="37" spans="1:107" s="168" customFormat="1" ht="97.3" hidden="1" customHeight="1" thickBot="1" x14ac:dyDescent="0.3">
      <c r="A37" s="327"/>
      <c r="B37" s="327"/>
      <c r="C37" s="322"/>
      <c r="D37" s="333"/>
      <c r="E37" s="327"/>
      <c r="F37" s="322"/>
      <c r="G37" s="322"/>
      <c r="H37" s="322"/>
      <c r="I37" s="322"/>
      <c r="J37" s="322"/>
      <c r="K37" s="322"/>
      <c r="L37" s="327"/>
      <c r="M37" s="327"/>
      <c r="N37" s="322"/>
      <c r="O37" s="322"/>
      <c r="P37" s="329"/>
      <c r="Q37" s="182" t="s">
        <v>638</v>
      </c>
      <c r="R37" s="179" t="s">
        <v>223</v>
      </c>
      <c r="S37" s="179" t="s">
        <v>58</v>
      </c>
      <c r="T37" s="179" t="s">
        <v>59</v>
      </c>
      <c r="U37" s="179" t="s">
        <v>60</v>
      </c>
      <c r="V37" s="179" t="s">
        <v>72</v>
      </c>
      <c r="W37" s="179" t="s">
        <v>62</v>
      </c>
      <c r="X37" s="179" t="s">
        <v>75</v>
      </c>
      <c r="Y37" s="179" t="s">
        <v>77</v>
      </c>
      <c r="Z37" s="191">
        <f t="shared" si="30"/>
        <v>90</v>
      </c>
      <c r="AA37" s="195" t="str">
        <f t="shared" si="32"/>
        <v>Moderado</v>
      </c>
      <c r="AB37" s="196" t="s">
        <v>15</v>
      </c>
      <c r="AC37" s="180">
        <f t="shared" si="31"/>
        <v>100</v>
      </c>
      <c r="AD37" s="181" t="str">
        <f t="shared" si="33"/>
        <v>Moderado</v>
      </c>
      <c r="AE37" s="331"/>
      <c r="AF37" s="332"/>
      <c r="AG37" s="328"/>
      <c r="AH37" s="328"/>
      <c r="AI37" s="329"/>
      <c r="AJ37" s="329"/>
      <c r="AK37" s="329"/>
      <c r="AL37" s="330"/>
      <c r="AM37" s="182"/>
      <c r="AN37" s="182"/>
      <c r="AO37" s="193"/>
      <c r="AP37" s="183">
        <v>43721</v>
      </c>
      <c r="AQ37" s="183">
        <v>43861</v>
      </c>
      <c r="AR37" s="193"/>
      <c r="AS37" s="184"/>
      <c r="AT37" s="184"/>
      <c r="AU37" s="193"/>
      <c r="AV37" s="193"/>
      <c r="AW37" s="193"/>
      <c r="AX37" s="185"/>
      <c r="AY37" s="327"/>
      <c r="AZ37" s="193"/>
      <c r="BA37" s="327"/>
      <c r="BB37" s="184"/>
      <c r="BC37" s="184"/>
      <c r="BD37" s="182"/>
      <c r="BE37" s="182"/>
      <c r="BF37" s="187"/>
      <c r="BG37" s="186"/>
      <c r="BH37" s="326"/>
      <c r="BI37" s="326"/>
      <c r="BJ37" s="322"/>
      <c r="BK37" s="184"/>
      <c r="BL37" s="184"/>
      <c r="BM37" s="182"/>
      <c r="BN37" s="182"/>
      <c r="BO37" s="187"/>
      <c r="BP37" s="186"/>
      <c r="BQ37" s="326"/>
      <c r="BR37" s="326"/>
      <c r="BS37" s="322"/>
      <c r="BT37" s="193"/>
      <c r="BU37" s="193"/>
      <c r="BV37" s="193"/>
      <c r="BW37" s="193"/>
      <c r="BX37" s="193"/>
      <c r="BY37" s="193"/>
      <c r="BZ37" s="193"/>
      <c r="CA37" s="193"/>
      <c r="CB37" s="193"/>
      <c r="CC37" s="193"/>
      <c r="CD37" s="193"/>
      <c r="CE37" s="193"/>
      <c r="CF37" s="229"/>
      <c r="CG37" s="229"/>
      <c r="CH37" s="229"/>
      <c r="CI37" s="193"/>
      <c r="CJ37" s="193"/>
      <c r="CK37" s="193"/>
      <c r="CU37" s="324"/>
      <c r="CV37" s="324"/>
      <c r="CZ37" s="324"/>
      <c r="DA37" s="324"/>
      <c r="DB37" s="324"/>
      <c r="DC37" s="325"/>
    </row>
    <row r="38" spans="1:107" s="168" customFormat="1" ht="150.80000000000001" customHeight="1" x14ac:dyDescent="0.25">
      <c r="A38" s="217" t="s">
        <v>53</v>
      </c>
      <c r="B38" s="217" t="s">
        <v>196</v>
      </c>
      <c r="C38" s="215" t="s">
        <v>240</v>
      </c>
      <c r="D38" s="221" t="s">
        <v>217</v>
      </c>
      <c r="E38" s="224" t="s">
        <v>615</v>
      </c>
      <c r="F38" s="215" t="s">
        <v>659</v>
      </c>
      <c r="G38" s="215"/>
      <c r="H38" s="215"/>
      <c r="I38" s="215"/>
      <c r="J38" s="215"/>
      <c r="K38" s="224" t="s">
        <v>661</v>
      </c>
      <c r="L38" s="215" t="s">
        <v>662</v>
      </c>
      <c r="M38" s="224" t="s">
        <v>660</v>
      </c>
      <c r="N38" s="215" t="s">
        <v>9</v>
      </c>
      <c r="O38" s="215" t="s">
        <v>14</v>
      </c>
      <c r="P38" s="216" t="str">
        <f>INDEX(Validacion!$C$15:$G$19,'Planeación estratégica y táctic'!CU38:CU38,'Planeación estratégica y táctic'!CV38:CV38)</f>
        <v>Extrema</v>
      </c>
      <c r="Q38" s="218" t="s">
        <v>666</v>
      </c>
      <c r="R38" s="179" t="s">
        <v>158</v>
      </c>
      <c r="S38" s="179" t="s">
        <v>58</v>
      </c>
      <c r="T38" s="179" t="s">
        <v>59</v>
      </c>
      <c r="U38" s="179" t="s">
        <v>60</v>
      </c>
      <c r="V38" s="179" t="s">
        <v>61</v>
      </c>
      <c r="W38" s="179" t="s">
        <v>62</v>
      </c>
      <c r="X38" s="179" t="s">
        <v>75</v>
      </c>
      <c r="Y38" s="179" t="s">
        <v>77</v>
      </c>
      <c r="Z38" s="215">
        <f t="shared" si="30"/>
        <v>95</v>
      </c>
      <c r="AA38" s="219" t="str">
        <f>IF(Z38&gt;=96,"Fuerte",IF(OR(Z38=95,Z38&gt;=86),"Moderado","Débil"))</f>
        <v>Moderado</v>
      </c>
      <c r="AB38" s="220" t="s">
        <v>15</v>
      </c>
      <c r="AC38" s="180">
        <f t="shared" si="31"/>
        <v>100</v>
      </c>
      <c r="AD38" s="181" t="str">
        <f>IF(AND(AA38="Moderado",AB38="Moderado",AC38=100),"Moderado",IF(AC38=200,"Fuerte",IF(OR(AC38=150,),"Moderado","Débil")))</f>
        <v>Moderado</v>
      </c>
      <c r="AE38" s="222">
        <f>(IF(AD38="Fuerte",100,IF(AD38="Moderado",50,0)))/1</f>
        <v>50</v>
      </c>
      <c r="AF38" s="219" t="str">
        <f>IF(AE38&gt;=100,"Fuerte",IF(OR(AE38=99,AE38&gt;=50),"Moderado","Débil"))</f>
        <v>Moderado</v>
      </c>
      <c r="AG38" s="220" t="s">
        <v>150</v>
      </c>
      <c r="AH38" s="220" t="s">
        <v>151</v>
      </c>
      <c r="AI38" s="216" t="s">
        <v>10</v>
      </c>
      <c r="AJ38" s="216" t="s">
        <v>14</v>
      </c>
      <c r="AK38" s="216" t="str">
        <f>INDEX(Validacion!$C$15:$G$19,'Planeación estratégica y táctic'!CZ38:CZ38,'Planeación estratégica y táctic'!DB38:DB38)</f>
        <v>Alta</v>
      </c>
      <c r="AL38" s="200" t="s">
        <v>226</v>
      </c>
      <c r="AM38" s="218" t="s">
        <v>663</v>
      </c>
      <c r="AN38" s="218" t="s">
        <v>664</v>
      </c>
      <c r="AO38" s="217" t="s">
        <v>695</v>
      </c>
      <c r="AP38" s="183">
        <v>43937</v>
      </c>
      <c r="AQ38" s="183">
        <v>44196</v>
      </c>
      <c r="AR38" s="217" t="s">
        <v>651</v>
      </c>
      <c r="AS38" s="184"/>
      <c r="AT38" s="184"/>
      <c r="AU38" s="198"/>
      <c r="AV38" s="217"/>
      <c r="AW38" s="217"/>
      <c r="AX38" s="185"/>
      <c r="AY38" s="217"/>
      <c r="AZ38" s="217"/>
      <c r="BA38" s="217"/>
      <c r="BB38" s="184"/>
      <c r="BC38" s="217"/>
      <c r="BD38" s="218"/>
      <c r="BE38" s="218"/>
      <c r="BF38" s="187"/>
      <c r="BG38" s="186"/>
      <c r="BH38" s="218"/>
      <c r="BI38" s="218"/>
      <c r="BJ38" s="215"/>
      <c r="BK38" s="184"/>
      <c r="BL38" s="217"/>
      <c r="BM38" s="218"/>
      <c r="BN38" s="218"/>
      <c r="BO38" s="199"/>
      <c r="BP38" s="186"/>
      <c r="BQ38" s="218"/>
      <c r="BR38" s="218"/>
      <c r="BS38" s="215"/>
      <c r="BT38" s="217"/>
      <c r="BU38" s="217"/>
      <c r="BV38" s="217"/>
      <c r="BW38" s="217"/>
      <c r="BX38" s="217"/>
      <c r="BY38" s="217"/>
      <c r="BZ38" s="217"/>
      <c r="CA38" s="217"/>
      <c r="CB38" s="217"/>
      <c r="CC38" s="217"/>
      <c r="CD38" s="215"/>
      <c r="CE38" s="215"/>
      <c r="CF38" s="229"/>
      <c r="CG38" s="229"/>
      <c r="CH38" s="229"/>
      <c r="CI38" s="230"/>
      <c r="CJ38" s="230"/>
      <c r="CK38" s="236"/>
      <c r="CU38" s="213">
        <f>VLOOKUP(N38,Validacion!$I$15:$M$19,2,FALSE)</f>
        <v>3</v>
      </c>
      <c r="CV38" s="213">
        <f>VLOOKUP(O38,Validacion!$I$23:$J$27,2,FALSE)</f>
        <v>4</v>
      </c>
      <c r="CZ38" s="213">
        <f>VLOOKUP($AI38,Validacion!$I$15:$M$19,2,FALSE)</f>
        <v>2</v>
      </c>
      <c r="DA38" s="213"/>
      <c r="DB38" s="213">
        <f>VLOOKUP($AJ38,Validacion!$I$23:$J$27,2,FALSE)</f>
        <v>4</v>
      </c>
      <c r="DC38" s="214"/>
    </row>
    <row r="40" spans="1:107" ht="12.75" customHeight="1" x14ac:dyDescent="0.25">
      <c r="D40" s="355" t="s">
        <v>42</v>
      </c>
      <c r="E40" s="355"/>
      <c r="F40" s="355"/>
    </row>
    <row r="41" spans="1:107" ht="13.6" x14ac:dyDescent="0.25">
      <c r="D41" s="234" t="s">
        <v>43</v>
      </c>
      <c r="E41" s="234" t="s">
        <v>44</v>
      </c>
      <c r="F41" s="234" t="s">
        <v>45</v>
      </c>
    </row>
    <row r="42" spans="1:107" ht="46.2" customHeight="1" x14ac:dyDescent="0.25">
      <c r="D42" s="235">
        <v>1</v>
      </c>
      <c r="E42" s="231" t="s">
        <v>700</v>
      </c>
      <c r="F42" s="235" t="s">
        <v>708</v>
      </c>
    </row>
    <row r="43" spans="1:107" ht="116.15" x14ac:dyDescent="0.25">
      <c r="D43" s="233">
        <v>2</v>
      </c>
      <c r="E43" s="232" t="s">
        <v>701</v>
      </c>
      <c r="F43" s="233" t="s">
        <v>707</v>
      </c>
    </row>
    <row r="44" spans="1:107" ht="54.35" customHeight="1" x14ac:dyDescent="0.25">
      <c r="D44" s="233">
        <v>3</v>
      </c>
      <c r="E44" s="232" t="s">
        <v>709</v>
      </c>
      <c r="F44" s="233" t="s">
        <v>710</v>
      </c>
    </row>
    <row r="45" spans="1:107" ht="46.2" customHeight="1" x14ac:dyDescent="0.25">
      <c r="D45" s="233">
        <v>4</v>
      </c>
      <c r="E45" s="232" t="s">
        <v>714</v>
      </c>
      <c r="F45" s="233" t="s">
        <v>715</v>
      </c>
    </row>
  </sheetData>
  <mergeCells count="458">
    <mergeCell ref="D40:F40"/>
    <mergeCell ref="F18:F20"/>
    <mergeCell ref="K18:K20"/>
    <mergeCell ref="L18:L20"/>
    <mergeCell ref="M18:M20"/>
    <mergeCell ref="DA35:DA37"/>
    <mergeCell ref="DB35:DB37"/>
    <mergeCell ref="DC35:DC37"/>
    <mergeCell ref="BH35:BH37"/>
    <mergeCell ref="BI35:BI37"/>
    <mergeCell ref="BJ35:BJ37"/>
    <mergeCell ref="BQ35:BQ37"/>
    <mergeCell ref="BR35:BR37"/>
    <mergeCell ref="BS35:BS37"/>
    <mergeCell ref="CU35:CU37"/>
    <mergeCell ref="CV35:CV37"/>
    <mergeCell ref="CZ35:CZ37"/>
    <mergeCell ref="AF35:AF37"/>
    <mergeCell ref="AG35:AG37"/>
    <mergeCell ref="AH35:AH37"/>
    <mergeCell ref="AI35:AI37"/>
    <mergeCell ref="AJ35:AJ37"/>
    <mergeCell ref="AK35:AK37"/>
    <mergeCell ref="AL35:AL37"/>
    <mergeCell ref="AY35:AY37"/>
    <mergeCell ref="BA35:BA37"/>
    <mergeCell ref="BR32:BR34"/>
    <mergeCell ref="DB30:DB31"/>
    <mergeCell ref="DC30:DC31"/>
    <mergeCell ref="DA32:DA34"/>
    <mergeCell ref="DB32:DB34"/>
    <mergeCell ref="DC32:DC34"/>
    <mergeCell ref="A35:A37"/>
    <mergeCell ref="B35:B37"/>
    <mergeCell ref="C35:C37"/>
    <mergeCell ref="D35:D37"/>
    <mergeCell ref="E35:E37"/>
    <mergeCell ref="F35:F37"/>
    <mergeCell ref="G35:G37"/>
    <mergeCell ref="H35:H37"/>
    <mergeCell ref="I35:I37"/>
    <mergeCell ref="J35:J37"/>
    <mergeCell ref="K35:K37"/>
    <mergeCell ref="L35:L37"/>
    <mergeCell ref="M35:M37"/>
    <mergeCell ref="N35:N37"/>
    <mergeCell ref="O35:O37"/>
    <mergeCell ref="P35:P37"/>
    <mergeCell ref="AE35:AE37"/>
    <mergeCell ref="A32:A34"/>
    <mergeCell ref="B32:B34"/>
    <mergeCell ref="C32:C34"/>
    <mergeCell ref="D32:D34"/>
    <mergeCell ref="E32:E34"/>
    <mergeCell ref="F32:F34"/>
    <mergeCell ref="G32:G34"/>
    <mergeCell ref="H32:H34"/>
    <mergeCell ref="I32:I34"/>
    <mergeCell ref="J32:J34"/>
    <mergeCell ref="K32:K34"/>
    <mergeCell ref="L32:L34"/>
    <mergeCell ref="M32:M34"/>
    <mergeCell ref="N32:N34"/>
    <mergeCell ref="O32:O34"/>
    <mergeCell ref="P32:P34"/>
    <mergeCell ref="AE32:AE34"/>
    <mergeCell ref="AF32:AF34"/>
    <mergeCell ref="BR30:BR31"/>
    <mergeCell ref="BS30:BS31"/>
    <mergeCell ref="CU30:CU31"/>
    <mergeCell ref="CV30:CV31"/>
    <mergeCell ref="CZ30:CZ31"/>
    <mergeCell ref="DA30:DA31"/>
    <mergeCell ref="AI32:AI34"/>
    <mergeCell ref="BH30:BH31"/>
    <mergeCell ref="BI30:BI31"/>
    <mergeCell ref="BJ30:BJ31"/>
    <mergeCell ref="BQ30:BQ31"/>
    <mergeCell ref="AJ32:AJ34"/>
    <mergeCell ref="BS32:BS34"/>
    <mergeCell ref="CU32:CU34"/>
    <mergeCell ref="CV32:CV34"/>
    <mergeCell ref="CZ32:CZ34"/>
    <mergeCell ref="BH32:BH34"/>
    <mergeCell ref="BI32:BI34"/>
    <mergeCell ref="BJ32:BJ34"/>
    <mergeCell ref="BQ32:BQ34"/>
    <mergeCell ref="AF30:AF31"/>
    <mergeCell ref="AG30:AG31"/>
    <mergeCell ref="AH30:AH31"/>
    <mergeCell ref="AJ30:AJ31"/>
    <mergeCell ref="AK30:AK31"/>
    <mergeCell ref="AL30:AL31"/>
    <mergeCell ref="AY30:AY31"/>
    <mergeCell ref="BA30:BA31"/>
    <mergeCell ref="A30:A31"/>
    <mergeCell ref="B30:B31"/>
    <mergeCell ref="C30:C31"/>
    <mergeCell ref="D30:D31"/>
    <mergeCell ref="E30:E31"/>
    <mergeCell ref="N30:N31"/>
    <mergeCell ref="O30:O31"/>
    <mergeCell ref="P30:P31"/>
    <mergeCell ref="AE30:AE31"/>
    <mergeCell ref="AG32:AG34"/>
    <mergeCell ref="AH32:AH34"/>
    <mergeCell ref="DB27:DB28"/>
    <mergeCell ref="DC27:DC28"/>
    <mergeCell ref="AK27:AK28"/>
    <mergeCell ref="AL27:AL28"/>
    <mergeCell ref="AY27:AY28"/>
    <mergeCell ref="BA27:BA28"/>
    <mergeCell ref="BH27:BH28"/>
    <mergeCell ref="BI27:BI28"/>
    <mergeCell ref="BJ27:BJ28"/>
    <mergeCell ref="BQ27:BQ28"/>
    <mergeCell ref="BR27:BR28"/>
    <mergeCell ref="CJ27:CJ28"/>
    <mergeCell ref="BS27:BS28"/>
    <mergeCell ref="CU27:CU28"/>
    <mergeCell ref="CV27:CV28"/>
    <mergeCell ref="CZ27:CZ28"/>
    <mergeCell ref="DA27:DA28"/>
    <mergeCell ref="AI30:AI31"/>
    <mergeCell ref="AK32:AK34"/>
    <mergeCell ref="AL32:AL34"/>
    <mergeCell ref="AY32:AY34"/>
    <mergeCell ref="BA32:BA34"/>
    <mergeCell ref="DB24:DB26"/>
    <mergeCell ref="DC24:DC26"/>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AE27:AE28"/>
    <mergeCell ref="AF27:AF28"/>
    <mergeCell ref="AG27:AG28"/>
    <mergeCell ref="AH27:AH28"/>
    <mergeCell ref="AI27:AI28"/>
    <mergeCell ref="AJ27:AJ28"/>
    <mergeCell ref="BI24:BI26"/>
    <mergeCell ref="BJ24:BJ26"/>
    <mergeCell ref="BQ24:BQ26"/>
    <mergeCell ref="BR24:BR26"/>
    <mergeCell ref="BS24:BS26"/>
    <mergeCell ref="CU24:CU26"/>
    <mergeCell ref="CV24:CV26"/>
    <mergeCell ref="CZ24:CZ26"/>
    <mergeCell ref="DA24:DA26"/>
    <mergeCell ref="CC25:CC26"/>
    <mergeCell ref="CD25:CD26"/>
    <mergeCell ref="CE25:CE26"/>
    <mergeCell ref="CF25:CF26"/>
    <mergeCell ref="CG25:CG26"/>
    <mergeCell ref="CH25:CH26"/>
    <mergeCell ref="CI25:CI26"/>
    <mergeCell ref="CJ25:CJ26"/>
    <mergeCell ref="CK25:CK26"/>
    <mergeCell ref="AG24:AG26"/>
    <mergeCell ref="AH24:AH26"/>
    <mergeCell ref="AI24:AI26"/>
    <mergeCell ref="AJ24:AJ26"/>
    <mergeCell ref="AK24:AK26"/>
    <mergeCell ref="AL24:AL26"/>
    <mergeCell ref="AY24:AY26"/>
    <mergeCell ref="BA24:BA26"/>
    <mergeCell ref="BH24:BH26"/>
    <mergeCell ref="AM24:AM26"/>
    <mergeCell ref="AN25:AN26"/>
    <mergeCell ref="AO25:AO26"/>
    <mergeCell ref="AP25:AP26"/>
    <mergeCell ref="AQ25:AQ26"/>
    <mergeCell ref="AR25:AR26"/>
    <mergeCell ref="J24:J26"/>
    <mergeCell ref="K24:K26"/>
    <mergeCell ref="L24:L26"/>
    <mergeCell ref="M24:M26"/>
    <mergeCell ref="N24:N26"/>
    <mergeCell ref="O24:O26"/>
    <mergeCell ref="P24:P26"/>
    <mergeCell ref="AE24:AE26"/>
    <mergeCell ref="AF24:AF26"/>
    <mergeCell ref="A24:A26"/>
    <mergeCell ref="B24:B26"/>
    <mergeCell ref="C24:C26"/>
    <mergeCell ref="D24:D26"/>
    <mergeCell ref="E24:E26"/>
    <mergeCell ref="F24:F26"/>
    <mergeCell ref="G24:G26"/>
    <mergeCell ref="H24:H26"/>
    <mergeCell ref="I24:I26"/>
    <mergeCell ref="CZ21:CZ23"/>
    <mergeCell ref="DA21:DA23"/>
    <mergeCell ref="DB21:DB23"/>
    <mergeCell ref="DC21:DC23"/>
    <mergeCell ref="AK21:AK23"/>
    <mergeCell ref="AL21:AL23"/>
    <mergeCell ref="AY21:AY23"/>
    <mergeCell ref="BA21:BA23"/>
    <mergeCell ref="BH21:BH23"/>
    <mergeCell ref="BI21:BI23"/>
    <mergeCell ref="BJ21:BJ23"/>
    <mergeCell ref="BQ21:BQ23"/>
    <mergeCell ref="BR21:BR23"/>
    <mergeCell ref="AE21:AE23"/>
    <mergeCell ref="AF21:AF23"/>
    <mergeCell ref="AG21:AG23"/>
    <mergeCell ref="AH21:AH23"/>
    <mergeCell ref="AI21:AI23"/>
    <mergeCell ref="AJ21:AJ23"/>
    <mergeCell ref="BS21:BS23"/>
    <mergeCell ref="CU21:CU23"/>
    <mergeCell ref="CV21:CV23"/>
    <mergeCell ref="BR18:BR20"/>
    <mergeCell ref="BS18:BS20"/>
    <mergeCell ref="CU18:CU20"/>
    <mergeCell ref="CV18:CV20"/>
    <mergeCell ref="CZ18:CZ20"/>
    <mergeCell ref="DA18:DA20"/>
    <mergeCell ref="DB18:DB20"/>
    <mergeCell ref="DC18:DC20"/>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AJ18:AJ20"/>
    <mergeCell ref="AK18:AK20"/>
    <mergeCell ref="AL18:AL20"/>
    <mergeCell ref="AY18:AY20"/>
    <mergeCell ref="BA18:BA20"/>
    <mergeCell ref="BH18:BH20"/>
    <mergeCell ref="BI18:BI20"/>
    <mergeCell ref="BJ18:BJ20"/>
    <mergeCell ref="BQ18:BQ20"/>
    <mergeCell ref="AG12:AG14"/>
    <mergeCell ref="AH12:AH14"/>
    <mergeCell ref="AJ12:AJ14"/>
    <mergeCell ref="A18:A20"/>
    <mergeCell ref="B18:B20"/>
    <mergeCell ref="C18:C20"/>
    <mergeCell ref="D18:D20"/>
    <mergeCell ref="E18:E20"/>
    <mergeCell ref="F30:F31"/>
    <mergeCell ref="G30:G31"/>
    <mergeCell ref="H30:H31"/>
    <mergeCell ref="I30:I31"/>
    <mergeCell ref="J30:J31"/>
    <mergeCell ref="K30:K31"/>
    <mergeCell ref="L30:L31"/>
    <mergeCell ref="M30:M31"/>
    <mergeCell ref="N18:N20"/>
    <mergeCell ref="O18:O20"/>
    <mergeCell ref="P18:P20"/>
    <mergeCell ref="AE18:AE20"/>
    <mergeCell ref="AF18:AF20"/>
    <mergeCell ref="AG18:AG20"/>
    <mergeCell ref="AH18:AH20"/>
    <mergeCell ref="AI18:AI20"/>
    <mergeCell ref="J12:J14"/>
    <mergeCell ref="K12:K14"/>
    <mergeCell ref="L12:L14"/>
    <mergeCell ref="M12:M14"/>
    <mergeCell ref="N12:N14"/>
    <mergeCell ref="O12:O14"/>
    <mergeCell ref="P12:P14"/>
    <mergeCell ref="AE12:AE14"/>
    <mergeCell ref="AF12:AF14"/>
    <mergeCell ref="A12:A14"/>
    <mergeCell ref="B12:B14"/>
    <mergeCell ref="C12:C14"/>
    <mergeCell ref="D12:D14"/>
    <mergeCell ref="E12:E14"/>
    <mergeCell ref="F12:F14"/>
    <mergeCell ref="G12:G14"/>
    <mergeCell ref="H12:H14"/>
    <mergeCell ref="I12:I14"/>
    <mergeCell ref="CU12:CU14"/>
    <mergeCell ref="CV12:CV14"/>
    <mergeCell ref="CZ12:CZ14"/>
    <mergeCell ref="DA12:DA14"/>
    <mergeCell ref="DB12:DB14"/>
    <mergeCell ref="DC12:DC14"/>
    <mergeCell ref="AJ9:AJ11"/>
    <mergeCell ref="AK9:AK11"/>
    <mergeCell ref="AL9:AL11"/>
    <mergeCell ref="CU9:CU11"/>
    <mergeCell ref="CV9:CV11"/>
    <mergeCell ref="CZ9:CZ11"/>
    <mergeCell ref="DA9:DA11"/>
    <mergeCell ref="DB9:DB11"/>
    <mergeCell ref="DC9:DC11"/>
    <mergeCell ref="AK12:AK14"/>
    <mergeCell ref="AL12:AL14"/>
    <mergeCell ref="J9:J11"/>
    <mergeCell ref="K9:K11"/>
    <mergeCell ref="L9:L11"/>
    <mergeCell ref="M9:M11"/>
    <mergeCell ref="N9:N11"/>
    <mergeCell ref="O9:O11"/>
    <mergeCell ref="P9:P11"/>
    <mergeCell ref="AE9:AE11"/>
    <mergeCell ref="AF9:AF11"/>
    <mergeCell ref="DS3:DS4"/>
    <mergeCell ref="CJ7:CJ8"/>
    <mergeCell ref="CK7:CK8"/>
    <mergeCell ref="DA7:DC7"/>
    <mergeCell ref="CF7:CF8"/>
    <mergeCell ref="E7:E8"/>
    <mergeCell ref="F7:F8"/>
    <mergeCell ref="K7:K8"/>
    <mergeCell ref="K15:K17"/>
    <mergeCell ref="G7:G8"/>
    <mergeCell ref="G15:G17"/>
    <mergeCell ref="H7:H8"/>
    <mergeCell ref="H15:H17"/>
    <mergeCell ref="I7:I8"/>
    <mergeCell ref="I15:I17"/>
    <mergeCell ref="J7:J8"/>
    <mergeCell ref="J15:J17"/>
    <mergeCell ref="E9:E11"/>
    <mergeCell ref="F9:F11"/>
    <mergeCell ref="G9:G11"/>
    <mergeCell ref="H9:H11"/>
    <mergeCell ref="I9:I11"/>
    <mergeCell ref="AI12:AI14"/>
    <mergeCell ref="AG9:AG11"/>
    <mergeCell ref="DT3:DT4"/>
    <mergeCell ref="DU3:DU4"/>
    <mergeCell ref="A5:E6"/>
    <mergeCell ref="F5:AK6"/>
    <mergeCell ref="AL5:AR6"/>
    <mergeCell ref="CC5:CK5"/>
    <mergeCell ref="AS6:BA6"/>
    <mergeCell ref="BB6:BJ6"/>
    <mergeCell ref="BK6:BS6"/>
    <mergeCell ref="A1:A3"/>
    <mergeCell ref="B1:R3"/>
    <mergeCell ref="S1:AR3"/>
    <mergeCell ref="DO3:DP7"/>
    <mergeCell ref="DQ3:DQ4"/>
    <mergeCell ref="DR3:DR4"/>
    <mergeCell ref="BT6:CB6"/>
    <mergeCell ref="CC6:CK6"/>
    <mergeCell ref="W7:W8"/>
    <mergeCell ref="X7:X8"/>
    <mergeCell ref="Y7:Y8"/>
    <mergeCell ref="A7:A8"/>
    <mergeCell ref="B7:B8"/>
    <mergeCell ref="D7:D8"/>
    <mergeCell ref="CG7:CG8"/>
    <mergeCell ref="A15:A17"/>
    <mergeCell ref="B15:B17"/>
    <mergeCell ref="D15:D17"/>
    <mergeCell ref="E15:E17"/>
    <mergeCell ref="F15:F17"/>
    <mergeCell ref="L15:L17"/>
    <mergeCell ref="CC7:CC8"/>
    <mergeCell ref="CD7:CD8"/>
    <mergeCell ref="CE7:CE8"/>
    <mergeCell ref="BK7:BL7"/>
    <mergeCell ref="BM7:BP7"/>
    <mergeCell ref="BQ7:BS7"/>
    <mergeCell ref="BT7:BU7"/>
    <mergeCell ref="BV7:BY7"/>
    <mergeCell ref="BZ7:CB7"/>
    <mergeCell ref="AS7:AT7"/>
    <mergeCell ref="L7:L8"/>
    <mergeCell ref="M7:M8"/>
    <mergeCell ref="N7:P7"/>
    <mergeCell ref="A9:A11"/>
    <mergeCell ref="B9:B11"/>
    <mergeCell ref="C9:C11"/>
    <mergeCell ref="D9:D11"/>
    <mergeCell ref="AH9:AH11"/>
    <mergeCell ref="AI9:AI11"/>
    <mergeCell ref="CH7:CH8"/>
    <mergeCell ref="CI7:CI8"/>
    <mergeCell ref="BH7:BJ7"/>
    <mergeCell ref="AM7:AM8"/>
    <mergeCell ref="AN7:AN8"/>
    <mergeCell ref="AO7:AO8"/>
    <mergeCell ref="AP7:AP8"/>
    <mergeCell ref="AQ7:AQ8"/>
    <mergeCell ref="AR7:AR8"/>
    <mergeCell ref="AU7:AX7"/>
    <mergeCell ref="AY7:BA7"/>
    <mergeCell ref="AL15:AL17"/>
    <mergeCell ref="M15:M17"/>
    <mergeCell ref="N15:N17"/>
    <mergeCell ref="O15:O17"/>
    <mergeCell ref="P15:P17"/>
    <mergeCell ref="AE15:AE17"/>
    <mergeCell ref="AF15:AF17"/>
    <mergeCell ref="BB7:BC7"/>
    <mergeCell ref="BD7:BG7"/>
    <mergeCell ref="Z7:Z8"/>
    <mergeCell ref="AA7:AA8"/>
    <mergeCell ref="AB7:AB8"/>
    <mergeCell ref="Q7:Q8"/>
    <mergeCell ref="R7:R8"/>
    <mergeCell ref="S7:S8"/>
    <mergeCell ref="T7:T8"/>
    <mergeCell ref="U7:U8"/>
    <mergeCell ref="V7:V8"/>
    <mergeCell ref="AD7:AD8"/>
    <mergeCell ref="AF7:AF8"/>
    <mergeCell ref="AG7:AG8"/>
    <mergeCell ref="AH7:AH8"/>
    <mergeCell ref="AI7:AK7"/>
    <mergeCell ref="AL7:AL8"/>
    <mergeCell ref="CC1:CK3"/>
    <mergeCell ref="CI27:CI28"/>
    <mergeCell ref="CK27:CK28"/>
    <mergeCell ref="C7:C8"/>
    <mergeCell ref="C15:C17"/>
    <mergeCell ref="DB15:DB17"/>
    <mergeCell ref="DC15:DC17"/>
    <mergeCell ref="BR15:BR17"/>
    <mergeCell ref="BS15:BS17"/>
    <mergeCell ref="CU15:CU17"/>
    <mergeCell ref="CV15:CV17"/>
    <mergeCell ref="CZ15:CZ17"/>
    <mergeCell ref="DA15:DA17"/>
    <mergeCell ref="AY15:AY17"/>
    <mergeCell ref="BA15:BA17"/>
    <mergeCell ref="BH15:BH17"/>
    <mergeCell ref="BI15:BI17"/>
    <mergeCell ref="BJ15:BJ17"/>
    <mergeCell ref="BQ15:BQ17"/>
    <mergeCell ref="AG15:AG17"/>
    <mergeCell ref="AH15:AH17"/>
    <mergeCell ref="AI15:AI17"/>
    <mergeCell ref="AJ15:AJ17"/>
    <mergeCell ref="AK15:AK17"/>
  </mergeCells>
  <conditionalFormatting sqref="AL29">
    <cfRule type="cellIs" dxfId="528" priority="9" operator="equal">
      <formula>#REF!</formula>
    </cfRule>
    <cfRule type="cellIs" dxfId="527" priority="10" operator="equal">
      <formula>#REF!</formula>
    </cfRule>
    <cfRule type="cellIs" dxfId="526" priority="11" operator="equal">
      <formula>#REF!</formula>
    </cfRule>
    <cfRule type="cellIs" dxfId="525" priority="12" operator="equal">
      <formula>#REF!</formula>
    </cfRule>
  </conditionalFormatting>
  <conditionalFormatting sqref="AL30">
    <cfRule type="cellIs" dxfId="524" priority="5" operator="equal">
      <formula>#REF!</formula>
    </cfRule>
    <cfRule type="cellIs" dxfId="523" priority="6" operator="equal">
      <formula>#REF!</formula>
    </cfRule>
    <cfRule type="cellIs" dxfId="522" priority="7" operator="equal">
      <formula>#REF!</formula>
    </cfRule>
    <cfRule type="cellIs" dxfId="521" priority="8" operator="equal">
      <formula>#REF!</formula>
    </cfRule>
  </conditionalFormatting>
  <conditionalFormatting sqref="AL38">
    <cfRule type="cellIs" dxfId="520" priority="1" operator="equal">
      <formula>#REF!</formula>
    </cfRule>
    <cfRule type="cellIs" dxfId="519" priority="2" operator="equal">
      <formula>#REF!</formula>
    </cfRule>
    <cfRule type="cellIs" dxfId="518" priority="3" operator="equal">
      <formula>#REF!</formula>
    </cfRule>
    <cfRule type="cellIs" dxfId="517" priority="4" operator="equal">
      <formula>#REF!</formula>
    </cfRule>
  </conditionalFormatting>
  <dataValidations count="1">
    <dataValidation type="list" allowBlank="1" showInputMessage="1" showErrorMessage="1" sqref="R27:R31 AB27:AB31 R38 AB38 AL29:AL31 AL38">
      <formula1>#REF!</formula1>
    </dataValidation>
  </dataValidations>
  <pageMargins left="1.2598425196850394" right="0.70866141732283472" top="0.74803149606299213" bottom="0.74803149606299213" header="0.31496062992125984" footer="0.31496062992125984"/>
  <pageSetup paperSize="119" scale="21" fitToWidth="2"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1096" operator="equal" id="{3581B528-6013-4113-B787-152D003A3FC1}">
            <xm:f>'DATOS '!$A$6</xm:f>
            <x14:dxf>
              <fill>
                <patternFill>
                  <bgColor rgb="FF00B050"/>
                </patternFill>
              </fill>
            </x14:dxf>
          </x14:cfRule>
          <x14:cfRule type="cellIs" priority="1097" operator="equal" id="{63AB54CB-E0F3-46AF-8ACB-B224DDD1E649}">
            <xm:f>'DATOS '!$A$5</xm:f>
            <x14:dxf>
              <fill>
                <patternFill>
                  <bgColor rgb="FF92D050"/>
                </patternFill>
              </fill>
            </x14:dxf>
          </x14:cfRule>
          <x14:cfRule type="cellIs" priority="1098" operator="equal" id="{5AAEB860-0921-4D61-85F7-3F34E35F9DA0}">
            <xm:f>'DATOS '!$A$4</xm:f>
            <x14:dxf>
              <fill>
                <patternFill>
                  <bgColor rgb="FFFFFF00"/>
                </patternFill>
              </fill>
            </x14:dxf>
          </x14:cfRule>
          <x14:cfRule type="cellIs" priority="1099" operator="equal" id="{DB2845A9-6B1E-424F-87C6-CECF127B5E9D}">
            <xm:f>'DATOS '!$A$3</xm:f>
            <x14:dxf>
              <fill>
                <patternFill>
                  <bgColor rgb="FFFFC000"/>
                </patternFill>
              </fill>
            </x14:dxf>
          </x14:cfRule>
          <x14:cfRule type="cellIs" priority="1100" operator="equal" id="{C7D07FF5-796E-44DC-94DF-9841C7618938}">
            <xm:f>'DATOS '!$A$2</xm:f>
            <x14:dxf>
              <fill>
                <patternFill>
                  <bgColor rgb="FFFF0000"/>
                </patternFill>
              </fill>
            </x14:dxf>
          </x14:cfRule>
          <xm:sqref>N15 AI15</xm:sqref>
        </x14:conditionalFormatting>
        <x14:conditionalFormatting xmlns:xm="http://schemas.microsoft.com/office/excel/2006/main">
          <x14:cfRule type="cellIs" priority="1101" operator="equal" id="{63592E8F-EB51-44DD-829A-060613CA8381}">
            <xm:f>'DATOS '!$A$13</xm:f>
            <x14:dxf>
              <fill>
                <patternFill>
                  <bgColor rgb="FF00B050"/>
                </patternFill>
              </fill>
            </x14:dxf>
          </x14:cfRule>
          <x14:cfRule type="cellIs" priority="1102" operator="equal" id="{C9D7971D-8EF3-4B16-A906-1A862BC0DC07}">
            <xm:f>'DATOS '!$A$12</xm:f>
            <x14:dxf>
              <fill>
                <patternFill>
                  <bgColor rgb="FF92D050"/>
                </patternFill>
              </fill>
            </x14:dxf>
          </x14:cfRule>
          <x14:cfRule type="cellIs" priority="1103" operator="equal" id="{32FAC9BE-1B93-4BDE-9C3E-0F1567FB50B9}">
            <xm:f>'DATOS '!$A$11</xm:f>
            <x14:dxf>
              <fill>
                <patternFill>
                  <bgColor rgb="FFFFFF00"/>
                </patternFill>
              </fill>
            </x14:dxf>
          </x14:cfRule>
          <x14:cfRule type="cellIs" priority="1104" operator="equal" id="{1C0AB6EC-3D36-48FC-95D5-29B8A8D74FC4}">
            <xm:f>'DATOS '!$A$10</xm:f>
            <x14:dxf>
              <fill>
                <patternFill>
                  <bgColor rgb="FFFFC000"/>
                </patternFill>
              </fill>
            </x14:dxf>
          </x14:cfRule>
          <x14:cfRule type="cellIs" priority="1105" operator="equal" id="{6951F159-CACB-4E25-B0F9-8CDAA0153B13}">
            <xm:f>'DATOS '!$A$9</xm:f>
            <x14:dxf>
              <fill>
                <patternFill>
                  <bgColor rgb="FFFF0000"/>
                </patternFill>
              </fill>
            </x14:dxf>
          </x14:cfRule>
          <xm:sqref>O15 AJ15</xm:sqref>
        </x14:conditionalFormatting>
        <x14:conditionalFormatting xmlns:xm="http://schemas.microsoft.com/office/excel/2006/main">
          <x14:cfRule type="cellIs" priority="1106" operator="equal" id="{644EA223-1B9F-4D70-BDDB-54D0A0ACDA3A}">
            <xm:f>'DATOS '!$A$19</xm:f>
            <x14:dxf>
              <fill>
                <patternFill>
                  <bgColor rgb="FF92D050"/>
                </patternFill>
              </fill>
            </x14:dxf>
          </x14:cfRule>
          <x14:cfRule type="cellIs" priority="1107" operator="equal" id="{8D682805-5B57-4A4F-B84D-2C9912067687}">
            <xm:f>'DATOS '!$A$18</xm:f>
            <x14:dxf>
              <fill>
                <patternFill>
                  <bgColor rgb="FFFFFF00"/>
                </patternFill>
              </fill>
            </x14:dxf>
          </x14:cfRule>
          <x14:cfRule type="cellIs" priority="1108" operator="equal" id="{6EE34CB8-9A1D-4BAA-A212-486C01B155C1}">
            <xm:f>'DATOS '!$A$17</xm:f>
            <x14:dxf>
              <fill>
                <patternFill>
                  <bgColor rgb="FFFFC000"/>
                </patternFill>
              </fill>
            </x14:dxf>
          </x14:cfRule>
          <x14:cfRule type="cellIs" priority="1109" operator="equal" id="{98D548AD-2A95-420C-A8E0-CFCD41399719}">
            <xm:f>'DATOS '!$A$16</xm:f>
            <x14:dxf>
              <fill>
                <patternFill>
                  <bgColor rgb="FFFF0000"/>
                </patternFill>
              </fill>
            </x14:dxf>
          </x14:cfRule>
          <xm:sqref>CU15:CV15 CZ15:DB15 AL15</xm:sqref>
        </x14:conditionalFormatting>
        <x14:conditionalFormatting xmlns:xm="http://schemas.microsoft.com/office/excel/2006/main">
          <x14:cfRule type="cellIs" priority="1026" operator="equal" id="{1EED28F9-D33A-4C07-8D29-3818EA82DC53}">
            <xm:f>'DATOS '!$A$19</xm:f>
            <x14:dxf>
              <fill>
                <patternFill>
                  <bgColor rgb="FF92D050"/>
                </patternFill>
              </fill>
            </x14:dxf>
          </x14:cfRule>
          <x14:cfRule type="cellIs" priority="1027" operator="equal" id="{61E92972-ADF0-442A-90DB-159F6194B119}">
            <xm:f>'DATOS '!$A$18</xm:f>
            <x14:dxf>
              <fill>
                <patternFill>
                  <bgColor rgb="FFFFFF00"/>
                </patternFill>
              </fill>
            </x14:dxf>
          </x14:cfRule>
          <x14:cfRule type="cellIs" priority="1028" operator="equal" id="{91796FE9-AC0A-4B8A-920A-DAF997E87449}">
            <xm:f>'DATOS '!$A$17</xm:f>
            <x14:dxf>
              <fill>
                <patternFill>
                  <bgColor rgb="FFFFC000"/>
                </patternFill>
              </fill>
            </x14:dxf>
          </x14:cfRule>
          <x14:cfRule type="cellIs" priority="1029" operator="equal" id="{D129BCAE-DBF4-4E30-9408-BE4260487B9E}">
            <xm:f>'DATOS '!$A$16</xm:f>
            <x14:dxf>
              <fill>
                <patternFill>
                  <bgColor rgb="FFFF0000"/>
                </patternFill>
              </fill>
            </x14:dxf>
          </x14:cfRule>
          <xm:sqref>P15</xm:sqref>
        </x14:conditionalFormatting>
        <x14:conditionalFormatting xmlns:xm="http://schemas.microsoft.com/office/excel/2006/main">
          <x14:cfRule type="cellIs" priority="853" operator="equal" id="{774D086E-04D0-4469-BB12-4C0A2DC68B93}">
            <xm:f>'DATOS '!$A$19</xm:f>
            <x14:dxf>
              <fill>
                <patternFill>
                  <bgColor rgb="FF92D050"/>
                </patternFill>
              </fill>
            </x14:dxf>
          </x14:cfRule>
          <x14:cfRule type="cellIs" priority="854" operator="equal" id="{1802FE3F-3A51-4C3A-89B3-50A30D08B6E6}">
            <xm:f>'DATOS '!$A$18</xm:f>
            <x14:dxf>
              <fill>
                <patternFill>
                  <bgColor rgb="FFFFFF00"/>
                </patternFill>
              </fill>
            </x14:dxf>
          </x14:cfRule>
          <x14:cfRule type="cellIs" priority="855" operator="equal" id="{ABFDD1C3-EDF1-4A85-9125-074020C81C54}">
            <xm:f>'DATOS '!$A$17</xm:f>
            <x14:dxf>
              <fill>
                <patternFill>
                  <bgColor rgb="FFFFC000"/>
                </patternFill>
              </fill>
            </x14:dxf>
          </x14:cfRule>
          <x14:cfRule type="cellIs" priority="856" operator="equal" id="{8AC06CDE-A081-4AE9-923F-17F66E43ABFC}">
            <xm:f>'DATOS '!$A$16</xm:f>
            <x14:dxf>
              <fill>
                <patternFill>
                  <bgColor rgb="FFFF0000"/>
                </patternFill>
              </fill>
            </x14:dxf>
          </x14:cfRule>
          <xm:sqref>AK15</xm:sqref>
        </x14:conditionalFormatting>
        <x14:conditionalFormatting xmlns:xm="http://schemas.microsoft.com/office/excel/2006/main">
          <x14:cfRule type="cellIs" priority="263" operator="equal" id="{A4C666D8-44AF-4B28-BD9E-82FE51C7FF1F}">
            <xm:f>'DATOS '!$A$6</xm:f>
            <x14:dxf>
              <fill>
                <patternFill>
                  <bgColor rgb="FF00B050"/>
                </patternFill>
              </fill>
            </x14:dxf>
          </x14:cfRule>
          <x14:cfRule type="cellIs" priority="264" operator="equal" id="{54C37016-24CD-44F0-9761-EBF705AAC794}">
            <xm:f>'DATOS '!$A$5</xm:f>
            <x14:dxf>
              <fill>
                <patternFill>
                  <bgColor rgb="FF92D050"/>
                </patternFill>
              </fill>
            </x14:dxf>
          </x14:cfRule>
          <x14:cfRule type="cellIs" priority="265" operator="equal" id="{11DA90EB-DF9E-42F2-87C0-6DD710254B0C}">
            <xm:f>'DATOS '!$A$4</xm:f>
            <x14:dxf>
              <fill>
                <patternFill>
                  <bgColor rgb="FFFFFF00"/>
                </patternFill>
              </fill>
            </x14:dxf>
          </x14:cfRule>
          <x14:cfRule type="cellIs" priority="266" operator="equal" id="{090E06AC-EBF5-4F45-B9C6-9977E1D549F6}">
            <xm:f>'DATOS '!$A$3</xm:f>
            <x14:dxf>
              <fill>
                <patternFill>
                  <bgColor rgb="FFFFC000"/>
                </patternFill>
              </fill>
            </x14:dxf>
          </x14:cfRule>
          <x14:cfRule type="cellIs" priority="267" operator="equal" id="{674C0932-A482-4976-B842-DDA8F0581B17}">
            <xm:f>'DATOS '!$A$2</xm:f>
            <x14:dxf>
              <fill>
                <patternFill>
                  <bgColor rgb="FFFF0000"/>
                </patternFill>
              </fill>
            </x14:dxf>
          </x14:cfRule>
          <xm:sqref>N9:N10 AI9</xm:sqref>
        </x14:conditionalFormatting>
        <x14:conditionalFormatting xmlns:xm="http://schemas.microsoft.com/office/excel/2006/main">
          <x14:cfRule type="cellIs" priority="268" operator="equal" id="{BEA79973-3F29-46B8-B901-511594AA0EEF}">
            <xm:f>'DATOS '!$A$13</xm:f>
            <x14:dxf>
              <fill>
                <patternFill>
                  <bgColor rgb="FF00B050"/>
                </patternFill>
              </fill>
            </x14:dxf>
          </x14:cfRule>
          <x14:cfRule type="cellIs" priority="269" operator="equal" id="{F35DA2AD-2D30-45BC-B5B3-5E70E1DD024F}">
            <xm:f>'DATOS '!$A$12</xm:f>
            <x14:dxf>
              <fill>
                <patternFill>
                  <bgColor rgb="FF92D050"/>
                </patternFill>
              </fill>
            </x14:dxf>
          </x14:cfRule>
          <x14:cfRule type="cellIs" priority="270" operator="equal" id="{EEFFE3C4-8F79-4AC2-8D52-B9B2CDB34823}">
            <xm:f>'DATOS '!$A$11</xm:f>
            <x14:dxf>
              <fill>
                <patternFill>
                  <bgColor rgb="FFFFFF00"/>
                </patternFill>
              </fill>
            </x14:dxf>
          </x14:cfRule>
          <x14:cfRule type="cellIs" priority="271" operator="equal" id="{66156CF1-B9E8-41F3-B349-7168BC5E1B17}">
            <xm:f>'DATOS '!$A$10</xm:f>
            <x14:dxf>
              <fill>
                <patternFill>
                  <bgColor rgb="FFFFC000"/>
                </patternFill>
              </fill>
            </x14:dxf>
          </x14:cfRule>
          <x14:cfRule type="cellIs" priority="272" operator="equal" id="{A664F059-0D06-4312-AC13-2595B7B5CF7B}">
            <xm:f>'DATOS '!$A$9</xm:f>
            <x14:dxf>
              <fill>
                <patternFill>
                  <bgColor rgb="FFFF0000"/>
                </patternFill>
              </fill>
            </x14:dxf>
          </x14:cfRule>
          <xm:sqref>O9:O10 AJ9</xm:sqref>
        </x14:conditionalFormatting>
        <x14:conditionalFormatting xmlns:xm="http://schemas.microsoft.com/office/excel/2006/main">
          <x14:cfRule type="cellIs" priority="273" operator="equal" id="{3D71AE57-D075-4A97-A2D2-B829A2ED167B}">
            <xm:f>'DATOS '!$A$19</xm:f>
            <x14:dxf>
              <fill>
                <patternFill>
                  <bgColor rgb="FF92D050"/>
                </patternFill>
              </fill>
            </x14:dxf>
          </x14:cfRule>
          <x14:cfRule type="cellIs" priority="274" operator="equal" id="{0412F07B-0EFC-4089-913D-101405650D57}">
            <xm:f>'DATOS '!$A$18</xm:f>
            <x14:dxf>
              <fill>
                <patternFill>
                  <bgColor rgb="FFFFFF00"/>
                </patternFill>
              </fill>
            </x14:dxf>
          </x14:cfRule>
          <x14:cfRule type="cellIs" priority="275" operator="equal" id="{FC0CB47D-7EF1-4925-8603-57BF3DECA4D4}">
            <xm:f>'DATOS '!$A$17</xm:f>
            <x14:dxf>
              <fill>
                <patternFill>
                  <bgColor rgb="FFFFC000"/>
                </patternFill>
              </fill>
            </x14:dxf>
          </x14:cfRule>
          <x14:cfRule type="cellIs" priority="276" operator="equal" id="{3D26591F-350C-4517-9C09-C58C986F69E4}">
            <xm:f>'DATOS '!$A$16</xm:f>
            <x14:dxf>
              <fill>
                <patternFill>
                  <bgColor rgb="FFFF0000"/>
                </patternFill>
              </fill>
            </x14:dxf>
          </x14:cfRule>
          <xm:sqref>CU9:CV10 CZ9:DC9</xm:sqref>
        </x14:conditionalFormatting>
        <x14:conditionalFormatting xmlns:xm="http://schemas.microsoft.com/office/excel/2006/main">
          <x14:cfRule type="cellIs" priority="259" operator="equal" id="{D1B7B1BD-A41E-409D-B081-7659A578EBCD}">
            <xm:f>'DATOS '!$A$19</xm:f>
            <x14:dxf>
              <fill>
                <patternFill>
                  <bgColor rgb="FF92D050"/>
                </patternFill>
              </fill>
            </x14:dxf>
          </x14:cfRule>
          <x14:cfRule type="cellIs" priority="260" operator="equal" id="{0896394C-9FCE-48EF-A59E-FFD6196C40B6}">
            <xm:f>'DATOS '!$A$18</xm:f>
            <x14:dxf>
              <fill>
                <patternFill>
                  <bgColor rgb="FFFFFF00"/>
                </patternFill>
              </fill>
            </x14:dxf>
          </x14:cfRule>
          <x14:cfRule type="cellIs" priority="261" operator="equal" id="{E539BD3B-7345-401B-B797-F70D15B72E7B}">
            <xm:f>'DATOS '!$A$17</xm:f>
            <x14:dxf>
              <fill>
                <patternFill>
                  <bgColor rgb="FFFFC000"/>
                </patternFill>
              </fill>
            </x14:dxf>
          </x14:cfRule>
          <x14:cfRule type="cellIs" priority="262" operator="equal" id="{1C986658-C10A-4452-8627-75AD8ECD298B}">
            <xm:f>'DATOS '!$A$16</xm:f>
            <x14:dxf>
              <fill>
                <patternFill>
                  <bgColor rgb="FFFF0000"/>
                </patternFill>
              </fill>
            </x14:dxf>
          </x14:cfRule>
          <xm:sqref>AK9</xm:sqref>
        </x14:conditionalFormatting>
        <x14:conditionalFormatting xmlns:xm="http://schemas.microsoft.com/office/excel/2006/main">
          <x14:cfRule type="cellIs" priority="255" operator="equal" id="{807BEC0D-8CA1-4C04-B7CD-A3677896B560}">
            <xm:f>'DATOS '!$A$19</xm:f>
            <x14:dxf>
              <fill>
                <patternFill>
                  <bgColor rgb="FF92D050"/>
                </patternFill>
              </fill>
            </x14:dxf>
          </x14:cfRule>
          <x14:cfRule type="cellIs" priority="256" operator="equal" id="{7E9634E3-0A92-4650-AD56-A5AD9CB7B513}">
            <xm:f>'DATOS '!$A$18</xm:f>
            <x14:dxf>
              <fill>
                <patternFill>
                  <bgColor rgb="FFFFFF00"/>
                </patternFill>
              </fill>
            </x14:dxf>
          </x14:cfRule>
          <x14:cfRule type="cellIs" priority="257" operator="equal" id="{4C6B6A56-C7C0-42B4-80DD-3E039C15DD79}">
            <xm:f>'DATOS '!$A$17</xm:f>
            <x14:dxf>
              <fill>
                <patternFill>
                  <bgColor rgb="FFFFC000"/>
                </patternFill>
              </fill>
            </x14:dxf>
          </x14:cfRule>
          <x14:cfRule type="cellIs" priority="258" operator="equal" id="{8D506D2A-09DD-4C61-B8A4-D6EFB3D95952}">
            <xm:f>'DATOS '!$A$16</xm:f>
            <x14:dxf>
              <fill>
                <patternFill>
                  <bgColor rgb="FFFF0000"/>
                </patternFill>
              </fill>
            </x14:dxf>
          </x14:cfRule>
          <xm:sqref>P9:P10</xm:sqref>
        </x14:conditionalFormatting>
        <x14:conditionalFormatting xmlns:xm="http://schemas.microsoft.com/office/excel/2006/main">
          <x14:cfRule type="cellIs" priority="241" operator="equal" id="{6F30523F-DED5-4CC4-A6CF-8E007B1D9C6C}">
            <xm:f>'DATOS '!$A$6</xm:f>
            <x14:dxf>
              <fill>
                <patternFill>
                  <bgColor rgb="FF00B050"/>
                </patternFill>
              </fill>
            </x14:dxf>
          </x14:cfRule>
          <x14:cfRule type="cellIs" priority="242" operator="equal" id="{F37B7952-DCF5-41D1-8459-CF013F8636C0}">
            <xm:f>'DATOS '!$A$5</xm:f>
            <x14:dxf>
              <fill>
                <patternFill>
                  <bgColor rgb="FF92D050"/>
                </patternFill>
              </fill>
            </x14:dxf>
          </x14:cfRule>
          <x14:cfRule type="cellIs" priority="243" operator="equal" id="{9B0FBA04-BDD2-4EC2-9C64-D1583C965658}">
            <xm:f>'DATOS '!$A$4</xm:f>
            <x14:dxf>
              <fill>
                <patternFill>
                  <bgColor rgb="FFFFFF00"/>
                </patternFill>
              </fill>
            </x14:dxf>
          </x14:cfRule>
          <x14:cfRule type="cellIs" priority="244" operator="equal" id="{77D9D787-0B8D-4333-9B33-2F7800275F69}">
            <xm:f>'DATOS '!$A$3</xm:f>
            <x14:dxf>
              <fill>
                <patternFill>
                  <bgColor rgb="FFFFC000"/>
                </patternFill>
              </fill>
            </x14:dxf>
          </x14:cfRule>
          <x14:cfRule type="cellIs" priority="245" operator="equal" id="{45E49388-E195-48C2-9526-9ADA25BD1C51}">
            <xm:f>'DATOS '!$A$2</xm:f>
            <x14:dxf>
              <fill>
                <patternFill>
                  <bgColor rgb="FFFF0000"/>
                </patternFill>
              </fill>
            </x14:dxf>
          </x14:cfRule>
          <xm:sqref>N12:N13 AI12</xm:sqref>
        </x14:conditionalFormatting>
        <x14:conditionalFormatting xmlns:xm="http://schemas.microsoft.com/office/excel/2006/main">
          <x14:cfRule type="cellIs" priority="246" operator="equal" id="{2F613854-6C4D-40AC-81C6-B6E93CE839FB}">
            <xm:f>'DATOS '!$A$13</xm:f>
            <x14:dxf>
              <fill>
                <patternFill>
                  <bgColor rgb="FF00B050"/>
                </patternFill>
              </fill>
            </x14:dxf>
          </x14:cfRule>
          <x14:cfRule type="cellIs" priority="247" operator="equal" id="{E252404F-2FCF-47AC-B8CF-88F2DADC1004}">
            <xm:f>'DATOS '!$A$12</xm:f>
            <x14:dxf>
              <fill>
                <patternFill>
                  <bgColor rgb="FF92D050"/>
                </patternFill>
              </fill>
            </x14:dxf>
          </x14:cfRule>
          <x14:cfRule type="cellIs" priority="248" operator="equal" id="{907C01BC-DA6D-43FC-B806-7FF26242D8B9}">
            <xm:f>'DATOS '!$A$11</xm:f>
            <x14:dxf>
              <fill>
                <patternFill>
                  <bgColor rgb="FFFFFF00"/>
                </patternFill>
              </fill>
            </x14:dxf>
          </x14:cfRule>
          <x14:cfRule type="cellIs" priority="249" operator="equal" id="{88B1A4E9-5C4F-4167-B92B-086071B94D6C}">
            <xm:f>'DATOS '!$A$10</xm:f>
            <x14:dxf>
              <fill>
                <patternFill>
                  <bgColor rgb="FFFFC000"/>
                </patternFill>
              </fill>
            </x14:dxf>
          </x14:cfRule>
          <x14:cfRule type="cellIs" priority="250" operator="equal" id="{D446BEBB-0F5F-447A-B4EF-5D43A3039736}">
            <xm:f>'DATOS '!$A$9</xm:f>
            <x14:dxf>
              <fill>
                <patternFill>
                  <bgColor rgb="FFFF0000"/>
                </patternFill>
              </fill>
            </x14:dxf>
          </x14:cfRule>
          <xm:sqref>O12:O13 AJ12</xm:sqref>
        </x14:conditionalFormatting>
        <x14:conditionalFormatting xmlns:xm="http://schemas.microsoft.com/office/excel/2006/main">
          <x14:cfRule type="cellIs" priority="251" operator="equal" id="{EBFAC6D3-55CE-49C9-93A4-8741C9BAE724}">
            <xm:f>'DATOS '!$A$19</xm:f>
            <x14:dxf>
              <fill>
                <patternFill>
                  <bgColor rgb="FF92D050"/>
                </patternFill>
              </fill>
            </x14:dxf>
          </x14:cfRule>
          <x14:cfRule type="cellIs" priority="252" operator="equal" id="{382BD135-6321-49F6-9272-16E8EA889D55}">
            <xm:f>'DATOS '!$A$18</xm:f>
            <x14:dxf>
              <fill>
                <patternFill>
                  <bgColor rgb="FFFFFF00"/>
                </patternFill>
              </fill>
            </x14:dxf>
          </x14:cfRule>
          <x14:cfRule type="cellIs" priority="253" operator="equal" id="{EDD427C3-6139-4CE2-8B1A-89C2C9529B37}">
            <xm:f>'DATOS '!$A$17</xm:f>
            <x14:dxf>
              <fill>
                <patternFill>
                  <bgColor rgb="FFFFC000"/>
                </patternFill>
              </fill>
            </x14:dxf>
          </x14:cfRule>
          <x14:cfRule type="cellIs" priority="254" operator="equal" id="{1309387A-AB5E-4377-853F-42C7C7456DD7}">
            <xm:f>'DATOS '!$A$16</xm:f>
            <x14:dxf>
              <fill>
                <patternFill>
                  <bgColor rgb="FFFF0000"/>
                </patternFill>
              </fill>
            </x14:dxf>
          </x14:cfRule>
          <xm:sqref>CU12:CV13 CZ12:DC12</xm:sqref>
        </x14:conditionalFormatting>
        <x14:conditionalFormatting xmlns:xm="http://schemas.microsoft.com/office/excel/2006/main">
          <x14:cfRule type="cellIs" priority="237" operator="equal" id="{EFA61CCF-E2ED-490B-913F-317262F6AC43}">
            <xm:f>'DATOS '!$A$19</xm:f>
            <x14:dxf>
              <fill>
                <patternFill>
                  <bgColor rgb="FF92D050"/>
                </patternFill>
              </fill>
            </x14:dxf>
          </x14:cfRule>
          <x14:cfRule type="cellIs" priority="238" operator="equal" id="{052ED726-1309-425C-B1FE-E027C2638B6B}">
            <xm:f>'DATOS '!$A$18</xm:f>
            <x14:dxf>
              <fill>
                <patternFill>
                  <bgColor rgb="FFFFFF00"/>
                </patternFill>
              </fill>
            </x14:dxf>
          </x14:cfRule>
          <x14:cfRule type="cellIs" priority="239" operator="equal" id="{D43D965C-6860-454E-8CBF-E022C1137209}">
            <xm:f>'DATOS '!$A$17</xm:f>
            <x14:dxf>
              <fill>
                <patternFill>
                  <bgColor rgb="FFFFC000"/>
                </patternFill>
              </fill>
            </x14:dxf>
          </x14:cfRule>
          <x14:cfRule type="cellIs" priority="240" operator="equal" id="{0D54765C-8A4A-432D-A4FE-F6C31E537B7B}">
            <xm:f>'DATOS '!$A$16</xm:f>
            <x14:dxf>
              <fill>
                <patternFill>
                  <bgColor rgb="FFFF0000"/>
                </patternFill>
              </fill>
            </x14:dxf>
          </x14:cfRule>
          <xm:sqref>AK12</xm:sqref>
        </x14:conditionalFormatting>
        <x14:conditionalFormatting xmlns:xm="http://schemas.microsoft.com/office/excel/2006/main">
          <x14:cfRule type="cellIs" priority="233" operator="equal" id="{089D45DA-CFEC-4E81-A980-CEBCA30BA11E}">
            <xm:f>'DATOS '!$A$19</xm:f>
            <x14:dxf>
              <fill>
                <patternFill>
                  <bgColor rgb="FF92D050"/>
                </patternFill>
              </fill>
            </x14:dxf>
          </x14:cfRule>
          <x14:cfRule type="cellIs" priority="234" operator="equal" id="{214484EA-9BA5-4307-93C4-E4FBD089A27B}">
            <xm:f>'DATOS '!$A$18</xm:f>
            <x14:dxf>
              <fill>
                <patternFill>
                  <bgColor rgb="FFFFFF00"/>
                </patternFill>
              </fill>
            </x14:dxf>
          </x14:cfRule>
          <x14:cfRule type="cellIs" priority="235" operator="equal" id="{E8770CD4-AD04-41D7-9222-4BAFC01B0618}">
            <xm:f>'DATOS '!$A$17</xm:f>
            <x14:dxf>
              <fill>
                <patternFill>
                  <bgColor rgb="FFFFC000"/>
                </patternFill>
              </fill>
            </x14:dxf>
          </x14:cfRule>
          <x14:cfRule type="cellIs" priority="236" operator="equal" id="{197348F2-8458-4C2A-A1AB-F9D23E4E55DF}">
            <xm:f>'DATOS '!$A$16</xm:f>
            <x14:dxf>
              <fill>
                <patternFill>
                  <bgColor rgb="FFFF0000"/>
                </patternFill>
              </fill>
            </x14:dxf>
          </x14:cfRule>
          <xm:sqref>P12:P13</xm:sqref>
        </x14:conditionalFormatting>
        <x14:conditionalFormatting xmlns:xm="http://schemas.microsoft.com/office/excel/2006/main">
          <x14:cfRule type="cellIs" priority="219" operator="equal" id="{9F6EEE46-953B-43B9-AE1D-49B3ED08B7CB}">
            <xm:f>'DATOS '!$A$6</xm:f>
            <x14:dxf>
              <fill>
                <patternFill>
                  <bgColor rgb="FF00B050"/>
                </patternFill>
              </fill>
            </x14:dxf>
          </x14:cfRule>
          <x14:cfRule type="cellIs" priority="220" operator="equal" id="{FDD79347-C957-457D-B601-55ABBB024C00}">
            <xm:f>'DATOS '!$A$5</xm:f>
            <x14:dxf>
              <fill>
                <patternFill>
                  <bgColor rgb="FF92D050"/>
                </patternFill>
              </fill>
            </x14:dxf>
          </x14:cfRule>
          <x14:cfRule type="cellIs" priority="221" operator="equal" id="{6B625818-0C4F-489A-8A48-4EC8B87BD942}">
            <xm:f>'DATOS '!$A$4</xm:f>
            <x14:dxf>
              <fill>
                <patternFill>
                  <bgColor rgb="FFFFFF00"/>
                </patternFill>
              </fill>
            </x14:dxf>
          </x14:cfRule>
          <x14:cfRule type="cellIs" priority="222" operator="equal" id="{A62DB8E6-33D0-4B72-B0A0-974620D4849C}">
            <xm:f>'DATOS '!$A$3</xm:f>
            <x14:dxf>
              <fill>
                <patternFill>
                  <bgColor rgb="FFFFC000"/>
                </patternFill>
              </fill>
            </x14:dxf>
          </x14:cfRule>
          <x14:cfRule type="cellIs" priority="223" operator="equal" id="{144187E7-6F82-4322-BF79-C04E558E52A4}">
            <xm:f>'DATOS '!$A$2</xm:f>
            <x14:dxf>
              <fill>
                <patternFill>
                  <bgColor rgb="FFFF0000"/>
                </patternFill>
              </fill>
            </x14:dxf>
          </x14:cfRule>
          <xm:sqref>N18 AI18</xm:sqref>
        </x14:conditionalFormatting>
        <x14:conditionalFormatting xmlns:xm="http://schemas.microsoft.com/office/excel/2006/main">
          <x14:cfRule type="cellIs" priority="224" operator="equal" id="{B803CDFA-591D-45B5-AE4F-389E74F2D92A}">
            <xm:f>'DATOS '!$A$13</xm:f>
            <x14:dxf>
              <fill>
                <patternFill>
                  <bgColor rgb="FF00B050"/>
                </patternFill>
              </fill>
            </x14:dxf>
          </x14:cfRule>
          <x14:cfRule type="cellIs" priority="225" operator="equal" id="{E4C9AE05-3E17-40CB-807F-83B0D9CC13C5}">
            <xm:f>'DATOS '!$A$12</xm:f>
            <x14:dxf>
              <fill>
                <patternFill>
                  <bgColor rgb="FF92D050"/>
                </patternFill>
              </fill>
            </x14:dxf>
          </x14:cfRule>
          <x14:cfRule type="cellIs" priority="226" operator="equal" id="{FD3E27CA-C116-42AB-BC01-AC4690136D1F}">
            <xm:f>'DATOS '!$A$11</xm:f>
            <x14:dxf>
              <fill>
                <patternFill>
                  <bgColor rgb="FFFFFF00"/>
                </patternFill>
              </fill>
            </x14:dxf>
          </x14:cfRule>
          <x14:cfRule type="cellIs" priority="227" operator="equal" id="{ADF882B2-AA0B-42F4-B000-43EAF2FDF0C7}">
            <xm:f>'DATOS '!$A$10</xm:f>
            <x14:dxf>
              <fill>
                <patternFill>
                  <bgColor rgb="FFFFC000"/>
                </patternFill>
              </fill>
            </x14:dxf>
          </x14:cfRule>
          <x14:cfRule type="cellIs" priority="228" operator="equal" id="{AFE3071D-08F2-4E5C-913F-0CB9A2526818}">
            <xm:f>'DATOS '!$A$9</xm:f>
            <x14:dxf>
              <fill>
                <patternFill>
                  <bgColor rgb="FFFF0000"/>
                </patternFill>
              </fill>
            </x14:dxf>
          </x14:cfRule>
          <xm:sqref>O18 AJ18</xm:sqref>
        </x14:conditionalFormatting>
        <x14:conditionalFormatting xmlns:xm="http://schemas.microsoft.com/office/excel/2006/main">
          <x14:cfRule type="cellIs" priority="229" operator="equal" id="{370D0570-10F4-43FC-932B-BF5E8FA8D0E6}">
            <xm:f>'DATOS '!$A$19</xm:f>
            <x14:dxf>
              <fill>
                <patternFill>
                  <bgColor rgb="FF92D050"/>
                </patternFill>
              </fill>
            </x14:dxf>
          </x14:cfRule>
          <x14:cfRule type="cellIs" priority="230" operator="equal" id="{E6F33A4E-AA38-47E7-9565-C75F5D740CBE}">
            <xm:f>'DATOS '!$A$18</xm:f>
            <x14:dxf>
              <fill>
                <patternFill>
                  <bgColor rgb="FFFFFF00"/>
                </patternFill>
              </fill>
            </x14:dxf>
          </x14:cfRule>
          <x14:cfRule type="cellIs" priority="231" operator="equal" id="{78B8C292-0AF6-47D6-864B-25E16991AB2A}">
            <xm:f>'DATOS '!$A$17</xm:f>
            <x14:dxf>
              <fill>
                <patternFill>
                  <bgColor rgb="FFFFC000"/>
                </patternFill>
              </fill>
            </x14:dxf>
          </x14:cfRule>
          <x14:cfRule type="cellIs" priority="232" operator="equal" id="{F91EDF4C-6367-4D68-AEA2-425272DECCF6}">
            <xm:f>'DATOS '!$A$16</xm:f>
            <x14:dxf>
              <fill>
                <patternFill>
                  <bgColor rgb="FFFF0000"/>
                </patternFill>
              </fill>
            </x14:dxf>
          </x14:cfRule>
          <xm:sqref>CU18:CV18 CZ18:DB18 AL18</xm:sqref>
        </x14:conditionalFormatting>
        <x14:conditionalFormatting xmlns:xm="http://schemas.microsoft.com/office/excel/2006/main">
          <x14:cfRule type="cellIs" priority="215" operator="equal" id="{222A8405-3FAF-4338-9D83-A82F0D813323}">
            <xm:f>'DATOS '!$A$19</xm:f>
            <x14:dxf>
              <fill>
                <patternFill>
                  <bgColor rgb="FF92D050"/>
                </patternFill>
              </fill>
            </x14:dxf>
          </x14:cfRule>
          <x14:cfRule type="cellIs" priority="216" operator="equal" id="{A1B83BFB-5AE1-439B-9EAB-4BB362D090C7}">
            <xm:f>'DATOS '!$A$18</xm:f>
            <x14:dxf>
              <fill>
                <patternFill>
                  <bgColor rgb="FFFFFF00"/>
                </patternFill>
              </fill>
            </x14:dxf>
          </x14:cfRule>
          <x14:cfRule type="cellIs" priority="217" operator="equal" id="{267F99E4-5A53-46BE-BC07-D494F85CA1D6}">
            <xm:f>'DATOS '!$A$17</xm:f>
            <x14:dxf>
              <fill>
                <patternFill>
                  <bgColor rgb="FFFFC000"/>
                </patternFill>
              </fill>
            </x14:dxf>
          </x14:cfRule>
          <x14:cfRule type="cellIs" priority="218" operator="equal" id="{3FC5E784-5A1A-4B06-B65A-6BE3A438A694}">
            <xm:f>'DATOS '!$A$16</xm:f>
            <x14:dxf>
              <fill>
                <patternFill>
                  <bgColor rgb="FFFF0000"/>
                </patternFill>
              </fill>
            </x14:dxf>
          </x14:cfRule>
          <xm:sqref>P18</xm:sqref>
        </x14:conditionalFormatting>
        <x14:conditionalFormatting xmlns:xm="http://schemas.microsoft.com/office/excel/2006/main">
          <x14:cfRule type="cellIs" priority="211" operator="equal" id="{B336FA5C-4C2B-4761-9E35-0220B9A10F9D}">
            <xm:f>'DATOS '!$A$19</xm:f>
            <x14:dxf>
              <fill>
                <patternFill>
                  <bgColor rgb="FF92D050"/>
                </patternFill>
              </fill>
            </x14:dxf>
          </x14:cfRule>
          <x14:cfRule type="cellIs" priority="212" operator="equal" id="{8B445796-9F27-4B6E-AA1E-E0FAB4A053E1}">
            <xm:f>'DATOS '!$A$18</xm:f>
            <x14:dxf>
              <fill>
                <patternFill>
                  <bgColor rgb="FFFFFF00"/>
                </patternFill>
              </fill>
            </x14:dxf>
          </x14:cfRule>
          <x14:cfRule type="cellIs" priority="213" operator="equal" id="{0E0E1A02-A714-476C-914D-6E960CAC5220}">
            <xm:f>'DATOS '!$A$17</xm:f>
            <x14:dxf>
              <fill>
                <patternFill>
                  <bgColor rgb="FFFFC000"/>
                </patternFill>
              </fill>
            </x14:dxf>
          </x14:cfRule>
          <x14:cfRule type="cellIs" priority="214" operator="equal" id="{6D2A16F9-3184-4A88-91EB-4394CB0E6BCC}">
            <xm:f>'DATOS '!$A$16</xm:f>
            <x14:dxf>
              <fill>
                <patternFill>
                  <bgColor rgb="FFFF0000"/>
                </patternFill>
              </fill>
            </x14:dxf>
          </x14:cfRule>
          <xm:sqref>AK18</xm:sqref>
        </x14:conditionalFormatting>
        <x14:conditionalFormatting xmlns:xm="http://schemas.microsoft.com/office/excel/2006/main">
          <x14:cfRule type="cellIs" priority="197" operator="equal" id="{5297D34D-3C3D-425A-A299-06BA40BE1C9E}">
            <xm:f>'DATOS '!$A$6</xm:f>
            <x14:dxf>
              <fill>
                <patternFill>
                  <bgColor rgb="FF00B050"/>
                </patternFill>
              </fill>
            </x14:dxf>
          </x14:cfRule>
          <x14:cfRule type="cellIs" priority="198" operator="equal" id="{CB12ACF1-0257-454A-B2BD-D9094A64CF1E}">
            <xm:f>'DATOS '!$A$5</xm:f>
            <x14:dxf>
              <fill>
                <patternFill>
                  <bgColor rgb="FF92D050"/>
                </patternFill>
              </fill>
            </x14:dxf>
          </x14:cfRule>
          <x14:cfRule type="cellIs" priority="199" operator="equal" id="{C9C40F93-8F1F-4BBC-8094-16CB1111BDE2}">
            <xm:f>'DATOS '!$A$4</xm:f>
            <x14:dxf>
              <fill>
                <patternFill>
                  <bgColor rgb="FFFFFF00"/>
                </patternFill>
              </fill>
            </x14:dxf>
          </x14:cfRule>
          <x14:cfRule type="cellIs" priority="200" operator="equal" id="{F0F56EA5-F44C-4084-ABB3-CB96B0A01037}">
            <xm:f>'DATOS '!$A$3</xm:f>
            <x14:dxf>
              <fill>
                <patternFill>
                  <bgColor rgb="FFFFC000"/>
                </patternFill>
              </fill>
            </x14:dxf>
          </x14:cfRule>
          <x14:cfRule type="cellIs" priority="201" operator="equal" id="{0C824D1D-5B26-40A3-8130-C4BEA320F0A9}">
            <xm:f>'DATOS '!$A$2</xm:f>
            <x14:dxf>
              <fill>
                <patternFill>
                  <bgColor rgb="FFFF0000"/>
                </patternFill>
              </fill>
            </x14:dxf>
          </x14:cfRule>
          <xm:sqref>N21 AI21</xm:sqref>
        </x14:conditionalFormatting>
        <x14:conditionalFormatting xmlns:xm="http://schemas.microsoft.com/office/excel/2006/main">
          <x14:cfRule type="cellIs" priority="202" operator="equal" id="{B9B90010-6EA6-4371-920D-8B838D3B7399}">
            <xm:f>'DATOS '!$A$13</xm:f>
            <x14:dxf>
              <fill>
                <patternFill>
                  <bgColor rgb="FF00B050"/>
                </patternFill>
              </fill>
            </x14:dxf>
          </x14:cfRule>
          <x14:cfRule type="cellIs" priority="203" operator="equal" id="{5CBAECCA-B0E2-47AC-8638-92D7EA230681}">
            <xm:f>'DATOS '!$A$12</xm:f>
            <x14:dxf>
              <fill>
                <patternFill>
                  <bgColor rgb="FF92D050"/>
                </patternFill>
              </fill>
            </x14:dxf>
          </x14:cfRule>
          <x14:cfRule type="cellIs" priority="204" operator="equal" id="{CAD85DCA-2371-4D87-A826-797196020F81}">
            <xm:f>'DATOS '!$A$11</xm:f>
            <x14:dxf>
              <fill>
                <patternFill>
                  <bgColor rgb="FFFFFF00"/>
                </patternFill>
              </fill>
            </x14:dxf>
          </x14:cfRule>
          <x14:cfRule type="cellIs" priority="205" operator="equal" id="{B3541DF7-06E4-4252-B11D-02E859514979}">
            <xm:f>'DATOS '!$A$10</xm:f>
            <x14:dxf>
              <fill>
                <patternFill>
                  <bgColor rgb="FFFFC000"/>
                </patternFill>
              </fill>
            </x14:dxf>
          </x14:cfRule>
          <x14:cfRule type="cellIs" priority="206" operator="equal" id="{CBDBD63B-E674-4AA8-873F-2E3301173570}">
            <xm:f>'DATOS '!$A$9</xm:f>
            <x14:dxf>
              <fill>
                <patternFill>
                  <bgColor rgb="FFFF0000"/>
                </patternFill>
              </fill>
            </x14:dxf>
          </x14:cfRule>
          <xm:sqref>O21 AJ21</xm:sqref>
        </x14:conditionalFormatting>
        <x14:conditionalFormatting xmlns:xm="http://schemas.microsoft.com/office/excel/2006/main">
          <x14:cfRule type="cellIs" priority="207" operator="equal" id="{4FA9DA1A-E0EC-4E2D-B58A-5D96D0869483}">
            <xm:f>'DATOS '!$A$19</xm:f>
            <x14:dxf>
              <fill>
                <patternFill>
                  <bgColor rgb="FF92D050"/>
                </patternFill>
              </fill>
            </x14:dxf>
          </x14:cfRule>
          <x14:cfRule type="cellIs" priority="208" operator="equal" id="{8DF94FF7-876A-4648-88B0-0319D7D796B4}">
            <xm:f>'DATOS '!$A$18</xm:f>
            <x14:dxf>
              <fill>
                <patternFill>
                  <bgColor rgb="FFFFFF00"/>
                </patternFill>
              </fill>
            </x14:dxf>
          </x14:cfRule>
          <x14:cfRule type="cellIs" priority="209" operator="equal" id="{4D97B11F-F460-4E73-AEE4-4B7E13AAF278}">
            <xm:f>'DATOS '!$A$17</xm:f>
            <x14:dxf>
              <fill>
                <patternFill>
                  <bgColor rgb="FFFFC000"/>
                </patternFill>
              </fill>
            </x14:dxf>
          </x14:cfRule>
          <x14:cfRule type="cellIs" priority="210" operator="equal" id="{840231DB-1D12-456C-99F9-075300F67C98}">
            <xm:f>'DATOS '!$A$16</xm:f>
            <x14:dxf>
              <fill>
                <patternFill>
                  <bgColor rgb="FFFF0000"/>
                </patternFill>
              </fill>
            </x14:dxf>
          </x14:cfRule>
          <xm:sqref>CU21:CV21 CZ21:DB21 AL21</xm:sqref>
        </x14:conditionalFormatting>
        <x14:conditionalFormatting xmlns:xm="http://schemas.microsoft.com/office/excel/2006/main">
          <x14:cfRule type="cellIs" priority="193" operator="equal" id="{746C5540-FEA5-41DF-82EC-E8793FF0E207}">
            <xm:f>'DATOS '!$A$19</xm:f>
            <x14:dxf>
              <fill>
                <patternFill>
                  <bgColor rgb="FF92D050"/>
                </patternFill>
              </fill>
            </x14:dxf>
          </x14:cfRule>
          <x14:cfRule type="cellIs" priority="194" operator="equal" id="{9DAEB629-C5F2-4AF5-B7FC-67C9409B624F}">
            <xm:f>'DATOS '!$A$18</xm:f>
            <x14:dxf>
              <fill>
                <patternFill>
                  <bgColor rgb="FFFFFF00"/>
                </patternFill>
              </fill>
            </x14:dxf>
          </x14:cfRule>
          <x14:cfRule type="cellIs" priority="195" operator="equal" id="{9326A7CC-6E13-4339-BA1F-2F8BF350D8CC}">
            <xm:f>'DATOS '!$A$17</xm:f>
            <x14:dxf>
              <fill>
                <patternFill>
                  <bgColor rgb="FFFFC000"/>
                </patternFill>
              </fill>
            </x14:dxf>
          </x14:cfRule>
          <x14:cfRule type="cellIs" priority="196" operator="equal" id="{84B4FAA8-AB3A-4224-B364-0BA78F5AF7D8}">
            <xm:f>'DATOS '!$A$16</xm:f>
            <x14:dxf>
              <fill>
                <patternFill>
                  <bgColor rgb="FFFF0000"/>
                </patternFill>
              </fill>
            </x14:dxf>
          </x14:cfRule>
          <xm:sqref>P21</xm:sqref>
        </x14:conditionalFormatting>
        <x14:conditionalFormatting xmlns:xm="http://schemas.microsoft.com/office/excel/2006/main">
          <x14:cfRule type="cellIs" priority="189" operator="equal" id="{AC1BF7B0-50D0-4803-BED2-B0D376954BFE}">
            <xm:f>'DATOS '!$A$19</xm:f>
            <x14:dxf>
              <fill>
                <patternFill>
                  <bgColor rgb="FF92D050"/>
                </patternFill>
              </fill>
            </x14:dxf>
          </x14:cfRule>
          <x14:cfRule type="cellIs" priority="190" operator="equal" id="{C371262F-77CA-4FCC-BB12-5D4A5CB6FE9E}">
            <xm:f>'DATOS '!$A$18</xm:f>
            <x14:dxf>
              <fill>
                <patternFill>
                  <bgColor rgb="FFFFFF00"/>
                </patternFill>
              </fill>
            </x14:dxf>
          </x14:cfRule>
          <x14:cfRule type="cellIs" priority="191" operator="equal" id="{951DB98B-D9EA-4C7A-8C78-AB8AE47FC488}">
            <xm:f>'DATOS '!$A$17</xm:f>
            <x14:dxf>
              <fill>
                <patternFill>
                  <bgColor rgb="FFFFC000"/>
                </patternFill>
              </fill>
            </x14:dxf>
          </x14:cfRule>
          <x14:cfRule type="cellIs" priority="192" operator="equal" id="{ABBFC85B-6896-4F21-B41E-E322F5A6E646}">
            <xm:f>'DATOS '!$A$16</xm:f>
            <x14:dxf>
              <fill>
                <patternFill>
                  <bgColor rgb="FFFF0000"/>
                </patternFill>
              </fill>
            </x14:dxf>
          </x14:cfRule>
          <xm:sqref>AK21</xm:sqref>
        </x14:conditionalFormatting>
        <x14:conditionalFormatting xmlns:xm="http://schemas.microsoft.com/office/excel/2006/main">
          <x14:cfRule type="cellIs" priority="175" operator="equal" id="{A14E35A5-96B2-4D2F-BD4F-70DBC450BF58}">
            <xm:f>'DATOS '!$A$6</xm:f>
            <x14:dxf>
              <fill>
                <patternFill>
                  <bgColor rgb="FF00B050"/>
                </patternFill>
              </fill>
            </x14:dxf>
          </x14:cfRule>
          <x14:cfRule type="cellIs" priority="176" operator="equal" id="{84F43D7A-1410-4FEF-8FDA-3178588E8871}">
            <xm:f>'DATOS '!$A$5</xm:f>
            <x14:dxf>
              <fill>
                <patternFill>
                  <bgColor rgb="FF92D050"/>
                </patternFill>
              </fill>
            </x14:dxf>
          </x14:cfRule>
          <x14:cfRule type="cellIs" priority="177" operator="equal" id="{F6D1C425-F438-4F55-ABD8-CF5A6F07CE16}">
            <xm:f>'DATOS '!$A$4</xm:f>
            <x14:dxf>
              <fill>
                <patternFill>
                  <bgColor rgb="FFFFFF00"/>
                </patternFill>
              </fill>
            </x14:dxf>
          </x14:cfRule>
          <x14:cfRule type="cellIs" priority="178" operator="equal" id="{AB1BE43D-13D7-49DF-9142-636A3365E7F3}">
            <xm:f>'DATOS '!$A$3</xm:f>
            <x14:dxf>
              <fill>
                <patternFill>
                  <bgColor rgb="FFFFC000"/>
                </patternFill>
              </fill>
            </x14:dxf>
          </x14:cfRule>
          <x14:cfRule type="cellIs" priority="179" operator="equal" id="{FEDE7119-03D3-4E5E-83BF-E8C3931F0FE6}">
            <xm:f>'DATOS '!$A$2</xm:f>
            <x14:dxf>
              <fill>
                <patternFill>
                  <bgColor rgb="FFFF0000"/>
                </patternFill>
              </fill>
            </x14:dxf>
          </x14:cfRule>
          <xm:sqref>N24 AI24</xm:sqref>
        </x14:conditionalFormatting>
        <x14:conditionalFormatting xmlns:xm="http://schemas.microsoft.com/office/excel/2006/main">
          <x14:cfRule type="cellIs" priority="180" operator="equal" id="{49C770C3-D4EB-46BA-AD48-9CC1661C1CBF}">
            <xm:f>'DATOS '!$A$13</xm:f>
            <x14:dxf>
              <fill>
                <patternFill>
                  <bgColor rgb="FF00B050"/>
                </patternFill>
              </fill>
            </x14:dxf>
          </x14:cfRule>
          <x14:cfRule type="cellIs" priority="181" operator="equal" id="{664E7F3F-2ACA-47D2-8083-CFA930B92062}">
            <xm:f>'DATOS '!$A$12</xm:f>
            <x14:dxf>
              <fill>
                <patternFill>
                  <bgColor rgb="FF92D050"/>
                </patternFill>
              </fill>
            </x14:dxf>
          </x14:cfRule>
          <x14:cfRule type="cellIs" priority="182" operator="equal" id="{145C4B70-A7DE-4F28-8982-153EF91D16DD}">
            <xm:f>'DATOS '!$A$11</xm:f>
            <x14:dxf>
              <fill>
                <patternFill>
                  <bgColor rgb="FFFFFF00"/>
                </patternFill>
              </fill>
            </x14:dxf>
          </x14:cfRule>
          <x14:cfRule type="cellIs" priority="183" operator="equal" id="{FEA120F4-E92E-4017-920A-6A608AAB3DA7}">
            <xm:f>'DATOS '!$A$10</xm:f>
            <x14:dxf>
              <fill>
                <patternFill>
                  <bgColor rgb="FFFFC000"/>
                </patternFill>
              </fill>
            </x14:dxf>
          </x14:cfRule>
          <x14:cfRule type="cellIs" priority="184" operator="equal" id="{F97D6F41-FE23-4671-9FC5-85C5E70F08A5}">
            <xm:f>'DATOS '!$A$9</xm:f>
            <x14:dxf>
              <fill>
                <patternFill>
                  <bgColor rgb="FFFF0000"/>
                </patternFill>
              </fill>
            </x14:dxf>
          </x14:cfRule>
          <xm:sqref>O24 AJ24</xm:sqref>
        </x14:conditionalFormatting>
        <x14:conditionalFormatting xmlns:xm="http://schemas.microsoft.com/office/excel/2006/main">
          <x14:cfRule type="cellIs" priority="185" operator="equal" id="{C36E0ED7-EA23-4E8C-A042-A83DC64ADB22}">
            <xm:f>'DATOS '!$A$19</xm:f>
            <x14:dxf>
              <fill>
                <patternFill>
                  <bgColor rgb="FF92D050"/>
                </patternFill>
              </fill>
            </x14:dxf>
          </x14:cfRule>
          <x14:cfRule type="cellIs" priority="186" operator="equal" id="{E259E374-8B79-42CB-8163-4F88EF0E395E}">
            <xm:f>'DATOS '!$A$18</xm:f>
            <x14:dxf>
              <fill>
                <patternFill>
                  <bgColor rgb="FFFFFF00"/>
                </patternFill>
              </fill>
            </x14:dxf>
          </x14:cfRule>
          <x14:cfRule type="cellIs" priority="187" operator="equal" id="{C4351099-8B33-41AD-9C0A-206CCDA2E992}">
            <xm:f>'DATOS '!$A$17</xm:f>
            <x14:dxf>
              <fill>
                <patternFill>
                  <bgColor rgb="FFFFC000"/>
                </patternFill>
              </fill>
            </x14:dxf>
          </x14:cfRule>
          <x14:cfRule type="cellIs" priority="188" operator="equal" id="{A26C58C7-36AE-4B67-8665-AB52E062BD3B}">
            <xm:f>'DATOS '!$A$16</xm:f>
            <x14:dxf>
              <fill>
                <patternFill>
                  <bgColor rgb="FFFF0000"/>
                </patternFill>
              </fill>
            </x14:dxf>
          </x14:cfRule>
          <xm:sqref>CU24:CV24 CZ24:DB24 AL24</xm:sqref>
        </x14:conditionalFormatting>
        <x14:conditionalFormatting xmlns:xm="http://schemas.microsoft.com/office/excel/2006/main">
          <x14:cfRule type="cellIs" priority="171" operator="equal" id="{03DC20E3-CA0E-42D9-A48A-6189576B2BE7}">
            <xm:f>'DATOS '!$A$19</xm:f>
            <x14:dxf>
              <fill>
                <patternFill>
                  <bgColor rgb="FF92D050"/>
                </patternFill>
              </fill>
            </x14:dxf>
          </x14:cfRule>
          <x14:cfRule type="cellIs" priority="172" operator="equal" id="{C94FEADA-4086-419A-850D-8DCFC0FE97C1}">
            <xm:f>'DATOS '!$A$18</xm:f>
            <x14:dxf>
              <fill>
                <patternFill>
                  <bgColor rgb="FFFFFF00"/>
                </patternFill>
              </fill>
            </x14:dxf>
          </x14:cfRule>
          <x14:cfRule type="cellIs" priority="173" operator="equal" id="{C3A203E6-992B-477F-B5BD-52F2F8CCE5BA}">
            <xm:f>'DATOS '!$A$17</xm:f>
            <x14:dxf>
              <fill>
                <patternFill>
                  <bgColor rgb="FFFFC000"/>
                </patternFill>
              </fill>
            </x14:dxf>
          </x14:cfRule>
          <x14:cfRule type="cellIs" priority="174" operator="equal" id="{2587490C-F40A-4C4C-9502-8C6EFE06CD77}">
            <xm:f>'DATOS '!$A$16</xm:f>
            <x14:dxf>
              <fill>
                <patternFill>
                  <bgColor rgb="FFFF0000"/>
                </patternFill>
              </fill>
            </x14:dxf>
          </x14:cfRule>
          <xm:sqref>P24</xm:sqref>
        </x14:conditionalFormatting>
        <x14:conditionalFormatting xmlns:xm="http://schemas.microsoft.com/office/excel/2006/main">
          <x14:cfRule type="cellIs" priority="167" operator="equal" id="{8190F69D-60EA-4449-BA2E-2682304A4CEC}">
            <xm:f>'DATOS '!$A$19</xm:f>
            <x14:dxf>
              <fill>
                <patternFill>
                  <bgColor rgb="FF92D050"/>
                </patternFill>
              </fill>
            </x14:dxf>
          </x14:cfRule>
          <x14:cfRule type="cellIs" priority="168" operator="equal" id="{F512A6E4-0CC1-4EAA-A265-8543C560110B}">
            <xm:f>'DATOS '!$A$18</xm:f>
            <x14:dxf>
              <fill>
                <patternFill>
                  <bgColor rgb="FFFFFF00"/>
                </patternFill>
              </fill>
            </x14:dxf>
          </x14:cfRule>
          <x14:cfRule type="cellIs" priority="169" operator="equal" id="{6F75B32A-6A68-4F39-9D05-A2C851363A9C}">
            <xm:f>'DATOS '!$A$17</xm:f>
            <x14:dxf>
              <fill>
                <patternFill>
                  <bgColor rgb="FFFFC000"/>
                </patternFill>
              </fill>
            </x14:dxf>
          </x14:cfRule>
          <x14:cfRule type="cellIs" priority="170" operator="equal" id="{2B82AA55-16C6-4E95-A2B7-E77CC01F12A3}">
            <xm:f>'DATOS '!$A$16</xm:f>
            <x14:dxf>
              <fill>
                <patternFill>
                  <bgColor rgb="FFFF0000"/>
                </patternFill>
              </fill>
            </x14:dxf>
          </x14:cfRule>
          <xm:sqref>AK24</xm:sqref>
        </x14:conditionalFormatting>
        <x14:conditionalFormatting xmlns:xm="http://schemas.microsoft.com/office/excel/2006/main">
          <x14:cfRule type="cellIs" priority="153" operator="equal" id="{AF3E5F9B-4C6B-4B8F-BB9A-2DB75662899D}">
            <xm:f>'DATOS '!$A$6</xm:f>
            <x14:dxf>
              <fill>
                <patternFill>
                  <bgColor rgb="FF00B050"/>
                </patternFill>
              </fill>
            </x14:dxf>
          </x14:cfRule>
          <x14:cfRule type="cellIs" priority="154" operator="equal" id="{DA0E78B9-E378-4FAE-863A-C528BECF980E}">
            <xm:f>'DATOS '!$A$5</xm:f>
            <x14:dxf>
              <fill>
                <patternFill>
                  <bgColor rgb="FF92D050"/>
                </patternFill>
              </fill>
            </x14:dxf>
          </x14:cfRule>
          <x14:cfRule type="cellIs" priority="155" operator="equal" id="{203CAC95-05A1-490B-B039-F4914CA7A708}">
            <xm:f>'DATOS '!$A$4</xm:f>
            <x14:dxf>
              <fill>
                <patternFill>
                  <bgColor rgb="FFFFFF00"/>
                </patternFill>
              </fill>
            </x14:dxf>
          </x14:cfRule>
          <x14:cfRule type="cellIs" priority="156" operator="equal" id="{B29630DE-CCD2-4716-8AA7-6C88E57BB325}">
            <xm:f>'DATOS '!$A$3</xm:f>
            <x14:dxf>
              <fill>
                <patternFill>
                  <bgColor rgb="FFFFC000"/>
                </patternFill>
              </fill>
            </x14:dxf>
          </x14:cfRule>
          <x14:cfRule type="cellIs" priority="157" operator="equal" id="{FCB9679C-036B-49D1-8B86-92348BD14C44}">
            <xm:f>'DATOS '!$A$2</xm:f>
            <x14:dxf>
              <fill>
                <patternFill>
                  <bgColor rgb="FFFF0000"/>
                </patternFill>
              </fill>
            </x14:dxf>
          </x14:cfRule>
          <xm:sqref>N27 AI27</xm:sqref>
        </x14:conditionalFormatting>
        <x14:conditionalFormatting xmlns:xm="http://schemas.microsoft.com/office/excel/2006/main">
          <x14:cfRule type="cellIs" priority="158" operator="equal" id="{5773FEAF-8EB7-4FCD-8CAF-5B3C3163B930}">
            <xm:f>'DATOS '!$A$13</xm:f>
            <x14:dxf>
              <fill>
                <patternFill>
                  <bgColor rgb="FF00B050"/>
                </patternFill>
              </fill>
            </x14:dxf>
          </x14:cfRule>
          <x14:cfRule type="cellIs" priority="159" operator="equal" id="{69BCD60C-CA05-443C-B3D7-F208E83457FA}">
            <xm:f>'DATOS '!$A$12</xm:f>
            <x14:dxf>
              <fill>
                <patternFill>
                  <bgColor rgb="FF92D050"/>
                </patternFill>
              </fill>
            </x14:dxf>
          </x14:cfRule>
          <x14:cfRule type="cellIs" priority="160" operator="equal" id="{F9AF6FA8-2BEC-4F69-BDC0-1D91353F038E}">
            <xm:f>'DATOS '!$A$11</xm:f>
            <x14:dxf>
              <fill>
                <patternFill>
                  <bgColor rgb="FFFFFF00"/>
                </patternFill>
              </fill>
            </x14:dxf>
          </x14:cfRule>
          <x14:cfRule type="cellIs" priority="161" operator="equal" id="{8B1D712E-FD45-42CE-A88C-5331DA6E21D2}">
            <xm:f>'DATOS '!$A$10</xm:f>
            <x14:dxf>
              <fill>
                <patternFill>
                  <bgColor rgb="FFFFC000"/>
                </patternFill>
              </fill>
            </x14:dxf>
          </x14:cfRule>
          <x14:cfRule type="cellIs" priority="162" operator="equal" id="{C8120735-21B0-4DF6-8270-5C27DA75801D}">
            <xm:f>'DATOS '!$A$9</xm:f>
            <x14:dxf>
              <fill>
                <patternFill>
                  <bgColor rgb="FFFF0000"/>
                </patternFill>
              </fill>
            </x14:dxf>
          </x14:cfRule>
          <xm:sqref>O27 AJ27</xm:sqref>
        </x14:conditionalFormatting>
        <x14:conditionalFormatting xmlns:xm="http://schemas.microsoft.com/office/excel/2006/main">
          <x14:cfRule type="cellIs" priority="163" operator="equal" id="{97C1E915-6EDF-4A5E-8CFE-D200CE9B81EF}">
            <xm:f>'DATOS '!$A$19</xm:f>
            <x14:dxf>
              <fill>
                <patternFill>
                  <bgColor rgb="FF92D050"/>
                </patternFill>
              </fill>
            </x14:dxf>
          </x14:cfRule>
          <x14:cfRule type="cellIs" priority="164" operator="equal" id="{15328884-7796-429A-974A-BAEB180FA070}">
            <xm:f>'DATOS '!$A$18</xm:f>
            <x14:dxf>
              <fill>
                <patternFill>
                  <bgColor rgb="FFFFFF00"/>
                </patternFill>
              </fill>
            </x14:dxf>
          </x14:cfRule>
          <x14:cfRule type="cellIs" priority="165" operator="equal" id="{0F42975F-35C0-459B-853A-37EE3C33B980}">
            <xm:f>'DATOS '!$A$17</xm:f>
            <x14:dxf>
              <fill>
                <patternFill>
                  <bgColor rgb="FFFFC000"/>
                </patternFill>
              </fill>
            </x14:dxf>
          </x14:cfRule>
          <x14:cfRule type="cellIs" priority="166" operator="equal" id="{F2E7AA47-090C-40CE-A217-FC7DABD325AA}">
            <xm:f>'DATOS '!$A$16</xm:f>
            <x14:dxf>
              <fill>
                <patternFill>
                  <bgColor rgb="FFFF0000"/>
                </patternFill>
              </fill>
            </x14:dxf>
          </x14:cfRule>
          <xm:sqref>CU27:CV27 CZ27:DB27 AL27</xm:sqref>
        </x14:conditionalFormatting>
        <x14:conditionalFormatting xmlns:xm="http://schemas.microsoft.com/office/excel/2006/main">
          <x14:cfRule type="cellIs" priority="149" operator="equal" id="{A7A730C7-4446-46E7-9B70-C035C7031EC9}">
            <xm:f>'DATOS '!$A$19</xm:f>
            <x14:dxf>
              <fill>
                <patternFill>
                  <bgColor rgb="FF92D050"/>
                </patternFill>
              </fill>
            </x14:dxf>
          </x14:cfRule>
          <x14:cfRule type="cellIs" priority="150" operator="equal" id="{5AD33E52-4D60-47FD-9B3F-4A412C204B1F}">
            <xm:f>'DATOS '!$A$18</xm:f>
            <x14:dxf>
              <fill>
                <patternFill>
                  <bgColor rgb="FFFFFF00"/>
                </patternFill>
              </fill>
            </x14:dxf>
          </x14:cfRule>
          <x14:cfRule type="cellIs" priority="151" operator="equal" id="{E26EADB9-0D57-4F43-B356-0ABB5124EAD7}">
            <xm:f>'DATOS '!$A$17</xm:f>
            <x14:dxf>
              <fill>
                <patternFill>
                  <bgColor rgb="FFFFC000"/>
                </patternFill>
              </fill>
            </x14:dxf>
          </x14:cfRule>
          <x14:cfRule type="cellIs" priority="152" operator="equal" id="{C6B7D140-6C09-4795-9CD1-25DFF3E3A07A}">
            <xm:f>'DATOS '!$A$16</xm:f>
            <x14:dxf>
              <fill>
                <patternFill>
                  <bgColor rgb="FFFF0000"/>
                </patternFill>
              </fill>
            </x14:dxf>
          </x14:cfRule>
          <xm:sqref>P27</xm:sqref>
        </x14:conditionalFormatting>
        <x14:conditionalFormatting xmlns:xm="http://schemas.microsoft.com/office/excel/2006/main">
          <x14:cfRule type="cellIs" priority="145" operator="equal" id="{73EF5C14-B84C-4434-BDBA-F507EBFB3101}">
            <xm:f>'DATOS '!$A$19</xm:f>
            <x14:dxf>
              <fill>
                <patternFill>
                  <bgColor rgb="FF92D050"/>
                </patternFill>
              </fill>
            </x14:dxf>
          </x14:cfRule>
          <x14:cfRule type="cellIs" priority="146" operator="equal" id="{F0DDCA2D-2A01-47DB-A1E3-93116316F587}">
            <xm:f>'DATOS '!$A$18</xm:f>
            <x14:dxf>
              <fill>
                <patternFill>
                  <bgColor rgb="FFFFFF00"/>
                </patternFill>
              </fill>
            </x14:dxf>
          </x14:cfRule>
          <x14:cfRule type="cellIs" priority="147" operator="equal" id="{996D332F-F8FC-4D7D-B79D-C09651085ABE}">
            <xm:f>'DATOS '!$A$17</xm:f>
            <x14:dxf>
              <fill>
                <patternFill>
                  <bgColor rgb="FFFFC000"/>
                </patternFill>
              </fill>
            </x14:dxf>
          </x14:cfRule>
          <x14:cfRule type="cellIs" priority="148" operator="equal" id="{161B52E5-E4EA-4713-A0C9-8A56F82684DE}">
            <xm:f>'DATOS '!$A$16</xm:f>
            <x14:dxf>
              <fill>
                <patternFill>
                  <bgColor rgb="FFFF0000"/>
                </patternFill>
              </fill>
            </x14:dxf>
          </x14:cfRule>
          <xm:sqref>AK27</xm:sqref>
        </x14:conditionalFormatting>
        <x14:conditionalFormatting xmlns:xm="http://schemas.microsoft.com/office/excel/2006/main">
          <x14:cfRule type="cellIs" priority="131" operator="equal" id="{5C0270E2-D9FB-4EDC-A489-40C83D93B5B4}">
            <xm:f>'DATOS '!$A$6</xm:f>
            <x14:dxf>
              <fill>
                <patternFill>
                  <bgColor rgb="FF00B050"/>
                </patternFill>
              </fill>
            </x14:dxf>
          </x14:cfRule>
          <x14:cfRule type="cellIs" priority="132" operator="equal" id="{D89F85B9-EA53-4A3D-B352-6BBE6B78F4C9}">
            <xm:f>'DATOS '!$A$5</xm:f>
            <x14:dxf>
              <fill>
                <patternFill>
                  <bgColor rgb="FF92D050"/>
                </patternFill>
              </fill>
            </x14:dxf>
          </x14:cfRule>
          <x14:cfRule type="cellIs" priority="133" operator="equal" id="{10C42832-B0BF-4862-8781-B444307FBFAB}">
            <xm:f>'DATOS '!$A$4</xm:f>
            <x14:dxf>
              <fill>
                <patternFill>
                  <bgColor rgb="FFFFFF00"/>
                </patternFill>
              </fill>
            </x14:dxf>
          </x14:cfRule>
          <x14:cfRule type="cellIs" priority="134" operator="equal" id="{1372A61B-6BDD-4792-B58D-D34604CFFE31}">
            <xm:f>'DATOS '!$A$3</xm:f>
            <x14:dxf>
              <fill>
                <patternFill>
                  <bgColor rgb="FFFFC000"/>
                </patternFill>
              </fill>
            </x14:dxf>
          </x14:cfRule>
          <x14:cfRule type="cellIs" priority="135" operator="equal" id="{855B6D34-9385-461A-A28D-0AD0FEAF75A2}">
            <xm:f>'DATOS '!$A$2</xm:f>
            <x14:dxf>
              <fill>
                <patternFill>
                  <bgColor rgb="FFFF0000"/>
                </patternFill>
              </fill>
            </x14:dxf>
          </x14:cfRule>
          <xm:sqref>N29 AI29</xm:sqref>
        </x14:conditionalFormatting>
        <x14:conditionalFormatting xmlns:xm="http://schemas.microsoft.com/office/excel/2006/main">
          <x14:cfRule type="cellIs" priority="136" operator="equal" id="{D81D91FC-81C3-4923-A4D1-52A967B8D7EF}">
            <xm:f>'DATOS '!$A$13</xm:f>
            <x14:dxf>
              <fill>
                <patternFill>
                  <bgColor rgb="FF00B050"/>
                </patternFill>
              </fill>
            </x14:dxf>
          </x14:cfRule>
          <x14:cfRule type="cellIs" priority="137" operator="equal" id="{8F86BAAA-F001-4052-A22D-8711E8EA3BBA}">
            <xm:f>'DATOS '!$A$12</xm:f>
            <x14:dxf>
              <fill>
                <patternFill>
                  <bgColor rgb="FF92D050"/>
                </patternFill>
              </fill>
            </x14:dxf>
          </x14:cfRule>
          <x14:cfRule type="cellIs" priority="138" operator="equal" id="{1CF8ED40-4126-4B6A-A975-A95E7D1639DF}">
            <xm:f>'DATOS '!$A$11</xm:f>
            <x14:dxf>
              <fill>
                <patternFill>
                  <bgColor rgb="FFFFFF00"/>
                </patternFill>
              </fill>
            </x14:dxf>
          </x14:cfRule>
          <x14:cfRule type="cellIs" priority="139" operator="equal" id="{21C9A51D-ACE1-4FBB-B296-0DA186F3367A}">
            <xm:f>'DATOS '!$A$10</xm:f>
            <x14:dxf>
              <fill>
                <patternFill>
                  <bgColor rgb="FFFFC000"/>
                </patternFill>
              </fill>
            </x14:dxf>
          </x14:cfRule>
          <x14:cfRule type="cellIs" priority="140" operator="equal" id="{90477A6C-7D17-4BAA-834A-FC8478CDD268}">
            <xm:f>'DATOS '!$A$9</xm:f>
            <x14:dxf>
              <fill>
                <patternFill>
                  <bgColor rgb="FFFF0000"/>
                </patternFill>
              </fill>
            </x14:dxf>
          </x14:cfRule>
          <xm:sqref>O29 AJ29</xm:sqref>
        </x14:conditionalFormatting>
        <x14:conditionalFormatting xmlns:xm="http://schemas.microsoft.com/office/excel/2006/main">
          <x14:cfRule type="cellIs" priority="141" operator="equal" id="{B75034E1-273C-4AFC-9EC4-18BDC21E529B}">
            <xm:f>'DATOS '!$A$19</xm:f>
            <x14:dxf>
              <fill>
                <patternFill>
                  <bgColor rgb="FF92D050"/>
                </patternFill>
              </fill>
            </x14:dxf>
          </x14:cfRule>
          <x14:cfRule type="cellIs" priority="142" operator="equal" id="{CED0AB68-DFE2-409A-AE91-609C8B7D3FA5}">
            <xm:f>'DATOS '!$A$18</xm:f>
            <x14:dxf>
              <fill>
                <patternFill>
                  <bgColor rgb="FFFFFF00"/>
                </patternFill>
              </fill>
            </x14:dxf>
          </x14:cfRule>
          <x14:cfRule type="cellIs" priority="143" operator="equal" id="{46A07D33-1EBB-403E-B277-9E0CFE55B89C}">
            <xm:f>'DATOS '!$A$17</xm:f>
            <x14:dxf>
              <fill>
                <patternFill>
                  <bgColor rgb="FFFFC000"/>
                </patternFill>
              </fill>
            </x14:dxf>
          </x14:cfRule>
          <x14:cfRule type="cellIs" priority="144" operator="equal" id="{7BFA1E62-B629-4DA0-ABA0-3A340921A4A5}">
            <xm:f>'DATOS '!$A$16</xm:f>
            <x14:dxf>
              <fill>
                <patternFill>
                  <bgColor rgb="FFFF0000"/>
                </patternFill>
              </fill>
            </x14:dxf>
          </x14:cfRule>
          <xm:sqref>CU29:CV29 CZ29:DB29</xm:sqref>
        </x14:conditionalFormatting>
        <x14:conditionalFormatting xmlns:xm="http://schemas.microsoft.com/office/excel/2006/main">
          <x14:cfRule type="cellIs" priority="127" operator="equal" id="{AD6A1A1B-7FB7-4EC7-81BD-E2B7A1AD8567}">
            <xm:f>'DATOS '!$A$19</xm:f>
            <x14:dxf>
              <fill>
                <patternFill>
                  <bgColor rgb="FF92D050"/>
                </patternFill>
              </fill>
            </x14:dxf>
          </x14:cfRule>
          <x14:cfRule type="cellIs" priority="128" operator="equal" id="{242FDE10-5253-4B32-9ACC-B1E3C5B49FF2}">
            <xm:f>'DATOS '!$A$18</xm:f>
            <x14:dxf>
              <fill>
                <patternFill>
                  <bgColor rgb="FFFFFF00"/>
                </patternFill>
              </fill>
            </x14:dxf>
          </x14:cfRule>
          <x14:cfRule type="cellIs" priority="129" operator="equal" id="{9D346C93-D92C-4D0E-AA7F-835793EE140A}">
            <xm:f>'DATOS '!$A$17</xm:f>
            <x14:dxf>
              <fill>
                <patternFill>
                  <bgColor rgb="FFFFC000"/>
                </patternFill>
              </fill>
            </x14:dxf>
          </x14:cfRule>
          <x14:cfRule type="cellIs" priority="130" operator="equal" id="{A18A2C19-7A0E-4B99-B87C-948C1081521E}">
            <xm:f>'DATOS '!$A$16</xm:f>
            <x14:dxf>
              <fill>
                <patternFill>
                  <bgColor rgb="FFFF0000"/>
                </patternFill>
              </fill>
            </x14:dxf>
          </x14:cfRule>
          <xm:sqref>P29</xm:sqref>
        </x14:conditionalFormatting>
        <x14:conditionalFormatting xmlns:xm="http://schemas.microsoft.com/office/excel/2006/main">
          <x14:cfRule type="cellIs" priority="123" operator="equal" id="{440E5484-FC1F-4A4C-9E77-38F1AA4D8F64}">
            <xm:f>'DATOS '!$A$19</xm:f>
            <x14:dxf>
              <fill>
                <patternFill>
                  <bgColor rgb="FF92D050"/>
                </patternFill>
              </fill>
            </x14:dxf>
          </x14:cfRule>
          <x14:cfRule type="cellIs" priority="124" operator="equal" id="{693A4ADF-6294-475D-8DBC-1BE94309BAC6}">
            <xm:f>'DATOS '!$A$18</xm:f>
            <x14:dxf>
              <fill>
                <patternFill>
                  <bgColor rgb="FFFFFF00"/>
                </patternFill>
              </fill>
            </x14:dxf>
          </x14:cfRule>
          <x14:cfRule type="cellIs" priority="125" operator="equal" id="{FD956CDF-120D-434F-8B92-FDFECDBA7FB0}">
            <xm:f>'DATOS '!$A$17</xm:f>
            <x14:dxf>
              <fill>
                <patternFill>
                  <bgColor rgb="FFFFC000"/>
                </patternFill>
              </fill>
            </x14:dxf>
          </x14:cfRule>
          <x14:cfRule type="cellIs" priority="126" operator="equal" id="{251E33FC-F483-44D4-9750-A6D4D631D3C0}">
            <xm:f>'DATOS '!$A$16</xm:f>
            <x14:dxf>
              <fill>
                <patternFill>
                  <bgColor rgb="FFFF0000"/>
                </patternFill>
              </fill>
            </x14:dxf>
          </x14:cfRule>
          <xm:sqref>AK29</xm:sqref>
        </x14:conditionalFormatting>
        <x14:conditionalFormatting xmlns:xm="http://schemas.microsoft.com/office/excel/2006/main">
          <x14:cfRule type="cellIs" priority="109" operator="equal" id="{4570A812-6BB4-4240-905D-F9CF79D0A182}">
            <xm:f>'DATOS '!$A$6</xm:f>
            <x14:dxf>
              <fill>
                <patternFill>
                  <bgColor rgb="FF00B050"/>
                </patternFill>
              </fill>
            </x14:dxf>
          </x14:cfRule>
          <x14:cfRule type="cellIs" priority="110" operator="equal" id="{38BBA366-DACD-400B-813F-1F087B80B983}">
            <xm:f>'DATOS '!$A$5</xm:f>
            <x14:dxf>
              <fill>
                <patternFill>
                  <bgColor rgb="FF92D050"/>
                </patternFill>
              </fill>
            </x14:dxf>
          </x14:cfRule>
          <x14:cfRule type="cellIs" priority="111" operator="equal" id="{45109770-0538-4E3C-B6FA-02864759D239}">
            <xm:f>'DATOS '!$A$4</xm:f>
            <x14:dxf>
              <fill>
                <patternFill>
                  <bgColor rgb="FFFFFF00"/>
                </patternFill>
              </fill>
            </x14:dxf>
          </x14:cfRule>
          <x14:cfRule type="cellIs" priority="112" operator="equal" id="{60096FCA-DF7C-4B88-97E5-73EFE56BEF8A}">
            <xm:f>'DATOS '!$A$3</xm:f>
            <x14:dxf>
              <fill>
                <patternFill>
                  <bgColor rgb="FFFFC000"/>
                </patternFill>
              </fill>
            </x14:dxf>
          </x14:cfRule>
          <x14:cfRule type="cellIs" priority="113" operator="equal" id="{B65E84FD-D707-44A7-B0AA-9CEF79500FFD}">
            <xm:f>'DATOS '!$A$2</xm:f>
            <x14:dxf>
              <fill>
                <patternFill>
                  <bgColor rgb="FFFF0000"/>
                </patternFill>
              </fill>
            </x14:dxf>
          </x14:cfRule>
          <xm:sqref>N30 AI30</xm:sqref>
        </x14:conditionalFormatting>
        <x14:conditionalFormatting xmlns:xm="http://schemas.microsoft.com/office/excel/2006/main">
          <x14:cfRule type="cellIs" priority="114" operator="equal" id="{ABF94068-C764-4600-BB72-854F2E0F8FED}">
            <xm:f>'DATOS '!$A$13</xm:f>
            <x14:dxf>
              <fill>
                <patternFill>
                  <bgColor rgb="FF00B050"/>
                </patternFill>
              </fill>
            </x14:dxf>
          </x14:cfRule>
          <x14:cfRule type="cellIs" priority="115" operator="equal" id="{8C39330D-558B-4A3D-9BF9-5FA8637EBB47}">
            <xm:f>'DATOS '!$A$12</xm:f>
            <x14:dxf>
              <fill>
                <patternFill>
                  <bgColor rgb="FF92D050"/>
                </patternFill>
              </fill>
            </x14:dxf>
          </x14:cfRule>
          <x14:cfRule type="cellIs" priority="116" operator="equal" id="{A4FB7A9D-D65A-4318-9747-7DB5A0F560A3}">
            <xm:f>'DATOS '!$A$11</xm:f>
            <x14:dxf>
              <fill>
                <patternFill>
                  <bgColor rgb="FFFFFF00"/>
                </patternFill>
              </fill>
            </x14:dxf>
          </x14:cfRule>
          <x14:cfRule type="cellIs" priority="117" operator="equal" id="{D7EA9A05-916C-4D2B-A99A-57AAB00672AF}">
            <xm:f>'DATOS '!$A$10</xm:f>
            <x14:dxf>
              <fill>
                <patternFill>
                  <bgColor rgb="FFFFC000"/>
                </patternFill>
              </fill>
            </x14:dxf>
          </x14:cfRule>
          <x14:cfRule type="cellIs" priority="118" operator="equal" id="{971859F8-627C-4B3F-B9FD-398CACB255D6}">
            <xm:f>'DATOS '!$A$9</xm:f>
            <x14:dxf>
              <fill>
                <patternFill>
                  <bgColor rgb="FFFF0000"/>
                </patternFill>
              </fill>
            </x14:dxf>
          </x14:cfRule>
          <xm:sqref>O30 AJ30</xm:sqref>
        </x14:conditionalFormatting>
        <x14:conditionalFormatting xmlns:xm="http://schemas.microsoft.com/office/excel/2006/main">
          <x14:cfRule type="cellIs" priority="119" operator="equal" id="{D49BB919-4D4F-468A-98F7-11E1DA9C9C35}">
            <xm:f>'DATOS '!$A$19</xm:f>
            <x14:dxf>
              <fill>
                <patternFill>
                  <bgColor rgb="FF92D050"/>
                </patternFill>
              </fill>
            </x14:dxf>
          </x14:cfRule>
          <x14:cfRule type="cellIs" priority="120" operator="equal" id="{5DD7B0FF-F6F7-493A-9473-C99D88C45B2C}">
            <xm:f>'DATOS '!$A$18</xm:f>
            <x14:dxf>
              <fill>
                <patternFill>
                  <bgColor rgb="FFFFFF00"/>
                </patternFill>
              </fill>
            </x14:dxf>
          </x14:cfRule>
          <x14:cfRule type="cellIs" priority="121" operator="equal" id="{07D49258-3E69-4558-B550-A6D013DA9DCE}">
            <xm:f>'DATOS '!$A$17</xm:f>
            <x14:dxf>
              <fill>
                <patternFill>
                  <bgColor rgb="FFFFC000"/>
                </patternFill>
              </fill>
            </x14:dxf>
          </x14:cfRule>
          <x14:cfRule type="cellIs" priority="122" operator="equal" id="{437752FC-CC5A-4E18-86C1-222B44EC1450}">
            <xm:f>'DATOS '!$A$16</xm:f>
            <x14:dxf>
              <fill>
                <patternFill>
                  <bgColor rgb="FFFF0000"/>
                </patternFill>
              </fill>
            </x14:dxf>
          </x14:cfRule>
          <xm:sqref>CU30:CV30 CZ30:DB30</xm:sqref>
        </x14:conditionalFormatting>
        <x14:conditionalFormatting xmlns:xm="http://schemas.microsoft.com/office/excel/2006/main">
          <x14:cfRule type="cellIs" priority="105" operator="equal" id="{3F0B86B8-B4AC-45C4-A38B-E84D9EF778AB}">
            <xm:f>'DATOS '!$A$19</xm:f>
            <x14:dxf>
              <fill>
                <patternFill>
                  <bgColor rgb="FF92D050"/>
                </patternFill>
              </fill>
            </x14:dxf>
          </x14:cfRule>
          <x14:cfRule type="cellIs" priority="106" operator="equal" id="{C1462BBE-995D-4C4A-9329-489A3BFB5DF5}">
            <xm:f>'DATOS '!$A$18</xm:f>
            <x14:dxf>
              <fill>
                <patternFill>
                  <bgColor rgb="FFFFFF00"/>
                </patternFill>
              </fill>
            </x14:dxf>
          </x14:cfRule>
          <x14:cfRule type="cellIs" priority="107" operator="equal" id="{D5AC54FB-F9F6-42A5-8453-FE3830EAB243}">
            <xm:f>'DATOS '!$A$17</xm:f>
            <x14:dxf>
              <fill>
                <patternFill>
                  <bgColor rgb="FFFFC000"/>
                </patternFill>
              </fill>
            </x14:dxf>
          </x14:cfRule>
          <x14:cfRule type="cellIs" priority="108" operator="equal" id="{000CFFC8-DDD2-499D-9464-492C05704621}">
            <xm:f>'DATOS '!$A$16</xm:f>
            <x14:dxf>
              <fill>
                <patternFill>
                  <bgColor rgb="FFFF0000"/>
                </patternFill>
              </fill>
            </x14:dxf>
          </x14:cfRule>
          <xm:sqref>P30</xm:sqref>
        </x14:conditionalFormatting>
        <x14:conditionalFormatting xmlns:xm="http://schemas.microsoft.com/office/excel/2006/main">
          <x14:cfRule type="cellIs" priority="101" operator="equal" id="{BD91257D-D43E-41F1-A829-29E0B0A4B122}">
            <xm:f>'DATOS '!$A$19</xm:f>
            <x14:dxf>
              <fill>
                <patternFill>
                  <bgColor rgb="FF92D050"/>
                </patternFill>
              </fill>
            </x14:dxf>
          </x14:cfRule>
          <x14:cfRule type="cellIs" priority="102" operator="equal" id="{AC8613EE-A724-41AB-B78D-ED1545B8C744}">
            <xm:f>'DATOS '!$A$18</xm:f>
            <x14:dxf>
              <fill>
                <patternFill>
                  <bgColor rgb="FFFFFF00"/>
                </patternFill>
              </fill>
            </x14:dxf>
          </x14:cfRule>
          <x14:cfRule type="cellIs" priority="103" operator="equal" id="{C290C610-B7E5-483B-99C5-D5135365264F}">
            <xm:f>'DATOS '!$A$17</xm:f>
            <x14:dxf>
              <fill>
                <patternFill>
                  <bgColor rgb="FFFFC000"/>
                </patternFill>
              </fill>
            </x14:dxf>
          </x14:cfRule>
          <x14:cfRule type="cellIs" priority="104" operator="equal" id="{451F7767-0643-4FDE-98E4-FA49143012DD}">
            <xm:f>'DATOS '!$A$16</xm:f>
            <x14:dxf>
              <fill>
                <patternFill>
                  <bgColor rgb="FFFF0000"/>
                </patternFill>
              </fill>
            </x14:dxf>
          </x14:cfRule>
          <xm:sqref>AK30</xm:sqref>
        </x14:conditionalFormatting>
        <x14:conditionalFormatting xmlns:xm="http://schemas.microsoft.com/office/excel/2006/main">
          <x14:cfRule type="cellIs" priority="87" operator="equal" id="{8BAE4DBF-7E72-4EDC-B7A5-7F063F96FAE6}">
            <xm:f>'DATOS '!$A$6</xm:f>
            <x14:dxf>
              <fill>
                <patternFill>
                  <bgColor rgb="FF00B050"/>
                </patternFill>
              </fill>
            </x14:dxf>
          </x14:cfRule>
          <x14:cfRule type="cellIs" priority="88" operator="equal" id="{08B34F08-05B1-4224-A110-54C0B7BE4C03}">
            <xm:f>'DATOS '!$A$5</xm:f>
            <x14:dxf>
              <fill>
                <patternFill>
                  <bgColor rgb="FF92D050"/>
                </patternFill>
              </fill>
            </x14:dxf>
          </x14:cfRule>
          <x14:cfRule type="cellIs" priority="89" operator="equal" id="{A78B4E9E-D269-4125-A21B-87A86031A0A7}">
            <xm:f>'DATOS '!$A$4</xm:f>
            <x14:dxf>
              <fill>
                <patternFill>
                  <bgColor rgb="FFFFFF00"/>
                </patternFill>
              </fill>
            </x14:dxf>
          </x14:cfRule>
          <x14:cfRule type="cellIs" priority="90" operator="equal" id="{F3A483DC-2C68-4216-B9CA-39147006EC6F}">
            <xm:f>'DATOS '!$A$3</xm:f>
            <x14:dxf>
              <fill>
                <patternFill>
                  <bgColor rgb="FFFFC000"/>
                </patternFill>
              </fill>
            </x14:dxf>
          </x14:cfRule>
          <x14:cfRule type="cellIs" priority="91" operator="equal" id="{AF4B64A8-E749-4743-B887-71181DA388D2}">
            <xm:f>'DATOS '!$A$2</xm:f>
            <x14:dxf>
              <fill>
                <patternFill>
                  <bgColor rgb="FFFF0000"/>
                </patternFill>
              </fill>
            </x14:dxf>
          </x14:cfRule>
          <xm:sqref>N32 AI32</xm:sqref>
        </x14:conditionalFormatting>
        <x14:conditionalFormatting xmlns:xm="http://schemas.microsoft.com/office/excel/2006/main">
          <x14:cfRule type="cellIs" priority="92" operator="equal" id="{6D94EB7E-CA3B-4321-8478-CFE5E195533D}">
            <xm:f>'DATOS '!$A$13</xm:f>
            <x14:dxf>
              <fill>
                <patternFill>
                  <bgColor rgb="FF00B050"/>
                </patternFill>
              </fill>
            </x14:dxf>
          </x14:cfRule>
          <x14:cfRule type="cellIs" priority="93" operator="equal" id="{09BF4A70-2454-471B-8FB8-1AC1C4BB9865}">
            <xm:f>'DATOS '!$A$12</xm:f>
            <x14:dxf>
              <fill>
                <patternFill>
                  <bgColor rgb="FF92D050"/>
                </patternFill>
              </fill>
            </x14:dxf>
          </x14:cfRule>
          <x14:cfRule type="cellIs" priority="94" operator="equal" id="{779BC36F-3134-40C1-A24A-DD2F0520BE76}">
            <xm:f>'DATOS '!$A$11</xm:f>
            <x14:dxf>
              <fill>
                <patternFill>
                  <bgColor rgb="FFFFFF00"/>
                </patternFill>
              </fill>
            </x14:dxf>
          </x14:cfRule>
          <x14:cfRule type="cellIs" priority="95" operator="equal" id="{3BD24A3A-3A95-4911-A9B8-DA77EB11605C}">
            <xm:f>'DATOS '!$A$10</xm:f>
            <x14:dxf>
              <fill>
                <patternFill>
                  <bgColor rgb="FFFFC000"/>
                </patternFill>
              </fill>
            </x14:dxf>
          </x14:cfRule>
          <x14:cfRule type="cellIs" priority="96" operator="equal" id="{A0E2C2A4-1375-4301-A6CD-47017989D03A}">
            <xm:f>'DATOS '!$A$9</xm:f>
            <x14:dxf>
              <fill>
                <patternFill>
                  <bgColor rgb="FFFF0000"/>
                </patternFill>
              </fill>
            </x14:dxf>
          </x14:cfRule>
          <xm:sqref>O32 AJ32</xm:sqref>
        </x14:conditionalFormatting>
        <x14:conditionalFormatting xmlns:xm="http://schemas.microsoft.com/office/excel/2006/main">
          <x14:cfRule type="cellIs" priority="97" operator="equal" id="{4FA5827D-044E-4261-8E84-A26470E68D01}">
            <xm:f>'DATOS '!$A$19</xm:f>
            <x14:dxf>
              <fill>
                <patternFill>
                  <bgColor rgb="FF92D050"/>
                </patternFill>
              </fill>
            </x14:dxf>
          </x14:cfRule>
          <x14:cfRule type="cellIs" priority="98" operator="equal" id="{774E6804-C285-48F5-BDAF-05A614065518}">
            <xm:f>'DATOS '!$A$18</xm:f>
            <x14:dxf>
              <fill>
                <patternFill>
                  <bgColor rgb="FFFFFF00"/>
                </patternFill>
              </fill>
            </x14:dxf>
          </x14:cfRule>
          <x14:cfRule type="cellIs" priority="99" operator="equal" id="{80F5EA44-0FA6-40C9-8D89-AA49548EF2BC}">
            <xm:f>'DATOS '!$A$17</xm:f>
            <x14:dxf>
              <fill>
                <patternFill>
                  <bgColor rgb="FFFFC000"/>
                </patternFill>
              </fill>
            </x14:dxf>
          </x14:cfRule>
          <x14:cfRule type="cellIs" priority="100" operator="equal" id="{162DCD5C-DAFB-4578-BF9C-CE4638F0239C}">
            <xm:f>'DATOS '!$A$16</xm:f>
            <x14:dxf>
              <fill>
                <patternFill>
                  <bgColor rgb="FFFF0000"/>
                </patternFill>
              </fill>
            </x14:dxf>
          </x14:cfRule>
          <xm:sqref>CU32:CV32 CZ32:DB32 AL32</xm:sqref>
        </x14:conditionalFormatting>
        <x14:conditionalFormatting xmlns:xm="http://schemas.microsoft.com/office/excel/2006/main">
          <x14:cfRule type="cellIs" priority="83" operator="equal" id="{6C90E96F-E320-4B3E-BB14-B25FA5FCF8E3}">
            <xm:f>'DATOS '!$A$19</xm:f>
            <x14:dxf>
              <fill>
                <patternFill>
                  <bgColor rgb="FF92D050"/>
                </patternFill>
              </fill>
            </x14:dxf>
          </x14:cfRule>
          <x14:cfRule type="cellIs" priority="84" operator="equal" id="{31F3C04E-466D-4499-A019-1F10F3DC9BC1}">
            <xm:f>'DATOS '!$A$18</xm:f>
            <x14:dxf>
              <fill>
                <patternFill>
                  <bgColor rgb="FFFFFF00"/>
                </patternFill>
              </fill>
            </x14:dxf>
          </x14:cfRule>
          <x14:cfRule type="cellIs" priority="85" operator="equal" id="{67597215-F516-46CE-8207-208C8BED83D2}">
            <xm:f>'DATOS '!$A$17</xm:f>
            <x14:dxf>
              <fill>
                <patternFill>
                  <bgColor rgb="FFFFC000"/>
                </patternFill>
              </fill>
            </x14:dxf>
          </x14:cfRule>
          <x14:cfRule type="cellIs" priority="86" operator="equal" id="{D3A90A74-1C3C-426B-98D5-07E254BF827D}">
            <xm:f>'DATOS '!$A$16</xm:f>
            <x14:dxf>
              <fill>
                <patternFill>
                  <bgColor rgb="FFFF0000"/>
                </patternFill>
              </fill>
            </x14:dxf>
          </x14:cfRule>
          <xm:sqref>P32</xm:sqref>
        </x14:conditionalFormatting>
        <x14:conditionalFormatting xmlns:xm="http://schemas.microsoft.com/office/excel/2006/main">
          <x14:cfRule type="cellIs" priority="79" operator="equal" id="{390996C0-B79D-44E8-AA6C-FEEAD481B16E}">
            <xm:f>'DATOS '!$A$19</xm:f>
            <x14:dxf>
              <fill>
                <patternFill>
                  <bgColor rgb="FF92D050"/>
                </patternFill>
              </fill>
            </x14:dxf>
          </x14:cfRule>
          <x14:cfRule type="cellIs" priority="80" operator="equal" id="{EB8CB2F5-24BE-4BC4-9869-16605D913EA7}">
            <xm:f>'DATOS '!$A$18</xm:f>
            <x14:dxf>
              <fill>
                <patternFill>
                  <bgColor rgb="FFFFFF00"/>
                </patternFill>
              </fill>
            </x14:dxf>
          </x14:cfRule>
          <x14:cfRule type="cellIs" priority="81" operator="equal" id="{8218ED2B-E662-41E1-AC62-8A39AB648DCE}">
            <xm:f>'DATOS '!$A$17</xm:f>
            <x14:dxf>
              <fill>
                <patternFill>
                  <bgColor rgb="FFFFC000"/>
                </patternFill>
              </fill>
            </x14:dxf>
          </x14:cfRule>
          <x14:cfRule type="cellIs" priority="82" operator="equal" id="{FBD24EA0-FF8E-4829-870D-FE971B1996FF}">
            <xm:f>'DATOS '!$A$16</xm:f>
            <x14:dxf>
              <fill>
                <patternFill>
                  <bgColor rgb="FFFF0000"/>
                </patternFill>
              </fill>
            </x14:dxf>
          </x14:cfRule>
          <xm:sqref>AK32</xm:sqref>
        </x14:conditionalFormatting>
        <x14:conditionalFormatting xmlns:xm="http://schemas.microsoft.com/office/excel/2006/main">
          <x14:cfRule type="cellIs" priority="65" operator="equal" id="{A12D619A-3E06-4256-B166-819A26B10A98}">
            <xm:f>'DATOS '!$A$6</xm:f>
            <x14:dxf>
              <fill>
                <patternFill>
                  <bgColor rgb="FF00B050"/>
                </patternFill>
              </fill>
            </x14:dxf>
          </x14:cfRule>
          <x14:cfRule type="cellIs" priority="66" operator="equal" id="{457ADE24-CB35-4552-B45A-20DE5B26915C}">
            <xm:f>'DATOS '!$A$5</xm:f>
            <x14:dxf>
              <fill>
                <patternFill>
                  <bgColor rgb="FF92D050"/>
                </patternFill>
              </fill>
            </x14:dxf>
          </x14:cfRule>
          <x14:cfRule type="cellIs" priority="67" operator="equal" id="{0793C492-2165-4F78-BDB2-94D1F482A576}">
            <xm:f>'DATOS '!$A$4</xm:f>
            <x14:dxf>
              <fill>
                <patternFill>
                  <bgColor rgb="FFFFFF00"/>
                </patternFill>
              </fill>
            </x14:dxf>
          </x14:cfRule>
          <x14:cfRule type="cellIs" priority="68" operator="equal" id="{0AF23F48-AB85-40E4-BA97-94EAAD2B137D}">
            <xm:f>'DATOS '!$A$3</xm:f>
            <x14:dxf>
              <fill>
                <patternFill>
                  <bgColor rgb="FFFFC000"/>
                </patternFill>
              </fill>
            </x14:dxf>
          </x14:cfRule>
          <x14:cfRule type="cellIs" priority="69" operator="equal" id="{5671F3AE-A973-4528-A2C7-42CAAEB33F27}">
            <xm:f>'DATOS '!$A$2</xm:f>
            <x14:dxf>
              <fill>
                <patternFill>
                  <bgColor rgb="FFFF0000"/>
                </patternFill>
              </fill>
            </x14:dxf>
          </x14:cfRule>
          <xm:sqref>N35 AI35</xm:sqref>
        </x14:conditionalFormatting>
        <x14:conditionalFormatting xmlns:xm="http://schemas.microsoft.com/office/excel/2006/main">
          <x14:cfRule type="cellIs" priority="70" operator="equal" id="{75953404-29B7-40F0-B0AA-6B17049798FE}">
            <xm:f>'DATOS '!$A$13</xm:f>
            <x14:dxf>
              <fill>
                <patternFill>
                  <bgColor rgb="FF00B050"/>
                </patternFill>
              </fill>
            </x14:dxf>
          </x14:cfRule>
          <x14:cfRule type="cellIs" priority="71" operator="equal" id="{63CEE590-94CA-42E2-A495-B598751FE2C6}">
            <xm:f>'DATOS '!$A$12</xm:f>
            <x14:dxf>
              <fill>
                <patternFill>
                  <bgColor rgb="FF92D050"/>
                </patternFill>
              </fill>
            </x14:dxf>
          </x14:cfRule>
          <x14:cfRule type="cellIs" priority="72" operator="equal" id="{EAE4A914-E846-4745-B879-70F98832E8E4}">
            <xm:f>'DATOS '!$A$11</xm:f>
            <x14:dxf>
              <fill>
                <patternFill>
                  <bgColor rgb="FFFFFF00"/>
                </patternFill>
              </fill>
            </x14:dxf>
          </x14:cfRule>
          <x14:cfRule type="cellIs" priority="73" operator="equal" id="{0C5C4A57-1EE6-40E5-809E-BEA5F252CCA7}">
            <xm:f>'DATOS '!$A$10</xm:f>
            <x14:dxf>
              <fill>
                <patternFill>
                  <bgColor rgb="FFFFC000"/>
                </patternFill>
              </fill>
            </x14:dxf>
          </x14:cfRule>
          <x14:cfRule type="cellIs" priority="74" operator="equal" id="{90AB7B28-DEE8-4FCB-8118-1038BD7645B3}">
            <xm:f>'DATOS '!$A$9</xm:f>
            <x14:dxf>
              <fill>
                <patternFill>
                  <bgColor rgb="FFFF0000"/>
                </patternFill>
              </fill>
            </x14:dxf>
          </x14:cfRule>
          <xm:sqref>O35 AJ35</xm:sqref>
        </x14:conditionalFormatting>
        <x14:conditionalFormatting xmlns:xm="http://schemas.microsoft.com/office/excel/2006/main">
          <x14:cfRule type="cellIs" priority="75" operator="equal" id="{F75C5A3B-5286-4C78-A358-E0AA2C8201F2}">
            <xm:f>'DATOS '!$A$19</xm:f>
            <x14:dxf>
              <fill>
                <patternFill>
                  <bgColor rgb="FF92D050"/>
                </patternFill>
              </fill>
            </x14:dxf>
          </x14:cfRule>
          <x14:cfRule type="cellIs" priority="76" operator="equal" id="{C4BA8C28-3B7C-4D27-B91A-3792A4E93F6F}">
            <xm:f>'DATOS '!$A$18</xm:f>
            <x14:dxf>
              <fill>
                <patternFill>
                  <bgColor rgb="FFFFFF00"/>
                </patternFill>
              </fill>
            </x14:dxf>
          </x14:cfRule>
          <x14:cfRule type="cellIs" priority="77" operator="equal" id="{F35FFE4F-211F-449F-BE14-97FCF280836A}">
            <xm:f>'DATOS '!$A$17</xm:f>
            <x14:dxf>
              <fill>
                <patternFill>
                  <bgColor rgb="FFFFC000"/>
                </patternFill>
              </fill>
            </x14:dxf>
          </x14:cfRule>
          <x14:cfRule type="cellIs" priority="78" operator="equal" id="{76FEB527-BE44-44B6-9F2F-0A5E4259754F}">
            <xm:f>'DATOS '!$A$16</xm:f>
            <x14:dxf>
              <fill>
                <patternFill>
                  <bgColor rgb="FFFF0000"/>
                </patternFill>
              </fill>
            </x14:dxf>
          </x14:cfRule>
          <xm:sqref>CU35:CV35 CZ35:DB35 AL35</xm:sqref>
        </x14:conditionalFormatting>
        <x14:conditionalFormatting xmlns:xm="http://schemas.microsoft.com/office/excel/2006/main">
          <x14:cfRule type="cellIs" priority="61" operator="equal" id="{21DA0746-523E-4162-A89C-66904A60519C}">
            <xm:f>'DATOS '!$A$19</xm:f>
            <x14:dxf>
              <fill>
                <patternFill>
                  <bgColor rgb="FF92D050"/>
                </patternFill>
              </fill>
            </x14:dxf>
          </x14:cfRule>
          <x14:cfRule type="cellIs" priority="62" operator="equal" id="{54760B57-B03C-4AB9-8E5A-D5265C1B2AD5}">
            <xm:f>'DATOS '!$A$18</xm:f>
            <x14:dxf>
              <fill>
                <patternFill>
                  <bgColor rgb="FFFFFF00"/>
                </patternFill>
              </fill>
            </x14:dxf>
          </x14:cfRule>
          <x14:cfRule type="cellIs" priority="63" operator="equal" id="{A51BA4AE-5DBA-4802-9BA4-51F671309033}">
            <xm:f>'DATOS '!$A$17</xm:f>
            <x14:dxf>
              <fill>
                <patternFill>
                  <bgColor rgb="FFFFC000"/>
                </patternFill>
              </fill>
            </x14:dxf>
          </x14:cfRule>
          <x14:cfRule type="cellIs" priority="64" operator="equal" id="{7B12A456-0E44-47D5-8132-6648B063553E}">
            <xm:f>'DATOS '!$A$16</xm:f>
            <x14:dxf>
              <fill>
                <patternFill>
                  <bgColor rgb="FFFF0000"/>
                </patternFill>
              </fill>
            </x14:dxf>
          </x14:cfRule>
          <xm:sqref>P35</xm:sqref>
        </x14:conditionalFormatting>
        <x14:conditionalFormatting xmlns:xm="http://schemas.microsoft.com/office/excel/2006/main">
          <x14:cfRule type="cellIs" priority="57" operator="equal" id="{8B2E135D-72DD-4538-9A75-B88F0C953AC8}">
            <xm:f>'DATOS '!$A$19</xm:f>
            <x14:dxf>
              <fill>
                <patternFill>
                  <bgColor rgb="FF92D050"/>
                </patternFill>
              </fill>
            </x14:dxf>
          </x14:cfRule>
          <x14:cfRule type="cellIs" priority="58" operator="equal" id="{7C97FFC0-B094-4721-A93E-387C4B326CF0}">
            <xm:f>'DATOS '!$A$18</xm:f>
            <x14:dxf>
              <fill>
                <patternFill>
                  <bgColor rgb="FFFFFF00"/>
                </patternFill>
              </fill>
            </x14:dxf>
          </x14:cfRule>
          <x14:cfRule type="cellIs" priority="59" operator="equal" id="{9BE5C171-7348-4B33-B066-2E864A6AFF47}">
            <xm:f>'DATOS '!$A$17</xm:f>
            <x14:dxf>
              <fill>
                <patternFill>
                  <bgColor rgb="FFFFC000"/>
                </patternFill>
              </fill>
            </x14:dxf>
          </x14:cfRule>
          <x14:cfRule type="cellIs" priority="60" operator="equal" id="{B7634217-E97F-4D97-91AF-A258E4BF4773}">
            <xm:f>'DATOS '!$A$16</xm:f>
            <x14:dxf>
              <fill>
                <patternFill>
                  <bgColor rgb="FFFF0000"/>
                </patternFill>
              </fill>
            </x14:dxf>
          </x14:cfRule>
          <xm:sqref>AK35</xm:sqref>
        </x14:conditionalFormatting>
        <x14:conditionalFormatting xmlns:xm="http://schemas.microsoft.com/office/excel/2006/main">
          <x14:cfRule type="cellIs" priority="21" operator="equal" id="{8018D7CD-43E4-4AF4-B773-1448FD87CB81}">
            <xm:f>'DATOS '!$A$6</xm:f>
            <x14:dxf>
              <fill>
                <patternFill>
                  <bgColor rgb="FF00B050"/>
                </patternFill>
              </fill>
            </x14:dxf>
          </x14:cfRule>
          <x14:cfRule type="cellIs" priority="22" operator="equal" id="{D906B3F5-8A08-4149-9083-75F8C66AF863}">
            <xm:f>'DATOS '!$A$5</xm:f>
            <x14:dxf>
              <fill>
                <patternFill>
                  <bgColor rgb="FF92D050"/>
                </patternFill>
              </fill>
            </x14:dxf>
          </x14:cfRule>
          <x14:cfRule type="cellIs" priority="23" operator="equal" id="{D201E9B8-6862-4A2A-8C01-904AB4BD4F87}">
            <xm:f>'DATOS '!$A$4</xm:f>
            <x14:dxf>
              <fill>
                <patternFill>
                  <bgColor rgb="FFFFFF00"/>
                </patternFill>
              </fill>
            </x14:dxf>
          </x14:cfRule>
          <x14:cfRule type="cellIs" priority="24" operator="equal" id="{4F09EF7F-3E52-443B-B080-B36E2D0FD148}">
            <xm:f>'DATOS '!$A$3</xm:f>
            <x14:dxf>
              <fill>
                <patternFill>
                  <bgColor rgb="FFFFC000"/>
                </patternFill>
              </fill>
            </x14:dxf>
          </x14:cfRule>
          <x14:cfRule type="cellIs" priority="25" operator="equal" id="{408F2025-AB50-4C6B-B6D3-32AC320ECB8C}">
            <xm:f>'DATOS '!$A$2</xm:f>
            <x14:dxf>
              <fill>
                <patternFill>
                  <bgColor rgb="FFFF0000"/>
                </patternFill>
              </fill>
            </x14:dxf>
          </x14:cfRule>
          <xm:sqref>N38 AI38</xm:sqref>
        </x14:conditionalFormatting>
        <x14:conditionalFormatting xmlns:xm="http://schemas.microsoft.com/office/excel/2006/main">
          <x14:cfRule type="cellIs" priority="26" operator="equal" id="{610C4D5C-9DEA-4840-9FE2-6C6B517F3DB4}">
            <xm:f>'DATOS '!$A$13</xm:f>
            <x14:dxf>
              <fill>
                <patternFill>
                  <bgColor rgb="FF00B050"/>
                </patternFill>
              </fill>
            </x14:dxf>
          </x14:cfRule>
          <x14:cfRule type="cellIs" priority="27" operator="equal" id="{87080AE9-DC6E-42B2-9939-DEFA399D659F}">
            <xm:f>'DATOS '!$A$12</xm:f>
            <x14:dxf>
              <fill>
                <patternFill>
                  <bgColor rgb="FF92D050"/>
                </patternFill>
              </fill>
            </x14:dxf>
          </x14:cfRule>
          <x14:cfRule type="cellIs" priority="28" operator="equal" id="{9C4ACCDB-6567-400F-A6A9-C4B17F61F4C6}">
            <xm:f>'DATOS '!$A$11</xm:f>
            <x14:dxf>
              <fill>
                <patternFill>
                  <bgColor rgb="FFFFFF00"/>
                </patternFill>
              </fill>
            </x14:dxf>
          </x14:cfRule>
          <x14:cfRule type="cellIs" priority="29" operator="equal" id="{49D76D56-6E5A-45FC-8C55-855CD54B1175}">
            <xm:f>'DATOS '!$A$10</xm:f>
            <x14:dxf>
              <fill>
                <patternFill>
                  <bgColor rgb="FFFFC000"/>
                </patternFill>
              </fill>
            </x14:dxf>
          </x14:cfRule>
          <x14:cfRule type="cellIs" priority="30" operator="equal" id="{901403CF-972E-476C-824B-FD682F3960EB}">
            <xm:f>'DATOS '!$A$9</xm:f>
            <x14:dxf>
              <fill>
                <patternFill>
                  <bgColor rgb="FFFF0000"/>
                </patternFill>
              </fill>
            </x14:dxf>
          </x14:cfRule>
          <xm:sqref>O38 AJ38</xm:sqref>
        </x14:conditionalFormatting>
        <x14:conditionalFormatting xmlns:xm="http://schemas.microsoft.com/office/excel/2006/main">
          <x14:cfRule type="cellIs" priority="31" operator="equal" id="{3E0BA606-4906-4ABC-825B-963D11A56679}">
            <xm:f>'DATOS '!$A$19</xm:f>
            <x14:dxf>
              <fill>
                <patternFill>
                  <bgColor rgb="FF92D050"/>
                </patternFill>
              </fill>
            </x14:dxf>
          </x14:cfRule>
          <x14:cfRule type="cellIs" priority="32" operator="equal" id="{A5FAEEE5-B0A3-4982-AD81-B71809C6349D}">
            <xm:f>'DATOS '!$A$18</xm:f>
            <x14:dxf>
              <fill>
                <patternFill>
                  <bgColor rgb="FFFFFF00"/>
                </patternFill>
              </fill>
            </x14:dxf>
          </x14:cfRule>
          <x14:cfRule type="cellIs" priority="33" operator="equal" id="{EBBE3ECB-76F7-44AB-9AA6-9707C8B51C71}">
            <xm:f>'DATOS '!$A$17</xm:f>
            <x14:dxf>
              <fill>
                <patternFill>
                  <bgColor rgb="FFFFC000"/>
                </patternFill>
              </fill>
            </x14:dxf>
          </x14:cfRule>
          <x14:cfRule type="cellIs" priority="34" operator="equal" id="{8A26814F-4E13-4E1D-A01E-FAD3F7F145E4}">
            <xm:f>'DATOS '!$A$16</xm:f>
            <x14:dxf>
              <fill>
                <patternFill>
                  <bgColor rgb="FFFF0000"/>
                </patternFill>
              </fill>
            </x14:dxf>
          </x14:cfRule>
          <xm:sqref>CU38:CV38 CZ38:DB38</xm:sqref>
        </x14:conditionalFormatting>
        <x14:conditionalFormatting xmlns:xm="http://schemas.microsoft.com/office/excel/2006/main">
          <x14:cfRule type="cellIs" priority="17" operator="equal" id="{21FC098B-D50D-4AC5-BF88-B5A0F1B6749F}">
            <xm:f>'DATOS '!$A$19</xm:f>
            <x14:dxf>
              <fill>
                <patternFill>
                  <bgColor rgb="FF92D050"/>
                </patternFill>
              </fill>
            </x14:dxf>
          </x14:cfRule>
          <x14:cfRule type="cellIs" priority="18" operator="equal" id="{18595F37-5AD0-4B35-A31E-084C9493490D}">
            <xm:f>'DATOS '!$A$18</xm:f>
            <x14:dxf>
              <fill>
                <patternFill>
                  <bgColor rgb="FFFFFF00"/>
                </patternFill>
              </fill>
            </x14:dxf>
          </x14:cfRule>
          <x14:cfRule type="cellIs" priority="19" operator="equal" id="{7FAE5730-1B3C-4D0E-940E-01B06B25955B}">
            <xm:f>'DATOS '!$A$17</xm:f>
            <x14:dxf>
              <fill>
                <patternFill>
                  <bgColor rgb="FFFFC000"/>
                </patternFill>
              </fill>
            </x14:dxf>
          </x14:cfRule>
          <x14:cfRule type="cellIs" priority="20" operator="equal" id="{2FB4D2EC-3A30-4AA6-93AB-EF843A0FB97E}">
            <xm:f>'DATOS '!$A$16</xm:f>
            <x14:dxf>
              <fill>
                <patternFill>
                  <bgColor rgb="FFFF0000"/>
                </patternFill>
              </fill>
            </x14:dxf>
          </x14:cfRule>
          <xm:sqref>P38</xm:sqref>
        </x14:conditionalFormatting>
        <x14:conditionalFormatting xmlns:xm="http://schemas.microsoft.com/office/excel/2006/main">
          <x14:cfRule type="cellIs" priority="13" operator="equal" id="{C609CE95-2ED5-42E6-8E65-7930FC663E55}">
            <xm:f>'DATOS '!$A$19</xm:f>
            <x14:dxf>
              <fill>
                <patternFill>
                  <bgColor rgb="FF92D050"/>
                </patternFill>
              </fill>
            </x14:dxf>
          </x14:cfRule>
          <x14:cfRule type="cellIs" priority="14" operator="equal" id="{2C61897E-4E1A-414C-82CE-F3267192D29E}">
            <xm:f>'DATOS '!$A$18</xm:f>
            <x14:dxf>
              <fill>
                <patternFill>
                  <bgColor rgb="FFFFFF00"/>
                </patternFill>
              </fill>
            </x14:dxf>
          </x14:cfRule>
          <x14:cfRule type="cellIs" priority="15" operator="equal" id="{966A4BBA-A75F-4EAA-9F43-63A89DB2E2B8}">
            <xm:f>'DATOS '!$A$17</xm:f>
            <x14:dxf>
              <fill>
                <patternFill>
                  <bgColor rgb="FFFFC000"/>
                </patternFill>
              </fill>
            </x14:dxf>
          </x14:cfRule>
          <x14:cfRule type="cellIs" priority="16" operator="equal" id="{01CF8816-52F1-4BAB-9107-1EFB9FA8C1EB}">
            <xm:f>'DATOS '!$A$16</xm:f>
            <x14:dxf>
              <fill>
                <patternFill>
                  <bgColor rgb="FFFF0000"/>
                </patternFill>
              </fill>
            </x14:dxf>
          </x14:cfRule>
          <xm:sqref>AK38</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14:formula1>
            <xm:f>'DATOS '!$A$24:$A$26</xm:f>
          </x14:formula1>
          <xm:sqref>AL12:AL13 AL9:AL10 AL15:AL28 AL32:AL37</xm:sqref>
        </x14:dataValidation>
        <x14:dataValidation type="list" allowBlank="1" showInputMessage="1" showErrorMessage="1">
          <x14:formula1>
            <xm:f>Validacion!$J$1:$J$4</xm:f>
          </x14:formula1>
          <xm:sqref>AG12:AH13 AG9:AH10 AG15:AH26 AG32:AH37</xm:sqref>
        </x14:dataValidation>
        <x14:dataValidation type="list" allowBlank="1" showInputMessage="1" showErrorMessage="1">
          <x14:formula1>
            <xm:f>'DATOS '!$A$9:$A$13</xm:f>
          </x14:formula1>
          <xm:sqref>O9:O38</xm:sqref>
        </x14:dataValidation>
        <x14:dataValidation type="list" allowBlank="1" showInputMessage="1" showErrorMessage="1">
          <x14:formula1>
            <xm:f>'DATOS '!$A$2:$A$6</xm:f>
          </x14:formula1>
          <xm:sqref>N9:N38</xm:sqref>
        </x14:dataValidation>
        <x14:dataValidation type="list" allowBlank="1" showInputMessage="1" showErrorMessage="1">
          <x14:formula1>
            <xm:f>'DATOS '!$C$32:$C$56</xm:f>
          </x14:formula1>
          <xm:sqref>D9:D38</xm:sqref>
        </x14:dataValidation>
        <x14:dataValidation type="list" allowBlank="1" showInputMessage="1" showErrorMessage="1">
          <x14:formula1>
            <xm:f>'DATOS '!$B$32:$B$35</xm:f>
          </x14:formula1>
          <xm:sqref>B9:B38</xm:sqref>
        </x14:dataValidation>
        <x14:dataValidation type="list" allowBlank="1" showInputMessage="1" showErrorMessage="1">
          <x14:formula1>
            <xm:f>'DATOS '!$A$32:$A$39</xm:f>
          </x14:formula1>
          <xm:sqref>A9:A38</xm:sqref>
        </x14:dataValidation>
        <x14:dataValidation type="list" allowBlank="1" showInputMessage="1" showErrorMessage="1">
          <x14:formula1>
            <xm:f>'DATOS '!$E$32:$E$40</xm:f>
          </x14:formula1>
          <xm:sqref>C9:C23 C27:C38</xm:sqref>
        </x14:dataValidation>
        <x14:dataValidation type="list" allowBlank="1" showInputMessage="1" showErrorMessage="1">
          <x14:formula1>
            <xm:f>'DATOS '!$E$24:$E$26</xm:f>
          </x14:formula1>
          <xm:sqref>AB9:AB26 AB32:AB37</xm:sqref>
        </x14:dataValidation>
        <x14:dataValidation type="list" allowBlank="1" showInputMessage="1" showErrorMessage="1">
          <x14:formula1>
            <xm:f>'DATOS '!$C$24:$C$25</xm:f>
          </x14:formula1>
          <xm:sqref>R9:R26 R32:R37</xm:sqref>
        </x14:dataValidation>
        <x14:dataValidation type="list" allowBlank="1" showInputMessage="1" showErrorMessage="1">
          <x14:formula1>
            <xm:f>Validacion!$G$2:$G$4</xm:f>
          </x14:formula1>
          <xm:sqref>Y9:Y26 Y32:Y37</xm:sqref>
        </x14:dataValidation>
        <x14:dataValidation type="list" allowBlank="1" showInputMessage="1" showErrorMessage="1">
          <x14:formula1>
            <xm:f>Validacion!$F$2:$F$3</xm:f>
          </x14:formula1>
          <xm:sqref>X9:X26 X32:X37</xm:sqref>
        </x14:dataValidation>
        <x14:dataValidation type="list" allowBlank="1" showInputMessage="1" showErrorMessage="1">
          <x14:formula1>
            <xm:f>Validacion!$E$2:$E$3</xm:f>
          </x14:formula1>
          <xm:sqref>W9:W26 W32:W37</xm:sqref>
        </x14:dataValidation>
        <x14:dataValidation type="list" allowBlank="1" showInputMessage="1" showErrorMessage="1">
          <x14:formula1>
            <xm:f>Validacion!$D$2:$D$4</xm:f>
          </x14:formula1>
          <xm:sqref>V9:V26 V32:V37</xm:sqref>
        </x14:dataValidation>
        <x14:dataValidation type="list" allowBlank="1" showInputMessage="1" showErrorMessage="1">
          <x14:formula1>
            <xm:f>Validacion!$C$2:$C$3</xm:f>
          </x14:formula1>
          <xm:sqref>U9:U26 U32:U37</xm:sqref>
        </x14:dataValidation>
        <x14:dataValidation type="list" allowBlank="1" showInputMessage="1" showErrorMessage="1">
          <x14:formula1>
            <xm:f>Validacion!$B$2:$B$3</xm:f>
          </x14:formula1>
          <xm:sqref>T9:T26 T32:T37</xm:sqref>
        </x14:dataValidation>
        <x14:dataValidation type="list" allowBlank="1" showInputMessage="1" showErrorMessage="1">
          <x14:formula1>
            <xm:f>Validacion!$A$2:$A$3</xm:f>
          </x14:formula1>
          <xm:sqref>S9:S26 S32:S37</xm:sqref>
        </x14:dataValidation>
        <x14:dataValidation type="list" allowBlank="1" showInputMessage="1" showErrorMessage="1">
          <x14:formula1>
            <xm:f>Validacion!$I$15:$I$19</xm:f>
          </x14:formula1>
          <xm:sqref>AI9:AI38</xm:sqref>
        </x14:dataValidation>
        <x14:dataValidation type="list" allowBlank="1" showInputMessage="1" showErrorMessage="1">
          <x14:formula1>
            <xm:f>Validacion!$I$23:$I$27</xm:f>
          </x14:formula1>
          <xm:sqref>AJ9:AJ38</xm:sqref>
        </x14:dataValidation>
        <x14:dataValidation type="list" allowBlank="1" showInputMessage="1" showErrorMessage="1">
          <x14:formula1>
            <xm:f>[9]Validacion!#REF!</xm:f>
          </x14:formula1>
          <xm:sqref>AG27:AH31 AG38:AH38 S27:Y31 S38:Y38</xm:sqref>
        </x14:dataValidation>
        <x14:dataValidation type="list" allowBlank="1" showInputMessage="1" showErrorMessage="1">
          <x14:formula1>
            <xm:f>'DATOS '!$E$32:$E$41</xm:f>
          </x14:formula1>
          <xm:sqref>C24:C26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13"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242"/>
      <c r="B1" s="448" t="s">
        <v>228</v>
      </c>
      <c r="C1" s="449"/>
      <c r="D1" s="449"/>
      <c r="E1" s="449"/>
      <c r="F1" s="449"/>
      <c r="G1" s="449"/>
      <c r="H1" s="449"/>
      <c r="I1" s="449"/>
      <c r="J1" s="449"/>
      <c r="K1" s="449"/>
      <c r="L1" s="449"/>
      <c r="M1" s="449"/>
      <c r="N1" s="449"/>
      <c r="O1" s="449"/>
      <c r="P1" s="449"/>
      <c r="Q1" s="449"/>
      <c r="R1" s="449"/>
      <c r="S1" s="449" t="s">
        <v>228</v>
      </c>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5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46"/>
      <c r="B2" s="450"/>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5"/>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47"/>
      <c r="B3" s="452"/>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6"/>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57"/>
      <c r="DT3" s="457"/>
      <c r="DU3" s="435"/>
      <c r="DV3" s="435"/>
      <c r="DW3" s="435"/>
      <c r="DX3" s="435"/>
      <c r="DY3" s="435"/>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57"/>
      <c r="DT4" s="457"/>
      <c r="DU4" s="436"/>
      <c r="DV4" s="436"/>
      <c r="DW4" s="436"/>
      <c r="DX4" s="436"/>
      <c r="DY4" s="436"/>
    </row>
    <row r="5" spans="1:129" ht="28.55" customHeight="1" x14ac:dyDescent="0.25">
      <c r="A5" s="357" t="s">
        <v>40</v>
      </c>
      <c r="B5" s="357"/>
      <c r="C5" s="357"/>
      <c r="D5" s="357"/>
      <c r="E5" s="357"/>
      <c r="F5" s="437" t="s">
        <v>41</v>
      </c>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8" t="s">
        <v>51</v>
      </c>
      <c r="AM5" s="438"/>
      <c r="AN5" s="438"/>
      <c r="AO5" s="438"/>
      <c r="AP5" s="438"/>
      <c r="AQ5" s="438"/>
      <c r="AR5" s="43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39" t="s">
        <v>231</v>
      </c>
      <c r="CD5" s="440"/>
      <c r="CE5" s="440"/>
      <c r="CF5" s="440"/>
      <c r="CG5" s="440"/>
      <c r="CH5" s="440"/>
      <c r="CI5" s="440"/>
      <c r="CJ5" s="440"/>
      <c r="CK5" s="441"/>
      <c r="DS5" s="457"/>
      <c r="DT5" s="457"/>
      <c r="DU5" s="65" t="s">
        <v>15</v>
      </c>
      <c r="DV5" s="65" t="s">
        <v>150</v>
      </c>
      <c r="DW5" s="65" t="s">
        <v>150</v>
      </c>
      <c r="DX5" s="65">
        <v>1</v>
      </c>
      <c r="DY5" s="65">
        <v>1</v>
      </c>
    </row>
    <row r="6" spans="1:129" ht="34.5" customHeight="1" x14ac:dyDescent="0.25">
      <c r="A6" s="357"/>
      <c r="B6" s="357"/>
      <c r="C6" s="357"/>
      <c r="D6" s="357"/>
      <c r="E6" s="35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8"/>
      <c r="AM6" s="438"/>
      <c r="AN6" s="438"/>
      <c r="AO6" s="438"/>
      <c r="AP6" s="438"/>
      <c r="AQ6" s="438"/>
      <c r="AR6" s="438"/>
      <c r="AS6" s="442" t="s">
        <v>189</v>
      </c>
      <c r="AT6" s="443"/>
      <c r="AU6" s="443"/>
      <c r="AV6" s="443"/>
      <c r="AW6" s="443"/>
      <c r="AX6" s="443"/>
      <c r="AY6" s="443"/>
      <c r="AZ6" s="443"/>
      <c r="BA6" s="443"/>
      <c r="BB6" s="444" t="s">
        <v>192</v>
      </c>
      <c r="BC6" s="445"/>
      <c r="BD6" s="445"/>
      <c r="BE6" s="445"/>
      <c r="BF6" s="445"/>
      <c r="BG6" s="445"/>
      <c r="BH6" s="445"/>
      <c r="BI6" s="445"/>
      <c r="BJ6" s="442"/>
      <c r="BK6" s="444" t="s">
        <v>191</v>
      </c>
      <c r="BL6" s="445"/>
      <c r="BM6" s="445"/>
      <c r="BN6" s="445"/>
      <c r="BO6" s="445"/>
      <c r="BP6" s="445"/>
      <c r="BQ6" s="445"/>
      <c r="BR6" s="445"/>
      <c r="BS6" s="442"/>
      <c r="BT6" s="444" t="s">
        <v>190</v>
      </c>
      <c r="BU6" s="445"/>
      <c r="BV6" s="445"/>
      <c r="BW6" s="445"/>
      <c r="BX6" s="445"/>
      <c r="BY6" s="445"/>
      <c r="BZ6" s="445"/>
      <c r="CA6" s="445"/>
      <c r="CB6" s="442"/>
      <c r="CC6" s="439" t="s">
        <v>232</v>
      </c>
      <c r="CD6" s="440"/>
      <c r="CE6" s="440"/>
      <c r="CF6" s="440"/>
      <c r="CG6" s="440"/>
      <c r="CH6" s="440"/>
      <c r="CI6" s="440"/>
      <c r="CJ6" s="440"/>
      <c r="CK6" s="441"/>
      <c r="DS6" s="457"/>
      <c r="DT6" s="457"/>
      <c r="DU6" s="65" t="s">
        <v>15</v>
      </c>
      <c r="DV6" s="65" t="s">
        <v>152</v>
      </c>
      <c r="DW6" s="65" t="s">
        <v>150</v>
      </c>
      <c r="DX6" s="65">
        <v>0</v>
      </c>
      <c r="DY6" s="65">
        <v>1</v>
      </c>
    </row>
    <row r="7" spans="1:129" ht="34.5" customHeight="1" x14ac:dyDescent="0.25">
      <c r="A7" s="159"/>
      <c r="B7" s="159"/>
      <c r="C7" s="159"/>
      <c r="D7" s="159"/>
      <c r="E7" s="159"/>
      <c r="F7" s="160"/>
      <c r="G7" s="356" t="s">
        <v>255</v>
      </c>
      <c r="H7" s="356"/>
      <c r="I7" s="356"/>
      <c r="J7" s="356"/>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457"/>
      <c r="DT7" s="457"/>
      <c r="DU7" s="65"/>
      <c r="DV7" s="65"/>
      <c r="DW7" s="65"/>
      <c r="DX7" s="65"/>
      <c r="DY7" s="65"/>
    </row>
    <row r="8" spans="1:129" ht="33.799999999999997" customHeight="1" x14ac:dyDescent="0.25">
      <c r="A8" s="359" t="s">
        <v>0</v>
      </c>
      <c r="B8" s="359" t="s">
        <v>1</v>
      </c>
      <c r="C8" s="359" t="s">
        <v>568</v>
      </c>
      <c r="D8" s="359" t="s">
        <v>2</v>
      </c>
      <c r="E8" s="359" t="s">
        <v>39</v>
      </c>
      <c r="F8" s="359" t="s">
        <v>284</v>
      </c>
      <c r="G8" s="359" t="s">
        <v>251</v>
      </c>
      <c r="H8" s="359" t="s">
        <v>252</v>
      </c>
      <c r="I8" s="359" t="s">
        <v>253</v>
      </c>
      <c r="J8" s="359" t="s">
        <v>254</v>
      </c>
      <c r="K8" s="359" t="s">
        <v>249</v>
      </c>
      <c r="L8" s="359" t="s">
        <v>46</v>
      </c>
      <c r="M8" s="359" t="s">
        <v>47</v>
      </c>
      <c r="N8" s="359" t="s">
        <v>35</v>
      </c>
      <c r="O8" s="359"/>
      <c r="P8" s="359"/>
      <c r="Q8" s="359" t="s">
        <v>170</v>
      </c>
      <c r="R8" s="359" t="s">
        <v>157</v>
      </c>
      <c r="S8" s="359" t="s">
        <v>176</v>
      </c>
      <c r="T8" s="359" t="s">
        <v>177</v>
      </c>
      <c r="U8" s="359" t="s">
        <v>178</v>
      </c>
      <c r="V8" s="359" t="s">
        <v>179</v>
      </c>
      <c r="W8" s="359" t="s">
        <v>180</v>
      </c>
      <c r="X8" s="359" t="s">
        <v>181</v>
      </c>
      <c r="Y8" s="359" t="s">
        <v>182</v>
      </c>
      <c r="Z8" s="359" t="s">
        <v>28</v>
      </c>
      <c r="AA8" s="359" t="s">
        <v>183</v>
      </c>
      <c r="AB8" s="359" t="s">
        <v>184</v>
      </c>
      <c r="AC8" s="88"/>
      <c r="AD8" s="359" t="s">
        <v>185</v>
      </c>
      <c r="AE8" s="88"/>
      <c r="AF8" s="359" t="s">
        <v>186</v>
      </c>
      <c r="AG8" s="359" t="s">
        <v>187</v>
      </c>
      <c r="AH8" s="359" t="s">
        <v>188</v>
      </c>
      <c r="AI8" s="359" t="s">
        <v>3</v>
      </c>
      <c r="AJ8" s="359"/>
      <c r="AK8" s="359"/>
      <c r="AL8" s="359" t="s">
        <v>48</v>
      </c>
      <c r="AM8" s="359" t="s">
        <v>159</v>
      </c>
      <c r="AN8" s="359" t="s">
        <v>160</v>
      </c>
      <c r="AO8" s="359" t="s">
        <v>161</v>
      </c>
      <c r="AP8" s="359" t="s">
        <v>36</v>
      </c>
      <c r="AQ8" s="359" t="s">
        <v>37</v>
      </c>
      <c r="AR8" s="359" t="s">
        <v>162</v>
      </c>
      <c r="AS8" s="430" t="s">
        <v>49</v>
      </c>
      <c r="AT8" s="431"/>
      <c r="AU8" s="432" t="s">
        <v>166</v>
      </c>
      <c r="AV8" s="433"/>
      <c r="AW8" s="433"/>
      <c r="AX8" s="434"/>
      <c r="AY8" s="432" t="s">
        <v>165</v>
      </c>
      <c r="AZ8" s="433"/>
      <c r="BA8" s="434"/>
      <c r="BB8" s="430" t="s">
        <v>49</v>
      </c>
      <c r="BC8" s="431"/>
      <c r="BD8" s="432" t="s">
        <v>166</v>
      </c>
      <c r="BE8" s="433"/>
      <c r="BF8" s="433"/>
      <c r="BG8" s="434"/>
      <c r="BH8" s="432" t="s">
        <v>165</v>
      </c>
      <c r="BI8" s="433"/>
      <c r="BJ8" s="434"/>
      <c r="BK8" s="430" t="s">
        <v>49</v>
      </c>
      <c r="BL8" s="431"/>
      <c r="BM8" s="432" t="s">
        <v>166</v>
      </c>
      <c r="BN8" s="433"/>
      <c r="BO8" s="433"/>
      <c r="BP8" s="434"/>
      <c r="BQ8" s="432" t="s">
        <v>165</v>
      </c>
      <c r="BR8" s="433"/>
      <c r="BS8" s="434"/>
      <c r="BT8" s="430" t="s">
        <v>49</v>
      </c>
      <c r="BU8" s="431"/>
      <c r="BV8" s="432" t="s">
        <v>166</v>
      </c>
      <c r="BW8" s="433"/>
      <c r="BX8" s="433"/>
      <c r="BY8" s="434"/>
      <c r="BZ8" s="432" t="s">
        <v>165</v>
      </c>
      <c r="CA8" s="433"/>
      <c r="CB8" s="434"/>
      <c r="CC8" s="359" t="s">
        <v>234</v>
      </c>
      <c r="CD8" s="427" t="s">
        <v>230</v>
      </c>
      <c r="CE8" s="359" t="s">
        <v>233</v>
      </c>
      <c r="CF8" s="359" t="s">
        <v>235</v>
      </c>
      <c r="CG8" s="427" t="s">
        <v>230</v>
      </c>
      <c r="CH8" s="359" t="s">
        <v>233</v>
      </c>
      <c r="CI8" s="359" t="s">
        <v>236</v>
      </c>
      <c r="CJ8" s="427" t="s">
        <v>230</v>
      </c>
      <c r="CK8" s="359" t="s">
        <v>233</v>
      </c>
      <c r="DE8" s="429" t="s">
        <v>154</v>
      </c>
      <c r="DF8" s="429"/>
      <c r="DG8" s="429"/>
      <c r="DS8" s="457"/>
      <c r="DT8" s="457"/>
      <c r="DU8" s="65" t="s">
        <v>15</v>
      </c>
      <c r="DV8" s="65" t="s">
        <v>150</v>
      </c>
      <c r="DW8" s="65" t="s">
        <v>152</v>
      </c>
      <c r="DX8" s="65">
        <v>1</v>
      </c>
      <c r="DY8" s="65">
        <v>0</v>
      </c>
    </row>
    <row r="9" spans="1:129" ht="33.799999999999997" customHeight="1" x14ac:dyDescent="0.25">
      <c r="A9" s="359"/>
      <c r="B9" s="359"/>
      <c r="C9" s="359"/>
      <c r="D9" s="359"/>
      <c r="E9" s="359"/>
      <c r="F9" s="359"/>
      <c r="G9" s="359"/>
      <c r="H9" s="359"/>
      <c r="I9" s="359"/>
      <c r="J9" s="359"/>
      <c r="K9" s="359"/>
      <c r="L9" s="359"/>
      <c r="M9" s="359"/>
      <c r="N9" s="88" t="s">
        <v>4</v>
      </c>
      <c r="O9" s="88" t="s">
        <v>5</v>
      </c>
      <c r="P9" s="88" t="s">
        <v>6</v>
      </c>
      <c r="Q9" s="359"/>
      <c r="R9" s="359"/>
      <c r="S9" s="359"/>
      <c r="T9" s="359" t="s">
        <v>171</v>
      </c>
      <c r="U9" s="359" t="s">
        <v>56</v>
      </c>
      <c r="V9" s="359" t="s">
        <v>172</v>
      </c>
      <c r="W9" s="359" t="s">
        <v>173</v>
      </c>
      <c r="X9" s="359" t="s">
        <v>174</v>
      </c>
      <c r="Y9" s="359" t="s">
        <v>175</v>
      </c>
      <c r="Z9" s="359"/>
      <c r="AA9" s="359"/>
      <c r="AB9" s="359"/>
      <c r="AC9" s="88"/>
      <c r="AD9" s="359"/>
      <c r="AE9" s="88"/>
      <c r="AF9" s="359"/>
      <c r="AG9" s="359"/>
      <c r="AH9" s="359"/>
      <c r="AI9" s="88" t="s">
        <v>4</v>
      </c>
      <c r="AJ9" s="88" t="s">
        <v>5</v>
      </c>
      <c r="AK9" s="88" t="s">
        <v>6</v>
      </c>
      <c r="AL9" s="359"/>
      <c r="AM9" s="359"/>
      <c r="AN9" s="359"/>
      <c r="AO9" s="359"/>
      <c r="AP9" s="359"/>
      <c r="AQ9" s="359"/>
      <c r="AR9" s="359"/>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59"/>
      <c r="CD9" s="428"/>
      <c r="CE9" s="359"/>
      <c r="CF9" s="359"/>
      <c r="CG9" s="428"/>
      <c r="CH9" s="359"/>
      <c r="CI9" s="359"/>
      <c r="CJ9" s="428"/>
      <c r="CK9" s="359"/>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358" t="s">
        <v>53</v>
      </c>
      <c r="B10" s="358" t="s">
        <v>194</v>
      </c>
      <c r="C10" s="358" t="s">
        <v>239</v>
      </c>
      <c r="D10" s="399" t="s">
        <v>217</v>
      </c>
      <c r="E10" s="358" t="s">
        <v>285</v>
      </c>
      <c r="F10" s="358" t="s">
        <v>286</v>
      </c>
      <c r="G10" s="358"/>
      <c r="H10" s="358"/>
      <c r="I10" s="358"/>
      <c r="J10" s="358"/>
      <c r="K10" s="358"/>
      <c r="L10" s="358" t="s">
        <v>287</v>
      </c>
      <c r="M10" s="358" t="s">
        <v>288</v>
      </c>
      <c r="N10" s="365" t="s">
        <v>11</v>
      </c>
      <c r="O10" s="365" t="s">
        <v>14</v>
      </c>
      <c r="P10" s="365" t="str">
        <f>INDEX([10]Validacion!$C$15:$G$19,'Mapa de Riesgos'!CY10:CY14,'Mapa de Riesgos'!CZ10:CZ14)</f>
        <v>Alta</v>
      </c>
      <c r="Q10" s="85" t="s">
        <v>289</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366">
        <f>(IF(AD10="Fuerte",100,IF(AD10="Moderado",50,0))+IF(AD11="Fuerte",100,IF(AD11="Moderado",50,0))+(IF(AD12="Fuerte",100,IF(AD12="Moderado",50,0))+IF(AD13="Fuerte",100,IF(AD13="Moderado",50,0))+IF(AD14="Fuerte",100,IF(AD14="Moderado",50,0)))/5)</f>
        <v>260</v>
      </c>
      <c r="AF10" s="365" t="str">
        <f>IF(AE10&gt;=100,"Fuerte",IF(OR(AE10=99,AE10&gt;=50),"Moderado","Débil"))</f>
        <v>Fuerte</v>
      </c>
      <c r="AG10" s="365" t="s">
        <v>150</v>
      </c>
      <c r="AH10" s="365" t="s">
        <v>152</v>
      </c>
      <c r="AI10" s="365" t="str">
        <f>VLOOKUP(IF(DE10=0,DE10+1,IF(DE10&lt;0,DE10+2,DE10)),[10]Validacion!$J$15:$K$19,2,FALSE)</f>
        <v>Rara Vez</v>
      </c>
      <c r="AJ10" s="365" t="str">
        <f>VLOOKUP(IF(DG10=0,DG10+1,DG10),[10]Validacion!$J$23:$K$27,2,FALSE)</f>
        <v>Mayor</v>
      </c>
      <c r="AK10" s="365" t="str">
        <f>INDEX([10]Validacion!$C$15:$G$19,IF(DE10=0,DE10+1,IF(DE10&lt;0,DE10+2,'Mapa de Riesgos'!DE10:DE14)),IF(DG10=0,DG10+1,'Mapa de Riesgos'!DG10:DG14))</f>
        <v>Alta</v>
      </c>
      <c r="AL10" s="426" t="s">
        <v>226</v>
      </c>
      <c r="AM10" s="85" t="s">
        <v>290</v>
      </c>
      <c r="AN10" s="85" t="s">
        <v>291</v>
      </c>
      <c r="AO10" s="93" t="s">
        <v>292</v>
      </c>
      <c r="AP10" s="84">
        <v>43467</v>
      </c>
      <c r="AQ10" s="84">
        <v>43830</v>
      </c>
      <c r="AR10" s="93" t="s">
        <v>293</v>
      </c>
      <c r="AS10" s="20"/>
      <c r="AT10" s="20"/>
      <c r="AU10" s="12"/>
      <c r="AV10" s="93"/>
      <c r="AW10" s="93"/>
      <c r="AX10" s="107"/>
      <c r="AY10" s="380"/>
      <c r="AZ10" s="91"/>
      <c r="BA10" s="380"/>
      <c r="BB10" s="20"/>
      <c r="BC10" s="93"/>
      <c r="BD10" s="85"/>
      <c r="BE10" s="85"/>
      <c r="BF10" s="16"/>
      <c r="BG10" s="86"/>
      <c r="BH10" s="401"/>
      <c r="BI10" s="401"/>
      <c r="BJ10" s="382"/>
      <c r="BK10" s="20"/>
      <c r="BL10" s="93"/>
      <c r="BM10" s="85"/>
      <c r="BN10" s="85"/>
      <c r="BO10" s="18"/>
      <c r="BP10" s="86"/>
      <c r="BQ10" s="401"/>
      <c r="BR10" s="401"/>
      <c r="BS10" s="382"/>
      <c r="BT10" s="17"/>
      <c r="BU10" s="17"/>
      <c r="BV10" s="17"/>
      <c r="BW10" s="17"/>
      <c r="BX10" s="17"/>
      <c r="BY10" s="17"/>
      <c r="BZ10" s="17"/>
      <c r="CA10" s="17"/>
      <c r="CB10" s="17"/>
      <c r="CC10" s="93"/>
      <c r="CD10" s="93"/>
      <c r="CE10" s="93"/>
      <c r="CF10" s="93"/>
      <c r="CG10" s="93"/>
      <c r="CH10" s="93"/>
      <c r="CI10" s="93"/>
      <c r="CJ10" s="93"/>
      <c r="CK10" s="93"/>
      <c r="CY10" s="360">
        <f>VLOOKUP(N10,[10]Validacion!$I$15:$M$19,2,FALSE)</f>
        <v>1</v>
      </c>
      <c r="CZ10" s="360">
        <f>VLOOKUP(O10,[10]Validacion!$I$23:$J$27,2,FALSE)</f>
        <v>4</v>
      </c>
      <c r="DD10" s="360">
        <f>VLOOKUP($N10,[10]Validacion!$I$15:$M$19,2,FALSE)</f>
        <v>1</v>
      </c>
      <c r="DE10" s="360">
        <f>IF(AF10="Fuerte",DD10-2,IF(AND(AF10="Moderado",AG10="Directamente",AH10="Directamente"),DD10-1,IF(AND(AF10="Moderado",AG10="No Disminuye",AH10="Directamente"),DD10,IF(AND(AF10="Moderado",AG10="Directamente",AH10="No Disminuye"),DD10-1,DD10))))</f>
        <v>-1</v>
      </c>
      <c r="DF10" s="360">
        <f>VLOOKUP($O10,[10]Validacion!$I$23:$J$27,2,FALSE)</f>
        <v>4</v>
      </c>
      <c r="DG10" s="363">
        <f>IF(AF10="Fuerte",DF10,IF(AND(AF10="Moderado",AG10="Directamente",AH10="Directamente"),DF10-1,IF(AND(AF10="Moderado",AG10="No Disminuye",AH10="Directamente"),DF10-1,IF(AND(AF10="Moderado",AG10="Directamente",AH10="No Disminuye"),DF10,DF10))))</f>
        <v>4</v>
      </c>
    </row>
    <row r="11" spans="1:129" s="11" customFormat="1" ht="92.25" customHeight="1" x14ac:dyDescent="0.25">
      <c r="A11" s="358"/>
      <c r="B11" s="358"/>
      <c r="C11" s="358"/>
      <c r="D11" s="399"/>
      <c r="E11" s="358"/>
      <c r="F11" s="358"/>
      <c r="G11" s="358"/>
      <c r="H11" s="358"/>
      <c r="I11" s="358"/>
      <c r="J11" s="358"/>
      <c r="K11" s="358"/>
      <c r="L11" s="358"/>
      <c r="M11" s="358"/>
      <c r="N11" s="365"/>
      <c r="O11" s="365"/>
      <c r="P11" s="365"/>
      <c r="Q11" s="93" t="s">
        <v>294</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366"/>
      <c r="AF11" s="365"/>
      <c r="AG11" s="365"/>
      <c r="AH11" s="365"/>
      <c r="AI11" s="365"/>
      <c r="AJ11" s="365"/>
      <c r="AK11" s="365"/>
      <c r="AL11" s="426"/>
      <c r="AM11" s="85" t="s">
        <v>295</v>
      </c>
      <c r="AN11" s="85" t="s">
        <v>296</v>
      </c>
      <c r="AO11" s="93" t="s">
        <v>292</v>
      </c>
      <c r="AP11" s="84">
        <v>43467</v>
      </c>
      <c r="AQ11" s="84">
        <v>43830</v>
      </c>
      <c r="AR11" s="93" t="s">
        <v>297</v>
      </c>
      <c r="AS11" s="20"/>
      <c r="AT11" s="20"/>
      <c r="AU11" s="91"/>
      <c r="AV11" s="91"/>
      <c r="AW11" s="91"/>
      <c r="AX11" s="107"/>
      <c r="AY11" s="389"/>
      <c r="AZ11" s="99"/>
      <c r="BA11" s="389"/>
      <c r="BB11" s="20"/>
      <c r="BC11" s="20"/>
      <c r="BD11" s="85"/>
      <c r="BE11" s="85"/>
      <c r="BF11" s="16"/>
      <c r="BG11" s="86"/>
      <c r="BH11" s="402"/>
      <c r="BI11" s="402"/>
      <c r="BJ11" s="390"/>
      <c r="BK11" s="20"/>
      <c r="BL11" s="20"/>
      <c r="BM11" s="85"/>
      <c r="BN11" s="85"/>
      <c r="BO11" s="19"/>
      <c r="BP11" s="86"/>
      <c r="BQ11" s="402"/>
      <c r="BR11" s="402"/>
      <c r="BS11" s="390"/>
      <c r="BT11" s="17"/>
      <c r="BU11" s="17"/>
      <c r="BV11" s="17"/>
      <c r="BW11" s="17"/>
      <c r="BX11" s="17"/>
      <c r="BY11" s="17"/>
      <c r="BZ11" s="17"/>
      <c r="CA11" s="17"/>
      <c r="CB11" s="17"/>
      <c r="CC11" s="93"/>
      <c r="CD11" s="93"/>
      <c r="CE11" s="93"/>
      <c r="CF11" s="93"/>
      <c r="CG11" s="93"/>
      <c r="CH11" s="93"/>
      <c r="CI11" s="93"/>
      <c r="CJ11" s="93"/>
      <c r="CK11" s="93"/>
      <c r="CY11" s="361"/>
      <c r="CZ11" s="361"/>
      <c r="DD11" s="361"/>
      <c r="DE11" s="361"/>
      <c r="DF11" s="361"/>
      <c r="DG11" s="363"/>
    </row>
    <row r="12" spans="1:129" s="11" customFormat="1" ht="101.25" customHeight="1" x14ac:dyDescent="0.25">
      <c r="A12" s="358"/>
      <c r="B12" s="358"/>
      <c r="C12" s="358"/>
      <c r="D12" s="399"/>
      <c r="E12" s="358"/>
      <c r="F12" s="358"/>
      <c r="G12" s="358"/>
      <c r="H12" s="358"/>
      <c r="I12" s="358"/>
      <c r="J12" s="358"/>
      <c r="K12" s="358"/>
      <c r="L12" s="358"/>
      <c r="M12" s="358"/>
      <c r="N12" s="365"/>
      <c r="O12" s="365"/>
      <c r="P12" s="365"/>
      <c r="Q12" s="93" t="s">
        <v>298</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366"/>
      <c r="AF12" s="365"/>
      <c r="AG12" s="365"/>
      <c r="AH12" s="365"/>
      <c r="AI12" s="365"/>
      <c r="AJ12" s="365"/>
      <c r="AK12" s="365"/>
      <c r="AL12" s="426"/>
      <c r="AM12" s="85" t="s">
        <v>299</v>
      </c>
      <c r="AN12" s="85" t="s">
        <v>300</v>
      </c>
      <c r="AO12" s="93" t="s">
        <v>292</v>
      </c>
      <c r="AP12" s="84">
        <v>43467</v>
      </c>
      <c r="AQ12" s="84">
        <v>43830</v>
      </c>
      <c r="AR12" s="93" t="s">
        <v>301</v>
      </c>
      <c r="AS12" s="20"/>
      <c r="AT12" s="20"/>
      <c r="AU12" s="91"/>
      <c r="AV12" s="91"/>
      <c r="AW12" s="91"/>
      <c r="AX12" s="107"/>
      <c r="AY12" s="389"/>
      <c r="AZ12" s="99"/>
      <c r="BA12" s="389"/>
      <c r="BB12" s="20"/>
      <c r="BC12" s="20"/>
      <c r="BD12" s="85"/>
      <c r="BE12" s="85"/>
      <c r="BF12" s="16"/>
      <c r="BG12" s="86"/>
      <c r="BH12" s="402"/>
      <c r="BI12" s="402"/>
      <c r="BJ12" s="390"/>
      <c r="BK12" s="20"/>
      <c r="BL12" s="20"/>
      <c r="BM12" s="85"/>
      <c r="BN12" s="85"/>
      <c r="BO12" s="19"/>
      <c r="BP12" s="86"/>
      <c r="BQ12" s="402"/>
      <c r="BR12" s="402"/>
      <c r="BS12" s="390"/>
      <c r="BT12" s="17"/>
      <c r="BU12" s="17"/>
      <c r="BV12" s="17"/>
      <c r="BW12" s="17"/>
      <c r="BX12" s="17"/>
      <c r="BY12" s="17"/>
      <c r="BZ12" s="17"/>
      <c r="CA12" s="17"/>
      <c r="CB12" s="17"/>
      <c r="CC12" s="93"/>
      <c r="CD12" s="93"/>
      <c r="CE12" s="93"/>
      <c r="CF12" s="93"/>
      <c r="CG12" s="93"/>
      <c r="CH12" s="93"/>
      <c r="CI12" s="93"/>
      <c r="CJ12" s="93"/>
      <c r="CK12" s="93"/>
      <c r="CY12" s="361"/>
      <c r="CZ12" s="361"/>
      <c r="DD12" s="361"/>
      <c r="DE12" s="361"/>
      <c r="DF12" s="361"/>
      <c r="DG12" s="363"/>
    </row>
    <row r="13" spans="1:129" s="11" customFormat="1" ht="68.95" customHeight="1" x14ac:dyDescent="0.25">
      <c r="A13" s="358"/>
      <c r="B13" s="358"/>
      <c r="C13" s="358"/>
      <c r="D13" s="399"/>
      <c r="E13" s="358"/>
      <c r="F13" s="358"/>
      <c r="G13" s="358"/>
      <c r="H13" s="358"/>
      <c r="I13" s="358"/>
      <c r="J13" s="358"/>
      <c r="K13" s="358"/>
      <c r="L13" s="358"/>
      <c r="M13" s="358"/>
      <c r="N13" s="365"/>
      <c r="O13" s="365"/>
      <c r="P13" s="365"/>
      <c r="Q13" s="93" t="s">
        <v>302</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366"/>
      <c r="AF13" s="365"/>
      <c r="AG13" s="365"/>
      <c r="AH13" s="365"/>
      <c r="AI13" s="365"/>
      <c r="AJ13" s="365"/>
      <c r="AK13" s="365"/>
      <c r="AL13" s="426"/>
      <c r="AM13" s="85" t="s">
        <v>303</v>
      </c>
      <c r="AN13" s="85" t="s">
        <v>304</v>
      </c>
      <c r="AO13" s="93" t="s">
        <v>292</v>
      </c>
      <c r="AP13" s="84">
        <v>43467</v>
      </c>
      <c r="AQ13" s="84">
        <v>43830</v>
      </c>
      <c r="AR13" s="93" t="s">
        <v>305</v>
      </c>
      <c r="AS13" s="20"/>
      <c r="AT13" s="20"/>
      <c r="AU13" s="91"/>
      <c r="AV13" s="380"/>
      <c r="AW13" s="380"/>
      <c r="AX13" s="423"/>
      <c r="AY13" s="389"/>
      <c r="AZ13" s="99"/>
      <c r="BA13" s="389"/>
      <c r="BB13" s="20"/>
      <c r="BC13" s="20"/>
      <c r="BD13" s="85"/>
      <c r="BE13" s="85"/>
      <c r="BF13" s="16"/>
      <c r="BG13" s="86"/>
      <c r="BH13" s="402"/>
      <c r="BI13" s="402"/>
      <c r="BJ13" s="390"/>
      <c r="BK13" s="20"/>
      <c r="BL13" s="20"/>
      <c r="BM13" s="85"/>
      <c r="BN13" s="85"/>
      <c r="BO13" s="19"/>
      <c r="BP13" s="86"/>
      <c r="BQ13" s="402"/>
      <c r="BR13" s="402"/>
      <c r="BS13" s="390"/>
      <c r="BT13" s="17"/>
      <c r="BU13" s="17"/>
      <c r="BV13" s="17"/>
      <c r="BW13" s="17"/>
      <c r="BX13" s="17"/>
      <c r="BY13" s="17"/>
      <c r="BZ13" s="17"/>
      <c r="CA13" s="17"/>
      <c r="CB13" s="17"/>
      <c r="CC13" s="93"/>
      <c r="CD13" s="93"/>
      <c r="CE13" s="93"/>
      <c r="CF13" s="93"/>
      <c r="CG13" s="93"/>
      <c r="CH13" s="93"/>
      <c r="CI13" s="93"/>
      <c r="CJ13" s="93"/>
      <c r="CK13" s="93"/>
      <c r="CY13" s="361"/>
      <c r="CZ13" s="361"/>
      <c r="DD13" s="361"/>
      <c r="DE13" s="361"/>
      <c r="DF13" s="361"/>
      <c r="DG13" s="363"/>
    </row>
    <row r="14" spans="1:129" s="11" customFormat="1" ht="102.75" customHeight="1" x14ac:dyDescent="0.25">
      <c r="A14" s="358"/>
      <c r="B14" s="358"/>
      <c r="C14" s="358"/>
      <c r="D14" s="399"/>
      <c r="E14" s="358"/>
      <c r="F14" s="358"/>
      <c r="G14" s="358"/>
      <c r="H14" s="358"/>
      <c r="I14" s="358"/>
      <c r="J14" s="358"/>
      <c r="K14" s="358"/>
      <c r="L14" s="358"/>
      <c r="M14" s="358"/>
      <c r="N14" s="365"/>
      <c r="O14" s="365"/>
      <c r="P14" s="365"/>
      <c r="Q14" s="85" t="s">
        <v>306</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366"/>
      <c r="AF14" s="365"/>
      <c r="AG14" s="365"/>
      <c r="AH14" s="365"/>
      <c r="AI14" s="365"/>
      <c r="AJ14" s="365"/>
      <c r="AK14" s="365"/>
      <c r="AL14" s="426"/>
      <c r="AM14" s="85" t="s">
        <v>307</v>
      </c>
      <c r="AN14" s="85" t="s">
        <v>308</v>
      </c>
      <c r="AO14" s="93" t="s">
        <v>292</v>
      </c>
      <c r="AP14" s="84">
        <v>43467</v>
      </c>
      <c r="AQ14" s="84">
        <v>43830</v>
      </c>
      <c r="AR14" s="93" t="s">
        <v>309</v>
      </c>
      <c r="AS14" s="20"/>
      <c r="AT14" s="20"/>
      <c r="AU14" s="92"/>
      <c r="AV14" s="381"/>
      <c r="AW14" s="381"/>
      <c r="AX14" s="424"/>
      <c r="AY14" s="381"/>
      <c r="AZ14" s="92"/>
      <c r="BA14" s="381"/>
      <c r="BB14" s="20"/>
      <c r="BC14" s="20"/>
      <c r="BD14" s="85"/>
      <c r="BE14" s="85"/>
      <c r="BF14" s="90"/>
      <c r="BG14" s="86"/>
      <c r="BH14" s="403"/>
      <c r="BI14" s="403"/>
      <c r="BJ14" s="383"/>
      <c r="BK14" s="20"/>
      <c r="BL14" s="20"/>
      <c r="BM14" s="85"/>
      <c r="BN14" s="85"/>
      <c r="BO14" s="90"/>
      <c r="BP14" s="86"/>
      <c r="BQ14" s="403"/>
      <c r="BR14" s="403"/>
      <c r="BS14" s="383"/>
      <c r="BT14" s="17"/>
      <c r="BU14" s="17"/>
      <c r="BV14" s="17"/>
      <c r="BW14" s="17"/>
      <c r="BX14" s="17"/>
      <c r="BY14" s="17"/>
      <c r="BZ14" s="17"/>
      <c r="CA14" s="17"/>
      <c r="CB14" s="17"/>
      <c r="CC14" s="93"/>
      <c r="CD14" s="93"/>
      <c r="CE14" s="93"/>
      <c r="CF14" s="93"/>
      <c r="CG14" s="93"/>
      <c r="CH14" s="93"/>
      <c r="CI14" s="93"/>
      <c r="CJ14" s="93"/>
      <c r="CK14" s="93"/>
      <c r="CY14" s="362"/>
      <c r="CZ14" s="362"/>
      <c r="DD14" s="361"/>
      <c r="DE14" s="361"/>
      <c r="DF14" s="361"/>
      <c r="DG14" s="363"/>
    </row>
    <row r="15" spans="1:129" ht="121.75" customHeight="1" x14ac:dyDescent="0.25">
      <c r="A15" s="358" t="s">
        <v>22</v>
      </c>
      <c r="B15" s="358" t="s">
        <v>194</v>
      </c>
      <c r="C15" s="358" t="s">
        <v>194</v>
      </c>
      <c r="D15" s="425" t="s">
        <v>201</v>
      </c>
      <c r="E15" s="358" t="s">
        <v>310</v>
      </c>
      <c r="F15" s="358" t="s">
        <v>311</v>
      </c>
      <c r="L15" s="358" t="s">
        <v>312</v>
      </c>
      <c r="M15" s="358" t="s">
        <v>313</v>
      </c>
      <c r="N15" s="365" t="s">
        <v>10</v>
      </c>
      <c r="O15" s="365" t="s">
        <v>14</v>
      </c>
      <c r="P15" s="365" t="str">
        <f>INDEX([10]Validacion!$C$15:$G$19,'Mapa de Riesgos'!CY15:CY17,'Mapa de Riesgos'!CZ15:CZ17)</f>
        <v>Alta</v>
      </c>
      <c r="Q15" s="85" t="s">
        <v>314</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366">
        <f>(IF(AD15="Fuerte",100,IF(AD15="Moderado",50,0))+IF(AD16="Fuerte",100,IF(AD16="Moderado",50,0))+IF(AD17="Fuerte",100,IF(AD17="Moderado",50,0)))/3</f>
        <v>100</v>
      </c>
      <c r="AF15" s="365" t="str">
        <f>IF(AE15=100,"Fuerte",IF(OR(AE15=99,AE15&gt;=50),"Moderado","Débil"))</f>
        <v>Fuerte</v>
      </c>
      <c r="AG15" s="365" t="s">
        <v>150</v>
      </c>
      <c r="AH15" s="365" t="s">
        <v>152</v>
      </c>
      <c r="AI15" s="365" t="str">
        <f>VLOOKUP(IF(DE15=0,DE15+1,DE15),[10]Validacion!$J$15:$K$19,2,FALSE)</f>
        <v>Rara Vez</v>
      </c>
      <c r="AJ15" s="365" t="str">
        <f>VLOOKUP(IF(DG15=0,DG15+1,DG15),[10]Validacion!$J$23:$K$27,2,FALSE)</f>
        <v>Mayor</v>
      </c>
      <c r="AK15" s="365" t="str">
        <f>INDEX([10]Validacion!$C$15:$G$19,IF(DE15=0,DE15+1,'Mapa de Riesgos'!DE15:DE17),IF(DG15=0,DG15+1,'Mapa de Riesgos'!DG15:DG17))</f>
        <v>Alta</v>
      </c>
      <c r="AL15" s="365" t="s">
        <v>226</v>
      </c>
      <c r="AM15" s="93" t="s">
        <v>315</v>
      </c>
      <c r="AN15" s="93" t="s">
        <v>316</v>
      </c>
      <c r="AO15" s="93" t="s">
        <v>22</v>
      </c>
      <c r="AP15" s="84">
        <v>43467</v>
      </c>
      <c r="AQ15" s="84">
        <v>43830</v>
      </c>
      <c r="AR15" s="93" t="s">
        <v>317</v>
      </c>
      <c r="AS15" s="93"/>
      <c r="AT15" s="93"/>
      <c r="AU15" s="93"/>
      <c r="AV15" s="93"/>
      <c r="AW15" s="115"/>
      <c r="AX15" s="86"/>
      <c r="AY15" s="360"/>
      <c r="AZ15" s="94"/>
      <c r="BA15" s="360"/>
      <c r="BB15" s="116"/>
      <c r="BC15" s="116"/>
      <c r="BD15" s="116"/>
      <c r="BE15" s="116"/>
      <c r="BF15" s="117"/>
      <c r="BG15" s="118"/>
      <c r="BH15" s="391"/>
      <c r="BI15" s="391"/>
      <c r="BJ15" s="411"/>
      <c r="BK15" s="116"/>
      <c r="BL15" s="116"/>
      <c r="BM15" s="116"/>
      <c r="BN15" s="116"/>
      <c r="BO15" s="117"/>
      <c r="BP15" s="118"/>
      <c r="BQ15" s="391"/>
      <c r="BR15" s="391"/>
      <c r="BS15" s="382"/>
      <c r="BT15" s="119"/>
      <c r="BU15" s="119"/>
      <c r="BV15" s="119"/>
      <c r="BW15" s="119"/>
      <c r="BX15" s="119"/>
      <c r="BY15" s="119"/>
      <c r="BZ15" s="119"/>
      <c r="CA15" s="119"/>
      <c r="CB15" s="119"/>
      <c r="CC15" s="93"/>
      <c r="CD15" s="93"/>
      <c r="CE15" s="93"/>
      <c r="CF15" s="93"/>
      <c r="CG15" s="93"/>
      <c r="CH15" s="93"/>
      <c r="CI15" s="93"/>
      <c r="CJ15" s="93"/>
      <c r="CK15" s="93"/>
      <c r="CM15" s="418"/>
      <c r="CY15" s="360">
        <f>VLOOKUP(N15,[10]Validacion!$I$15:$M$19,2,FALSE)</f>
        <v>2</v>
      </c>
      <c r="CZ15" s="360">
        <f>VLOOKUP(O15,[10]Validacion!$I$23:$J$27,2,FALSE)</f>
        <v>4</v>
      </c>
      <c r="DD15" s="360">
        <f>VLOOKUP($N15,[10]Validacion!$I$15:$M$19,2,FALSE)</f>
        <v>2</v>
      </c>
      <c r="DE15" s="360">
        <f>IF(AF15="Fuerte",DD15-2,IF(AND(AF15="Moderado",AG15="Directamente",AH15="Directamente"),DD15-1,IF(AND(AF15="Moderado",AG15="No Disminuye",AH15="Directamente"),DD15,IF(AND(AF15="Moderado",AG15="Directamente",AH15="No Disminuye"),DD15-1,DD15))))</f>
        <v>0</v>
      </c>
      <c r="DF15" s="360">
        <f>VLOOKUP($O15,[10]Validacion!$I$23:$J$27,2,FALSE)</f>
        <v>4</v>
      </c>
      <c r="DG15" s="363">
        <f>IF(AF15="Fuerte",DF15,IF(AND(AF15="Moderado",AG15="Directamente",AH15="Directamente"),DF15-1,IF(AND(AF15="Moderado",AG15="No Disminuye",AH15="Directamente"),DF15-1,IF(AND(AF15="Moderado",AG15="Directamente",AH15="No Disminuye"),DF15,DF15))))</f>
        <v>4</v>
      </c>
    </row>
    <row r="16" spans="1:129" ht="87.8" customHeight="1" x14ac:dyDescent="0.25">
      <c r="A16" s="358"/>
      <c r="B16" s="358"/>
      <c r="C16" s="358"/>
      <c r="D16" s="425"/>
      <c r="E16" s="358"/>
      <c r="F16" s="358"/>
      <c r="L16" s="358"/>
      <c r="M16" s="358"/>
      <c r="N16" s="365"/>
      <c r="O16" s="365"/>
      <c r="P16" s="365"/>
      <c r="Q16" s="85" t="s">
        <v>318</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366"/>
      <c r="AF16" s="365"/>
      <c r="AG16" s="365"/>
      <c r="AH16" s="365"/>
      <c r="AI16" s="365"/>
      <c r="AJ16" s="365"/>
      <c r="AK16" s="365"/>
      <c r="AL16" s="365"/>
      <c r="AM16" s="93" t="s">
        <v>319</v>
      </c>
      <c r="AN16" s="93" t="s">
        <v>320</v>
      </c>
      <c r="AO16" s="93" t="s">
        <v>22</v>
      </c>
      <c r="AP16" s="84">
        <v>43467</v>
      </c>
      <c r="AQ16" s="84">
        <v>43830</v>
      </c>
      <c r="AR16" s="93" t="s">
        <v>321</v>
      </c>
      <c r="AS16" s="93"/>
      <c r="AT16" s="93"/>
      <c r="AU16" s="380"/>
      <c r="AV16" s="380"/>
      <c r="AW16" s="385"/>
      <c r="AX16" s="387"/>
      <c r="AY16" s="361"/>
      <c r="AZ16" s="95"/>
      <c r="BA16" s="361"/>
      <c r="BB16" s="116"/>
      <c r="BC16" s="116"/>
      <c r="BD16" s="414"/>
      <c r="BE16" s="414"/>
      <c r="BF16" s="416"/>
      <c r="BG16" s="409"/>
      <c r="BH16" s="392"/>
      <c r="BI16" s="392"/>
      <c r="BJ16" s="412"/>
      <c r="BK16" s="116"/>
      <c r="BL16" s="116"/>
      <c r="BM16" s="414"/>
      <c r="BN16" s="414"/>
      <c r="BO16" s="416"/>
      <c r="BP16" s="409"/>
      <c r="BQ16" s="392"/>
      <c r="BR16" s="392"/>
      <c r="BS16" s="390"/>
      <c r="BT16" s="97"/>
      <c r="BU16" s="97"/>
      <c r="BV16" s="382"/>
      <c r="BW16" s="382"/>
      <c r="BX16" s="382"/>
      <c r="BY16" s="382"/>
      <c r="BZ16" s="382"/>
      <c r="CA16" s="97"/>
      <c r="CB16" s="382"/>
      <c r="CC16" s="93"/>
      <c r="CD16" s="93"/>
      <c r="CE16" s="93"/>
      <c r="CF16" s="93"/>
      <c r="CG16" s="93"/>
      <c r="CH16" s="93"/>
      <c r="CI16" s="93"/>
      <c r="CJ16" s="93"/>
      <c r="CK16" s="93"/>
      <c r="CM16" s="418"/>
      <c r="CY16" s="361"/>
      <c r="CZ16" s="361"/>
      <c r="DD16" s="361"/>
      <c r="DE16" s="361"/>
      <c r="DF16" s="361"/>
      <c r="DG16" s="363"/>
    </row>
    <row r="17" spans="1:112" ht="74.25" customHeight="1" x14ac:dyDescent="0.25">
      <c r="A17" s="358"/>
      <c r="B17" s="358"/>
      <c r="C17" s="358"/>
      <c r="D17" s="425"/>
      <c r="E17" s="358"/>
      <c r="F17" s="358"/>
      <c r="G17" s="111"/>
      <c r="H17" s="111"/>
      <c r="I17" s="111"/>
      <c r="J17" s="111"/>
      <c r="K17" s="111"/>
      <c r="L17" s="358"/>
      <c r="M17" s="358"/>
      <c r="N17" s="365"/>
      <c r="O17" s="365"/>
      <c r="P17" s="365"/>
      <c r="Q17" s="85" t="s">
        <v>322</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366"/>
      <c r="AF17" s="365"/>
      <c r="AG17" s="365"/>
      <c r="AH17" s="365"/>
      <c r="AI17" s="365"/>
      <c r="AJ17" s="365"/>
      <c r="AK17" s="365"/>
      <c r="AL17" s="365"/>
      <c r="AM17" s="93" t="s">
        <v>323</v>
      </c>
      <c r="AN17" s="93" t="s">
        <v>324</v>
      </c>
      <c r="AO17" s="93" t="s">
        <v>22</v>
      </c>
      <c r="AP17" s="84">
        <v>43467</v>
      </c>
      <c r="AQ17" s="84">
        <v>43830</v>
      </c>
      <c r="AR17" s="93" t="s">
        <v>325</v>
      </c>
      <c r="AS17" s="93"/>
      <c r="AT17" s="85"/>
      <c r="AU17" s="381"/>
      <c r="AV17" s="381"/>
      <c r="AW17" s="386"/>
      <c r="AX17" s="388"/>
      <c r="AY17" s="362"/>
      <c r="AZ17" s="96"/>
      <c r="BA17" s="362"/>
      <c r="BB17" s="116"/>
      <c r="BC17" s="120"/>
      <c r="BD17" s="415"/>
      <c r="BE17" s="415"/>
      <c r="BF17" s="417"/>
      <c r="BG17" s="410"/>
      <c r="BH17" s="393"/>
      <c r="BI17" s="393"/>
      <c r="BJ17" s="413"/>
      <c r="BK17" s="116"/>
      <c r="BL17" s="120"/>
      <c r="BM17" s="415"/>
      <c r="BN17" s="415"/>
      <c r="BO17" s="417"/>
      <c r="BP17" s="410"/>
      <c r="BQ17" s="393"/>
      <c r="BR17" s="393"/>
      <c r="BS17" s="383"/>
      <c r="BT17" s="98"/>
      <c r="BU17" s="98"/>
      <c r="BV17" s="383"/>
      <c r="BW17" s="383"/>
      <c r="BX17" s="383"/>
      <c r="BY17" s="383"/>
      <c r="BZ17" s="383"/>
      <c r="CA17" s="98"/>
      <c r="CB17" s="383"/>
      <c r="CC17" s="93"/>
      <c r="CD17" s="93"/>
      <c r="CE17" s="93"/>
      <c r="CF17" s="93"/>
      <c r="CG17" s="93"/>
      <c r="CH17" s="93"/>
      <c r="CI17" s="93"/>
      <c r="CJ17" s="93"/>
      <c r="CK17" s="93"/>
      <c r="CM17" s="418"/>
      <c r="CY17" s="362"/>
      <c r="CZ17" s="362"/>
      <c r="DD17" s="361"/>
      <c r="DE17" s="361"/>
      <c r="DF17" s="361"/>
      <c r="DG17" s="363"/>
    </row>
    <row r="18" spans="1:112" ht="108" customHeight="1" x14ac:dyDescent="0.25">
      <c r="A18" s="358" t="s">
        <v>326</v>
      </c>
      <c r="B18" s="358" t="s">
        <v>197</v>
      </c>
      <c r="C18" s="358" t="s">
        <v>197</v>
      </c>
      <c r="D18" s="421" t="s">
        <v>198</v>
      </c>
      <c r="E18" s="420" t="s">
        <v>327</v>
      </c>
      <c r="F18" s="371" t="s">
        <v>328</v>
      </c>
      <c r="G18" s="9" t="s">
        <v>45</v>
      </c>
      <c r="H18" s="9" t="s">
        <v>45</v>
      </c>
      <c r="I18" s="9" t="s">
        <v>45</v>
      </c>
      <c r="J18" s="9" t="s">
        <v>45</v>
      </c>
      <c r="K18" s="9" t="s">
        <v>45</v>
      </c>
      <c r="L18" s="371" t="s">
        <v>329</v>
      </c>
      <c r="M18" s="371" t="s">
        <v>330</v>
      </c>
      <c r="N18" s="365" t="s">
        <v>9</v>
      </c>
      <c r="O18" s="365" t="s">
        <v>14</v>
      </c>
      <c r="P18" s="365" t="str">
        <f>INDEX([10]Validacion!$C$15:$G$19,'Mapa de Riesgos'!CY18:CY20,'Mapa de Riesgos'!CZ18:CZ20)</f>
        <v>Extrema</v>
      </c>
      <c r="Q18" s="116" t="s">
        <v>331</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366">
        <f>(IF(AD18="Fuerte",100,IF(AD18="Moderado",50,0))+IF(AD19="Fuerte",100,IF(AD19="Moderado",50,0))+IF(AD20="Fuerte",100,IF(AD20="Moderado",50,0)))/3</f>
        <v>100</v>
      </c>
      <c r="AF18" s="365" t="str">
        <f>IF(AE18=100,"Fuerte",IF(OR(AE18=99,AE18&gt;=50),"Moderado","Débil"))</f>
        <v>Fuerte</v>
      </c>
      <c r="AG18" s="365" t="s">
        <v>150</v>
      </c>
      <c r="AH18" s="365" t="s">
        <v>152</v>
      </c>
      <c r="AI18" s="365" t="str">
        <f>VLOOKUP(IF(DE18=0,DE18+1,IF(DE18&lt;0,DE18+2,DE18)),[10]Validacion!$J$15:$K$19,2,FALSE)</f>
        <v>Rara Vez</v>
      </c>
      <c r="AJ18" s="365" t="str">
        <f>VLOOKUP(IF(DG18=0,DG18+1,DG18),[10]Validacion!$J$23:$K$27,2,FALSE)</f>
        <v>Mayor</v>
      </c>
      <c r="AK18" s="365" t="str">
        <f>INDEX([10]Validacion!$C$15:$G$19,IF(DE18=0,DE18+1,IF(DE18&lt;0,DE18+2,'Mapa de Riesgos'!DE18:DE20)),IF(DG18=0,DG18+1,'Mapa de Riesgos'!DG18:DG20))</f>
        <v>Alta</v>
      </c>
      <c r="AL18" s="365" t="s">
        <v>226</v>
      </c>
      <c r="AM18" s="116" t="s">
        <v>332</v>
      </c>
      <c r="AN18" s="116" t="s">
        <v>333</v>
      </c>
      <c r="AO18" s="93" t="s">
        <v>334</v>
      </c>
      <c r="AP18" s="84">
        <v>43525</v>
      </c>
      <c r="AQ18" s="84">
        <v>43830</v>
      </c>
      <c r="AR18" s="93" t="s">
        <v>335</v>
      </c>
      <c r="AS18" s="93"/>
      <c r="AT18" s="93"/>
      <c r="AU18" s="93"/>
      <c r="AV18" s="93"/>
      <c r="AW18" s="121"/>
      <c r="AX18" s="86"/>
      <c r="AY18" s="360"/>
      <c r="AZ18" s="94"/>
      <c r="BA18" s="360"/>
      <c r="BB18" s="116"/>
      <c r="BC18" s="116"/>
      <c r="BD18" s="116"/>
      <c r="BE18" s="116"/>
      <c r="BF18" s="122"/>
      <c r="BG18" s="118"/>
      <c r="BH18" s="391"/>
      <c r="BI18" s="391"/>
      <c r="BJ18" s="414" t="s">
        <v>336</v>
      </c>
      <c r="BK18" s="116"/>
      <c r="BL18" s="116"/>
      <c r="BM18" s="116"/>
      <c r="BN18" s="116"/>
      <c r="BO18" s="122"/>
      <c r="BP18" s="118"/>
      <c r="BQ18" s="391"/>
      <c r="BR18" s="391"/>
      <c r="BS18" s="414"/>
      <c r="BT18" s="119"/>
      <c r="BU18" s="119"/>
      <c r="BV18" s="119"/>
      <c r="BW18" s="119"/>
      <c r="BX18" s="119"/>
      <c r="BY18" s="119"/>
      <c r="BZ18" s="119"/>
      <c r="CA18" s="119"/>
      <c r="CB18" s="119"/>
      <c r="CC18" s="93"/>
      <c r="CD18" s="93"/>
      <c r="CE18" s="93"/>
      <c r="CF18" s="93"/>
      <c r="CG18" s="93"/>
      <c r="CH18" s="93"/>
      <c r="CI18" s="93"/>
      <c r="CJ18" s="93"/>
      <c r="CK18" s="93"/>
      <c r="CY18" s="360">
        <f>VLOOKUP(N18,[10]Validacion!$I$15:$M$19,2,FALSE)</f>
        <v>3</v>
      </c>
      <c r="CZ18" s="360">
        <f>VLOOKUP(O18,[10]Validacion!$I$23:$J$27,2,FALSE)</f>
        <v>4</v>
      </c>
      <c r="DD18" s="360">
        <f>VLOOKUP($N18,[10]Validacion!$I$15:$M$19,2,FALSE)</f>
        <v>3</v>
      </c>
      <c r="DE18" s="360">
        <f>IF(AF18="Fuerte",DD18-2,IF(AND(AF18="Moderado",AG18="Directamente",AH18="Directamente"),DD18-1,IF(AND(AF18="Moderado",AG18="No Disminuye",AH18="Directamente"),DD18,IF(AND(AF18="Moderado",AG18="Directamente",AH18="No Disminuye"),DD18-1,DD18))))</f>
        <v>1</v>
      </c>
      <c r="DF18" s="360">
        <f>VLOOKUP($O18,[10]Validacion!$I$23:$J$27,2,FALSE)</f>
        <v>4</v>
      </c>
      <c r="DG18" s="363">
        <f>IF(AF18="Fuerte",DF18,IF(AND(AF18="Moderado",AG18="Directamente",AH18="Directamente"),DF18-1,IF(AND(AF18="Moderado",AG18="No Disminuye",AH18="Directamente"),DF18-1,IF(AND(AF18="Moderado",AG18="Directamente",AH18="No Disminuye"),DF18,DF18))))</f>
        <v>4</v>
      </c>
      <c r="DH18" s="363" t="e">
        <f>IF(AJ18="Fuerte",#REF!-1,IF(AND(AJ18="Moderado",AK18="Directamente",AL18="Directamente"),#REF!-1,IF(AND(AJ18="Moderado",AK18="No Disminuye",AL18="Directamente"),#REF!-1,IF(AND(AJ18="Moderado",AK18="Directamente",AL18="No Disminuye"),#REF!,#REF!))))</f>
        <v>#REF!</v>
      </c>
    </row>
    <row r="19" spans="1:112" ht="120.75" customHeight="1" x14ac:dyDescent="0.25">
      <c r="A19" s="358"/>
      <c r="B19" s="358"/>
      <c r="C19" s="358"/>
      <c r="D19" s="421"/>
      <c r="E19" s="420"/>
      <c r="F19" s="371"/>
      <c r="G19" s="10" t="s">
        <v>224</v>
      </c>
      <c r="H19" s="10" t="s">
        <v>224</v>
      </c>
      <c r="I19" s="10" t="s">
        <v>224</v>
      </c>
      <c r="J19" s="10" t="s">
        <v>224</v>
      </c>
      <c r="K19" s="10" t="s">
        <v>224</v>
      </c>
      <c r="L19" s="371"/>
      <c r="M19" s="371"/>
      <c r="N19" s="365"/>
      <c r="O19" s="365"/>
      <c r="P19" s="365"/>
      <c r="Q19" s="116" t="s">
        <v>337</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366"/>
      <c r="AF19" s="365"/>
      <c r="AG19" s="365"/>
      <c r="AH19" s="365"/>
      <c r="AI19" s="365"/>
      <c r="AJ19" s="365"/>
      <c r="AK19" s="365"/>
      <c r="AL19" s="365"/>
      <c r="AM19" s="116" t="s">
        <v>338</v>
      </c>
      <c r="AN19" s="116" t="s">
        <v>339</v>
      </c>
      <c r="AO19" s="93" t="s">
        <v>334</v>
      </c>
      <c r="AP19" s="84">
        <v>43525</v>
      </c>
      <c r="AQ19" s="84">
        <v>43830</v>
      </c>
      <c r="AR19" s="93" t="s">
        <v>340</v>
      </c>
      <c r="AS19" s="93"/>
      <c r="AT19" s="93"/>
      <c r="AU19" s="93"/>
      <c r="AV19" s="93"/>
      <c r="AW19" s="121"/>
      <c r="AX19" s="86"/>
      <c r="AY19" s="361"/>
      <c r="AZ19" s="96"/>
      <c r="BA19" s="361"/>
      <c r="BB19" s="116"/>
      <c r="BC19" s="116"/>
      <c r="BD19" s="123"/>
      <c r="BE19" s="116"/>
      <c r="BF19" s="124"/>
      <c r="BG19" s="118"/>
      <c r="BH19" s="392"/>
      <c r="BI19" s="392"/>
      <c r="BJ19" s="422"/>
      <c r="BK19" s="116"/>
      <c r="BL19" s="116"/>
      <c r="BM19" s="123"/>
      <c r="BN19" s="116"/>
      <c r="BO19" s="124"/>
      <c r="BP19" s="118"/>
      <c r="BQ19" s="392"/>
      <c r="BR19" s="392"/>
      <c r="BS19" s="422"/>
      <c r="BT19" s="119"/>
      <c r="BU19" s="119"/>
      <c r="BV19" s="119"/>
      <c r="BW19" s="119"/>
      <c r="BX19" s="119"/>
      <c r="BY19" s="119"/>
      <c r="BZ19" s="119"/>
      <c r="CA19" s="119"/>
      <c r="CB19" s="119"/>
      <c r="CC19" s="93"/>
      <c r="CD19" s="93"/>
      <c r="CE19" s="93"/>
      <c r="CF19" s="93"/>
      <c r="CG19" s="93"/>
      <c r="CH19" s="93"/>
      <c r="CI19" s="93"/>
      <c r="CJ19" s="93"/>
      <c r="CK19" s="93"/>
      <c r="CY19" s="361"/>
      <c r="CZ19" s="361"/>
      <c r="DD19" s="361"/>
      <c r="DE19" s="361"/>
      <c r="DF19" s="361"/>
      <c r="DG19" s="363"/>
      <c r="DH19" s="363"/>
    </row>
    <row r="20" spans="1:112" ht="145.55000000000001" customHeight="1" x14ac:dyDescent="0.25">
      <c r="A20" s="358"/>
      <c r="B20" s="358"/>
      <c r="C20" s="358"/>
      <c r="D20" s="421"/>
      <c r="E20" s="420"/>
      <c r="F20" s="358"/>
      <c r="G20" s="10"/>
      <c r="H20" s="10"/>
      <c r="I20" s="10"/>
      <c r="J20" s="10"/>
      <c r="K20" s="10"/>
      <c r="L20" s="358"/>
      <c r="M20" s="371"/>
      <c r="N20" s="365"/>
      <c r="O20" s="365"/>
      <c r="P20" s="365"/>
      <c r="Q20" s="116" t="s">
        <v>341</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366"/>
      <c r="AF20" s="365"/>
      <c r="AG20" s="365"/>
      <c r="AH20" s="365"/>
      <c r="AI20" s="365"/>
      <c r="AJ20" s="365"/>
      <c r="AK20" s="365"/>
      <c r="AL20" s="365"/>
      <c r="AM20" s="116" t="s">
        <v>342</v>
      </c>
      <c r="AN20" s="116" t="s">
        <v>333</v>
      </c>
      <c r="AO20" s="116" t="s">
        <v>343</v>
      </c>
      <c r="AP20" s="84">
        <v>43525</v>
      </c>
      <c r="AQ20" s="84">
        <v>43830</v>
      </c>
      <c r="AR20" s="93" t="s">
        <v>344</v>
      </c>
      <c r="AS20" s="93"/>
      <c r="AT20" s="93"/>
      <c r="AU20" s="93"/>
      <c r="AV20" s="93"/>
      <c r="AW20" s="121"/>
      <c r="AX20" s="86"/>
      <c r="AY20" s="362"/>
      <c r="AZ20" s="96"/>
      <c r="BA20" s="362"/>
      <c r="BB20" s="116"/>
      <c r="BC20" s="116"/>
      <c r="BD20" s="123"/>
      <c r="BE20" s="116"/>
      <c r="BF20" s="124"/>
      <c r="BG20" s="118"/>
      <c r="BH20" s="393"/>
      <c r="BI20" s="393"/>
      <c r="BJ20" s="415"/>
      <c r="BK20" s="116"/>
      <c r="BL20" s="116"/>
      <c r="BM20" s="123"/>
      <c r="BN20" s="116"/>
      <c r="BO20" s="124"/>
      <c r="BP20" s="118"/>
      <c r="BQ20" s="393"/>
      <c r="BR20" s="393"/>
      <c r="BS20" s="415"/>
      <c r="BT20" s="119"/>
      <c r="BU20" s="119"/>
      <c r="BV20" s="119"/>
      <c r="BW20" s="119"/>
      <c r="BX20" s="119"/>
      <c r="BY20" s="119"/>
      <c r="BZ20" s="119"/>
      <c r="CA20" s="119"/>
      <c r="CB20" s="119"/>
      <c r="CC20" s="93"/>
      <c r="CD20" s="93"/>
      <c r="CE20" s="93"/>
      <c r="CF20" s="93"/>
      <c r="CG20" s="93"/>
      <c r="CH20" s="93"/>
      <c r="CI20" s="93"/>
      <c r="CJ20" s="93"/>
      <c r="CK20" s="93"/>
      <c r="CM20" s="125"/>
      <c r="CY20" s="362"/>
      <c r="CZ20" s="362"/>
      <c r="DD20" s="362"/>
      <c r="DE20" s="362"/>
      <c r="DF20" s="362"/>
      <c r="DG20" s="363"/>
      <c r="DH20" s="363"/>
    </row>
    <row r="21" spans="1:112" ht="132.80000000000001" customHeight="1" x14ac:dyDescent="0.25">
      <c r="A21" s="358" t="s">
        <v>54</v>
      </c>
      <c r="B21" s="358" t="s">
        <v>197</v>
      </c>
      <c r="C21" s="358" t="s">
        <v>197</v>
      </c>
      <c r="D21" s="421" t="s">
        <v>199</v>
      </c>
      <c r="E21" s="420" t="s">
        <v>327</v>
      </c>
      <c r="F21" s="358" t="s">
        <v>345</v>
      </c>
      <c r="G21" s="10"/>
      <c r="H21" s="10"/>
      <c r="I21" s="10"/>
      <c r="J21" s="10"/>
      <c r="K21" s="10"/>
      <c r="L21" s="358" t="s">
        <v>346</v>
      </c>
      <c r="M21" s="371" t="s">
        <v>347</v>
      </c>
      <c r="N21" s="365" t="s">
        <v>9</v>
      </c>
      <c r="O21" s="365" t="s">
        <v>14</v>
      </c>
      <c r="P21" s="365" t="str">
        <f>INDEX([10]Validacion!$C$15:$G$19,'Mapa de Riesgos'!CY21:CY23,'Mapa de Riesgos'!CZ21:CZ23)</f>
        <v>Extrema</v>
      </c>
      <c r="Q21" s="93" t="s">
        <v>348</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366">
        <f>(IF(AD21="Fuerte",100,IF(AD21="Moderado",50,0))+IF(AD22="Fuerte",100,IF(AD22="Moderado",50,0))+IF(AD23="Fuerte",100,IF(AD23="Moderado",50,0)))/3</f>
        <v>100</v>
      </c>
      <c r="AF21" s="365" t="str">
        <f>IF(AE21=100,"Fuerte",IF(OR(AE21=99,AE21&gt;=50),"Moderado","Débil"))</f>
        <v>Fuerte</v>
      </c>
      <c r="AG21" s="365" t="s">
        <v>150</v>
      </c>
      <c r="AH21" s="365" t="s">
        <v>152</v>
      </c>
      <c r="AI21" s="365" t="str">
        <f>VLOOKUP(IF(DE21=0,DE21+1,DE21),[10]Validacion!$J$15:$K$19,2,FALSE)</f>
        <v>Rara Vez</v>
      </c>
      <c r="AJ21" s="365" t="str">
        <f>VLOOKUP(IF(DG21=0,DG21+1,DG21),[10]Validacion!$J$23:$K$27,2,FALSE)</f>
        <v>Mayor</v>
      </c>
      <c r="AK21" s="365" t="str">
        <f>INDEX([10]Validacion!$C$15:$G$19,IF(DE21=0,DE21+1,'Mapa de Riesgos'!DE21:DE23),IF(DG21=0,DG21+1,'Mapa de Riesgos'!DG21:DG23))</f>
        <v>Alta</v>
      </c>
      <c r="AL21" s="365" t="s">
        <v>226</v>
      </c>
      <c r="AM21" s="116" t="s">
        <v>349</v>
      </c>
      <c r="AN21" s="85" t="s">
        <v>350</v>
      </c>
      <c r="AO21" s="93" t="s">
        <v>351</v>
      </c>
      <c r="AP21" s="84">
        <v>43467</v>
      </c>
      <c r="AQ21" s="84">
        <v>43830</v>
      </c>
      <c r="AR21" s="93" t="s">
        <v>352</v>
      </c>
      <c r="AS21" s="93"/>
      <c r="AT21" s="93"/>
      <c r="AU21" s="93"/>
      <c r="AV21" s="93"/>
      <c r="AW21" s="115"/>
      <c r="AX21" s="86"/>
      <c r="AY21" s="360"/>
      <c r="AZ21" s="94"/>
      <c r="BA21" s="360"/>
      <c r="BB21" s="116"/>
      <c r="BC21" s="116"/>
      <c r="BD21" s="116"/>
      <c r="BE21" s="116"/>
      <c r="BF21" s="117"/>
      <c r="BG21" s="118"/>
      <c r="BH21" s="391"/>
      <c r="BI21" s="391"/>
      <c r="BJ21" s="411"/>
      <c r="BK21" s="116"/>
      <c r="BL21" s="116"/>
      <c r="BM21" s="116"/>
      <c r="BN21" s="116"/>
      <c r="BO21" s="117"/>
      <c r="BP21" s="118"/>
      <c r="BQ21" s="391"/>
      <c r="BR21" s="391"/>
      <c r="BS21" s="382"/>
      <c r="BT21" s="119"/>
      <c r="BU21" s="119"/>
      <c r="BV21" s="119"/>
      <c r="BW21" s="119"/>
      <c r="BX21" s="119"/>
      <c r="BY21" s="119"/>
      <c r="BZ21" s="119"/>
      <c r="CA21" s="119"/>
      <c r="CB21" s="119"/>
      <c r="CC21" s="93"/>
      <c r="CD21" s="93"/>
      <c r="CE21" s="93"/>
      <c r="CF21" s="93"/>
      <c r="CG21" s="93"/>
      <c r="CH21" s="93"/>
      <c r="CI21" s="93"/>
      <c r="CJ21" s="93"/>
      <c r="CK21" s="93"/>
      <c r="CM21" s="418"/>
      <c r="CY21" s="360">
        <f>VLOOKUP(N21,[10]Validacion!$I$15:$M$19,2,FALSE)</f>
        <v>3</v>
      </c>
      <c r="CZ21" s="360">
        <f>VLOOKUP(O21,[10]Validacion!$I$23:$J$27,2,FALSE)</f>
        <v>4</v>
      </c>
      <c r="DD21" s="360">
        <f>VLOOKUP($N21,[10]Validacion!$I$15:$M$19,2,FALSE)</f>
        <v>3</v>
      </c>
      <c r="DE21" s="360">
        <f>IF(AF21="Fuerte",DD21-2,IF(AND(AF21="Moderado",AG21="Directamente",AH21="Directamente"),DD21-1,IF(AND(AF21="Moderado",AG21="No Disminuye",AH21="Directamente"),DD21,IF(AND(AF21="Moderado",AG21="Directamente",AH21="No Disminuye"),DD21-1,DD21))))</f>
        <v>1</v>
      </c>
      <c r="DF21" s="360">
        <f>VLOOKUP($O21,[10]Validacion!$I$23:$J$27,2,FALSE)</f>
        <v>4</v>
      </c>
      <c r="DG21" s="363">
        <f>IF(AF21="Fuerte",DF21,IF(AND(AF21="Moderado",AG21="Directamente",AH21="Directamente"),DF21-1,IF(AND(AF21="Moderado",AG21="No Disminuye",AH21="Directamente"),DF21-1,IF(AND(AF21="Moderado",AG21="Directamente",AH21="No Disminuye"),DF21,DF21))))</f>
        <v>4</v>
      </c>
    </row>
    <row r="22" spans="1:112" ht="132.80000000000001" customHeight="1" x14ac:dyDescent="0.25">
      <c r="A22" s="358"/>
      <c r="B22" s="358"/>
      <c r="C22" s="358"/>
      <c r="D22" s="421"/>
      <c r="E22" s="420"/>
      <c r="F22" s="358"/>
      <c r="G22" s="13"/>
      <c r="H22" s="13"/>
      <c r="I22" s="13"/>
      <c r="J22" s="13"/>
      <c r="K22" s="13"/>
      <c r="L22" s="358"/>
      <c r="M22" s="358"/>
      <c r="N22" s="365"/>
      <c r="O22" s="365"/>
      <c r="P22" s="365"/>
      <c r="Q22" s="93" t="s">
        <v>353</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366"/>
      <c r="AF22" s="365"/>
      <c r="AG22" s="365"/>
      <c r="AH22" s="365"/>
      <c r="AI22" s="365"/>
      <c r="AJ22" s="365"/>
      <c r="AK22" s="365"/>
      <c r="AL22" s="365"/>
      <c r="AM22" s="116" t="s">
        <v>354</v>
      </c>
      <c r="AN22" s="93" t="s">
        <v>355</v>
      </c>
      <c r="AO22" s="93" t="s">
        <v>351</v>
      </c>
      <c r="AP22" s="84">
        <v>43467</v>
      </c>
      <c r="AQ22" s="84">
        <v>43830</v>
      </c>
      <c r="AR22" s="93" t="s">
        <v>356</v>
      </c>
      <c r="AS22" s="93"/>
      <c r="AT22" s="93"/>
      <c r="AU22" s="92"/>
      <c r="AV22" s="92"/>
      <c r="AW22" s="126"/>
      <c r="AX22" s="127"/>
      <c r="AY22" s="361"/>
      <c r="AZ22" s="95"/>
      <c r="BA22" s="361"/>
      <c r="BB22" s="116"/>
      <c r="BC22" s="116"/>
      <c r="BD22" s="128"/>
      <c r="BE22" s="128"/>
      <c r="BF22" s="129"/>
      <c r="BG22" s="130"/>
      <c r="BH22" s="392"/>
      <c r="BI22" s="392"/>
      <c r="BJ22" s="412"/>
      <c r="BK22" s="116"/>
      <c r="BL22" s="116"/>
      <c r="BM22" s="128"/>
      <c r="BN22" s="128"/>
      <c r="BO22" s="129"/>
      <c r="BP22" s="130"/>
      <c r="BQ22" s="392"/>
      <c r="BR22" s="392"/>
      <c r="BS22" s="390"/>
      <c r="BT22" s="131"/>
      <c r="BU22" s="131"/>
      <c r="BV22" s="131"/>
      <c r="BW22" s="131"/>
      <c r="BX22" s="131"/>
      <c r="BY22" s="131"/>
      <c r="BZ22" s="131"/>
      <c r="CA22" s="131"/>
      <c r="CB22" s="131"/>
      <c r="CC22" s="93"/>
      <c r="CD22" s="93"/>
      <c r="CE22" s="93"/>
      <c r="CF22" s="93"/>
      <c r="CG22" s="93"/>
      <c r="CH22" s="93"/>
      <c r="CI22" s="93"/>
      <c r="CJ22" s="93"/>
      <c r="CK22" s="93"/>
      <c r="CM22" s="418"/>
      <c r="CY22" s="361"/>
      <c r="CZ22" s="361"/>
      <c r="DD22" s="361"/>
      <c r="DE22" s="361"/>
      <c r="DF22" s="361"/>
      <c r="DG22" s="363"/>
    </row>
    <row r="23" spans="1:112" ht="103.75" customHeight="1" x14ac:dyDescent="0.25">
      <c r="A23" s="358"/>
      <c r="B23" s="358"/>
      <c r="C23" s="358"/>
      <c r="D23" s="421"/>
      <c r="E23" s="420"/>
      <c r="F23" s="358"/>
      <c r="L23" s="358"/>
      <c r="M23" s="358"/>
      <c r="N23" s="365"/>
      <c r="O23" s="365"/>
      <c r="P23" s="365"/>
      <c r="Q23" s="93" t="s">
        <v>357</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366"/>
      <c r="AF23" s="365"/>
      <c r="AG23" s="365"/>
      <c r="AH23" s="365"/>
      <c r="AI23" s="365"/>
      <c r="AJ23" s="365"/>
      <c r="AK23" s="365"/>
      <c r="AL23" s="365"/>
      <c r="AM23" s="120" t="s">
        <v>358</v>
      </c>
      <c r="AN23" s="85" t="s">
        <v>359</v>
      </c>
      <c r="AO23" s="93" t="s">
        <v>351</v>
      </c>
      <c r="AP23" s="84">
        <v>43467</v>
      </c>
      <c r="AQ23" s="84">
        <v>43830</v>
      </c>
      <c r="AR23" s="93" t="s">
        <v>360</v>
      </c>
      <c r="AS23" s="93"/>
      <c r="AT23" s="85"/>
      <c r="AU23" s="92"/>
      <c r="AV23" s="92"/>
      <c r="AW23" s="126"/>
      <c r="AX23" s="132"/>
      <c r="AY23" s="362"/>
      <c r="AZ23" s="96"/>
      <c r="BA23" s="362"/>
      <c r="BB23" s="116"/>
      <c r="BC23" s="120"/>
      <c r="BD23" s="128"/>
      <c r="BE23" s="128"/>
      <c r="BF23" s="129"/>
      <c r="BG23" s="133"/>
      <c r="BH23" s="393"/>
      <c r="BI23" s="393"/>
      <c r="BJ23" s="413"/>
      <c r="BK23" s="116"/>
      <c r="BL23" s="120"/>
      <c r="BM23" s="128"/>
      <c r="BN23" s="128"/>
      <c r="BO23" s="129"/>
      <c r="BP23" s="133"/>
      <c r="BQ23" s="393"/>
      <c r="BR23" s="393"/>
      <c r="BS23" s="383"/>
      <c r="BT23" s="98"/>
      <c r="BU23" s="98"/>
      <c r="BV23" s="98"/>
      <c r="BW23" s="98"/>
      <c r="BX23" s="98"/>
      <c r="BY23" s="98"/>
      <c r="BZ23" s="98"/>
      <c r="CA23" s="98"/>
      <c r="CB23" s="98"/>
      <c r="CC23" s="93"/>
      <c r="CD23" s="93"/>
      <c r="CE23" s="93"/>
      <c r="CF23" s="93"/>
      <c r="CG23" s="93"/>
      <c r="CH23" s="93"/>
      <c r="CI23" s="93"/>
      <c r="CJ23" s="93"/>
      <c r="CK23" s="93"/>
      <c r="CM23" s="418"/>
      <c r="CY23" s="362"/>
      <c r="CZ23" s="362"/>
      <c r="DD23" s="361"/>
      <c r="DE23" s="361"/>
      <c r="DF23" s="361"/>
      <c r="DG23" s="363"/>
    </row>
    <row r="24" spans="1:112" ht="132.80000000000001" customHeight="1" x14ac:dyDescent="0.25">
      <c r="A24" s="358" t="s">
        <v>54</v>
      </c>
      <c r="B24" s="358" t="s">
        <v>197</v>
      </c>
      <c r="C24" s="358" t="s">
        <v>197</v>
      </c>
      <c r="D24" s="421" t="s">
        <v>199</v>
      </c>
      <c r="E24" s="420" t="s">
        <v>327</v>
      </c>
      <c r="F24" s="371" t="s">
        <v>361</v>
      </c>
      <c r="L24" s="371" t="s">
        <v>362</v>
      </c>
      <c r="M24" s="371" t="s">
        <v>363</v>
      </c>
      <c r="N24" s="365" t="s">
        <v>9</v>
      </c>
      <c r="O24" s="365" t="s">
        <v>14</v>
      </c>
      <c r="P24" s="365" t="str">
        <f>INDEX([10]Validacion!$C$15:$G$19,'Mapa de Riesgos'!CY24:CY25,'Mapa de Riesgos'!CZ24:CZ25)</f>
        <v>Extrema</v>
      </c>
      <c r="Q24" s="93" t="s">
        <v>364</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366">
        <f>(IF(AD24="Fuerte",100,IF(AD24="Moderado",50,0))+IF(AD25="Fuerte",100,IF(AD25="Moderado",50,0)))/2</f>
        <v>100</v>
      </c>
      <c r="AF24" s="365" t="str">
        <f>IF(AE24=100,"Fuerte",IF(OR(AE24=99,AE24&gt;=50),"Moderado","Débil"))</f>
        <v>Fuerte</v>
      </c>
      <c r="AG24" s="365" t="s">
        <v>150</v>
      </c>
      <c r="AH24" s="365" t="s">
        <v>152</v>
      </c>
      <c r="AI24" s="365" t="str">
        <f>VLOOKUP(IF(DE24=0,DE24+1,DE24),[10]Validacion!$J$15:$K$19,2,FALSE)</f>
        <v>Rara Vez</v>
      </c>
      <c r="AJ24" s="365" t="str">
        <f>VLOOKUP(IF(DG24=0,DG24+1,DG24),[10]Validacion!$J$23:$K$27,2,FALSE)</f>
        <v>Mayor</v>
      </c>
      <c r="AK24" s="365" t="str">
        <f>INDEX([10]Validacion!$C$15:$G$19,IF(DE24=0,DE24+1,'Mapa de Riesgos'!DE24:DE25),IF(DG24=0,DG24+1,'Mapa de Riesgos'!DG24:DG25))</f>
        <v>Alta</v>
      </c>
      <c r="AL24" s="365" t="s">
        <v>226</v>
      </c>
      <c r="AM24" s="120" t="s">
        <v>365</v>
      </c>
      <c r="AN24" s="120" t="s">
        <v>366</v>
      </c>
      <c r="AO24" s="120" t="s">
        <v>351</v>
      </c>
      <c r="AP24" s="84">
        <v>43467</v>
      </c>
      <c r="AQ24" s="84">
        <v>43830</v>
      </c>
      <c r="AR24" s="93" t="s">
        <v>367</v>
      </c>
      <c r="AS24" s="93"/>
      <c r="AT24" s="93"/>
      <c r="AU24" s="93"/>
      <c r="AV24" s="93"/>
      <c r="AW24" s="115"/>
      <c r="AX24" s="86"/>
      <c r="AY24" s="360"/>
      <c r="AZ24" s="94"/>
      <c r="BA24" s="360"/>
      <c r="BB24" s="116"/>
      <c r="BC24" s="116"/>
      <c r="BD24" s="116"/>
      <c r="BE24" s="116"/>
      <c r="BF24" s="117"/>
      <c r="BG24" s="118"/>
      <c r="BH24" s="391"/>
      <c r="BI24" s="391"/>
      <c r="BJ24" s="411"/>
      <c r="BK24" s="116"/>
      <c r="BL24" s="116"/>
      <c r="BM24" s="116"/>
      <c r="BN24" s="116"/>
      <c r="BO24" s="117"/>
      <c r="BP24" s="118"/>
      <c r="BQ24" s="391"/>
      <c r="BR24" s="391"/>
      <c r="BS24" s="382"/>
      <c r="BT24" s="119"/>
      <c r="BU24" s="119"/>
      <c r="BV24" s="119"/>
      <c r="BW24" s="119"/>
      <c r="BX24" s="119"/>
      <c r="BY24" s="119"/>
      <c r="BZ24" s="119"/>
      <c r="CA24" s="119"/>
      <c r="CB24" s="119"/>
      <c r="CC24" s="93"/>
      <c r="CD24" s="93"/>
      <c r="CE24" s="93"/>
      <c r="CF24" s="93"/>
      <c r="CG24" s="93"/>
      <c r="CH24" s="93"/>
      <c r="CI24" s="93"/>
      <c r="CJ24" s="93"/>
      <c r="CK24" s="93"/>
      <c r="CM24" s="418"/>
      <c r="CY24" s="360">
        <f>VLOOKUP(N24,[10]Validacion!$I$15:$M$19,2,FALSE)</f>
        <v>3</v>
      </c>
      <c r="CZ24" s="360">
        <f>VLOOKUP(O24,[10]Validacion!$I$23:$J$27,2,FALSE)</f>
        <v>4</v>
      </c>
      <c r="DD24" s="360">
        <f>VLOOKUP($N24,[10]Validacion!$I$15:$M$19,2,FALSE)</f>
        <v>3</v>
      </c>
      <c r="DE24" s="360">
        <f>IF(AF24="Fuerte",DD24-2,IF(AND(AF24="Moderado",AG24="Directamente",AH24="Directamente"),DD24-1,IF(AND(AF24="Moderado",AG24="No Disminuye",AH24="Directamente"),DD24,IF(AND(AF24="Moderado",AG24="Directamente",AH24="No Disminuye"),DD24-1,DD24))))</f>
        <v>1</v>
      </c>
      <c r="DF24" s="360">
        <f>VLOOKUP($O24,[10]Validacion!$I$23:$J$27,2,FALSE)</f>
        <v>4</v>
      </c>
      <c r="DG24" s="363">
        <f>IF(AF24="Fuerte",DF24,IF(AND(AF24="Moderado",AG24="Directamente",AH24="Directamente"),DF24-1,IF(AND(AF24="Moderado",AG24="No Disminuye",AH24="Directamente"),DF24-1,IF(AND(AF24="Moderado",AG24="Directamente",AH24="No Disminuye"),DF24,DF24))))</f>
        <v>4</v>
      </c>
    </row>
    <row r="25" spans="1:112" ht="103.75" customHeight="1" x14ac:dyDescent="0.25">
      <c r="A25" s="358"/>
      <c r="B25" s="358"/>
      <c r="C25" s="358"/>
      <c r="D25" s="421"/>
      <c r="E25" s="420"/>
      <c r="F25" s="371"/>
      <c r="L25" s="371"/>
      <c r="M25" s="371"/>
      <c r="N25" s="365"/>
      <c r="O25" s="365"/>
      <c r="P25" s="365"/>
      <c r="Q25" s="93" t="s">
        <v>368</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366"/>
      <c r="AF25" s="365"/>
      <c r="AG25" s="365"/>
      <c r="AH25" s="365"/>
      <c r="AI25" s="365"/>
      <c r="AJ25" s="365"/>
      <c r="AK25" s="365"/>
      <c r="AL25" s="365"/>
      <c r="AM25" s="120" t="s">
        <v>358</v>
      </c>
      <c r="AN25" s="85" t="s">
        <v>359</v>
      </c>
      <c r="AO25" s="120" t="s">
        <v>351</v>
      </c>
      <c r="AP25" s="84">
        <v>43467</v>
      </c>
      <c r="AQ25" s="84">
        <v>43830</v>
      </c>
      <c r="AR25" s="93" t="s">
        <v>360</v>
      </c>
      <c r="AS25" s="93"/>
      <c r="AT25" s="85"/>
      <c r="AU25" s="92"/>
      <c r="AV25" s="92"/>
      <c r="AW25" s="126"/>
      <c r="AX25" s="132"/>
      <c r="AY25" s="362"/>
      <c r="AZ25" s="96"/>
      <c r="BA25" s="362"/>
      <c r="BB25" s="116"/>
      <c r="BC25" s="120"/>
      <c r="BD25" s="128"/>
      <c r="BE25" s="128"/>
      <c r="BF25" s="129"/>
      <c r="BG25" s="133"/>
      <c r="BH25" s="393"/>
      <c r="BI25" s="393"/>
      <c r="BJ25" s="413"/>
      <c r="BK25" s="116"/>
      <c r="BL25" s="120"/>
      <c r="BM25" s="128"/>
      <c r="BN25" s="128"/>
      <c r="BO25" s="129"/>
      <c r="BP25" s="133"/>
      <c r="BQ25" s="393"/>
      <c r="BR25" s="393"/>
      <c r="BS25" s="383"/>
      <c r="BT25" s="98"/>
      <c r="BU25" s="98"/>
      <c r="BV25" s="98"/>
      <c r="BW25" s="98"/>
      <c r="BX25" s="98"/>
      <c r="BY25" s="98"/>
      <c r="BZ25" s="98"/>
      <c r="CA25" s="98"/>
      <c r="CB25" s="98"/>
      <c r="CC25" s="93"/>
      <c r="CD25" s="93"/>
      <c r="CE25" s="93"/>
      <c r="CF25" s="93"/>
      <c r="CG25" s="93"/>
      <c r="CH25" s="93"/>
      <c r="CI25" s="93"/>
      <c r="CJ25" s="93"/>
      <c r="CK25" s="93"/>
      <c r="CM25" s="418"/>
      <c r="CY25" s="362"/>
      <c r="CZ25" s="362"/>
      <c r="DD25" s="361"/>
      <c r="DE25" s="361"/>
      <c r="DF25" s="361"/>
      <c r="DG25" s="363"/>
    </row>
    <row r="26" spans="1:112" ht="132.80000000000001" customHeight="1" x14ac:dyDescent="0.25">
      <c r="A26" s="358" t="s">
        <v>54</v>
      </c>
      <c r="B26" s="358" t="s">
        <v>197</v>
      </c>
      <c r="C26" s="358" t="s">
        <v>197</v>
      </c>
      <c r="D26" s="419" t="s">
        <v>215</v>
      </c>
      <c r="E26" s="420" t="s">
        <v>369</v>
      </c>
      <c r="F26" s="368" t="s">
        <v>370</v>
      </c>
      <c r="L26" s="368" t="s">
        <v>371</v>
      </c>
      <c r="M26" s="368" t="s">
        <v>372</v>
      </c>
      <c r="N26" s="365" t="s">
        <v>9</v>
      </c>
      <c r="O26" s="365" t="s">
        <v>14</v>
      </c>
      <c r="P26" s="365" t="str">
        <f>INDEX([10]Validacion!$C$15:$G$19,'Mapa de Riesgos'!CY26:CY28,'Mapa de Riesgos'!CZ26:CZ28)</f>
        <v>Extrema</v>
      </c>
      <c r="Q26" s="120" t="s">
        <v>373</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366">
        <f>(IF(AD26="Fuerte",100,IF(AD26="Moderado",50,0))+IF(AD27="Fuerte",100,IF(AD27="Moderado",50,0))+IF(AD28="Fuerte",100,IF(AD28="Moderado",50,0)))/3</f>
        <v>100</v>
      </c>
      <c r="AF26" s="365" t="str">
        <f>IF(AE26=100,"Fuerte",IF(OR(AE26=99,AE26&gt;=50),"Moderado","Débil"))</f>
        <v>Fuerte</v>
      </c>
      <c r="AG26" s="365" t="s">
        <v>150</v>
      </c>
      <c r="AH26" s="365" t="s">
        <v>152</v>
      </c>
      <c r="AI26" s="365" t="str">
        <f>VLOOKUP(IF(DE26=0,DE26+1,DE26),[10]Validacion!$J$15:$K$19,2,FALSE)</f>
        <v>Rara Vez</v>
      </c>
      <c r="AJ26" s="365" t="str">
        <f>VLOOKUP(IF(DG26=0,DG26+1,DG26),[10]Validacion!$J$23:$K$27,2,FALSE)</f>
        <v>Mayor</v>
      </c>
      <c r="AK26" s="365" t="str">
        <f>INDEX([10]Validacion!$C$15:$G$19,IF(DE26=0,DE26+1,'Mapa de Riesgos'!DE26:DE28),IF(DG26=0,DG26+1,'Mapa de Riesgos'!DG26:DG28))</f>
        <v>Alta</v>
      </c>
      <c r="AL26" s="365" t="s">
        <v>226</v>
      </c>
      <c r="AM26" s="85" t="s">
        <v>374</v>
      </c>
      <c r="AN26" s="85" t="s">
        <v>350</v>
      </c>
      <c r="AO26" s="85" t="s">
        <v>351</v>
      </c>
      <c r="AP26" s="84">
        <v>43467</v>
      </c>
      <c r="AQ26" s="84">
        <v>43830</v>
      </c>
      <c r="AR26" s="93" t="s">
        <v>352</v>
      </c>
      <c r="AS26" s="93"/>
      <c r="AT26" s="93"/>
      <c r="AU26" s="93"/>
      <c r="AV26" s="93"/>
      <c r="AW26" s="115"/>
      <c r="AX26" s="86"/>
      <c r="AY26" s="360"/>
      <c r="AZ26" s="94"/>
      <c r="BA26" s="360"/>
      <c r="BB26" s="116"/>
      <c r="BC26" s="116"/>
      <c r="BD26" s="116"/>
      <c r="BE26" s="116"/>
      <c r="BF26" s="117"/>
      <c r="BG26" s="118"/>
      <c r="BH26" s="391"/>
      <c r="BI26" s="391"/>
      <c r="BJ26" s="411"/>
      <c r="BK26" s="116"/>
      <c r="BL26" s="116"/>
      <c r="BM26" s="116"/>
      <c r="BN26" s="116"/>
      <c r="BO26" s="117"/>
      <c r="BP26" s="118"/>
      <c r="BQ26" s="391"/>
      <c r="BR26" s="391"/>
      <c r="BS26" s="382"/>
      <c r="BT26" s="119"/>
      <c r="BU26" s="119"/>
      <c r="BV26" s="119"/>
      <c r="BW26" s="119"/>
      <c r="BX26" s="119"/>
      <c r="BY26" s="119"/>
      <c r="BZ26" s="119"/>
      <c r="CA26" s="119"/>
      <c r="CB26" s="119"/>
      <c r="CC26" s="93"/>
      <c r="CD26" s="93"/>
      <c r="CE26" s="93"/>
      <c r="CF26" s="93"/>
      <c r="CG26" s="93"/>
      <c r="CH26" s="93"/>
      <c r="CI26" s="93"/>
      <c r="CJ26" s="93"/>
      <c r="CK26" s="93"/>
      <c r="CM26" s="418"/>
      <c r="CY26" s="360">
        <f>VLOOKUP(N26,[10]Validacion!$I$15:$M$19,2,FALSE)</f>
        <v>3</v>
      </c>
      <c r="CZ26" s="360">
        <f>VLOOKUP(O26,[10]Validacion!$I$23:$J$27,2,FALSE)</f>
        <v>4</v>
      </c>
      <c r="DD26" s="360">
        <f>VLOOKUP($N26,[10]Validacion!$I$15:$M$19,2,FALSE)</f>
        <v>3</v>
      </c>
      <c r="DE26" s="360">
        <f>IF(AF26="Fuerte",DD26-2,IF(AND(AF26="Moderado",AG26="Directamente",AH26="Directamente"),DD26-1,IF(AND(AF26="Moderado",AG26="No Disminuye",AH26="Directamente"),DD26,IF(AND(AF26="Moderado",AG26="Directamente",AH26="No Disminuye"),DD26-1,DD26))))</f>
        <v>1</v>
      </c>
      <c r="DF26" s="360">
        <f>VLOOKUP($O26,[10]Validacion!$I$23:$J$27,2,FALSE)</f>
        <v>4</v>
      </c>
      <c r="DG26" s="363">
        <f>IF(AF26="Fuerte",DF26,IF(AND(AF26="Moderado",AG26="Directamente",AH26="Directamente"),DF26-1,IF(AND(AF26="Moderado",AG26="No Disminuye",AH26="Directamente"),DF26-1,IF(AND(AF26="Moderado",AG26="Directamente",AH26="No Disminuye"),DF26,DF26))))</f>
        <v>4</v>
      </c>
    </row>
    <row r="27" spans="1:112" ht="91.55" customHeight="1" x14ac:dyDescent="0.25">
      <c r="A27" s="358"/>
      <c r="B27" s="358"/>
      <c r="C27" s="358"/>
      <c r="D27" s="419"/>
      <c r="E27" s="420"/>
      <c r="F27" s="368"/>
      <c r="L27" s="368"/>
      <c r="M27" s="368"/>
      <c r="N27" s="365"/>
      <c r="O27" s="365"/>
      <c r="P27" s="365"/>
      <c r="Q27" s="85" t="s">
        <v>375</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366"/>
      <c r="AF27" s="365"/>
      <c r="AG27" s="365"/>
      <c r="AH27" s="365"/>
      <c r="AI27" s="365"/>
      <c r="AJ27" s="365"/>
      <c r="AK27" s="365"/>
      <c r="AL27" s="365"/>
      <c r="AM27" s="85" t="s">
        <v>376</v>
      </c>
      <c r="AN27" s="85" t="s">
        <v>377</v>
      </c>
      <c r="AO27" s="85" t="s">
        <v>54</v>
      </c>
      <c r="AP27" s="84">
        <v>43467</v>
      </c>
      <c r="AQ27" s="84">
        <v>43830</v>
      </c>
      <c r="AR27" s="93" t="s">
        <v>378</v>
      </c>
      <c r="AS27" s="93"/>
      <c r="AT27" s="93"/>
      <c r="AU27" s="380"/>
      <c r="AV27" s="380"/>
      <c r="AW27" s="385"/>
      <c r="AX27" s="387"/>
      <c r="AY27" s="361"/>
      <c r="AZ27" s="95"/>
      <c r="BA27" s="361"/>
      <c r="BB27" s="116"/>
      <c r="BC27" s="116"/>
      <c r="BD27" s="414"/>
      <c r="BE27" s="414"/>
      <c r="BF27" s="416"/>
      <c r="BG27" s="409"/>
      <c r="BH27" s="392"/>
      <c r="BI27" s="392"/>
      <c r="BJ27" s="412"/>
      <c r="BK27" s="116"/>
      <c r="BL27" s="116"/>
      <c r="BM27" s="414"/>
      <c r="BN27" s="414"/>
      <c r="BO27" s="416"/>
      <c r="BP27" s="409"/>
      <c r="BQ27" s="392"/>
      <c r="BR27" s="392"/>
      <c r="BS27" s="390"/>
      <c r="BT27" s="97"/>
      <c r="BU27" s="97"/>
      <c r="BV27" s="382"/>
      <c r="BW27" s="382"/>
      <c r="BX27" s="382"/>
      <c r="BY27" s="382"/>
      <c r="BZ27" s="382"/>
      <c r="CA27" s="97"/>
      <c r="CB27" s="382"/>
      <c r="CC27" s="93"/>
      <c r="CD27" s="93"/>
      <c r="CE27" s="93"/>
      <c r="CF27" s="93"/>
      <c r="CG27" s="93"/>
      <c r="CH27" s="93"/>
      <c r="CI27" s="93"/>
      <c r="CJ27" s="93"/>
      <c r="CK27" s="93"/>
      <c r="CM27" s="418"/>
      <c r="CY27" s="361"/>
      <c r="CZ27" s="361"/>
      <c r="DD27" s="361"/>
      <c r="DE27" s="361"/>
      <c r="DF27" s="361"/>
      <c r="DG27" s="363"/>
    </row>
    <row r="28" spans="1:112" ht="105.8" customHeight="1" x14ac:dyDescent="0.25">
      <c r="A28" s="358"/>
      <c r="B28" s="358"/>
      <c r="C28" s="358"/>
      <c r="D28" s="419"/>
      <c r="E28" s="420"/>
      <c r="F28" s="368"/>
      <c r="L28" s="368"/>
      <c r="M28" s="368"/>
      <c r="N28" s="365"/>
      <c r="O28" s="365"/>
      <c r="P28" s="365"/>
      <c r="Q28" s="85" t="s">
        <v>379</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366"/>
      <c r="AF28" s="365"/>
      <c r="AG28" s="365"/>
      <c r="AH28" s="365"/>
      <c r="AI28" s="365"/>
      <c r="AJ28" s="365"/>
      <c r="AK28" s="365"/>
      <c r="AL28" s="365"/>
      <c r="AM28" s="85" t="s">
        <v>380</v>
      </c>
      <c r="AN28" s="85" t="s">
        <v>381</v>
      </c>
      <c r="AO28" s="93" t="s">
        <v>54</v>
      </c>
      <c r="AP28" s="84">
        <v>43467</v>
      </c>
      <c r="AQ28" s="84">
        <v>43830</v>
      </c>
      <c r="AR28" s="93" t="s">
        <v>382</v>
      </c>
      <c r="AS28" s="93"/>
      <c r="AT28" s="85"/>
      <c r="AU28" s="381"/>
      <c r="AV28" s="381"/>
      <c r="AW28" s="386"/>
      <c r="AX28" s="388"/>
      <c r="AY28" s="362"/>
      <c r="AZ28" s="96"/>
      <c r="BA28" s="362"/>
      <c r="BB28" s="116"/>
      <c r="BC28" s="120"/>
      <c r="BD28" s="415"/>
      <c r="BE28" s="415"/>
      <c r="BF28" s="417"/>
      <c r="BG28" s="410"/>
      <c r="BH28" s="393"/>
      <c r="BI28" s="393"/>
      <c r="BJ28" s="413"/>
      <c r="BK28" s="116"/>
      <c r="BL28" s="120"/>
      <c r="BM28" s="415"/>
      <c r="BN28" s="415"/>
      <c r="BO28" s="417"/>
      <c r="BP28" s="410"/>
      <c r="BQ28" s="393"/>
      <c r="BR28" s="393"/>
      <c r="BS28" s="383"/>
      <c r="BT28" s="98"/>
      <c r="BU28" s="98"/>
      <c r="BV28" s="383"/>
      <c r="BW28" s="383"/>
      <c r="BX28" s="383"/>
      <c r="BY28" s="383"/>
      <c r="BZ28" s="383"/>
      <c r="CA28" s="98"/>
      <c r="CB28" s="383"/>
      <c r="CC28" s="93"/>
      <c r="CD28" s="93"/>
      <c r="CE28" s="93"/>
      <c r="CF28" s="93"/>
      <c r="CG28" s="93"/>
      <c r="CH28" s="93"/>
      <c r="CI28" s="93"/>
      <c r="CJ28" s="93"/>
      <c r="CK28" s="93"/>
      <c r="CM28" s="418"/>
      <c r="CY28" s="362"/>
      <c r="CZ28" s="362"/>
      <c r="DD28" s="361"/>
      <c r="DE28" s="361"/>
      <c r="DF28" s="361"/>
      <c r="DG28" s="363"/>
    </row>
    <row r="29" spans="1:112" ht="105.8" customHeight="1" x14ac:dyDescent="0.25">
      <c r="A29" s="358" t="s">
        <v>54</v>
      </c>
      <c r="B29" s="358" t="s">
        <v>197</v>
      </c>
      <c r="C29" s="358" t="s">
        <v>197</v>
      </c>
      <c r="D29" s="419" t="s">
        <v>215</v>
      </c>
      <c r="E29" s="420" t="s">
        <v>369</v>
      </c>
      <c r="F29" s="368" t="s">
        <v>383</v>
      </c>
      <c r="L29" s="368" t="s">
        <v>384</v>
      </c>
      <c r="M29" s="368" t="s">
        <v>385</v>
      </c>
      <c r="N29" s="365" t="s">
        <v>9</v>
      </c>
      <c r="O29" s="365" t="s">
        <v>14</v>
      </c>
      <c r="P29" s="365" t="str">
        <f>INDEX([10]Validacion!$C$15:$G$19,'Mapa de Riesgos'!CY29:CY31,'Mapa de Riesgos'!CZ29:CZ31)</f>
        <v>Extrema</v>
      </c>
      <c r="Q29" s="85" t="s">
        <v>386</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366">
        <f>(IF(AD29="Fuerte",100,IF(AD29="Moderado",50,0))+IF(AD30="Fuerte",100,IF(AD30="Moderado",50,0))+IF(AD31="Fuerte",100,IF(AD31="Moderado",50,0)))/3</f>
        <v>100</v>
      </c>
      <c r="AF29" s="365" t="str">
        <f>IF(AE29=100,"Fuerte",IF(OR(AE29=99,AE29&gt;=50),"Moderado","Débil"))</f>
        <v>Fuerte</v>
      </c>
      <c r="AG29" s="365" t="s">
        <v>150</v>
      </c>
      <c r="AH29" s="365" t="s">
        <v>152</v>
      </c>
      <c r="AI29" s="365" t="str">
        <f>VLOOKUP(IF(DE29=0,DE29+1,DE29),[10]Validacion!$J$15:$K$19,2,FALSE)</f>
        <v>Rara Vez</v>
      </c>
      <c r="AJ29" s="365" t="str">
        <f>VLOOKUP(IF(DG29=0,DG29+1,DG29),[10]Validacion!$J$23:$K$27,2,FALSE)</f>
        <v>Mayor</v>
      </c>
      <c r="AK29" s="365" t="str">
        <f>INDEX([10]Validacion!$C$15:$G$19,IF(DE29=0,DE29+1,'Mapa de Riesgos'!DE29:DE31),IF(DG29=0,DG29+1,'Mapa de Riesgos'!DG29:DG31))</f>
        <v>Alta</v>
      </c>
      <c r="AL29" s="365" t="s">
        <v>226</v>
      </c>
      <c r="AM29" s="85" t="s">
        <v>387</v>
      </c>
      <c r="AN29" s="93" t="s">
        <v>388</v>
      </c>
      <c r="AO29" s="93" t="s">
        <v>389</v>
      </c>
      <c r="AP29" s="84">
        <v>43467</v>
      </c>
      <c r="AQ29" s="84">
        <v>43830</v>
      </c>
      <c r="AR29" s="93" t="s">
        <v>390</v>
      </c>
      <c r="AS29" s="93"/>
      <c r="AT29" s="93"/>
      <c r="AU29" s="93"/>
      <c r="AV29" s="93"/>
      <c r="AW29" s="115"/>
      <c r="AX29" s="86"/>
      <c r="AY29" s="360"/>
      <c r="AZ29" s="94"/>
      <c r="BA29" s="360"/>
      <c r="BB29" s="116"/>
      <c r="BC29" s="116"/>
      <c r="BD29" s="116"/>
      <c r="BE29" s="116"/>
      <c r="BF29" s="117"/>
      <c r="BG29" s="118"/>
      <c r="BH29" s="391"/>
      <c r="BI29" s="391"/>
      <c r="BJ29" s="411"/>
      <c r="BK29" s="116"/>
      <c r="BL29" s="116"/>
      <c r="BM29" s="116"/>
      <c r="BN29" s="116"/>
      <c r="BO29" s="117"/>
      <c r="BP29" s="118"/>
      <c r="BQ29" s="391"/>
      <c r="BR29" s="391"/>
      <c r="BS29" s="382"/>
      <c r="BT29" s="119"/>
      <c r="BU29" s="119"/>
      <c r="BV29" s="119"/>
      <c r="BW29" s="119"/>
      <c r="BX29" s="119"/>
      <c r="BY29" s="119"/>
      <c r="BZ29" s="119"/>
      <c r="CA29" s="119"/>
      <c r="CB29" s="119"/>
      <c r="CC29" s="93"/>
      <c r="CD29" s="93"/>
      <c r="CE29" s="93"/>
      <c r="CF29" s="93"/>
      <c r="CG29" s="93"/>
      <c r="CH29" s="93"/>
      <c r="CI29" s="93"/>
      <c r="CJ29" s="93"/>
      <c r="CK29" s="93"/>
      <c r="CM29" s="418"/>
      <c r="CY29" s="360">
        <f>VLOOKUP(N29,[10]Validacion!$I$15:$M$19,2,FALSE)</f>
        <v>3</v>
      </c>
      <c r="CZ29" s="360">
        <f>VLOOKUP(O29,[10]Validacion!$I$23:$J$27,2,FALSE)</f>
        <v>4</v>
      </c>
      <c r="DD29" s="360">
        <f>VLOOKUP($N29,[10]Validacion!$I$15:$M$19,2,FALSE)</f>
        <v>3</v>
      </c>
      <c r="DE29" s="360">
        <f>IF(AF29="Fuerte",DD29-2,IF(AND(AF29="Moderado",AG29="Directamente",AH29="Directamente"),DD29-1,IF(AND(AF29="Moderado",AG29="No Disminuye",AH29="Directamente"),DD29,IF(AND(AF29="Moderado",AG29="Directamente",AH29="No Disminuye"),DD29-1,DD29))))</f>
        <v>1</v>
      </c>
      <c r="DF29" s="360">
        <f>VLOOKUP($O29,[10]Validacion!$I$23:$J$27,2,FALSE)</f>
        <v>4</v>
      </c>
      <c r="DG29" s="363">
        <f>IF(AF29="Fuerte",DF29,IF(AND(AF29="Moderado",AG29="Directamente",AH29="Directamente"),DF29-1,IF(AND(AF29="Moderado",AG29="No Disminuye",AH29="Directamente"),DF29-1,IF(AND(AF29="Moderado",AG29="Directamente",AH29="No Disminuye"),DF29,DF29))))</f>
        <v>4</v>
      </c>
    </row>
    <row r="30" spans="1:112" ht="105.8" customHeight="1" x14ac:dyDescent="0.25">
      <c r="A30" s="358"/>
      <c r="B30" s="358"/>
      <c r="C30" s="358"/>
      <c r="D30" s="419"/>
      <c r="E30" s="420"/>
      <c r="F30" s="368"/>
      <c r="L30" s="368"/>
      <c r="M30" s="368"/>
      <c r="N30" s="365"/>
      <c r="O30" s="365"/>
      <c r="P30" s="365"/>
      <c r="Q30" s="85" t="s">
        <v>391</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366"/>
      <c r="AF30" s="365"/>
      <c r="AG30" s="365"/>
      <c r="AH30" s="365"/>
      <c r="AI30" s="365"/>
      <c r="AJ30" s="365"/>
      <c r="AK30" s="365"/>
      <c r="AL30" s="365"/>
      <c r="AM30" s="85" t="s">
        <v>392</v>
      </c>
      <c r="AN30" s="93" t="s">
        <v>393</v>
      </c>
      <c r="AO30" s="93" t="s">
        <v>389</v>
      </c>
      <c r="AP30" s="84">
        <v>43467</v>
      </c>
      <c r="AQ30" s="84">
        <v>43830</v>
      </c>
      <c r="AR30" s="93" t="s">
        <v>394</v>
      </c>
      <c r="AS30" s="93"/>
      <c r="AT30" s="93"/>
      <c r="AU30" s="380"/>
      <c r="AV30" s="380"/>
      <c r="AW30" s="385"/>
      <c r="AX30" s="387"/>
      <c r="AY30" s="361"/>
      <c r="AZ30" s="95"/>
      <c r="BA30" s="361"/>
      <c r="BB30" s="116"/>
      <c r="BC30" s="116"/>
      <c r="BD30" s="414"/>
      <c r="BE30" s="414"/>
      <c r="BF30" s="416"/>
      <c r="BG30" s="409"/>
      <c r="BH30" s="392"/>
      <c r="BI30" s="392"/>
      <c r="BJ30" s="412"/>
      <c r="BK30" s="116"/>
      <c r="BL30" s="116"/>
      <c r="BM30" s="414"/>
      <c r="BN30" s="414"/>
      <c r="BO30" s="416"/>
      <c r="BP30" s="409"/>
      <c r="BQ30" s="392"/>
      <c r="BR30" s="392"/>
      <c r="BS30" s="390"/>
      <c r="BT30" s="97"/>
      <c r="BU30" s="97"/>
      <c r="BV30" s="382"/>
      <c r="BW30" s="382"/>
      <c r="BX30" s="382"/>
      <c r="BY30" s="382"/>
      <c r="BZ30" s="382"/>
      <c r="CA30" s="97"/>
      <c r="CB30" s="382"/>
      <c r="CC30" s="93"/>
      <c r="CD30" s="93"/>
      <c r="CE30" s="93"/>
      <c r="CF30" s="93"/>
      <c r="CG30" s="93"/>
      <c r="CH30" s="93"/>
      <c r="CI30" s="93"/>
      <c r="CJ30" s="93"/>
      <c r="CK30" s="93"/>
      <c r="CM30" s="418"/>
      <c r="CY30" s="361"/>
      <c r="CZ30" s="361"/>
      <c r="DD30" s="361"/>
      <c r="DE30" s="361"/>
      <c r="DF30" s="361"/>
      <c r="DG30" s="363"/>
    </row>
    <row r="31" spans="1:112" ht="108" customHeight="1" x14ac:dyDescent="0.25">
      <c r="A31" s="358"/>
      <c r="B31" s="358"/>
      <c r="C31" s="358"/>
      <c r="D31" s="419"/>
      <c r="E31" s="420"/>
      <c r="F31" s="368"/>
      <c r="L31" s="368"/>
      <c r="M31" s="368"/>
      <c r="N31" s="365"/>
      <c r="O31" s="365"/>
      <c r="P31" s="365"/>
      <c r="Q31" s="85" t="s">
        <v>379</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366"/>
      <c r="AF31" s="365"/>
      <c r="AG31" s="365"/>
      <c r="AH31" s="365"/>
      <c r="AI31" s="365"/>
      <c r="AJ31" s="365"/>
      <c r="AK31" s="365"/>
      <c r="AL31" s="365"/>
      <c r="AM31" s="85" t="s">
        <v>380</v>
      </c>
      <c r="AN31" s="85" t="s">
        <v>381</v>
      </c>
      <c r="AO31" s="93" t="s">
        <v>54</v>
      </c>
      <c r="AP31" s="84">
        <v>43467</v>
      </c>
      <c r="AQ31" s="84">
        <v>43830</v>
      </c>
      <c r="AR31" s="93" t="s">
        <v>382</v>
      </c>
      <c r="AS31" s="93"/>
      <c r="AT31" s="85"/>
      <c r="AU31" s="381"/>
      <c r="AV31" s="381"/>
      <c r="AW31" s="386"/>
      <c r="AX31" s="388"/>
      <c r="AY31" s="362"/>
      <c r="AZ31" s="96"/>
      <c r="BA31" s="362"/>
      <c r="BB31" s="116"/>
      <c r="BC31" s="120"/>
      <c r="BD31" s="415"/>
      <c r="BE31" s="415"/>
      <c r="BF31" s="417"/>
      <c r="BG31" s="410"/>
      <c r="BH31" s="393"/>
      <c r="BI31" s="393"/>
      <c r="BJ31" s="413"/>
      <c r="BK31" s="116"/>
      <c r="BL31" s="120"/>
      <c r="BM31" s="415"/>
      <c r="BN31" s="415"/>
      <c r="BO31" s="417"/>
      <c r="BP31" s="410"/>
      <c r="BQ31" s="393"/>
      <c r="BR31" s="393"/>
      <c r="BS31" s="383"/>
      <c r="BT31" s="98"/>
      <c r="BU31" s="98"/>
      <c r="BV31" s="383"/>
      <c r="BW31" s="383"/>
      <c r="BX31" s="383"/>
      <c r="BY31" s="383"/>
      <c r="BZ31" s="383"/>
      <c r="CA31" s="98"/>
      <c r="CB31" s="383"/>
      <c r="CC31" s="93"/>
      <c r="CD31" s="93"/>
      <c r="CE31" s="93"/>
      <c r="CF31" s="93"/>
      <c r="CG31" s="93"/>
      <c r="CH31" s="93"/>
      <c r="CI31" s="93"/>
      <c r="CJ31" s="93"/>
      <c r="CK31" s="93"/>
      <c r="CM31" s="418"/>
      <c r="CY31" s="362"/>
      <c r="CZ31" s="362"/>
      <c r="DD31" s="361"/>
      <c r="DE31" s="361"/>
      <c r="DF31" s="361"/>
      <c r="DG31" s="363"/>
    </row>
    <row r="32" spans="1:112" ht="174.75" customHeight="1" x14ac:dyDescent="0.25">
      <c r="A32" s="93" t="s">
        <v>52</v>
      </c>
      <c r="B32" s="93" t="s">
        <v>197</v>
      </c>
      <c r="C32" s="93" t="s">
        <v>197</v>
      </c>
      <c r="D32" s="134" t="s">
        <v>214</v>
      </c>
      <c r="E32" s="135" t="s">
        <v>395</v>
      </c>
      <c r="F32" s="135" t="s">
        <v>396</v>
      </c>
      <c r="L32" s="135" t="s">
        <v>397</v>
      </c>
      <c r="M32" s="135" t="s">
        <v>398</v>
      </c>
      <c r="N32" s="90" t="s">
        <v>10</v>
      </c>
      <c r="O32" s="90" t="s">
        <v>14</v>
      </c>
      <c r="P32" s="90" t="str">
        <f>INDEX([10]Validacion!$C$15:$G$19,'Mapa de Riesgos'!CY32:CY32,'Mapa de Riesgos'!CZ32:CZ32)</f>
        <v>Alta</v>
      </c>
      <c r="Q32" s="120" t="s">
        <v>399</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400</v>
      </c>
      <c r="AN32" s="85" t="s">
        <v>377</v>
      </c>
      <c r="AO32" s="85" t="s">
        <v>52</v>
      </c>
      <c r="AP32" s="84">
        <v>43467</v>
      </c>
      <c r="AQ32" s="84">
        <v>43830</v>
      </c>
      <c r="AR32" s="93" t="s">
        <v>401</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358" t="s">
        <v>25</v>
      </c>
      <c r="B33" s="358" t="s">
        <v>27</v>
      </c>
      <c r="C33" s="358" t="s">
        <v>27</v>
      </c>
      <c r="D33" s="408" t="s">
        <v>402</v>
      </c>
      <c r="E33" s="358" t="s">
        <v>403</v>
      </c>
      <c r="F33" s="368" t="s">
        <v>404</v>
      </c>
      <c r="L33" s="358" t="s">
        <v>405</v>
      </c>
      <c r="M33" s="358" t="s">
        <v>406</v>
      </c>
      <c r="N33" s="365" t="s">
        <v>10</v>
      </c>
      <c r="O33" s="365" t="s">
        <v>14</v>
      </c>
      <c r="P33" s="365" t="str">
        <f>INDEX([10]Validacion!$C$15:$G$19,'Mapa de Riesgos'!CY33:CY34,'Mapa de Riesgos'!CZ33:CZ34)</f>
        <v>Alta</v>
      </c>
      <c r="Q33" s="93" t="s">
        <v>407</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365">
        <f>(IF(AD33="Fuerte",100,IF(AD33="Moderado",50,0))+IF(AD34="Fuerte",100,IF(AD34="Moderado",50,0)))/2</f>
        <v>100</v>
      </c>
      <c r="AF33" s="365" t="str">
        <f>IF(AE33=100,"Fuerte",IF(OR(AE33=99,AE33&gt;=50),"Moderado","Débil"))</f>
        <v>Fuerte</v>
      </c>
      <c r="AG33" s="365" t="s">
        <v>150</v>
      </c>
      <c r="AH33" s="365" t="s">
        <v>152</v>
      </c>
      <c r="AI33" s="365" t="str">
        <f>VLOOKUP(IF(DE33=0,DE33+1,DE33),[10]Validacion!$J$15:$K$19,2,FALSE)</f>
        <v>Rara Vez</v>
      </c>
      <c r="AJ33" s="365" t="str">
        <f>VLOOKUP(IF(DG33=0,DG33+1,DG33),[10]Validacion!$J$23:$K$27,2,FALSE)</f>
        <v>Mayor</v>
      </c>
      <c r="AK33" s="365" t="str">
        <f>INDEX([10]Validacion!$C$15:$G$19,IF(DE33=0,DE33+1,'Mapa de Riesgos'!DE33:DE34),IF(DG33=0,DG33+1,'Mapa de Riesgos'!DG33:DG34))</f>
        <v>Alta</v>
      </c>
      <c r="AL33" s="365" t="s">
        <v>226</v>
      </c>
      <c r="AM33" s="93" t="s">
        <v>408</v>
      </c>
      <c r="AN33" s="93" t="s">
        <v>409</v>
      </c>
      <c r="AO33" s="93" t="s">
        <v>25</v>
      </c>
      <c r="AP33" s="84">
        <v>43467</v>
      </c>
      <c r="AQ33" s="84">
        <v>43830</v>
      </c>
      <c r="AR33" s="93" t="s">
        <v>352</v>
      </c>
      <c r="AS33" s="374"/>
      <c r="AT33" s="374"/>
      <c r="AU33" s="93"/>
      <c r="AV33" s="93"/>
      <c r="AW33" s="139"/>
      <c r="AX33" s="86"/>
      <c r="AY33" s="360"/>
      <c r="AZ33" s="94"/>
      <c r="BA33" s="360"/>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360">
        <f>VLOOKUP(N33,[10]Validacion!$I$15:$M$19,2,FALSE)</f>
        <v>2</v>
      </c>
      <c r="CZ33" s="360">
        <f>VLOOKUP(O33,[10]Validacion!$I$23:$J$27,2,FALSE)</f>
        <v>4</v>
      </c>
      <c r="DD33" s="360">
        <f>VLOOKUP($N33,[10]Validacion!$I$15:$M$19,2,FALSE)</f>
        <v>2</v>
      </c>
      <c r="DE33" s="360">
        <f>IF(AF33="Fuerte",DD33-2,IF(AND(AF33="Moderado",AG33="Directamente",AH33="Directamente"),DD33-1,IF(AND(AF33="Moderado",AG33="No Disminuye",AH33="Directamente"),DD33,IF(AND(AF33="Moderado",AG33="Directamente",AH33="No Disminuye"),DD33-1,DD33))))</f>
        <v>0</v>
      </c>
      <c r="DF33" s="360">
        <f>VLOOKUP($O33,[10]Validacion!$I$23:$J$27,2,FALSE)</f>
        <v>4</v>
      </c>
      <c r="DG33" s="363">
        <f>IF(AF33="Fuerte",DF33,IF(AND(AF33="Moderado",AG33="Directamente",AH33="Directamente"),DF33-1,IF(AND(AF33="Moderado",AG33="No Disminuye",AH33="Directamente"),DF33-1,IF(AND(AF33="Moderado",AG33="Directamente",AH33="No Disminuye"),DF33,DF33))))</f>
        <v>4</v>
      </c>
    </row>
    <row r="34" spans="1:111" ht="102.25" customHeight="1" x14ac:dyDescent="0.25">
      <c r="A34" s="358"/>
      <c r="B34" s="358"/>
      <c r="C34" s="358"/>
      <c r="D34" s="408"/>
      <c r="E34" s="358"/>
      <c r="F34" s="368"/>
      <c r="L34" s="358"/>
      <c r="M34" s="358"/>
      <c r="N34" s="365"/>
      <c r="O34" s="365"/>
      <c r="P34" s="365"/>
      <c r="Q34" s="93" t="s">
        <v>410</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365"/>
      <c r="AF34" s="365"/>
      <c r="AG34" s="365"/>
      <c r="AH34" s="365"/>
      <c r="AI34" s="365"/>
      <c r="AJ34" s="365"/>
      <c r="AK34" s="365"/>
      <c r="AL34" s="365"/>
      <c r="AM34" s="93" t="s">
        <v>411</v>
      </c>
      <c r="AN34" s="93" t="s">
        <v>412</v>
      </c>
      <c r="AO34" s="93" t="s">
        <v>25</v>
      </c>
      <c r="AP34" s="84">
        <v>43467</v>
      </c>
      <c r="AQ34" s="84">
        <v>43830</v>
      </c>
      <c r="AR34" s="93" t="s">
        <v>413</v>
      </c>
      <c r="AS34" s="375"/>
      <c r="AT34" s="375"/>
      <c r="AU34" s="93"/>
      <c r="AV34" s="93"/>
      <c r="AW34" s="140"/>
      <c r="AX34" s="86"/>
      <c r="AY34" s="362"/>
      <c r="AZ34" s="96"/>
      <c r="BA34" s="362"/>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362"/>
      <c r="CZ34" s="362"/>
      <c r="DD34" s="362"/>
      <c r="DE34" s="362"/>
      <c r="DF34" s="362"/>
      <c r="DG34" s="363"/>
    </row>
    <row r="35" spans="1:111" ht="134.5" customHeight="1" x14ac:dyDescent="0.25">
      <c r="A35" s="358" t="s">
        <v>25</v>
      </c>
      <c r="B35" s="358" t="s">
        <v>27</v>
      </c>
      <c r="C35" s="358" t="s">
        <v>27</v>
      </c>
      <c r="D35" s="407" t="s">
        <v>213</v>
      </c>
      <c r="E35" s="358" t="s">
        <v>414</v>
      </c>
      <c r="F35" s="368" t="s">
        <v>415</v>
      </c>
      <c r="L35" s="368" t="s">
        <v>416</v>
      </c>
      <c r="M35" s="368" t="s">
        <v>417</v>
      </c>
      <c r="N35" s="365" t="s">
        <v>10</v>
      </c>
      <c r="O35" s="365" t="s">
        <v>14</v>
      </c>
      <c r="P35" s="365" t="str">
        <f>INDEX([10]Validacion!$C$15:$G$19,'Mapa de Riesgos'!CY35:CY36,'Mapa de Riesgos'!CZ35:CZ36)</f>
        <v>Alta</v>
      </c>
      <c r="Q35" s="93" t="s">
        <v>418</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365">
        <f>(IF(AD35="Fuerte",100,IF(AD35="Moderado",50,0))+IF(AD36="Fuerte",100,IF(AD36="Moderado",50,0)))/2</f>
        <v>100</v>
      </c>
      <c r="AF35" s="365" t="str">
        <f>IF(AE35=100,"Fuerte",IF(OR(AE35=99,AE35&gt;=50),"Moderado","Débil"))</f>
        <v>Fuerte</v>
      </c>
      <c r="AG35" s="365" t="s">
        <v>150</v>
      </c>
      <c r="AH35" s="365" t="s">
        <v>152</v>
      </c>
      <c r="AI35" s="365" t="str">
        <f>VLOOKUP(IF(DE35=0,DE35+1,DE35),[10]Validacion!$J$15:$K$19,2,FALSE)</f>
        <v>Rara Vez</v>
      </c>
      <c r="AJ35" s="365" t="str">
        <f>VLOOKUP(IF(DG35=0,DG35+1,DG35),[10]Validacion!$J$23:$K$27,2,FALSE)</f>
        <v>Mayor</v>
      </c>
      <c r="AK35" s="365" t="str">
        <f>INDEX([10]Validacion!$C$15:$G$19,IF(DE35=0,DE35+1,'Mapa de Riesgos'!DE35:DE36),IF(DG35=0,DG35+1,'Mapa de Riesgos'!DG35:DG36))</f>
        <v>Alta</v>
      </c>
      <c r="AL35" s="365" t="s">
        <v>226</v>
      </c>
      <c r="AM35" s="93" t="s">
        <v>419</v>
      </c>
      <c r="AN35" s="93" t="s">
        <v>324</v>
      </c>
      <c r="AO35" s="93" t="s">
        <v>25</v>
      </c>
      <c r="AP35" s="84">
        <v>43467</v>
      </c>
      <c r="AQ35" s="84">
        <v>43830</v>
      </c>
      <c r="AR35" s="93" t="s">
        <v>420</v>
      </c>
      <c r="AS35" s="374"/>
      <c r="AT35" s="374"/>
      <c r="AU35" s="93"/>
      <c r="AV35" s="93"/>
      <c r="AW35" s="90"/>
      <c r="AX35" s="86"/>
      <c r="AY35" s="360"/>
      <c r="AZ35" s="94"/>
      <c r="BA35" s="360"/>
      <c r="BB35" s="374"/>
      <c r="BC35" s="374"/>
      <c r="BD35" s="93"/>
      <c r="BE35" s="90"/>
      <c r="BF35" s="90"/>
      <c r="BG35" s="86"/>
      <c r="BH35" s="360"/>
      <c r="BI35" s="360"/>
      <c r="BJ35" s="382"/>
      <c r="BK35" s="374"/>
      <c r="BL35" s="374"/>
      <c r="BM35" s="93"/>
      <c r="BN35" s="90"/>
      <c r="BO35" s="90"/>
      <c r="BP35" s="86"/>
      <c r="BQ35" s="360"/>
      <c r="BR35" s="360"/>
      <c r="BS35" s="360"/>
      <c r="BT35" s="119"/>
      <c r="BU35" s="119"/>
      <c r="BV35" s="119"/>
      <c r="BW35" s="119"/>
      <c r="BX35" s="119"/>
      <c r="BY35" s="119"/>
      <c r="BZ35" s="119"/>
      <c r="CA35" s="119"/>
      <c r="CB35" s="119"/>
      <c r="CC35" s="93"/>
      <c r="CD35" s="93"/>
      <c r="CE35" s="93"/>
      <c r="CF35" s="93"/>
      <c r="CG35" s="93"/>
      <c r="CH35" s="93"/>
      <c r="CI35" s="93"/>
      <c r="CJ35" s="93"/>
      <c r="CK35" s="93"/>
      <c r="CY35" s="360">
        <f>VLOOKUP(N35,[10]Validacion!$I$15:$M$19,2,FALSE)</f>
        <v>2</v>
      </c>
      <c r="CZ35" s="360">
        <f>VLOOKUP(O35,[10]Validacion!$I$23:$J$27,2,FALSE)</f>
        <v>4</v>
      </c>
      <c r="DD35" s="360">
        <f>VLOOKUP($N35,[10]Validacion!$I$15:$M$19,2,FALSE)</f>
        <v>2</v>
      </c>
      <c r="DE35" s="360">
        <f>IF(AF35="Fuerte",DD35-2,IF(AND(AF35="Moderado",AG35="Directamente",AH35="Directamente"),DD35-1,IF(AND(AF35="Moderado",AG35="No Disminuye",AH35="Directamente"),DD35,IF(AND(AF35="Moderado",AG35="Directamente",AH35="No Disminuye"),DD35-1,DD35))))</f>
        <v>0</v>
      </c>
      <c r="DF35" s="360">
        <f>VLOOKUP($O35,[10]Validacion!$I$23:$J$27,2,FALSE)</f>
        <v>4</v>
      </c>
      <c r="DG35" s="363">
        <f>IF(AF35="Fuerte",DF35,IF(AND(AF35="Moderado",AG35="Directamente",AH35="Directamente"),DF35-1,IF(AND(AF35="Moderado",AG35="No Disminuye",AH35="Directamente"),DF35-1,IF(AND(AF35="Moderado",AG35="Directamente",AH35="No Disminuye"),DF35,DF35))))</f>
        <v>4</v>
      </c>
    </row>
    <row r="36" spans="1:111" ht="99" customHeight="1" x14ac:dyDescent="0.25">
      <c r="A36" s="358"/>
      <c r="B36" s="358"/>
      <c r="C36" s="358"/>
      <c r="D36" s="407"/>
      <c r="E36" s="358"/>
      <c r="F36" s="368"/>
      <c r="L36" s="368"/>
      <c r="M36" s="368"/>
      <c r="N36" s="365"/>
      <c r="O36" s="365"/>
      <c r="P36" s="365"/>
      <c r="Q36" s="93" t="s">
        <v>421</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365"/>
      <c r="AF36" s="365"/>
      <c r="AG36" s="365"/>
      <c r="AH36" s="365"/>
      <c r="AI36" s="365"/>
      <c r="AJ36" s="365"/>
      <c r="AK36" s="365"/>
      <c r="AL36" s="365"/>
      <c r="AM36" s="93" t="s">
        <v>422</v>
      </c>
      <c r="AN36" s="93" t="s">
        <v>423</v>
      </c>
      <c r="AO36" s="93" t="s">
        <v>25</v>
      </c>
      <c r="AP36" s="84">
        <v>43467</v>
      </c>
      <c r="AQ36" s="84">
        <v>43830</v>
      </c>
      <c r="AR36" s="93" t="s">
        <v>424</v>
      </c>
      <c r="AS36" s="375"/>
      <c r="AT36" s="375"/>
      <c r="AU36" s="93"/>
      <c r="AV36" s="93"/>
      <c r="AW36" s="115"/>
      <c r="AX36" s="86"/>
      <c r="AY36" s="362"/>
      <c r="AZ36" s="96"/>
      <c r="BA36" s="362"/>
      <c r="BB36" s="375"/>
      <c r="BC36" s="375"/>
      <c r="BD36" s="93"/>
      <c r="BE36" s="93"/>
      <c r="BF36" s="115"/>
      <c r="BG36" s="86"/>
      <c r="BH36" s="362"/>
      <c r="BI36" s="362"/>
      <c r="BJ36" s="383"/>
      <c r="BK36" s="375"/>
      <c r="BL36" s="375"/>
      <c r="BM36" s="93"/>
      <c r="BN36" s="93"/>
      <c r="BO36" s="115"/>
      <c r="BP36" s="86"/>
      <c r="BQ36" s="362"/>
      <c r="BR36" s="362"/>
      <c r="BS36" s="362"/>
      <c r="BT36" s="119"/>
      <c r="BU36" s="119"/>
      <c r="BV36" s="119"/>
      <c r="BW36" s="119"/>
      <c r="BX36" s="119"/>
      <c r="BY36" s="119"/>
      <c r="BZ36" s="119"/>
      <c r="CA36" s="119"/>
      <c r="CB36" s="119"/>
      <c r="CC36" s="93"/>
      <c r="CD36" s="93"/>
      <c r="CE36" s="93"/>
      <c r="CF36" s="93"/>
      <c r="CG36" s="93"/>
      <c r="CH36" s="93"/>
      <c r="CI36" s="93"/>
      <c r="CJ36" s="93"/>
      <c r="CK36" s="93"/>
      <c r="CY36" s="362"/>
      <c r="CZ36" s="362"/>
      <c r="DD36" s="362"/>
      <c r="DE36" s="362"/>
      <c r="DF36" s="362"/>
      <c r="DG36" s="363"/>
    </row>
    <row r="37" spans="1:111" ht="99" customHeight="1" x14ac:dyDescent="0.25">
      <c r="A37" s="358" t="s">
        <v>24</v>
      </c>
      <c r="B37" s="358" t="s">
        <v>27</v>
      </c>
      <c r="C37" s="358" t="s">
        <v>27</v>
      </c>
      <c r="D37" s="400" t="s">
        <v>202</v>
      </c>
      <c r="E37" s="358" t="s">
        <v>425</v>
      </c>
      <c r="F37" s="358" t="s">
        <v>426</v>
      </c>
      <c r="L37" s="358" t="s">
        <v>427</v>
      </c>
      <c r="M37" s="358" t="s">
        <v>428</v>
      </c>
      <c r="N37" s="365" t="s">
        <v>10</v>
      </c>
      <c r="O37" s="365" t="s">
        <v>14</v>
      </c>
      <c r="P37" s="365" t="str">
        <f>INDEX([10]Validacion!$C$15:$G$19,'Mapa de Riesgos'!CY37:CY40,'Mapa de Riesgos'!CZ37:CZ40)</f>
        <v>Alta</v>
      </c>
      <c r="Q37" s="93" t="s">
        <v>429</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366">
        <f>(IF(AD37="Fuerte",100,IF(AD37="Moderado",50,0))+IF(AD38="Fuerte",100,IF(AD38="Moderado",50,0))+IF(AD39="Fuerte",100,IF(AD39="Moderado",50,0))+IF(AD40="Fuerte",100,IF(AD40="Moderado",50,0)))/4</f>
        <v>100</v>
      </c>
      <c r="AF37" s="365" t="str">
        <f>IF(AE37=100,"Fuerte",IF(OR(AE37=99,AE37&gt;=50),"Moderado","Débil"))</f>
        <v>Fuerte</v>
      </c>
      <c r="AG37" s="365" t="s">
        <v>150</v>
      </c>
      <c r="AH37" s="365" t="s">
        <v>152</v>
      </c>
      <c r="AI37" s="365" t="str">
        <f>VLOOKUP(IF(DE37=0,DE37+1,DE37),[10]Validacion!$J$15:$K$19,2,FALSE)</f>
        <v>Rara Vez</v>
      </c>
      <c r="AJ37" s="365" t="str">
        <f>VLOOKUP(IF(DG37=0,DG37+1,DG37),[10]Validacion!$J$23:$K$27,2,FALSE)</f>
        <v>Mayor</v>
      </c>
      <c r="AK37" s="365" t="str">
        <f>INDEX([10]Validacion!$C$15:$G$19,IF(DE37=0,DE37+1,'Mapa de Riesgos'!DE37:DE40),IF(DG37=0,DG37+1,'Mapa de Riesgos'!DG37:DG40))</f>
        <v>Alta</v>
      </c>
      <c r="AL37" s="365" t="s">
        <v>226</v>
      </c>
      <c r="AM37" s="93" t="s">
        <v>430</v>
      </c>
      <c r="AN37" s="93" t="s">
        <v>431</v>
      </c>
      <c r="AO37" s="93" t="s">
        <v>432</v>
      </c>
      <c r="AP37" s="84">
        <v>43467</v>
      </c>
      <c r="AQ37" s="84">
        <v>43830</v>
      </c>
      <c r="AR37" s="93" t="s">
        <v>433</v>
      </c>
      <c r="AS37" s="141"/>
      <c r="AT37" s="141"/>
      <c r="AU37" s="93"/>
      <c r="AV37" s="85"/>
      <c r="AW37" s="121"/>
      <c r="AX37" s="86"/>
      <c r="AY37" s="360"/>
      <c r="AZ37" s="94"/>
      <c r="BA37" s="360"/>
      <c r="BB37" s="141"/>
      <c r="BC37" s="141"/>
      <c r="BD37" s="93"/>
      <c r="BE37" s="85"/>
      <c r="BF37" s="121"/>
      <c r="BG37" s="86"/>
      <c r="BH37" s="360"/>
      <c r="BI37" s="360"/>
      <c r="BJ37" s="141" t="s">
        <v>434</v>
      </c>
      <c r="BK37" s="141"/>
      <c r="BL37" s="141"/>
      <c r="BM37" s="93"/>
      <c r="BN37" s="85"/>
      <c r="BO37" s="121"/>
      <c r="BP37" s="86"/>
      <c r="BQ37" s="360"/>
      <c r="BR37" s="360"/>
      <c r="BS37" s="141"/>
      <c r="BT37" s="141"/>
      <c r="BU37" s="93"/>
      <c r="BV37" s="85"/>
      <c r="BW37" s="121"/>
      <c r="BX37" s="86"/>
      <c r="BY37" s="360"/>
      <c r="BZ37" s="360"/>
      <c r="CA37" s="119"/>
      <c r="CB37" s="119"/>
      <c r="CC37" s="93"/>
      <c r="CD37" s="93"/>
      <c r="CE37" s="93"/>
      <c r="CF37" s="93"/>
      <c r="CG37" s="93"/>
      <c r="CH37" s="93"/>
      <c r="CI37" s="93"/>
      <c r="CJ37" s="93"/>
      <c r="CK37" s="93"/>
      <c r="CY37" s="360">
        <f>VLOOKUP(N37,[10]Validacion!$I$15:$M$19,2,FALSE)</f>
        <v>2</v>
      </c>
      <c r="CZ37" s="360">
        <f>VLOOKUP(O37,[10]Validacion!$I$23:$J$27,2,FALSE)</f>
        <v>4</v>
      </c>
      <c r="DD37" s="360">
        <f>VLOOKUP($N37,[10]Validacion!$I$15:$M$19,2,FALSE)</f>
        <v>2</v>
      </c>
      <c r="DE37" s="360">
        <f>IF(AF37="Fuerte",DD37-2,IF(AND(AF37="Moderado",AG37="Directamente",AH37="Directamente"),DD37-1,IF(AND(AF37="Moderado",AG37="No Disminuye",AH37="Directamente"),DD37,IF(AND(AF37="Moderado",AG37="Directamente",AH37="No Disminuye"),DD37-1,DD37))))</f>
        <v>0</v>
      </c>
      <c r="DF37" s="360">
        <f>VLOOKUP($O37,[10]Validacion!$I$23:$J$27,2,FALSE)</f>
        <v>4</v>
      </c>
      <c r="DG37" s="363">
        <f>IF(AF37="Fuerte",DF37,IF(AND(AF37="Moderado",AG37="Directamente",AH37="Directamente"),DF37-1,IF(AND(AF37="Moderado",AG37="No Disminuye",AH37="Directamente"),DF37-1,IF(AND(AF37="Moderado",AG37="Directamente",AH37="No Disminuye"),DF37,DF37))))</f>
        <v>4</v>
      </c>
    </row>
    <row r="38" spans="1:111" ht="107.5" customHeight="1" x14ac:dyDescent="0.25">
      <c r="A38" s="358"/>
      <c r="B38" s="358"/>
      <c r="C38" s="358"/>
      <c r="D38" s="400"/>
      <c r="E38" s="358"/>
      <c r="F38" s="358"/>
      <c r="L38" s="358"/>
      <c r="M38" s="358"/>
      <c r="N38" s="365"/>
      <c r="O38" s="365"/>
      <c r="P38" s="365"/>
      <c r="Q38" s="93" t="s">
        <v>435</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366"/>
      <c r="AF38" s="365"/>
      <c r="AG38" s="365"/>
      <c r="AH38" s="365"/>
      <c r="AI38" s="365"/>
      <c r="AJ38" s="365"/>
      <c r="AK38" s="365"/>
      <c r="AL38" s="365"/>
      <c r="AM38" s="93" t="s">
        <v>436</v>
      </c>
      <c r="AN38" s="93" t="s">
        <v>437</v>
      </c>
      <c r="AO38" s="93" t="s">
        <v>432</v>
      </c>
      <c r="AP38" s="84">
        <v>43467</v>
      </c>
      <c r="AQ38" s="84">
        <v>43830</v>
      </c>
      <c r="AR38" s="93" t="s">
        <v>438</v>
      </c>
      <c r="AS38" s="141"/>
      <c r="AT38" s="141"/>
      <c r="AU38" s="380"/>
      <c r="AV38" s="401"/>
      <c r="AW38" s="404"/>
      <c r="AX38" s="387"/>
      <c r="AY38" s="361"/>
      <c r="AZ38" s="95"/>
      <c r="BA38" s="361"/>
      <c r="BB38" s="141"/>
      <c r="BC38" s="141"/>
      <c r="BD38" s="380"/>
      <c r="BE38" s="401"/>
      <c r="BF38" s="404"/>
      <c r="BG38" s="387"/>
      <c r="BH38" s="361"/>
      <c r="BI38" s="361"/>
      <c r="BJ38" s="374" t="s">
        <v>439</v>
      </c>
      <c r="BK38" s="141"/>
      <c r="BL38" s="141"/>
      <c r="BM38" s="380"/>
      <c r="BN38" s="401"/>
      <c r="BO38" s="404"/>
      <c r="BP38" s="387"/>
      <c r="BQ38" s="361"/>
      <c r="BR38" s="361"/>
      <c r="BS38" s="374"/>
      <c r="BT38" s="141"/>
      <c r="BU38" s="380"/>
      <c r="BV38" s="401"/>
      <c r="BW38" s="404"/>
      <c r="BX38" s="387"/>
      <c r="BY38" s="361"/>
      <c r="BZ38" s="361"/>
      <c r="CA38" s="119"/>
      <c r="CB38" s="119"/>
      <c r="CC38" s="93"/>
      <c r="CD38" s="93"/>
      <c r="CE38" s="93"/>
      <c r="CF38" s="93"/>
      <c r="CG38" s="93"/>
      <c r="CH38" s="93"/>
      <c r="CI38" s="93"/>
      <c r="CJ38" s="93"/>
      <c r="CK38" s="93"/>
      <c r="CY38" s="361"/>
      <c r="CZ38" s="361"/>
      <c r="DD38" s="361"/>
      <c r="DE38" s="361"/>
      <c r="DF38" s="361"/>
      <c r="DG38" s="363"/>
    </row>
    <row r="39" spans="1:111" ht="104.95" customHeight="1" x14ac:dyDescent="0.25">
      <c r="A39" s="358"/>
      <c r="B39" s="358"/>
      <c r="C39" s="358"/>
      <c r="D39" s="400"/>
      <c r="E39" s="358"/>
      <c r="F39" s="358"/>
      <c r="L39" s="358"/>
      <c r="M39" s="358"/>
      <c r="N39" s="365"/>
      <c r="O39" s="365"/>
      <c r="P39" s="365"/>
      <c r="Q39" s="93" t="s">
        <v>440</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366"/>
      <c r="AF39" s="365"/>
      <c r="AG39" s="365"/>
      <c r="AH39" s="365"/>
      <c r="AI39" s="365"/>
      <c r="AJ39" s="365"/>
      <c r="AK39" s="365"/>
      <c r="AL39" s="365"/>
      <c r="AM39" s="93" t="s">
        <v>441</v>
      </c>
      <c r="AN39" s="93" t="s">
        <v>442</v>
      </c>
      <c r="AO39" s="93" t="s">
        <v>432</v>
      </c>
      <c r="AP39" s="84">
        <v>43467</v>
      </c>
      <c r="AQ39" s="84">
        <v>43830</v>
      </c>
      <c r="AR39" s="93" t="s">
        <v>443</v>
      </c>
      <c r="AS39" s="141"/>
      <c r="AT39" s="141"/>
      <c r="AU39" s="389"/>
      <c r="AV39" s="402"/>
      <c r="AW39" s="405"/>
      <c r="AX39" s="395"/>
      <c r="AY39" s="361"/>
      <c r="AZ39" s="95"/>
      <c r="BA39" s="361"/>
      <c r="BB39" s="141"/>
      <c r="BC39" s="141"/>
      <c r="BD39" s="389"/>
      <c r="BE39" s="402"/>
      <c r="BF39" s="405"/>
      <c r="BG39" s="395"/>
      <c r="BH39" s="361"/>
      <c r="BI39" s="361"/>
      <c r="BJ39" s="398"/>
      <c r="BK39" s="141"/>
      <c r="BL39" s="141"/>
      <c r="BM39" s="389"/>
      <c r="BN39" s="402"/>
      <c r="BO39" s="405"/>
      <c r="BP39" s="395"/>
      <c r="BQ39" s="361"/>
      <c r="BR39" s="361"/>
      <c r="BS39" s="398"/>
      <c r="BT39" s="141"/>
      <c r="BU39" s="389"/>
      <c r="BV39" s="402"/>
      <c r="BW39" s="405"/>
      <c r="BX39" s="395"/>
      <c r="BY39" s="361"/>
      <c r="BZ39" s="361"/>
      <c r="CA39" s="119"/>
      <c r="CB39" s="119"/>
      <c r="CC39" s="93"/>
      <c r="CD39" s="93"/>
      <c r="CE39" s="93"/>
      <c r="CF39" s="93"/>
      <c r="CG39" s="93"/>
      <c r="CH39" s="93"/>
      <c r="CI39" s="93"/>
      <c r="CJ39" s="93"/>
      <c r="CK39" s="93"/>
      <c r="CY39" s="361"/>
      <c r="CZ39" s="361"/>
      <c r="DD39" s="361"/>
      <c r="DE39" s="361"/>
      <c r="DF39" s="361"/>
      <c r="DG39" s="363"/>
    </row>
    <row r="40" spans="1:111" ht="93.75" customHeight="1" x14ac:dyDescent="0.25">
      <c r="A40" s="358"/>
      <c r="B40" s="358"/>
      <c r="C40" s="358"/>
      <c r="D40" s="400"/>
      <c r="E40" s="358"/>
      <c r="F40" s="358"/>
      <c r="L40" s="358"/>
      <c r="M40" s="358"/>
      <c r="N40" s="365"/>
      <c r="O40" s="365"/>
      <c r="P40" s="365"/>
      <c r="Q40" s="93" t="s">
        <v>444</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366"/>
      <c r="AF40" s="365"/>
      <c r="AG40" s="365"/>
      <c r="AH40" s="365"/>
      <c r="AI40" s="365"/>
      <c r="AJ40" s="365"/>
      <c r="AK40" s="365"/>
      <c r="AL40" s="365"/>
      <c r="AM40" s="142" t="s">
        <v>445</v>
      </c>
      <c r="AN40" s="93" t="s">
        <v>446</v>
      </c>
      <c r="AO40" s="93" t="s">
        <v>432</v>
      </c>
      <c r="AP40" s="84">
        <v>43467</v>
      </c>
      <c r="AQ40" s="84">
        <v>43830</v>
      </c>
      <c r="AR40" s="93" t="s">
        <v>447</v>
      </c>
      <c r="AS40" s="141"/>
      <c r="AT40" s="141"/>
      <c r="AU40" s="381"/>
      <c r="AV40" s="403"/>
      <c r="AW40" s="406"/>
      <c r="AX40" s="388"/>
      <c r="AY40" s="362"/>
      <c r="AZ40" s="96"/>
      <c r="BA40" s="362"/>
      <c r="BB40" s="141"/>
      <c r="BC40" s="141"/>
      <c r="BD40" s="381"/>
      <c r="BE40" s="403"/>
      <c r="BF40" s="406"/>
      <c r="BG40" s="388"/>
      <c r="BH40" s="362"/>
      <c r="BI40" s="362"/>
      <c r="BJ40" s="375"/>
      <c r="BK40" s="141"/>
      <c r="BL40" s="141"/>
      <c r="BM40" s="381"/>
      <c r="BN40" s="403"/>
      <c r="BO40" s="406"/>
      <c r="BP40" s="388"/>
      <c r="BQ40" s="362"/>
      <c r="BR40" s="362"/>
      <c r="BS40" s="375"/>
      <c r="BT40" s="141"/>
      <c r="BU40" s="381"/>
      <c r="BV40" s="403"/>
      <c r="BW40" s="406"/>
      <c r="BX40" s="388"/>
      <c r="BY40" s="362"/>
      <c r="BZ40" s="362"/>
      <c r="CA40" s="119"/>
      <c r="CB40" s="119"/>
      <c r="CC40" s="93"/>
      <c r="CD40" s="93"/>
      <c r="CE40" s="93"/>
      <c r="CF40" s="93"/>
      <c r="CG40" s="93"/>
      <c r="CH40" s="93"/>
      <c r="CI40" s="93"/>
      <c r="CJ40" s="93"/>
      <c r="CK40" s="93"/>
      <c r="CY40" s="362"/>
      <c r="CZ40" s="362"/>
      <c r="DD40" s="361"/>
      <c r="DE40" s="361"/>
      <c r="DF40" s="361"/>
      <c r="DG40" s="363"/>
    </row>
    <row r="41" spans="1:111" ht="81.7" customHeight="1" x14ac:dyDescent="0.25">
      <c r="A41" s="358" t="s">
        <v>24</v>
      </c>
      <c r="B41" s="358" t="s">
        <v>27</v>
      </c>
      <c r="C41" s="358" t="s">
        <v>27</v>
      </c>
      <c r="D41" s="400" t="s">
        <v>203</v>
      </c>
      <c r="E41" s="358" t="s">
        <v>425</v>
      </c>
      <c r="F41" s="358" t="s">
        <v>448</v>
      </c>
      <c r="L41" s="358" t="s">
        <v>449</v>
      </c>
      <c r="M41" s="358" t="s">
        <v>450</v>
      </c>
      <c r="N41" s="365" t="s">
        <v>10</v>
      </c>
      <c r="O41" s="365" t="s">
        <v>14</v>
      </c>
      <c r="P41" s="365" t="str">
        <f>INDEX([10]Validacion!$C$15:$G$19,'Mapa de Riesgos'!CY41:CY43,'Mapa de Riesgos'!CZ41:CZ43)</f>
        <v>Alta</v>
      </c>
      <c r="Q41" s="93" t="s">
        <v>451</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366">
        <f>(IF(AD41="Fuerte",100,IF(AD41="Moderado",50,0))+IF(AD42="Fuerte",100,IF(AD42="Moderado",50,0))+IF(AD43="Fuerte",100,IF(AD43="Moderado",50,0)))/3</f>
        <v>100</v>
      </c>
      <c r="AF41" s="365" t="str">
        <f>IF(AE41=100,"Fuerte",IF(OR(AE41=99,AE41&gt;=50),"Moderado","Débil"))</f>
        <v>Fuerte</v>
      </c>
      <c r="AG41" s="365" t="s">
        <v>150</v>
      </c>
      <c r="AH41" s="365" t="s">
        <v>152</v>
      </c>
      <c r="AI41" s="365" t="str">
        <f>VLOOKUP(IF(DE41=0,DE41+1,DE41),[10]Validacion!$J$15:$K$19,2,FALSE)</f>
        <v>Rara Vez</v>
      </c>
      <c r="AJ41" s="365" t="str">
        <f>VLOOKUP(IF(DG41=0,DG41+1,DG41),[10]Validacion!$J$23:$K$27,2,FALSE)</f>
        <v>Mayor</v>
      </c>
      <c r="AK41" s="365" t="str">
        <f>INDEX([10]Validacion!$C$15:$G$19,IF(DE41=0,DE41+1,'Mapa de Riesgos'!DE41:DE43),IF(DG41=0,DG41+1,'Mapa de Riesgos'!DG41:DG43))</f>
        <v>Alta</v>
      </c>
      <c r="AL41" s="365" t="s">
        <v>226</v>
      </c>
      <c r="AM41" s="93" t="s">
        <v>452</v>
      </c>
      <c r="AN41" s="93" t="s">
        <v>453</v>
      </c>
      <c r="AO41" s="93" t="s">
        <v>454</v>
      </c>
      <c r="AP41" s="84">
        <v>43467</v>
      </c>
      <c r="AQ41" s="84">
        <v>43830</v>
      </c>
      <c r="AR41" s="93" t="s">
        <v>455</v>
      </c>
      <c r="AS41" s="141"/>
      <c r="AT41" s="141"/>
      <c r="AU41" s="93"/>
      <c r="AV41" s="93"/>
      <c r="AW41" s="143"/>
      <c r="AX41" s="86"/>
      <c r="AY41" s="360"/>
      <c r="AZ41" s="94"/>
      <c r="BA41" s="360"/>
      <c r="BB41" s="20"/>
      <c r="BC41" s="20"/>
      <c r="BD41" s="93"/>
      <c r="BE41" s="123"/>
      <c r="BF41" s="144"/>
      <c r="BG41" s="145"/>
      <c r="BH41" s="360"/>
      <c r="BI41" s="360"/>
      <c r="BJ41" s="382"/>
      <c r="BK41" s="20"/>
      <c r="BL41" s="20"/>
      <c r="BM41" s="93"/>
      <c r="BN41" s="123"/>
      <c r="BO41" s="144"/>
      <c r="BP41" s="86"/>
      <c r="BQ41" s="360"/>
      <c r="BR41" s="360"/>
      <c r="BS41" s="119"/>
      <c r="BT41" s="119"/>
      <c r="BU41" s="119"/>
      <c r="BV41" s="119"/>
      <c r="BW41" s="119"/>
      <c r="BX41" s="119"/>
      <c r="BY41" s="119"/>
      <c r="BZ41" s="119"/>
      <c r="CA41" s="119"/>
      <c r="CB41" s="119"/>
      <c r="CC41" s="93"/>
      <c r="CD41" s="93"/>
      <c r="CE41" s="93"/>
      <c r="CF41" s="93"/>
      <c r="CG41" s="93"/>
      <c r="CH41" s="93"/>
      <c r="CI41" s="93"/>
      <c r="CJ41" s="93"/>
      <c r="CK41" s="93"/>
      <c r="CY41" s="360">
        <f>VLOOKUP(N41,[10]Validacion!$I$15:$M$19,2,FALSE)</f>
        <v>2</v>
      </c>
      <c r="CZ41" s="360">
        <f>VLOOKUP(O41,[10]Validacion!$I$23:$J$27,2,FALSE)</f>
        <v>4</v>
      </c>
      <c r="DD41" s="360">
        <f>VLOOKUP($N41,[10]Validacion!$I$15:$M$19,2,FALSE)</f>
        <v>2</v>
      </c>
      <c r="DE41" s="360">
        <f>IF(AF41="Fuerte",DD41-2,IF(AND(AF41="Moderado",AG41="Directamente",AH41="Directamente"),DD41-1,IF(AND(AF41="Moderado",AG41="No Disminuye",AH41="Directamente"),DD41,IF(AND(AF41="Moderado",AG41="Directamente",AH41="No Disminuye"),DD41-1,DD41))))</f>
        <v>0</v>
      </c>
      <c r="DF41" s="360">
        <f>VLOOKUP($O41,[10]Validacion!$I$23:$J$27,2,FALSE)</f>
        <v>4</v>
      </c>
      <c r="DG41" s="363">
        <f>IF(AF41="Fuerte",DF41,IF(AND(AF41="Moderado",AG41="Directamente",AH41="Directamente"),DF41-1,IF(AND(AF41="Moderado",AG41="No Disminuye",AH41="Directamente"),DF41-1,IF(AND(AF41="Moderado",AG41="Directamente",AH41="No Disminuye"),DF41,DF41))))</f>
        <v>4</v>
      </c>
    </row>
    <row r="42" spans="1:111" ht="70.5" customHeight="1" x14ac:dyDescent="0.25">
      <c r="A42" s="358"/>
      <c r="B42" s="358"/>
      <c r="C42" s="358"/>
      <c r="D42" s="400"/>
      <c r="E42" s="358"/>
      <c r="F42" s="358"/>
      <c r="L42" s="358"/>
      <c r="M42" s="358"/>
      <c r="N42" s="365"/>
      <c r="O42" s="365"/>
      <c r="P42" s="365"/>
      <c r="Q42" s="93" t="s">
        <v>456</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366"/>
      <c r="AF42" s="365"/>
      <c r="AG42" s="365"/>
      <c r="AH42" s="365"/>
      <c r="AI42" s="365"/>
      <c r="AJ42" s="365"/>
      <c r="AK42" s="365"/>
      <c r="AL42" s="365"/>
      <c r="AM42" s="93" t="s">
        <v>457</v>
      </c>
      <c r="AN42" s="93" t="s">
        <v>458</v>
      </c>
      <c r="AO42" s="93" t="s">
        <v>454</v>
      </c>
      <c r="AP42" s="84">
        <v>43467</v>
      </c>
      <c r="AQ42" s="84">
        <v>43830</v>
      </c>
      <c r="AR42" s="93" t="s">
        <v>344</v>
      </c>
      <c r="AS42" s="141"/>
      <c r="AT42" s="141"/>
      <c r="AU42" s="93"/>
      <c r="AV42" s="93"/>
      <c r="AW42" s="143"/>
      <c r="AX42" s="86"/>
      <c r="AY42" s="361"/>
      <c r="AZ42" s="95"/>
      <c r="BA42" s="361"/>
      <c r="BB42" s="93"/>
      <c r="BC42" s="93"/>
      <c r="BD42" s="119"/>
      <c r="BE42" s="119"/>
      <c r="BF42" s="146"/>
      <c r="BG42" s="145"/>
      <c r="BH42" s="361"/>
      <c r="BI42" s="361"/>
      <c r="BJ42" s="390"/>
      <c r="BK42" s="93"/>
      <c r="BL42" s="93"/>
      <c r="BM42" s="119"/>
      <c r="BN42" s="119"/>
      <c r="BO42" s="119"/>
      <c r="BP42" s="119"/>
      <c r="BQ42" s="361"/>
      <c r="BR42" s="361"/>
      <c r="BS42" s="119"/>
      <c r="BT42" s="119"/>
      <c r="BU42" s="119"/>
      <c r="BV42" s="119"/>
      <c r="BW42" s="119"/>
      <c r="BX42" s="119"/>
      <c r="BY42" s="119"/>
      <c r="BZ42" s="119"/>
      <c r="CA42" s="119"/>
      <c r="CB42" s="119"/>
      <c r="CC42" s="93"/>
      <c r="CD42" s="93"/>
      <c r="CE42" s="93"/>
      <c r="CF42" s="93"/>
      <c r="CG42" s="93"/>
      <c r="CH42" s="93"/>
      <c r="CI42" s="93"/>
      <c r="CJ42" s="93"/>
      <c r="CK42" s="93"/>
      <c r="CY42" s="361"/>
      <c r="CZ42" s="361"/>
      <c r="DD42" s="361"/>
      <c r="DE42" s="361"/>
      <c r="DF42" s="361"/>
      <c r="DG42" s="363"/>
    </row>
    <row r="43" spans="1:111" ht="84.75" customHeight="1" x14ac:dyDescent="0.25">
      <c r="A43" s="358"/>
      <c r="B43" s="358"/>
      <c r="C43" s="358"/>
      <c r="D43" s="400"/>
      <c r="E43" s="358"/>
      <c r="F43" s="358"/>
      <c r="L43" s="358"/>
      <c r="M43" s="358"/>
      <c r="N43" s="365"/>
      <c r="O43" s="365"/>
      <c r="P43" s="365"/>
      <c r="Q43" s="93" t="s">
        <v>459</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366"/>
      <c r="AF43" s="365"/>
      <c r="AG43" s="365"/>
      <c r="AH43" s="365"/>
      <c r="AI43" s="365"/>
      <c r="AJ43" s="365"/>
      <c r="AK43" s="365"/>
      <c r="AL43" s="365"/>
      <c r="AM43" s="93" t="s">
        <v>460</v>
      </c>
      <c r="AN43" s="93" t="s">
        <v>461</v>
      </c>
      <c r="AO43" s="93" t="s">
        <v>454</v>
      </c>
      <c r="AP43" s="84">
        <v>43467</v>
      </c>
      <c r="AQ43" s="84">
        <v>43830</v>
      </c>
      <c r="AR43" s="93" t="s">
        <v>462</v>
      </c>
      <c r="AS43" s="141"/>
      <c r="AT43" s="141"/>
      <c r="AU43" s="93"/>
      <c r="AV43" s="93"/>
      <c r="AW43" s="121"/>
      <c r="AX43" s="86"/>
      <c r="AY43" s="362"/>
      <c r="AZ43" s="96"/>
      <c r="BA43" s="362"/>
      <c r="BB43" s="141"/>
      <c r="BC43" s="141"/>
      <c r="BD43" s="93"/>
      <c r="BE43" s="93"/>
      <c r="BF43" s="147"/>
      <c r="BG43" s="145"/>
      <c r="BH43" s="362"/>
      <c r="BI43" s="362"/>
      <c r="BJ43" s="383"/>
      <c r="BK43" s="141"/>
      <c r="BL43" s="141"/>
      <c r="BM43" s="93"/>
      <c r="BN43" s="93"/>
      <c r="BO43" s="147"/>
      <c r="BP43" s="145"/>
      <c r="BQ43" s="362"/>
      <c r="BR43" s="362"/>
      <c r="BS43" s="93"/>
      <c r="BT43" s="119"/>
      <c r="BU43" s="119"/>
      <c r="BV43" s="119"/>
      <c r="BW43" s="119"/>
      <c r="BX43" s="119"/>
      <c r="BY43" s="119"/>
      <c r="BZ43" s="119"/>
      <c r="CA43" s="119"/>
      <c r="CB43" s="119"/>
      <c r="CC43" s="93"/>
      <c r="CD43" s="93"/>
      <c r="CE43" s="93"/>
      <c r="CF43" s="93"/>
      <c r="CG43" s="93"/>
      <c r="CH43" s="93"/>
      <c r="CI43" s="93"/>
      <c r="CJ43" s="93"/>
      <c r="CK43" s="93"/>
      <c r="CY43" s="362"/>
      <c r="CZ43" s="362"/>
      <c r="DD43" s="361"/>
      <c r="DE43" s="361"/>
      <c r="DF43" s="361"/>
      <c r="DG43" s="363"/>
    </row>
    <row r="44" spans="1:111" ht="133.5" customHeight="1" x14ac:dyDescent="0.25">
      <c r="A44" s="358" t="s">
        <v>24</v>
      </c>
      <c r="B44" s="358" t="s">
        <v>27</v>
      </c>
      <c r="C44" s="358" t="s">
        <v>27</v>
      </c>
      <c r="D44" s="400" t="s">
        <v>204</v>
      </c>
      <c r="E44" s="358" t="s">
        <v>425</v>
      </c>
      <c r="F44" s="358" t="s">
        <v>463</v>
      </c>
      <c r="L44" s="358" t="s">
        <v>464</v>
      </c>
      <c r="M44" s="358" t="s">
        <v>465</v>
      </c>
      <c r="N44" s="365" t="s">
        <v>11</v>
      </c>
      <c r="O44" s="365" t="s">
        <v>14</v>
      </c>
      <c r="P44" s="365" t="str">
        <f>INDEX([10]Validacion!$C$15:$G$19,'Mapa de Riesgos'!CY44:CY45,'Mapa de Riesgos'!CZ44:CZ45)</f>
        <v>Alta</v>
      </c>
      <c r="Q44" s="93" t="s">
        <v>466</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365">
        <f>(IF(AD44="Fuerte",100,IF(AD44="Moderado",50,0))+IF(AD45="Fuerte",100,IF(AD45="Moderado",50,0)))/2</f>
        <v>100</v>
      </c>
      <c r="AF44" s="365" t="str">
        <f>IF(AE44=100,"Fuerte",IF(OR(AE44=99,AE44&gt;=50),"Moderado","Débil"))</f>
        <v>Fuerte</v>
      </c>
      <c r="AG44" s="365" t="s">
        <v>150</v>
      </c>
      <c r="AH44" s="365" t="s">
        <v>152</v>
      </c>
      <c r="AI44" s="365" t="str">
        <f>VLOOKUP(IF(DE44=0,DE44+1,IF(DE44=-1,DE44+2,DE44)),[10]Validacion!$J$15:$K$19,2,FALSE)</f>
        <v>Rara Vez</v>
      </c>
      <c r="AJ44" s="365" t="str">
        <f>VLOOKUP(IF(DG44=0,DG44+1,DG44),[10]Validacion!$J$23:$K$27,2,FALSE)</f>
        <v>Mayor</v>
      </c>
      <c r="AK44" s="365" t="str">
        <f>INDEX([10]Validacion!$C$15:$G$19,IF(DE44=0,DE44+1,IF(DE44=-1,DE44+2,'Mapa de Riesgos'!DE44:DE45)),IF(DG44=0,DG44+1,'Mapa de Riesgos'!DG44:DG45))</f>
        <v>Alta</v>
      </c>
      <c r="AL44" s="365" t="s">
        <v>226</v>
      </c>
      <c r="AM44" s="85" t="s">
        <v>467</v>
      </c>
      <c r="AN44" s="93" t="s">
        <v>468</v>
      </c>
      <c r="AO44" s="93" t="s">
        <v>469</v>
      </c>
      <c r="AP44" s="84">
        <v>43467</v>
      </c>
      <c r="AQ44" s="84">
        <v>43830</v>
      </c>
      <c r="AR44" s="93" t="s">
        <v>470</v>
      </c>
      <c r="AS44" s="374"/>
      <c r="AT44" s="374"/>
      <c r="AU44" s="93"/>
      <c r="AV44" s="93"/>
      <c r="AW44" s="121"/>
      <c r="AX44" s="86"/>
      <c r="AY44" s="360"/>
      <c r="AZ44" s="94"/>
      <c r="BA44" s="360"/>
      <c r="BB44" s="374"/>
      <c r="BC44" s="374"/>
      <c r="BD44" s="93"/>
      <c r="BE44" s="93"/>
      <c r="BF44" s="121"/>
      <c r="BG44" s="145"/>
      <c r="BH44" s="360"/>
      <c r="BI44" s="360"/>
      <c r="BJ44" s="93" t="s">
        <v>471</v>
      </c>
      <c r="BK44" s="374"/>
      <c r="BL44" s="374"/>
      <c r="BM44" s="93"/>
      <c r="BN44" s="93"/>
      <c r="BO44" s="121"/>
      <c r="BP44" s="145"/>
      <c r="BQ44" s="360"/>
      <c r="BR44" s="360"/>
      <c r="BS44" s="93"/>
      <c r="BT44" s="119"/>
      <c r="BU44" s="119"/>
      <c r="BV44" s="119"/>
      <c r="BW44" s="119"/>
      <c r="BX44" s="119"/>
      <c r="BY44" s="119"/>
      <c r="BZ44" s="119"/>
      <c r="CA44" s="119"/>
      <c r="CB44" s="119"/>
      <c r="CC44" s="93"/>
      <c r="CD44" s="93"/>
      <c r="CE44" s="93"/>
      <c r="CF44" s="93"/>
      <c r="CG44" s="93"/>
      <c r="CH44" s="93"/>
      <c r="CI44" s="93"/>
      <c r="CJ44" s="93"/>
      <c r="CK44" s="93"/>
      <c r="CY44" s="360">
        <f>VLOOKUP(N44,[10]Validacion!$I$15:$M$19,2,FALSE)</f>
        <v>1</v>
      </c>
      <c r="CZ44" s="360">
        <f>VLOOKUP(O44,[10]Validacion!$I$23:$J$27,2,FALSE)</f>
        <v>4</v>
      </c>
      <c r="DD44" s="360">
        <f>VLOOKUP($N44,[10]Validacion!$I$15:$M$19,2,FALSE)</f>
        <v>1</v>
      </c>
      <c r="DE44" s="360">
        <f>IF(AF44="Fuerte",DD44-2,IF(AND(AF44="Moderado",AG44="Directamente",AH44="Directamente"),DD44-1,IF(AND(AF44="Moderado",AG44="No Disminuye",AH44="Directamente"),DD44,IF(AND(AF44="Moderado",AG44="Directamente",AH44="No Disminuye"),DD44-1,DD44))))</f>
        <v>-1</v>
      </c>
      <c r="DF44" s="360">
        <f>VLOOKUP($O44,[10]Validacion!$I$23:$J$27,2,FALSE)</f>
        <v>4</v>
      </c>
      <c r="DG44" s="363">
        <f>IF(AF44="Fuerte",DF44,IF(AND(AF44="Moderado",AG44="Directamente",AH44="Directamente"),DF44-1,IF(AND(AF44="Moderado",AG44="No Disminuye",AH44="Directamente"),DF44-1,IF(AND(AF44="Moderado",AG44="Directamente",AH44="No Disminuye"),DF44,DF44))))</f>
        <v>4</v>
      </c>
    </row>
    <row r="45" spans="1:111" ht="81.7" customHeight="1" x14ac:dyDescent="0.25">
      <c r="A45" s="358"/>
      <c r="B45" s="358"/>
      <c r="C45" s="358"/>
      <c r="D45" s="400"/>
      <c r="E45" s="358"/>
      <c r="F45" s="358"/>
      <c r="L45" s="358"/>
      <c r="M45" s="358"/>
      <c r="N45" s="365"/>
      <c r="O45" s="365"/>
      <c r="P45" s="365"/>
      <c r="Q45" s="93" t="s">
        <v>444</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365"/>
      <c r="AF45" s="365"/>
      <c r="AG45" s="365"/>
      <c r="AH45" s="365"/>
      <c r="AI45" s="365"/>
      <c r="AJ45" s="365"/>
      <c r="AK45" s="365"/>
      <c r="AL45" s="365"/>
      <c r="AM45" s="142" t="s">
        <v>445</v>
      </c>
      <c r="AN45" s="93" t="s">
        <v>446</v>
      </c>
      <c r="AO45" s="93" t="s">
        <v>469</v>
      </c>
      <c r="AP45" s="84">
        <v>43467</v>
      </c>
      <c r="AQ45" s="84">
        <v>43830</v>
      </c>
      <c r="AR45" s="93" t="s">
        <v>447</v>
      </c>
      <c r="AS45" s="375"/>
      <c r="AT45" s="375"/>
      <c r="AU45" s="93"/>
      <c r="AV45" s="93"/>
      <c r="AW45" s="121"/>
      <c r="AX45" s="86"/>
      <c r="AY45" s="362"/>
      <c r="AZ45" s="96"/>
      <c r="BA45" s="362"/>
      <c r="BB45" s="375"/>
      <c r="BC45" s="375"/>
      <c r="BD45" s="93"/>
      <c r="BE45" s="93"/>
      <c r="BF45" s="121"/>
      <c r="BG45" s="145"/>
      <c r="BH45" s="362"/>
      <c r="BI45" s="362"/>
      <c r="BJ45" s="119"/>
      <c r="BK45" s="375"/>
      <c r="BL45" s="375"/>
      <c r="BM45" s="93"/>
      <c r="BN45" s="93"/>
      <c r="BO45" s="121"/>
      <c r="BP45" s="145"/>
      <c r="BQ45" s="362"/>
      <c r="BR45" s="362"/>
      <c r="BS45" s="119"/>
      <c r="BT45" s="119"/>
      <c r="BU45" s="119"/>
      <c r="BV45" s="119"/>
      <c r="BW45" s="119"/>
      <c r="BX45" s="119"/>
      <c r="BY45" s="119"/>
      <c r="BZ45" s="119"/>
      <c r="CA45" s="119"/>
      <c r="CB45" s="119"/>
      <c r="CC45" s="93"/>
      <c r="CD45" s="93"/>
      <c r="CE45" s="93"/>
      <c r="CF45" s="93"/>
      <c r="CG45" s="93"/>
      <c r="CH45" s="93"/>
      <c r="CI45" s="93"/>
      <c r="CJ45" s="93"/>
      <c r="CK45" s="93"/>
      <c r="CY45" s="362"/>
      <c r="CZ45" s="362"/>
      <c r="DD45" s="362"/>
      <c r="DE45" s="362"/>
      <c r="DF45" s="362"/>
      <c r="DG45" s="363"/>
    </row>
    <row r="46" spans="1:111" ht="112.75" customHeight="1" x14ac:dyDescent="0.25">
      <c r="A46" s="358" t="s">
        <v>24</v>
      </c>
      <c r="B46" s="358" t="s">
        <v>27</v>
      </c>
      <c r="C46" s="358" t="s">
        <v>27</v>
      </c>
      <c r="D46" s="399" t="s">
        <v>206</v>
      </c>
      <c r="E46" s="358" t="s">
        <v>472</v>
      </c>
      <c r="F46" s="368" t="s">
        <v>473</v>
      </c>
      <c r="L46" s="358" t="s">
        <v>474</v>
      </c>
      <c r="M46" s="358" t="s">
        <v>465</v>
      </c>
      <c r="N46" s="365" t="s">
        <v>8</v>
      </c>
      <c r="O46" s="365" t="s">
        <v>14</v>
      </c>
      <c r="P46" s="365" t="str">
        <f>INDEX([10]Validacion!$C$15:$G$19,'Mapa de Riesgos'!CY46:CY47,'Mapa de Riesgos'!CZ46:CZ47)</f>
        <v>Extrema</v>
      </c>
      <c r="Q46" s="93" t="s">
        <v>475</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365">
        <f>(IF(AD46="Fuerte",100,IF(AD46="Moderado",50,0))+IF(AD47="Fuerte",100,IF(AD47="Moderado",50,0)))/2</f>
        <v>100</v>
      </c>
      <c r="AF46" s="365" t="str">
        <f>IF(AE46=100,"Fuerte",IF(OR(AE46=99,AE46&gt;=50),"Moderado","Débil"))</f>
        <v>Fuerte</v>
      </c>
      <c r="AG46" s="365" t="s">
        <v>150</v>
      </c>
      <c r="AH46" s="365" t="s">
        <v>152</v>
      </c>
      <c r="AI46" s="365" t="str">
        <f>VLOOKUP(IF(DE46=0,DE46+1,DE46),[10]Validacion!$J$15:$K$19,2,FALSE)</f>
        <v>Improbable</v>
      </c>
      <c r="AJ46" s="365" t="str">
        <f>VLOOKUP(IF(DG46=0,DG46+1,DG46),[10]Validacion!$J$23:$K$27,2,FALSE)</f>
        <v>Mayor</v>
      </c>
      <c r="AK46" s="365" t="str">
        <f>INDEX([10]Validacion!$C$15:$G$19,IF(DE46=0,DE46+1,'Mapa de Riesgos'!DE46:DE47),IF(DG46=0,DG46+1,'Mapa de Riesgos'!DG46:DG47))</f>
        <v>Alta</v>
      </c>
      <c r="AL46" s="365" t="s">
        <v>226</v>
      </c>
      <c r="AM46" s="85" t="s">
        <v>476</v>
      </c>
      <c r="AN46" s="148" t="s">
        <v>477</v>
      </c>
      <c r="AO46" s="93" t="s">
        <v>478</v>
      </c>
      <c r="AP46" s="84">
        <v>43467</v>
      </c>
      <c r="AQ46" s="84">
        <v>43830</v>
      </c>
      <c r="AR46" s="93" t="s">
        <v>479</v>
      </c>
      <c r="AS46" s="374"/>
      <c r="AT46" s="374"/>
      <c r="AU46" s="93"/>
      <c r="AV46" s="93"/>
      <c r="AW46" s="121"/>
      <c r="AX46" s="86"/>
      <c r="AY46" s="360"/>
      <c r="AZ46" s="94"/>
      <c r="BA46" s="360"/>
      <c r="BB46" s="91"/>
      <c r="BC46" s="91"/>
      <c r="BD46" s="360"/>
      <c r="BE46" s="382"/>
      <c r="BF46" s="396"/>
      <c r="BG46" s="387"/>
      <c r="BH46" s="382"/>
      <c r="BI46" s="382"/>
      <c r="BJ46" s="119"/>
      <c r="BK46" s="119"/>
      <c r="BL46" s="119"/>
      <c r="BM46" s="360"/>
      <c r="BN46" s="382"/>
      <c r="BO46" s="396"/>
      <c r="BP46" s="387"/>
      <c r="BQ46" s="382"/>
      <c r="BR46" s="382"/>
      <c r="BS46" s="119"/>
      <c r="BT46" s="119"/>
      <c r="BU46" s="119"/>
      <c r="BV46" s="119"/>
      <c r="BW46" s="119"/>
      <c r="BX46" s="119"/>
      <c r="BY46" s="119"/>
      <c r="BZ46" s="119"/>
      <c r="CA46" s="119"/>
      <c r="CB46" s="119"/>
      <c r="CC46" s="93"/>
      <c r="CD46" s="93"/>
      <c r="CE46" s="93"/>
      <c r="CF46" s="93"/>
      <c r="CG46" s="93"/>
      <c r="CH46" s="93"/>
      <c r="CI46" s="93"/>
      <c r="CJ46" s="93"/>
      <c r="CK46" s="93"/>
      <c r="CY46" s="360">
        <f>VLOOKUP(N46,[10]Validacion!$I$15:$M$19,2,FALSE)</f>
        <v>4</v>
      </c>
      <c r="CZ46" s="360">
        <f>VLOOKUP(O46,[10]Validacion!$I$23:$J$27,2,FALSE)</f>
        <v>4</v>
      </c>
      <c r="DD46" s="360">
        <f>VLOOKUP($N46,[10]Validacion!$I$15:$M$19,2,FALSE)</f>
        <v>4</v>
      </c>
      <c r="DE46" s="360">
        <f>IF(AF46="Fuerte",DD46-2,IF(AND(AF46="Moderado",AG46="Directamente",AH46="Directamente"),DD46-1,IF(AND(AF46="Moderado",AG46="No Disminuye",AH46="Directamente"),DD46,IF(AND(AF46="Moderado",AG46="Directamente",AH46="No Disminuye"),DD46-1,DD46))))</f>
        <v>2</v>
      </c>
      <c r="DF46" s="360">
        <f>VLOOKUP($O46,[10]Validacion!$I$23:$J$27,2,FALSE)</f>
        <v>4</v>
      </c>
      <c r="DG46" s="363">
        <f>IF(AF46="Fuerte",DF46,IF(AND(AF46="Moderado",AG46="Directamente",AH46="Directamente"),DF46-1,IF(AND(AF46="Moderado",AG46="No Disminuye",AH46="Directamente"),DF46-1,IF(AND(AF46="Moderado",AG46="Directamente",AH46="No Disminuye"),DF46,DF46))))</f>
        <v>4</v>
      </c>
    </row>
    <row r="47" spans="1:111" ht="112.75" customHeight="1" x14ac:dyDescent="0.25">
      <c r="A47" s="358"/>
      <c r="B47" s="358"/>
      <c r="C47" s="358"/>
      <c r="D47" s="399"/>
      <c r="E47" s="358"/>
      <c r="F47" s="368"/>
      <c r="L47" s="358"/>
      <c r="M47" s="358"/>
      <c r="N47" s="365"/>
      <c r="O47" s="365"/>
      <c r="P47" s="365"/>
      <c r="Q47" s="93" t="s">
        <v>480</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365"/>
      <c r="AF47" s="365"/>
      <c r="AG47" s="365"/>
      <c r="AH47" s="365"/>
      <c r="AI47" s="365"/>
      <c r="AJ47" s="365"/>
      <c r="AK47" s="365"/>
      <c r="AL47" s="365"/>
      <c r="AM47" s="142" t="s">
        <v>445</v>
      </c>
      <c r="AN47" s="93" t="s">
        <v>446</v>
      </c>
      <c r="AO47" s="93" t="s">
        <v>478</v>
      </c>
      <c r="AP47" s="84">
        <v>43467</v>
      </c>
      <c r="AQ47" s="84">
        <v>43830</v>
      </c>
      <c r="AR47" s="93" t="s">
        <v>447</v>
      </c>
      <c r="AS47" s="398"/>
      <c r="AT47" s="398"/>
      <c r="AU47" s="93"/>
      <c r="AV47" s="93"/>
      <c r="AW47" s="121"/>
      <c r="AX47" s="86"/>
      <c r="AY47" s="361"/>
      <c r="AZ47" s="95"/>
      <c r="BA47" s="361"/>
      <c r="BB47" s="99"/>
      <c r="BC47" s="99"/>
      <c r="BD47" s="361"/>
      <c r="BE47" s="390"/>
      <c r="BF47" s="397"/>
      <c r="BG47" s="395"/>
      <c r="BH47" s="390"/>
      <c r="BI47" s="390"/>
      <c r="BJ47" s="119"/>
      <c r="BK47" s="119"/>
      <c r="BL47" s="119"/>
      <c r="BM47" s="361"/>
      <c r="BN47" s="390"/>
      <c r="BO47" s="397"/>
      <c r="BP47" s="395"/>
      <c r="BQ47" s="390"/>
      <c r="BR47" s="390"/>
      <c r="BS47" s="119"/>
      <c r="BT47" s="119"/>
      <c r="BU47" s="119"/>
      <c r="BV47" s="119"/>
      <c r="BW47" s="119"/>
      <c r="BX47" s="119"/>
      <c r="BY47" s="119"/>
      <c r="BZ47" s="119"/>
      <c r="CA47" s="119"/>
      <c r="CB47" s="119"/>
      <c r="CC47" s="93"/>
      <c r="CD47" s="93"/>
      <c r="CE47" s="93"/>
      <c r="CF47" s="93"/>
      <c r="CG47" s="93"/>
      <c r="CH47" s="93"/>
      <c r="CI47" s="93"/>
      <c r="CJ47" s="93"/>
      <c r="CK47" s="93"/>
      <c r="CY47" s="361"/>
      <c r="CZ47" s="362"/>
      <c r="DD47" s="361"/>
      <c r="DE47" s="361"/>
      <c r="DF47" s="361"/>
      <c r="DG47" s="363"/>
    </row>
    <row r="48" spans="1:111" ht="127.55" customHeight="1" x14ac:dyDescent="0.25">
      <c r="A48" s="358" t="s">
        <v>24</v>
      </c>
      <c r="B48" s="358" t="s">
        <v>27</v>
      </c>
      <c r="C48" s="358" t="s">
        <v>27</v>
      </c>
      <c r="D48" s="394" t="s">
        <v>210</v>
      </c>
      <c r="E48" s="358" t="s">
        <v>481</v>
      </c>
      <c r="F48" s="358" t="s">
        <v>482</v>
      </c>
      <c r="L48" s="358" t="s">
        <v>483</v>
      </c>
      <c r="M48" s="368" t="s">
        <v>484</v>
      </c>
      <c r="N48" s="365" t="s">
        <v>10</v>
      </c>
      <c r="O48" s="365" t="s">
        <v>14</v>
      </c>
      <c r="P48" s="365" t="str">
        <f>INDEX([10]Validacion!$C$15:$G$19,'Mapa de Riesgos'!CY48:CY50,'Mapa de Riesgos'!CZ48:CZ50)</f>
        <v>Alta</v>
      </c>
      <c r="Q48" s="93" t="s">
        <v>485</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366">
        <f>(IF(AD48="Fuerte",100,IF(AD48="Moderado",50,0))+IF(AD49="Fuerte",100,IF(AD49="Moderado",50,0))+IF(AD50="Fuerte",100,IF(AD50="Moderado",50,0)))/3</f>
        <v>100</v>
      </c>
      <c r="AF48" s="365" t="str">
        <f>IF(AE48=100,"Fuerte",IF(OR(AE48=99,AE48&gt;=50),"Moderado","Débil"))</f>
        <v>Fuerte</v>
      </c>
      <c r="AG48" s="365" t="s">
        <v>150</v>
      </c>
      <c r="AH48" s="365" t="s">
        <v>152</v>
      </c>
      <c r="AI48" s="365" t="str">
        <f>VLOOKUP(IF(DE48=0,DE48+1,DE48),[10]Validacion!$J$15:$K$19,2,FALSE)</f>
        <v>Rara Vez</v>
      </c>
      <c r="AJ48" s="365" t="str">
        <f>VLOOKUP(IF(DG48=0,DG48+1,DG48),[10]Validacion!$J$23:$K$27,2,FALSE)</f>
        <v>Mayor</v>
      </c>
      <c r="AK48" s="365" t="str">
        <f>INDEX([10]Validacion!$C$15:$G$19,IF(DE48=0,DE48+1,'Mapa de Riesgos'!DE48:DE50),IF(DG48=0,DG48+1,'Mapa de Riesgos'!DG48:DG50))</f>
        <v>Alta</v>
      </c>
      <c r="AL48" s="365" t="s">
        <v>226</v>
      </c>
      <c r="AM48" s="93" t="s">
        <v>486</v>
      </c>
      <c r="AN48" s="93" t="s">
        <v>487</v>
      </c>
      <c r="AO48" s="93" t="s">
        <v>488</v>
      </c>
      <c r="AP48" s="84">
        <v>43467</v>
      </c>
      <c r="AQ48" s="84">
        <v>43830</v>
      </c>
      <c r="AR48" s="93" t="s">
        <v>489</v>
      </c>
      <c r="AS48" s="20"/>
      <c r="AT48" s="20"/>
      <c r="AU48" s="85"/>
      <c r="AV48" s="85"/>
      <c r="AW48" s="140"/>
      <c r="AX48" s="86"/>
      <c r="AY48" s="360"/>
      <c r="AZ48" s="94"/>
      <c r="BA48" s="360"/>
      <c r="BB48" s="20"/>
      <c r="BC48" s="20"/>
      <c r="BD48" s="120"/>
      <c r="BE48" s="120"/>
      <c r="BF48" s="149"/>
      <c r="BG48" s="86"/>
      <c r="BH48" s="382"/>
      <c r="BI48" s="382"/>
      <c r="BJ48" s="380" t="s">
        <v>490</v>
      </c>
      <c r="BK48" s="20"/>
      <c r="BL48" s="20"/>
      <c r="BM48" s="85"/>
      <c r="BN48" s="85"/>
      <c r="BO48" s="149"/>
      <c r="BP48" s="86"/>
      <c r="BQ48" s="391"/>
      <c r="BR48" s="391"/>
      <c r="BS48" s="380"/>
      <c r="BT48" s="119"/>
      <c r="BU48" s="119"/>
      <c r="BV48" s="119"/>
      <c r="BW48" s="119"/>
      <c r="BX48" s="119"/>
      <c r="BY48" s="119"/>
      <c r="BZ48" s="119"/>
      <c r="CA48" s="119"/>
      <c r="CB48" s="119"/>
      <c r="CC48" s="93"/>
      <c r="CD48" s="93"/>
      <c r="CE48" s="93"/>
      <c r="CF48" s="93"/>
      <c r="CG48" s="93"/>
      <c r="CH48" s="93"/>
      <c r="CI48" s="93"/>
      <c r="CJ48" s="93"/>
      <c r="CK48" s="93"/>
      <c r="CY48" s="360">
        <f>VLOOKUP(N48,[10]Validacion!$I$15:$M$19,2,FALSE)</f>
        <v>2</v>
      </c>
      <c r="CZ48" s="360">
        <f>VLOOKUP(O48,[10]Validacion!$I$23:$J$27,2,FALSE)</f>
        <v>4</v>
      </c>
      <c r="DD48" s="360">
        <f>VLOOKUP($N48,[10]Validacion!$I$15:$M$19,2,FALSE)</f>
        <v>2</v>
      </c>
      <c r="DE48" s="360">
        <f>IF(AF48="Fuerte",DD48-2,IF(AND(AF48="Moderado",AG48="Directamente",AH48="Directamente"),DD48-1,IF(AND(AF48="Moderado",AG48="No Disminuye",AH48="Directamente"),DD48,IF(AND(AF48="Moderado",AG48="Directamente",AH48="No Disminuye"),DD48-1,DD48))))</f>
        <v>0</v>
      </c>
      <c r="DF48" s="360">
        <f>VLOOKUP($O48,[10]Validacion!$I$23:$J$27,2,FALSE)</f>
        <v>4</v>
      </c>
      <c r="DG48" s="363">
        <f>IF(AF48="Fuerte",DF48,IF(AND(AF48="Moderado",AG48="Directamente",AH48="Directamente"),DF48-1,IF(AND(AF48="Moderado",AG48="No Disminuye",AH48="Directamente"),DF48-1,IF(AND(AF48="Moderado",AG48="Directamente",AH48="No Disminuye"),DF48,DF48))))</f>
        <v>4</v>
      </c>
    </row>
    <row r="49" spans="1:111" ht="86.3" customHeight="1" x14ac:dyDescent="0.25">
      <c r="A49" s="358"/>
      <c r="B49" s="358"/>
      <c r="C49" s="358"/>
      <c r="D49" s="394"/>
      <c r="E49" s="358"/>
      <c r="F49" s="358"/>
      <c r="L49" s="358"/>
      <c r="M49" s="368"/>
      <c r="N49" s="365"/>
      <c r="O49" s="365"/>
      <c r="P49" s="365"/>
      <c r="Q49" s="93" t="s">
        <v>491</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366"/>
      <c r="AF49" s="365"/>
      <c r="AG49" s="365"/>
      <c r="AH49" s="365"/>
      <c r="AI49" s="365"/>
      <c r="AJ49" s="365"/>
      <c r="AK49" s="365"/>
      <c r="AL49" s="365"/>
      <c r="AM49" s="93" t="s">
        <v>492</v>
      </c>
      <c r="AN49" s="93" t="s">
        <v>493</v>
      </c>
      <c r="AO49" s="93" t="s">
        <v>488</v>
      </c>
      <c r="AP49" s="84">
        <v>43467</v>
      </c>
      <c r="AQ49" s="84">
        <v>43830</v>
      </c>
      <c r="AR49" s="93" t="s">
        <v>494</v>
      </c>
      <c r="AS49" s="20"/>
      <c r="AT49" s="20"/>
      <c r="AU49" s="380"/>
      <c r="AV49" s="380"/>
      <c r="AW49" s="385"/>
      <c r="AX49" s="387"/>
      <c r="AY49" s="361"/>
      <c r="AZ49" s="95"/>
      <c r="BA49" s="361"/>
      <c r="BB49" s="20"/>
      <c r="BC49" s="20"/>
      <c r="BD49" s="380"/>
      <c r="BE49" s="380"/>
      <c r="BF49" s="385"/>
      <c r="BG49" s="387"/>
      <c r="BH49" s="390"/>
      <c r="BI49" s="390"/>
      <c r="BJ49" s="389"/>
      <c r="BK49" s="20"/>
      <c r="BL49" s="20"/>
      <c r="BM49" s="380"/>
      <c r="BN49" s="380"/>
      <c r="BO49" s="385"/>
      <c r="BP49" s="387"/>
      <c r="BQ49" s="392"/>
      <c r="BR49" s="392"/>
      <c r="BS49" s="389"/>
      <c r="BT49" s="119"/>
      <c r="BU49" s="119"/>
      <c r="BV49" s="119"/>
      <c r="BW49" s="119"/>
      <c r="BX49" s="119"/>
      <c r="BY49" s="119"/>
      <c r="BZ49" s="119"/>
      <c r="CA49" s="119"/>
      <c r="CB49" s="119"/>
      <c r="CC49" s="93"/>
      <c r="CD49" s="93"/>
      <c r="CE49" s="93"/>
      <c r="CF49" s="93"/>
      <c r="CG49" s="93"/>
      <c r="CH49" s="93"/>
      <c r="CI49" s="93"/>
      <c r="CJ49" s="93"/>
      <c r="CK49" s="93"/>
      <c r="CY49" s="361"/>
      <c r="CZ49" s="361"/>
      <c r="DD49" s="361"/>
      <c r="DE49" s="361"/>
      <c r="DF49" s="361"/>
      <c r="DG49" s="363"/>
    </row>
    <row r="50" spans="1:111" ht="104.95" customHeight="1" x14ac:dyDescent="0.25">
      <c r="A50" s="358"/>
      <c r="B50" s="358"/>
      <c r="C50" s="358"/>
      <c r="D50" s="394"/>
      <c r="E50" s="358"/>
      <c r="F50" s="358"/>
      <c r="L50" s="358"/>
      <c r="M50" s="368"/>
      <c r="N50" s="365"/>
      <c r="O50" s="365"/>
      <c r="P50" s="365"/>
      <c r="Q50" s="93" t="s">
        <v>495</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366"/>
      <c r="AF50" s="365"/>
      <c r="AG50" s="365"/>
      <c r="AH50" s="365"/>
      <c r="AI50" s="365"/>
      <c r="AJ50" s="365"/>
      <c r="AK50" s="365"/>
      <c r="AL50" s="365"/>
      <c r="AM50" s="93" t="s">
        <v>496</v>
      </c>
      <c r="AN50" s="93" t="s">
        <v>497</v>
      </c>
      <c r="AO50" s="93" t="s">
        <v>488</v>
      </c>
      <c r="AP50" s="84">
        <v>43467</v>
      </c>
      <c r="AQ50" s="84">
        <v>43830</v>
      </c>
      <c r="AR50" s="93" t="s">
        <v>498</v>
      </c>
      <c r="AS50" s="20"/>
      <c r="AT50" s="20"/>
      <c r="AU50" s="381"/>
      <c r="AV50" s="381"/>
      <c r="AW50" s="386"/>
      <c r="AX50" s="388"/>
      <c r="AY50" s="362"/>
      <c r="AZ50" s="96"/>
      <c r="BA50" s="362"/>
      <c r="BB50" s="20"/>
      <c r="BC50" s="20"/>
      <c r="BD50" s="381"/>
      <c r="BE50" s="381"/>
      <c r="BF50" s="386"/>
      <c r="BG50" s="388"/>
      <c r="BH50" s="383"/>
      <c r="BI50" s="383"/>
      <c r="BJ50" s="381"/>
      <c r="BK50" s="20"/>
      <c r="BL50" s="20"/>
      <c r="BM50" s="381"/>
      <c r="BN50" s="381"/>
      <c r="BO50" s="386"/>
      <c r="BP50" s="388"/>
      <c r="BQ50" s="393"/>
      <c r="BR50" s="393"/>
      <c r="BS50" s="381"/>
      <c r="BT50" s="119"/>
      <c r="BU50" s="119"/>
      <c r="BV50" s="119"/>
      <c r="BW50" s="119"/>
      <c r="BX50" s="119"/>
      <c r="BY50" s="119"/>
      <c r="BZ50" s="119"/>
      <c r="CA50" s="119"/>
      <c r="CB50" s="119"/>
      <c r="CC50" s="93"/>
      <c r="CD50" s="93"/>
      <c r="CE50" s="93"/>
      <c r="CF50" s="93"/>
      <c r="CG50" s="93"/>
      <c r="CH50" s="93"/>
      <c r="CI50" s="93"/>
      <c r="CJ50" s="93"/>
      <c r="CK50" s="93"/>
      <c r="CY50" s="362"/>
      <c r="CZ50" s="362"/>
      <c r="DD50" s="361"/>
      <c r="DE50" s="361"/>
      <c r="DF50" s="361"/>
      <c r="DG50" s="363"/>
    </row>
    <row r="51" spans="1:111" ht="108.7" customHeight="1" x14ac:dyDescent="0.25">
      <c r="A51" s="358" t="s">
        <v>24</v>
      </c>
      <c r="B51" s="358" t="s">
        <v>27</v>
      </c>
      <c r="C51" s="358" t="s">
        <v>27</v>
      </c>
      <c r="D51" s="384" t="s">
        <v>227</v>
      </c>
      <c r="E51" s="371" t="s">
        <v>499</v>
      </c>
      <c r="F51" s="358" t="s">
        <v>500</v>
      </c>
      <c r="L51" s="358" t="s">
        <v>501</v>
      </c>
      <c r="M51" s="358" t="s">
        <v>502</v>
      </c>
      <c r="N51" s="365" t="s">
        <v>10</v>
      </c>
      <c r="O51" s="365" t="s">
        <v>14</v>
      </c>
      <c r="P51" s="365" t="str">
        <f>INDEX([10]Validacion!$C$15:$G$19,'Mapa de Riesgos'!CY51:CY52,'Mapa de Riesgos'!CZ51:CZ52)</f>
        <v>Alta</v>
      </c>
      <c r="Q51" s="93" t="s">
        <v>503</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365">
        <f>(IF(AD51="Fuerte",100,IF(AD51="Moderado",50,0))+IF(AD52="Fuerte",100,IF(AD52="Moderado",50,0)))/2</f>
        <v>100</v>
      </c>
      <c r="AF51" s="365" t="str">
        <f>IF(AE51=100,"Fuerte",IF(OR(AE51=99,AE51&gt;=50),"Moderado","Débil"))</f>
        <v>Fuerte</v>
      </c>
      <c r="AG51" s="365" t="s">
        <v>150</v>
      </c>
      <c r="AH51" s="365" t="s">
        <v>152</v>
      </c>
      <c r="AI51" s="365" t="str">
        <f>VLOOKUP(IF(DE51=0,DE51+1,DE51),[10]Validacion!$J$15:$K$19,2,FALSE)</f>
        <v>Rara Vez</v>
      </c>
      <c r="AJ51" s="365" t="str">
        <f>VLOOKUP(IF(DG51=0,DG51+1,DG51),[10]Validacion!$J$23:$K$27,2,FALSE)</f>
        <v>Mayor</v>
      </c>
      <c r="AK51" s="365" t="str">
        <f>INDEX([10]Validacion!$C$15:$G$19,IF(DE51=0,DE51+1,'Mapa de Riesgos'!DE51:DE52),IF(DG51=0,DG51+1,'Mapa de Riesgos'!DG51:DG52))</f>
        <v>Alta</v>
      </c>
      <c r="AL51" s="365" t="s">
        <v>226</v>
      </c>
      <c r="AM51" s="93" t="s">
        <v>504</v>
      </c>
      <c r="AN51" s="93" t="s">
        <v>505</v>
      </c>
      <c r="AO51" s="93" t="s">
        <v>506</v>
      </c>
      <c r="AP51" s="84">
        <v>43467</v>
      </c>
      <c r="AQ51" s="84">
        <v>43830</v>
      </c>
      <c r="AR51" s="93" t="s">
        <v>507</v>
      </c>
      <c r="AS51" s="20"/>
      <c r="AT51" s="20"/>
      <c r="AU51" s="93"/>
      <c r="AV51" s="93"/>
      <c r="AW51" s="121"/>
      <c r="AX51" s="86"/>
      <c r="AY51" s="360"/>
      <c r="AZ51" s="94"/>
      <c r="BA51" s="360"/>
      <c r="BB51" s="20"/>
      <c r="BC51" s="20"/>
      <c r="BD51" s="93"/>
      <c r="BE51" s="148"/>
      <c r="BF51" s="124"/>
      <c r="BG51" s="86"/>
      <c r="BH51" s="360"/>
      <c r="BI51" s="360"/>
      <c r="BJ51" s="382"/>
      <c r="BK51" s="20"/>
      <c r="BL51" s="20"/>
      <c r="BM51" s="93"/>
      <c r="BN51" s="93"/>
      <c r="BO51" s="124"/>
      <c r="BP51" s="86"/>
      <c r="BQ51" s="380"/>
      <c r="BR51" s="380"/>
      <c r="BS51" s="380"/>
      <c r="BT51" s="119"/>
      <c r="BU51" s="119"/>
      <c r="BV51" s="119"/>
      <c r="BW51" s="119"/>
      <c r="BX51" s="119"/>
      <c r="BY51" s="119"/>
      <c r="BZ51" s="119"/>
      <c r="CA51" s="119"/>
      <c r="CB51" s="119"/>
      <c r="CC51" s="93"/>
      <c r="CD51" s="93"/>
      <c r="CE51" s="93"/>
      <c r="CF51" s="93"/>
      <c r="CG51" s="93"/>
      <c r="CH51" s="93"/>
      <c r="CI51" s="93"/>
      <c r="CJ51" s="93"/>
      <c r="CK51" s="93"/>
      <c r="CY51" s="360">
        <f>VLOOKUP(N51,[10]Validacion!$I$15:$M$19,2,FALSE)</f>
        <v>2</v>
      </c>
      <c r="CZ51" s="360">
        <f>VLOOKUP(O51,[10]Validacion!$I$23:$J$27,2,FALSE)</f>
        <v>4</v>
      </c>
      <c r="DD51" s="360">
        <f>VLOOKUP($N51,[10]Validacion!$I$15:$M$19,2,FALSE)</f>
        <v>2</v>
      </c>
      <c r="DE51" s="360">
        <f>IF(AF51="Fuerte",DD51-2,IF(AND(AF51="Moderado",AG51="Directamente",AH51="Directamente"),DD51-1,IF(AND(AF51="Moderado",AG51="No Disminuye",AH51="Directamente"),DD51,IF(AND(AF51="Moderado",AG51="Directamente",AH51="No Disminuye"),DD51-1,DD51))))</f>
        <v>0</v>
      </c>
      <c r="DF51" s="360">
        <f>VLOOKUP($O51,[10]Validacion!$I$23:$J$27,2,FALSE)</f>
        <v>4</v>
      </c>
      <c r="DG51" s="363">
        <f>IF(AF51="Fuerte",DF51,IF(AND(AF51="Moderado",AG51="Directamente",AH51="Directamente"),DF51-1,IF(AND(AF51="Moderado",AG51="No Disminuye",AH51="Directamente"),DF51-1,IF(AND(AF51="Moderado",AG51="Directamente",AH51="No Disminuye"),DF51,DF51))))</f>
        <v>4</v>
      </c>
    </row>
    <row r="52" spans="1:111" ht="93.25" customHeight="1" x14ac:dyDescent="0.25">
      <c r="A52" s="358"/>
      <c r="B52" s="358"/>
      <c r="C52" s="358"/>
      <c r="D52" s="384"/>
      <c r="E52" s="371"/>
      <c r="F52" s="358"/>
      <c r="L52" s="358"/>
      <c r="M52" s="358"/>
      <c r="N52" s="365"/>
      <c r="O52" s="365"/>
      <c r="P52" s="365"/>
      <c r="Q52" s="93" t="s">
        <v>508</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365"/>
      <c r="AF52" s="365"/>
      <c r="AG52" s="365"/>
      <c r="AH52" s="365"/>
      <c r="AI52" s="365"/>
      <c r="AJ52" s="365"/>
      <c r="AK52" s="365"/>
      <c r="AL52" s="365"/>
      <c r="AM52" s="93" t="s">
        <v>509</v>
      </c>
      <c r="AN52" s="93" t="s">
        <v>510</v>
      </c>
      <c r="AO52" s="93" t="s">
        <v>506</v>
      </c>
      <c r="AP52" s="84">
        <v>43467</v>
      </c>
      <c r="AQ52" s="84">
        <v>43830</v>
      </c>
      <c r="AR52" s="93" t="s">
        <v>511</v>
      </c>
      <c r="AS52" s="20"/>
      <c r="AT52" s="20"/>
      <c r="AU52" s="93"/>
      <c r="AV52" s="93"/>
      <c r="AW52" s="115"/>
      <c r="AX52" s="86"/>
      <c r="AY52" s="362"/>
      <c r="AZ52" s="96"/>
      <c r="BA52" s="362"/>
      <c r="BB52" s="20"/>
      <c r="BC52" s="20"/>
      <c r="BD52" s="93"/>
      <c r="BE52" s="93"/>
      <c r="BF52" s="115"/>
      <c r="BG52" s="145"/>
      <c r="BH52" s="362"/>
      <c r="BI52" s="362"/>
      <c r="BJ52" s="383"/>
      <c r="BK52" s="20"/>
      <c r="BL52" s="20"/>
      <c r="BM52" s="93"/>
      <c r="BN52" s="93"/>
      <c r="BO52" s="115"/>
      <c r="BP52" s="145"/>
      <c r="BQ52" s="381"/>
      <c r="BR52" s="381"/>
      <c r="BS52" s="381"/>
      <c r="BT52" s="119"/>
      <c r="BU52" s="119"/>
      <c r="BV52" s="119"/>
      <c r="BW52" s="119"/>
      <c r="BX52" s="119"/>
      <c r="BY52" s="119"/>
      <c r="BZ52" s="119"/>
      <c r="CA52" s="119"/>
      <c r="CB52" s="119"/>
      <c r="CC52" s="93"/>
      <c r="CD52" s="93"/>
      <c r="CE52" s="93"/>
      <c r="CF52" s="93"/>
      <c r="CG52" s="93"/>
      <c r="CH52" s="93"/>
      <c r="CI52" s="93"/>
      <c r="CJ52" s="93"/>
      <c r="CK52" s="93"/>
      <c r="CY52" s="362"/>
      <c r="CZ52" s="362"/>
      <c r="DD52" s="361"/>
      <c r="DE52" s="361"/>
      <c r="DF52" s="361"/>
      <c r="DG52" s="363"/>
    </row>
    <row r="53" spans="1:111" ht="138.25" customHeight="1" x14ac:dyDescent="0.25">
      <c r="A53" s="93" t="s">
        <v>24</v>
      </c>
      <c r="B53" s="93" t="s">
        <v>27</v>
      </c>
      <c r="C53" s="93" t="s">
        <v>27</v>
      </c>
      <c r="D53" s="150" t="s">
        <v>212</v>
      </c>
      <c r="E53" s="85" t="s">
        <v>512</v>
      </c>
      <c r="F53" s="93" t="s">
        <v>513</v>
      </c>
      <c r="L53" s="93" t="s">
        <v>514</v>
      </c>
      <c r="M53" s="93" t="s">
        <v>515</v>
      </c>
      <c r="N53" s="90" t="s">
        <v>9</v>
      </c>
      <c r="O53" s="90" t="s">
        <v>14</v>
      </c>
      <c r="P53" s="90" t="str">
        <f>INDEX([10]Validacion!$C$15:$G$19,'Mapa de Riesgos'!CY53:CY53,'Mapa de Riesgos'!CZ53:CZ53)</f>
        <v>Extrema</v>
      </c>
      <c r="Q53" s="93" t="s">
        <v>516</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517</v>
      </c>
      <c r="AN53" s="93" t="s">
        <v>518</v>
      </c>
      <c r="AO53" s="93" t="s">
        <v>519</v>
      </c>
      <c r="AP53" s="84">
        <v>43467</v>
      </c>
      <c r="AQ53" s="84">
        <v>43830</v>
      </c>
      <c r="AR53" s="93" t="s">
        <v>352</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358" t="s">
        <v>24</v>
      </c>
      <c r="B54" s="358" t="s">
        <v>27</v>
      </c>
      <c r="C54" s="358" t="s">
        <v>27</v>
      </c>
      <c r="D54" s="378" t="s">
        <v>219</v>
      </c>
      <c r="E54" s="379" t="s">
        <v>520</v>
      </c>
      <c r="F54" s="379" t="s">
        <v>521</v>
      </c>
      <c r="L54" s="371" t="s">
        <v>522</v>
      </c>
      <c r="M54" s="379" t="s">
        <v>523</v>
      </c>
      <c r="N54" s="373" t="s">
        <v>11</v>
      </c>
      <c r="O54" s="373" t="s">
        <v>14</v>
      </c>
      <c r="P54" s="373" t="str">
        <f>INDEX([10]Validacion!$C$15:$G$19,'Mapa de Riesgos'!CY54:CY57,'Mapa de Riesgos'!CZ54:CZ57)</f>
        <v>Alta</v>
      </c>
      <c r="Q54" s="116" t="s">
        <v>524</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366">
        <f>(IF(AD54="Fuerte",100,IF(AD54="Moderado",50,0))+IF(AD55="Fuerte",100,IF(AD55="Moderado",50,0))+IF(AD56="Fuerte",100,IF(AD56="Moderado",50,0))+IF(AD57="Fuerte",100,IF(AD57="Moderado",50,0)))/4</f>
        <v>100</v>
      </c>
      <c r="AF54" s="373" t="str">
        <f>IF(AE54=100,"Fuerte",IF(OR(AE54=99,AE54&gt;=50),"Moderado","Débil"))</f>
        <v>Fuerte</v>
      </c>
      <c r="AG54" s="373" t="s">
        <v>150</v>
      </c>
      <c r="AH54" s="373" t="s">
        <v>152</v>
      </c>
      <c r="AI54" s="365" t="str">
        <f>VLOOKUP(IF(DE54=0,DE54+1,IF(DE54=-1,DE54+2,DE54)),[10]Validacion!$J$15:$K$19,2,FALSE)</f>
        <v>Rara Vez</v>
      </c>
      <c r="AJ54" s="373" t="str">
        <f>VLOOKUP(IF(DG54=0,DG54+1,DG54),[10]Validacion!$J$23:$K$27,2,FALSE)</f>
        <v>Mayor</v>
      </c>
      <c r="AK54" s="373" t="str">
        <f>INDEX([10]Validacion!$C$15:$G$19,IF(DE54=0,DE54+1,IF(DE54=-1,DE54+2,'Mapa de Riesgos'!DE54:DE57)),IF(DG54=0,DG54+1,'Mapa de Riesgos'!DG54:DG57))</f>
        <v>Alta</v>
      </c>
      <c r="AL54" s="373" t="s">
        <v>226</v>
      </c>
      <c r="AM54" s="116" t="s">
        <v>525</v>
      </c>
      <c r="AN54" s="116" t="s">
        <v>526</v>
      </c>
      <c r="AO54" s="116" t="s">
        <v>527</v>
      </c>
      <c r="AP54" s="84">
        <v>43467</v>
      </c>
      <c r="AQ54" s="84">
        <v>43830</v>
      </c>
      <c r="AR54" s="93" t="s">
        <v>528</v>
      </c>
      <c r="AS54" s="20"/>
      <c r="AT54" s="20"/>
      <c r="AU54" s="93"/>
      <c r="AV54" s="93"/>
      <c r="AW54" s="90"/>
      <c r="AX54" s="86"/>
      <c r="AY54" s="360"/>
      <c r="AZ54" s="94"/>
      <c r="BA54" s="360"/>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360">
        <f>VLOOKUP(N54,[10]Validacion!$I$15:$M$19,2,FALSE)</f>
        <v>1</v>
      </c>
      <c r="CZ54" s="360">
        <f>VLOOKUP(O54,[10]Validacion!$I$23:$J$27,2,FALSE)</f>
        <v>4</v>
      </c>
      <c r="DD54" s="360">
        <f>VLOOKUP($N54,[10]Validacion!$I$15:$M$19,2,FALSE)</f>
        <v>1</v>
      </c>
      <c r="DE54" s="360">
        <f>IF(AF54="Fuerte",DD54-2,IF(AND(AF54="Moderado",AG54="Directamente",AH54="Directamente"),DD54-1,IF(AND(AF54="Moderado",AG54="No Disminuye",AH54="Directamente"),DD54,IF(AND(AF54="Moderado",AG54="Directamente",AH54="No Disminuye"),DD54-1,DD54))))</f>
        <v>-1</v>
      </c>
      <c r="DF54" s="360">
        <f>VLOOKUP($O54,[10]Validacion!$I$23:$J$27,2,FALSE)</f>
        <v>4</v>
      </c>
      <c r="DG54" s="363">
        <f>IF(AF54="Fuerte",DF54,IF(AND(AF54="Moderado",AG54="Directamente",AH54="Directamente"),DF54-1,IF(AND(AF54="Moderado",AG54="No Disminuye",AH54="Directamente"),DF54-1,IF(AND(AF54="Moderado",AG54="Directamente",AH54="No Disminuye"),DF54,DF54))))</f>
        <v>4</v>
      </c>
    </row>
    <row r="55" spans="1:111" ht="115.5" customHeight="1" x14ac:dyDescent="0.25">
      <c r="A55" s="358"/>
      <c r="B55" s="358"/>
      <c r="C55" s="358"/>
      <c r="D55" s="378"/>
      <c r="E55" s="379"/>
      <c r="F55" s="379"/>
      <c r="L55" s="371"/>
      <c r="M55" s="379"/>
      <c r="N55" s="373"/>
      <c r="O55" s="373"/>
      <c r="P55" s="373"/>
      <c r="Q55" s="116" t="s">
        <v>529</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366"/>
      <c r="AF55" s="373"/>
      <c r="AG55" s="373"/>
      <c r="AH55" s="373"/>
      <c r="AI55" s="365"/>
      <c r="AJ55" s="373"/>
      <c r="AK55" s="373"/>
      <c r="AL55" s="373"/>
      <c r="AM55" s="116" t="s">
        <v>530</v>
      </c>
      <c r="AN55" s="116" t="s">
        <v>531</v>
      </c>
      <c r="AO55" s="116" t="s">
        <v>527</v>
      </c>
      <c r="AP55" s="84">
        <v>43467</v>
      </c>
      <c r="AQ55" s="84">
        <v>43830</v>
      </c>
      <c r="AR55" s="93" t="s">
        <v>532</v>
      </c>
      <c r="AS55" s="141"/>
      <c r="AT55" s="141"/>
      <c r="AU55" s="93"/>
      <c r="AV55" s="93"/>
      <c r="AW55" s="90"/>
      <c r="AX55" s="86"/>
      <c r="AY55" s="361"/>
      <c r="AZ55" s="95"/>
      <c r="BA55" s="361"/>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361"/>
      <c r="CZ55" s="361"/>
      <c r="DD55" s="361"/>
      <c r="DE55" s="361"/>
      <c r="DF55" s="361"/>
      <c r="DG55" s="363"/>
    </row>
    <row r="56" spans="1:111" ht="92.25" customHeight="1" x14ac:dyDescent="0.25">
      <c r="A56" s="358"/>
      <c r="B56" s="358"/>
      <c r="C56" s="358"/>
      <c r="D56" s="378"/>
      <c r="E56" s="379"/>
      <c r="F56" s="379"/>
      <c r="L56" s="371"/>
      <c r="M56" s="379"/>
      <c r="N56" s="373"/>
      <c r="O56" s="373"/>
      <c r="P56" s="373"/>
      <c r="Q56" s="116" t="s">
        <v>533</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366"/>
      <c r="AF56" s="373"/>
      <c r="AG56" s="373"/>
      <c r="AH56" s="373"/>
      <c r="AI56" s="365"/>
      <c r="AJ56" s="373"/>
      <c r="AK56" s="373"/>
      <c r="AL56" s="373"/>
      <c r="AM56" s="116" t="s">
        <v>534</v>
      </c>
      <c r="AN56" s="116" t="s">
        <v>535</v>
      </c>
      <c r="AO56" s="116" t="s">
        <v>527</v>
      </c>
      <c r="AP56" s="84">
        <v>43467</v>
      </c>
      <c r="AQ56" s="84">
        <v>43830</v>
      </c>
      <c r="AR56" s="93" t="s">
        <v>536</v>
      </c>
      <c r="AS56" s="374"/>
      <c r="AT56" s="376"/>
      <c r="AU56" s="93"/>
      <c r="AV56" s="93"/>
      <c r="AW56" s="90"/>
      <c r="AX56" s="86"/>
      <c r="AY56" s="361"/>
      <c r="AZ56" s="95"/>
      <c r="BA56" s="361"/>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361"/>
      <c r="CZ56" s="361"/>
      <c r="DD56" s="361"/>
      <c r="DE56" s="361"/>
      <c r="DF56" s="361"/>
      <c r="DG56" s="363"/>
    </row>
    <row r="57" spans="1:111" ht="84.25" customHeight="1" x14ac:dyDescent="0.25">
      <c r="A57" s="358"/>
      <c r="B57" s="358"/>
      <c r="C57" s="358"/>
      <c r="D57" s="378"/>
      <c r="E57" s="379"/>
      <c r="F57" s="379"/>
      <c r="L57" s="371"/>
      <c r="M57" s="379"/>
      <c r="N57" s="373"/>
      <c r="O57" s="373"/>
      <c r="P57" s="373"/>
      <c r="Q57" s="116" t="s">
        <v>537</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366"/>
      <c r="AF57" s="373"/>
      <c r="AG57" s="373"/>
      <c r="AH57" s="373"/>
      <c r="AI57" s="365"/>
      <c r="AJ57" s="373"/>
      <c r="AK57" s="373"/>
      <c r="AL57" s="373"/>
      <c r="AM57" s="116" t="s">
        <v>538</v>
      </c>
      <c r="AN57" s="116" t="s">
        <v>539</v>
      </c>
      <c r="AO57" s="116" t="s">
        <v>527</v>
      </c>
      <c r="AP57" s="84">
        <v>43467</v>
      </c>
      <c r="AQ57" s="84">
        <v>43830</v>
      </c>
      <c r="AR57" s="93" t="s">
        <v>540</v>
      </c>
      <c r="AS57" s="375"/>
      <c r="AT57" s="377"/>
      <c r="AU57" s="93"/>
      <c r="AV57" s="93"/>
      <c r="AW57" s="90"/>
      <c r="AX57" s="86"/>
      <c r="AY57" s="362"/>
      <c r="AZ57" s="96"/>
      <c r="BA57" s="362"/>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362"/>
      <c r="CZ57" s="362"/>
      <c r="DD57" s="361"/>
      <c r="DE57" s="361"/>
      <c r="DF57" s="361"/>
      <c r="DG57" s="363"/>
    </row>
    <row r="58" spans="1:111" ht="129.25" customHeight="1" x14ac:dyDescent="0.25">
      <c r="A58" s="358" t="s">
        <v>53</v>
      </c>
      <c r="B58" s="358" t="s">
        <v>27</v>
      </c>
      <c r="C58" s="358" t="s">
        <v>27</v>
      </c>
      <c r="D58" s="372" t="s">
        <v>220</v>
      </c>
      <c r="E58" s="358" t="s">
        <v>541</v>
      </c>
      <c r="F58" s="358" t="s">
        <v>542</v>
      </c>
      <c r="L58" s="358" t="s">
        <v>543</v>
      </c>
      <c r="M58" s="371" t="s">
        <v>544</v>
      </c>
      <c r="N58" s="365" t="s">
        <v>9</v>
      </c>
      <c r="O58" s="365" t="s">
        <v>14</v>
      </c>
      <c r="P58" s="365" t="str">
        <f>INDEX([10]Validacion!$C$15:$G$19,'Mapa de Riesgos'!CY58:CY59,'Mapa de Riesgos'!CZ58:CZ59)</f>
        <v>Extrema</v>
      </c>
      <c r="Q58" s="93" t="s">
        <v>545</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365">
        <f>(IF(AD58="Fuerte",100,IF(AD58="Moderado",50,0))+IF(AD59="Fuerte",100,IF(AD59="Moderado",50,0)))/2</f>
        <v>100</v>
      </c>
      <c r="AF58" s="365" t="str">
        <f>IF(AE58=100,"Fuerte",IF(OR(AE58=99,AE58&gt;=50),"Moderado","Débil"))</f>
        <v>Fuerte</v>
      </c>
      <c r="AG58" s="365" t="s">
        <v>150</v>
      </c>
      <c r="AH58" s="365" t="s">
        <v>152</v>
      </c>
      <c r="AI58" s="365" t="str">
        <f>VLOOKUP(IF(DE58=0,DE58+1,DE58),[10]Validacion!$J$15:$K$19,2,FALSE)</f>
        <v>Rara Vez</v>
      </c>
      <c r="AJ58" s="365" t="str">
        <f>VLOOKUP(IF(DG58=0,DG58+1,DG58),[10]Validacion!$J$23:$K$27,2,FALSE)</f>
        <v>Mayor</v>
      </c>
      <c r="AK58" s="365" t="str">
        <f>INDEX([10]Validacion!$C$15:$G$19,IF(DE58=0,DE58+1,'Mapa de Riesgos'!DE58:DE59),IF(DG58=0,DG58+1,'Mapa de Riesgos'!DG58:DG59))</f>
        <v>Alta</v>
      </c>
      <c r="AL58" s="365" t="s">
        <v>226</v>
      </c>
      <c r="AM58" s="116" t="s">
        <v>546</v>
      </c>
      <c r="AN58" s="93" t="s">
        <v>547</v>
      </c>
      <c r="AO58" s="93" t="s">
        <v>548</v>
      </c>
      <c r="AP58" s="84">
        <v>43467</v>
      </c>
      <c r="AQ58" s="84">
        <v>43830</v>
      </c>
      <c r="AR58" s="93" t="s">
        <v>549</v>
      </c>
      <c r="AS58" s="20"/>
      <c r="AT58" s="20"/>
      <c r="AU58" s="93"/>
      <c r="AV58" s="93"/>
      <c r="AW58" s="121"/>
      <c r="AX58" s="86"/>
      <c r="AY58" s="369"/>
      <c r="AZ58" s="155"/>
      <c r="BA58" s="360"/>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360">
        <f>VLOOKUP(N58,[10]Validacion!$I$15:$M$19,2,FALSE)</f>
        <v>3</v>
      </c>
      <c r="CZ58" s="360">
        <f>VLOOKUP(O58,[10]Validacion!$I$23:$J$27,2,FALSE)</f>
        <v>4</v>
      </c>
      <c r="DD58" s="360">
        <f>VLOOKUP($N58,[10]Validacion!$I$15:$M$19,2,FALSE)</f>
        <v>3</v>
      </c>
      <c r="DE58" s="360">
        <f>IF(AF58="Fuerte",DD58-2,IF(AND(AF58="Moderado",AG58="Directamente",AH58="Directamente"),DD58-1,IF(AND(AF58="Moderado",AG58="No Disminuye",AH58="Directamente"),DD58,IF(AND(AF58="Moderado",AG58="Directamente",AH58="No Disminuye"),DD58-1,DD58))))</f>
        <v>1</v>
      </c>
      <c r="DF58" s="360">
        <f>VLOOKUP($O58,[10]Validacion!$I$23:$J$27,2,FALSE)</f>
        <v>4</v>
      </c>
      <c r="DG58" s="363">
        <f>IF(AF58="Fuerte",DF58,IF(AND(AF58="Moderado",AG58="Directamente",AH58="Directamente"),DF58-1,IF(AND(AF58="Moderado",AG58="No Disminuye",AH58="Directamente"),DF58-1,IF(AND(AF58="Moderado",AG58="Directamente",AH58="No Disminuye"),DF58,DF58))))</f>
        <v>4</v>
      </c>
    </row>
    <row r="59" spans="1:111" ht="129.25" customHeight="1" thickBot="1" x14ac:dyDescent="0.3">
      <c r="A59" s="358"/>
      <c r="B59" s="358"/>
      <c r="C59" s="358"/>
      <c r="D59" s="372"/>
      <c r="E59" s="358"/>
      <c r="F59" s="358"/>
      <c r="L59" s="358"/>
      <c r="M59" s="371"/>
      <c r="N59" s="365"/>
      <c r="O59" s="365"/>
      <c r="P59" s="365"/>
      <c r="Q59" s="93" t="s">
        <v>550</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365"/>
      <c r="AF59" s="365"/>
      <c r="AG59" s="365"/>
      <c r="AH59" s="365"/>
      <c r="AI59" s="365"/>
      <c r="AJ59" s="365"/>
      <c r="AK59" s="365"/>
      <c r="AL59" s="365"/>
      <c r="AM59" s="116" t="s">
        <v>551</v>
      </c>
      <c r="AN59" s="93" t="s">
        <v>552</v>
      </c>
      <c r="AO59" s="93" t="s">
        <v>548</v>
      </c>
      <c r="AP59" s="84">
        <v>43467</v>
      </c>
      <c r="AQ59" s="84">
        <v>43830</v>
      </c>
      <c r="AR59" s="93" t="s">
        <v>352</v>
      </c>
      <c r="AS59" s="156"/>
      <c r="AT59" s="156"/>
      <c r="AU59" s="93"/>
      <c r="AV59" s="93"/>
      <c r="AW59" s="139"/>
      <c r="AX59" s="86"/>
      <c r="AY59" s="370"/>
      <c r="AZ59" s="157"/>
      <c r="BA59" s="362"/>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362"/>
      <c r="CZ59" s="362"/>
      <c r="DD59" s="361"/>
      <c r="DE59" s="361"/>
      <c r="DF59" s="361"/>
      <c r="DG59" s="363"/>
    </row>
    <row r="60" spans="1:111" ht="174.25" customHeight="1" thickBot="1" x14ac:dyDescent="0.3">
      <c r="A60" s="358" t="s">
        <v>26</v>
      </c>
      <c r="B60" s="358" t="s">
        <v>196</v>
      </c>
      <c r="C60" s="358" t="s">
        <v>196</v>
      </c>
      <c r="D60" s="367" t="s">
        <v>156</v>
      </c>
      <c r="E60" s="358" t="s">
        <v>553</v>
      </c>
      <c r="F60" s="368" t="s">
        <v>554</v>
      </c>
      <c r="L60" s="368" t="s">
        <v>555</v>
      </c>
      <c r="M60" s="368" t="s">
        <v>556</v>
      </c>
      <c r="N60" s="365" t="s">
        <v>9</v>
      </c>
      <c r="O60" s="365" t="s">
        <v>14</v>
      </c>
      <c r="P60" s="365" t="str">
        <f>INDEX([10]Validacion!$C$15:$G$19,'Mapa de Riesgos'!CY60:CY62,'Mapa de Riesgos'!CZ60:CZ62)</f>
        <v>Extrema</v>
      </c>
      <c r="Q60" s="116" t="s">
        <v>557</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366">
        <f>(IF(AD60="Fuerte",100,IF(AD60="Moderado",50,0))+IF(AD61="Fuerte",100,IF(AD61="Moderado",50,0))+IF(AD62="Fuerte",100,IF(AD62="Moderado",50,0)))/3</f>
        <v>100</v>
      </c>
      <c r="AF60" s="365" t="str">
        <f>IF(AE60=100,"Fuerte",IF(OR(AE60=99,AE60&gt;=50),"Moderado","Débil"))</f>
        <v>Fuerte</v>
      </c>
      <c r="AG60" s="365" t="s">
        <v>150</v>
      </c>
      <c r="AH60" s="365" t="s">
        <v>152</v>
      </c>
      <c r="AI60" s="365" t="str">
        <f>VLOOKUP(IF(DE60=0,DE60+1,DE60),[10]Validacion!$J$15:$K$19,2,FALSE)</f>
        <v>Rara Vez</v>
      </c>
      <c r="AJ60" s="365" t="str">
        <f>VLOOKUP(IF(DG60=0,DG60+1,DG60),[10]Validacion!$J$23:$K$27,2,FALSE)</f>
        <v>Mayor</v>
      </c>
      <c r="AK60" s="365" t="str">
        <f>INDEX([10]Validacion!$C$15:$G$19,IF(DE60=0,DE60+1,'Mapa de Riesgos'!DE60:DE62),IF(DG60=0,DG60+1,'Mapa de Riesgos'!DG60:DG62))</f>
        <v>Alta</v>
      </c>
      <c r="AL60" s="365" t="s">
        <v>226</v>
      </c>
      <c r="AM60" s="93" t="s">
        <v>558</v>
      </c>
      <c r="AN60" s="93" t="s">
        <v>559</v>
      </c>
      <c r="AO60" s="93" t="s">
        <v>26</v>
      </c>
      <c r="AP60" s="84">
        <v>43467</v>
      </c>
      <c r="AQ60" s="84">
        <v>43830</v>
      </c>
      <c r="AR60" s="93" t="s">
        <v>560</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60">
        <f>VLOOKUP($N60,[10]Validacion!$I$15:$M$19,2,FALSE)</f>
        <v>3</v>
      </c>
      <c r="CZ60" s="360">
        <f>VLOOKUP($O60,[10]Validacion!$I$23:$J$27,2,FALSE)</f>
        <v>4</v>
      </c>
      <c r="DD60" s="360">
        <f>VLOOKUP($N60,[10]Validacion!$I$15:$M$19,2,FALSE)</f>
        <v>3</v>
      </c>
      <c r="DE60" s="360">
        <f>IF(AF60="Fuerte",DD60-2,IF(AND(AF60="Moderado",AG60="Directamente",AH60="Directamente"),DD60-1,IF(AND(AF60="Moderado",AG60="No Disminuye",AH60="Directamente"),DD60,IF(AND(AF60="Moderado",AG60="Directamente",AH60="No Disminuye"),DD60-1,DD60))))</f>
        <v>1</v>
      </c>
      <c r="DF60" s="360">
        <f>VLOOKUP($O60,[10]Validacion!$I$23:$J$27,2,FALSE)</f>
        <v>4</v>
      </c>
      <c r="DG60" s="363">
        <f>IF(AF60="Fuerte",DF60,IF(AND(AF60="Moderado",AG60="Directamente",AH60="Directamente"),DF60-1,IF(AND(AF60="Moderado",AG60="No Disminuye",AH60="Directamente"),DF60-1,IF(AND(AF60="Moderado",AG60="Directamente",AH60="No Disminuye"),DF60,DF60))))</f>
        <v>4</v>
      </c>
    </row>
    <row r="61" spans="1:111" ht="145.55000000000001" customHeight="1" x14ac:dyDescent="0.25">
      <c r="A61" s="358"/>
      <c r="B61" s="358"/>
      <c r="C61" s="358"/>
      <c r="D61" s="367"/>
      <c r="E61" s="358"/>
      <c r="F61" s="368"/>
      <c r="L61" s="368"/>
      <c r="M61" s="368"/>
      <c r="N61" s="365"/>
      <c r="O61" s="365"/>
      <c r="P61" s="365"/>
      <c r="Q61" s="116" t="s">
        <v>561</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366"/>
      <c r="AF61" s="365"/>
      <c r="AG61" s="365"/>
      <c r="AH61" s="365"/>
      <c r="AI61" s="365"/>
      <c r="AJ61" s="365"/>
      <c r="AK61" s="365"/>
      <c r="AL61" s="365"/>
      <c r="AM61" s="93" t="s">
        <v>562</v>
      </c>
      <c r="AN61" s="93" t="s">
        <v>552</v>
      </c>
      <c r="AO61" s="93" t="s">
        <v>26</v>
      </c>
      <c r="AP61" s="84">
        <v>43467</v>
      </c>
      <c r="AQ61" s="84">
        <v>43830</v>
      </c>
      <c r="AR61" s="93" t="s">
        <v>563</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361"/>
      <c r="CZ61" s="361"/>
      <c r="DD61" s="361"/>
      <c r="DE61" s="361"/>
      <c r="DF61" s="361"/>
      <c r="DG61" s="363"/>
    </row>
    <row r="62" spans="1:111" ht="82.55" customHeight="1" x14ac:dyDescent="0.25">
      <c r="A62" s="358"/>
      <c r="B62" s="358"/>
      <c r="C62" s="358"/>
      <c r="D62" s="367"/>
      <c r="E62" s="358"/>
      <c r="F62" s="368"/>
      <c r="L62" s="368"/>
      <c r="M62" s="368"/>
      <c r="N62" s="365"/>
      <c r="O62" s="365"/>
      <c r="P62" s="365"/>
      <c r="Q62" s="93" t="s">
        <v>564</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366"/>
      <c r="AF62" s="365"/>
      <c r="AG62" s="365"/>
      <c r="AH62" s="365"/>
      <c r="AI62" s="365"/>
      <c r="AJ62" s="365"/>
      <c r="AK62" s="365"/>
      <c r="AL62" s="365"/>
      <c r="AM62" s="93" t="s">
        <v>565</v>
      </c>
      <c r="AN62" s="93" t="s">
        <v>566</v>
      </c>
      <c r="AO62" s="93" t="s">
        <v>26</v>
      </c>
      <c r="AP62" s="84">
        <v>43467</v>
      </c>
      <c r="AQ62" s="84">
        <v>43830</v>
      </c>
      <c r="AR62" s="93" t="s">
        <v>567</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62"/>
      <c r="CZ62" s="362"/>
      <c r="DD62" s="362"/>
      <c r="DE62" s="362"/>
      <c r="DF62" s="362"/>
      <c r="DG62" s="363"/>
    </row>
    <row r="63" spans="1:111" ht="26.5" customHeight="1" x14ac:dyDescent="0.25"/>
    <row r="64" spans="1:111" ht="26.5" customHeight="1" x14ac:dyDescent="0.25"/>
    <row r="65" spans="1:129" ht="32.950000000000003" customHeight="1" x14ac:dyDescent="0.25">
      <c r="D65" s="364" t="s">
        <v>42</v>
      </c>
      <c r="E65" s="364"/>
      <c r="F65" s="364"/>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40" workbookViewId="0">
      <selection activeCell="E17" sqref="E17"/>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460" t="s">
        <v>4</v>
      </c>
      <c r="C12" s="463" t="s">
        <v>79</v>
      </c>
      <c r="D12" s="464"/>
      <c r="E12" s="464"/>
      <c r="F12" s="464"/>
      <c r="G12" s="465"/>
      <c r="H12" s="23"/>
      <c r="I12" s="23"/>
      <c r="J12" s="24" t="s">
        <v>80</v>
      </c>
      <c r="K12" s="23"/>
      <c r="L12" s="54"/>
      <c r="M12" s="23"/>
    </row>
    <row r="13" spans="1:19" ht="14.95" thickBot="1" x14ac:dyDescent="0.3">
      <c r="B13" s="461"/>
      <c r="C13" s="25">
        <v>1</v>
      </c>
      <c r="D13" s="25">
        <v>2</v>
      </c>
      <c r="E13" s="25">
        <v>3</v>
      </c>
      <c r="F13" s="25">
        <v>4</v>
      </c>
      <c r="G13" s="25">
        <v>5</v>
      </c>
      <c r="H13" s="23"/>
      <c r="I13" s="23"/>
      <c r="J13" s="23"/>
      <c r="K13" s="23"/>
      <c r="L13" s="54"/>
      <c r="M13" s="23"/>
    </row>
    <row r="14" spans="1:19" ht="17.5" customHeight="1" thickBot="1" x14ac:dyDescent="0.3">
      <c r="B14" s="462"/>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ht="14.95" x14ac:dyDescent="0.25">
      <c r="B28" s="46" t="s">
        <v>122</v>
      </c>
      <c r="C28" s="23"/>
      <c r="D28" s="46" t="s">
        <v>122</v>
      </c>
      <c r="E28" s="23"/>
      <c r="F28" s="23"/>
      <c r="G28" s="23"/>
      <c r="H28" s="23"/>
      <c r="I28" s="47"/>
      <c r="J28" s="48"/>
      <c r="K28" s="47"/>
      <c r="L28" s="60"/>
      <c r="M28" s="23"/>
    </row>
    <row r="29" spans="2:13" ht="14.95" x14ac:dyDescent="0.25">
      <c r="B29" s="23"/>
      <c r="C29" s="23"/>
      <c r="D29" s="23"/>
      <c r="E29" s="23"/>
      <c r="F29" s="23"/>
      <c r="G29" s="23"/>
      <c r="H29" s="23"/>
      <c r="I29" s="23"/>
      <c r="J29" s="23"/>
      <c r="K29" s="23"/>
      <c r="L29" s="54"/>
      <c r="M29" s="23"/>
    </row>
    <row r="30" spans="2:13" ht="14.95" x14ac:dyDescent="0.25">
      <c r="B30" s="47"/>
      <c r="C30" s="23"/>
      <c r="D30" s="47"/>
      <c r="E30" s="23"/>
      <c r="F30" s="23"/>
      <c r="G30" s="23"/>
      <c r="H30" s="23"/>
      <c r="I30" s="23"/>
      <c r="J30" s="23"/>
      <c r="K30" s="23"/>
      <c r="L30" s="54"/>
      <c r="M30" s="23"/>
    </row>
    <row r="31" spans="2:13" ht="30.1" x14ac:dyDescent="0.25">
      <c r="B31" s="42" t="s">
        <v>123</v>
      </c>
      <c r="C31" s="23"/>
      <c r="D31" s="23"/>
      <c r="E31" s="23"/>
      <c r="F31" s="23"/>
      <c r="G31" s="23"/>
      <c r="H31" s="23"/>
      <c r="I31" s="23"/>
      <c r="J31" s="23"/>
      <c r="K31" s="49" t="s">
        <v>124</v>
      </c>
      <c r="L31" s="61" t="s">
        <v>125</v>
      </c>
      <c r="M31" s="23"/>
    </row>
    <row r="32" spans="2:13" ht="14.95" x14ac:dyDescent="0.25">
      <c r="B32" s="42" t="s">
        <v>126</v>
      </c>
      <c r="C32" s="466" t="s">
        <v>127</v>
      </c>
      <c r="D32" s="466"/>
      <c r="E32" s="466" t="s">
        <v>128</v>
      </c>
      <c r="F32" s="466"/>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ht="14.95" x14ac:dyDescent="0.25">
      <c r="B36" s="51" t="s">
        <v>137</v>
      </c>
      <c r="C36" s="50">
        <v>0</v>
      </c>
      <c r="D36" s="50">
        <v>0</v>
      </c>
      <c r="E36" s="50">
        <v>0</v>
      </c>
      <c r="F36" s="50">
        <v>0</v>
      </c>
      <c r="G36" s="23"/>
      <c r="H36" s="23"/>
      <c r="I36" s="23"/>
      <c r="J36" s="23"/>
      <c r="K36" s="23"/>
      <c r="L36" s="54"/>
      <c r="M36" s="23"/>
    </row>
    <row r="37" spans="2:16" ht="14.95" x14ac:dyDescent="0.25">
      <c r="B37" s="23"/>
      <c r="C37" s="23"/>
      <c r="D37" s="23"/>
      <c r="E37" s="23"/>
      <c r="F37" s="23"/>
      <c r="G37" s="23"/>
      <c r="H37" s="23"/>
      <c r="I37" s="23"/>
      <c r="J37" s="23"/>
      <c r="K37" s="23"/>
      <c r="L37" s="54"/>
      <c r="M37" s="23"/>
    </row>
    <row r="41" spans="2:16" x14ac:dyDescent="0.25">
      <c r="B41" s="457" t="s">
        <v>143</v>
      </c>
      <c r="C41" s="457"/>
      <c r="D41" s="458" t="s">
        <v>144</v>
      </c>
      <c r="E41" s="458" t="s">
        <v>145</v>
      </c>
      <c r="F41" s="458" t="s">
        <v>146</v>
      </c>
      <c r="G41" s="458" t="s">
        <v>147</v>
      </c>
      <c r="H41" s="458" t="s">
        <v>148</v>
      </c>
      <c r="I41" s="64"/>
      <c r="J41" s="459" t="s">
        <v>149</v>
      </c>
      <c r="K41" s="459"/>
      <c r="L41" s="458" t="s">
        <v>144</v>
      </c>
      <c r="M41" s="458" t="s">
        <v>145</v>
      </c>
      <c r="N41" s="458" t="s">
        <v>146</v>
      </c>
      <c r="O41" s="458" t="s">
        <v>147</v>
      </c>
      <c r="P41" s="458" t="s">
        <v>148</v>
      </c>
    </row>
    <row r="42" spans="2:16" x14ac:dyDescent="0.25">
      <c r="B42" s="457"/>
      <c r="C42" s="457"/>
      <c r="D42" s="458"/>
      <c r="E42" s="458"/>
      <c r="F42" s="458"/>
      <c r="G42" s="458"/>
      <c r="H42" s="458"/>
      <c r="I42" s="64"/>
      <c r="J42" s="459"/>
      <c r="K42" s="459"/>
      <c r="L42" s="458"/>
      <c r="M42" s="458"/>
      <c r="N42" s="458"/>
      <c r="O42" s="458"/>
      <c r="P42" s="458"/>
    </row>
    <row r="43" spans="2:16" x14ac:dyDescent="0.25">
      <c r="B43" s="457"/>
      <c r="C43" s="457"/>
      <c r="D43" s="458"/>
      <c r="E43" s="458"/>
      <c r="F43" s="458"/>
      <c r="G43" s="458"/>
      <c r="H43" s="458"/>
      <c r="I43" s="64"/>
      <c r="J43" s="459"/>
      <c r="K43" s="459"/>
      <c r="L43" s="458"/>
      <c r="M43" s="458"/>
      <c r="N43" s="458"/>
      <c r="O43" s="458"/>
      <c r="P43" s="458"/>
    </row>
    <row r="44" spans="2:16" ht="28.55" x14ac:dyDescent="0.25">
      <c r="B44" s="457"/>
      <c r="C44" s="457"/>
      <c r="D44" s="65" t="s">
        <v>141</v>
      </c>
      <c r="E44" s="65" t="s">
        <v>150</v>
      </c>
      <c r="F44" s="65" t="s">
        <v>151</v>
      </c>
      <c r="G44" s="65">
        <v>2</v>
      </c>
      <c r="H44" s="65">
        <v>1</v>
      </c>
      <c r="I44" s="64"/>
      <c r="J44" s="459"/>
      <c r="K44" s="459"/>
      <c r="L44" s="66" t="s">
        <v>141</v>
      </c>
      <c r="M44" s="66" t="s">
        <v>150</v>
      </c>
      <c r="N44" s="66" t="s">
        <v>151</v>
      </c>
      <c r="O44" s="66">
        <v>2</v>
      </c>
      <c r="P44" s="66">
        <v>0</v>
      </c>
    </row>
    <row r="45" spans="2:16" ht="28.55" x14ac:dyDescent="0.25">
      <c r="B45" s="457"/>
      <c r="C45" s="457"/>
      <c r="D45" s="65" t="s">
        <v>15</v>
      </c>
      <c r="E45" s="65" t="s">
        <v>150</v>
      </c>
      <c r="F45" s="65" t="s">
        <v>150</v>
      </c>
      <c r="G45" s="65">
        <v>1</v>
      </c>
      <c r="H45" s="65">
        <v>1</v>
      </c>
      <c r="I45" s="64"/>
      <c r="J45" s="459"/>
      <c r="K45" s="459"/>
      <c r="L45" s="66" t="s">
        <v>15</v>
      </c>
      <c r="M45" s="66" t="s">
        <v>150</v>
      </c>
      <c r="N45" s="66" t="s">
        <v>150</v>
      </c>
      <c r="O45" s="66">
        <v>1</v>
      </c>
      <c r="P45" s="66">
        <v>0</v>
      </c>
    </row>
    <row r="46" spans="2:16" ht="42.8" x14ac:dyDescent="0.25">
      <c r="B46" s="457"/>
      <c r="C46" s="457"/>
      <c r="D46" s="65" t="s">
        <v>15</v>
      </c>
      <c r="E46" s="65" t="s">
        <v>152</v>
      </c>
      <c r="F46" s="65" t="s">
        <v>150</v>
      </c>
      <c r="G46" s="65">
        <v>0</v>
      </c>
      <c r="H46" s="65">
        <v>1</v>
      </c>
      <c r="I46" s="64"/>
      <c r="J46" s="459"/>
      <c r="K46" s="459"/>
      <c r="L46" s="66" t="s">
        <v>15</v>
      </c>
      <c r="M46" s="66" t="s">
        <v>152</v>
      </c>
      <c r="N46" s="66" t="s">
        <v>150</v>
      </c>
      <c r="O46" s="66">
        <v>0</v>
      </c>
      <c r="P46" s="66">
        <v>0</v>
      </c>
    </row>
    <row r="47" spans="2:16" ht="28.55" x14ac:dyDescent="0.25">
      <c r="B47" s="457"/>
      <c r="C47" s="457"/>
      <c r="D47" s="65" t="s">
        <v>15</v>
      </c>
      <c r="E47" s="65" t="s">
        <v>150</v>
      </c>
      <c r="F47" s="65" t="s">
        <v>152</v>
      </c>
      <c r="G47" s="65">
        <v>1</v>
      </c>
      <c r="H47" s="65">
        <v>0</v>
      </c>
      <c r="I47" s="64"/>
      <c r="J47" s="459"/>
      <c r="K47" s="459"/>
      <c r="L47" s="66" t="s">
        <v>15</v>
      </c>
      <c r="M47" s="66" t="s">
        <v>150</v>
      </c>
      <c r="N47" s="66" t="s">
        <v>152</v>
      </c>
      <c r="O47" s="66">
        <v>1</v>
      </c>
      <c r="P47" s="66">
        <v>0</v>
      </c>
    </row>
    <row r="48" spans="2:16" ht="14.95" x14ac:dyDescent="0.25">
      <c r="D48" s="67" t="s">
        <v>142</v>
      </c>
      <c r="E48" s="67" t="s">
        <v>153</v>
      </c>
      <c r="F48" s="67" t="s">
        <v>153</v>
      </c>
    </row>
    <row r="54" spans="2:2" ht="14.95" x14ac:dyDescent="0.25">
      <c r="B54" t="s">
        <v>33</v>
      </c>
    </row>
    <row r="55" spans="2:2" ht="14.95" x14ac:dyDescent="0.25">
      <c r="B55" t="s">
        <v>595</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0" workbookViewId="0">
      <selection activeCell="E46" sqref="E46"/>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467" t="s">
        <v>4</v>
      </c>
      <c r="B1" s="467"/>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467" t="s">
        <v>12</v>
      </c>
      <c r="B8" s="467"/>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467" t="s">
        <v>6</v>
      </c>
      <c r="B15" s="467"/>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706</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Contexto</vt:lpstr>
      <vt:lpstr>Calific impacto riesgos corrupc</vt:lpstr>
      <vt:lpstr>Planeación estratégica y táctic</vt:lpstr>
      <vt:lpstr>Mapa de Riesgos</vt:lpstr>
      <vt:lpstr>Validacion</vt:lpstr>
      <vt:lpstr>DATOS </vt:lpstr>
      <vt:lpstr>'Planeación estratégica y táctic'!Área_de_impresión</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2019-08-13T22:10:18Z</cp:lastPrinted>
  <dcterms:created xsi:type="dcterms:W3CDTF">2017-12-21T14:02:03Z</dcterms:created>
  <dcterms:modified xsi:type="dcterms:W3CDTF">2020-03-19T13:20:28Z</dcterms:modified>
</cp:coreProperties>
</file>