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120" windowWidth="20730" windowHeight="11160" tabRatio="614" activeTab="2"/>
  </bookViews>
  <sheets>
    <sheet name="Contexto" sheetId="45" r:id="rId1"/>
    <sheet name="Calific impacto riesgos corrupc" sheetId="42" state="hidden" r:id="rId2"/>
    <sheet name="Mapa de riesgo " sheetId="40" r:id="rId3"/>
    <sheet name="Hoja1" sheetId="51" r:id="rId4"/>
    <sheet name="Mapa de Riesgos" sheetId="46" state="hidden" r:id="rId5"/>
    <sheet name="Validacion" sheetId="33" state="hidden" r:id="rId6"/>
    <sheet name="DATOS " sheetId="39" state="hidden" r:id="rId7"/>
    <sheet name="Registro de incidente" sheetId="47" r:id="rId8"/>
    <sheet name="Datos" sheetId="48" r:id="rId9"/>
    <sheet name="Instructivo" sheetId="50"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2" hidden="1">'Mapa de riesgo '!$D$33:$D$36</definedName>
    <definedName name="_xlnm._FilterDatabase" localSheetId="4" hidden="1">'Mapa de Riesgos'!$A$8:$DY$62</definedName>
    <definedName name="ACEPTABLE" localSheetId="1">#REF!*#REF!&lt;10</definedName>
    <definedName name="ACEPTABLE" localSheetId="0">#REF!*#REF!&lt;10</definedName>
    <definedName name="ACEPTABLE" localSheetId="2">#REF!*#REF!&lt;10</definedName>
    <definedName name="ACEPTABLE" localSheetId="4">#REF!*#REF!&lt;10</definedName>
    <definedName name="ACEPTABLE">#REF!*#REF!&lt;10</definedName>
    <definedName name="AGENTE" localSheetId="1">'[1]LISTA PARA VALIDACION'!#REF!</definedName>
    <definedName name="AGENTE" localSheetId="0">'[2]LISTA PARA VALIDACION'!#REF!</definedName>
    <definedName name="AGENTE" localSheetId="2">'[1]LISTA PARA VALIDACION'!#REF!</definedName>
    <definedName name="AGENTE" localSheetId="4">'[1]LISTA PARA VALIDACION'!#REF!</definedName>
    <definedName name="AGENTE">'[1]LISTA PARA VALIDACION'!#REF!</definedName>
    <definedName name="Asumir_Riesgo" localSheetId="1">#REF!</definedName>
    <definedName name="Asumir_Riesgo" localSheetId="0">[3]DATOS!$A$22:$A$24</definedName>
    <definedName name="Asumir_Riesgo" localSheetId="6">'DATOS '!$A$24:$A$27</definedName>
    <definedName name="Asumir_Riesgo" localSheetId="2">#REF!</definedName>
    <definedName name="Asumir_Riesgo" localSheetId="4">#REF!</definedName>
    <definedName name="Asumir_Riesgo">#REF!</definedName>
    <definedName name="CLASES" localSheetId="1">#REF!</definedName>
    <definedName name="CLASES" localSheetId="0">#REF!</definedName>
    <definedName name="CLASES" localSheetId="2">#REF!</definedName>
    <definedName name="CLASES" localSheetId="4">#REF!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2">#REF!</definedName>
    <definedName name="CONTROL" localSheetId="4">#REF!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2">'[1]LISTA PARA VALIDACION'!#REF!</definedName>
    <definedName name="DIRECCIONES1" localSheetId="4">'[1]LISTA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2">'[1]LISTA PARA VALIDACION'!#REF!</definedName>
    <definedName name="direcciones2" localSheetId="4">'[1]LISTA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2">#REF!</definedName>
    <definedName name="FACTOR" localSheetId="4">#REF!</definedName>
    <definedName name="FACTOR">#REF!</definedName>
    <definedName name="FUENTE" localSheetId="1">'[1]LISTA PARA VALIDACION'!#REF!</definedName>
    <definedName name="FUENTE" localSheetId="0">'[2]LISTA PARA VALIDACION'!#REF!</definedName>
    <definedName name="FUENTE" localSheetId="2">'[1]LISTA PARA VALIDACION'!#REF!</definedName>
    <definedName name="FUENTE" localSheetId="4">'[1]LISTA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2">'[1]LISTA PARA VALIDACION'!#REF!</definedName>
    <definedName name="GERENCIA" localSheetId="4">'[1]LISTA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2">'[1]LISTA PARA VALIDACION'!#REF!</definedName>
    <definedName name="GERENCIA1" localSheetId="4">'[1]LISTA PARA VALIDACION'!#REF!</definedName>
    <definedName name="GERENCIA1">'[1]LISTA PARA VALIDACION'!#REF!</definedName>
    <definedName name="GERENCIAS" localSheetId="1">#REF!</definedName>
    <definedName name="GERENCIAS" localSheetId="0">#REF!</definedName>
    <definedName name="GERENCIAS" localSheetId="2">#REF!</definedName>
    <definedName name="GERENCIAS" localSheetId="4">#REF!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2">#REF!</definedName>
    <definedName name="NCONTROL" localSheetId="4">#REF!</definedName>
    <definedName name="NCONTROL">#REF!</definedName>
    <definedName name="NIVEL0" localSheetId="1">'[1]LISTA PARA VALIDACION'!#REF!</definedName>
    <definedName name="NIVEL0" localSheetId="0">'[2]LISTA PARA VALIDACION'!#REF!</definedName>
    <definedName name="NIVEL0" localSheetId="2">'[1]LISTA PARA VALIDACION'!#REF!</definedName>
    <definedName name="NIVEL0" localSheetId="4">'[1]LISTA PARA VALIDACION'!#REF!</definedName>
    <definedName name="NIVEL0">'[1]LISTA PARA VALIDACION'!#REF!</definedName>
    <definedName name="Nivel1" localSheetId="1">#REF!</definedName>
    <definedName name="Nivel1" localSheetId="0">#REF!</definedName>
    <definedName name="Nivel1" localSheetId="2">#REF!</definedName>
    <definedName name="Nivel1" localSheetId="4">#REF!</definedName>
    <definedName name="Nivel1">#REF!</definedName>
    <definedName name="nivel2" localSheetId="1">#REF!</definedName>
    <definedName name="nivel2" localSheetId="0">#REF!</definedName>
    <definedName name="nivel2" localSheetId="2">#REF!</definedName>
    <definedName name="nivel2" localSheetId="4">#REF!</definedName>
    <definedName name="nivel2">#REF!</definedName>
    <definedName name="Nivel3" localSheetId="1">#REF!</definedName>
    <definedName name="Nivel3" localSheetId="0">#REF!</definedName>
    <definedName name="Nivel3" localSheetId="2">#REF!</definedName>
    <definedName name="Nivel3" localSheetId="4">#REF!</definedName>
    <definedName name="Nivel3">#REF!</definedName>
    <definedName name="Nivel4" localSheetId="1">#REF!</definedName>
    <definedName name="Nivel4" localSheetId="0">#REF!</definedName>
    <definedName name="Nivel4" localSheetId="2">#REF!</definedName>
    <definedName name="Nivel4" localSheetId="4">#REF!</definedName>
    <definedName name="Nivel4">#REF!</definedName>
    <definedName name="nIVEL5" localSheetId="1">#REF!</definedName>
    <definedName name="nIVEL5" localSheetId="0">#REF!</definedName>
    <definedName name="nIVEL5" localSheetId="2">#REF!</definedName>
    <definedName name="nIVEL5" localSheetId="4">#REF!</definedName>
    <definedName name="nIVEL5">#REF!</definedName>
    <definedName name="Nivel6" localSheetId="1">#REF!</definedName>
    <definedName name="Nivel6" localSheetId="0">#REF!</definedName>
    <definedName name="Nivel6" localSheetId="2">#REF!</definedName>
    <definedName name="Nivel6" localSheetId="4">#REF!</definedName>
    <definedName name="Nivel6">#REF!</definedName>
    <definedName name="NOMBRE" localSheetId="1">#REF!</definedName>
    <definedName name="NOMBRE" localSheetId="0">#REF!</definedName>
    <definedName name="NOMBRE" localSheetId="2">#REF!</definedName>
    <definedName name="NOMBRE" localSheetId="4">#REF!</definedName>
    <definedName name="NOMBRE">#REF!</definedName>
    <definedName name="NUMERO" localSheetId="1">#REF!</definedName>
    <definedName name="NUMERO" localSheetId="0">#REF!</definedName>
    <definedName name="NUMERO" localSheetId="2">#REF!</definedName>
    <definedName name="NUMERO" localSheetId="4">#REF!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2">#REF!</definedName>
    <definedName name="PESO" localSheetId="4">#REF!</definedName>
    <definedName name="PESO">#REF!</definedName>
    <definedName name="Peso2" localSheetId="1">#REF!</definedName>
    <definedName name="Peso2" localSheetId="0">#REF!</definedName>
    <definedName name="Peso2" localSheetId="2">#REF!</definedName>
    <definedName name="Peso2" localSheetId="4">#REF!</definedName>
    <definedName name="Peso2">#REF!</definedName>
    <definedName name="PESOS" localSheetId="1">#REF!</definedName>
    <definedName name="PESOS" localSheetId="0">#REF!</definedName>
    <definedName name="PESOS" localSheetId="2">#REF!</definedName>
    <definedName name="PESOS" localSheetId="4">#REF!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2">#REF!</definedName>
    <definedName name="PROCESO" localSheetId="4">#REF!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2">#REF!</definedName>
    <definedName name="rS" localSheetId="4">#REF!</definedName>
    <definedName name="rS">#REF!</definedName>
    <definedName name="tipo_riesgo">[7]Hoja3!$A$2:$A$9</definedName>
    <definedName name="tratamiento" localSheetId="1">#REF!</definedName>
    <definedName name="tratamiento" localSheetId="6">'DATOS '!$A$24:$A$27</definedName>
    <definedName name="tratamiento" localSheetId="2">#REF!</definedName>
    <definedName name="tratamiento" localSheetId="4">#REF!</definedName>
    <definedName name="tratamiento">#REF!</definedName>
    <definedName name="Valor1" localSheetId="1">#REF!</definedName>
    <definedName name="Valor1" localSheetId="0">#REF!</definedName>
    <definedName name="Valor1" localSheetId="2">#REF!</definedName>
    <definedName name="Valor1" localSheetId="4">#REF!</definedName>
    <definedName name="Valor1">#REF!</definedName>
    <definedName name="valor2" localSheetId="1">#REF!</definedName>
    <definedName name="valor2" localSheetId="0">#REF!</definedName>
    <definedName name="valor2" localSheetId="2">#REF!</definedName>
    <definedName name="valor2" localSheetId="4">#REF!</definedName>
    <definedName name="valor2">#REF!</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9" i="51" l="1"/>
  <c r="Z11" i="40" l="1"/>
  <c r="AA11" i="40" s="1"/>
  <c r="AC11" i="40" l="1"/>
  <c r="AD11" i="40" s="1"/>
  <c r="CM17" i="40" l="1"/>
  <c r="CK17" i="40"/>
  <c r="CM14" i="40"/>
  <c r="CK14" i="40"/>
  <c r="U3" i="42"/>
  <c r="U4" i="42"/>
  <c r="U5" i="42"/>
  <c r="U6" i="42"/>
  <c r="U2" i="42"/>
  <c r="AL17" i="40" l="1"/>
  <c r="AL14" i="40"/>
  <c r="V3" i="42" l="1"/>
  <c r="V4" i="42"/>
  <c r="V5" i="42"/>
  <c r="V6" i="42"/>
  <c r="CG17" i="40" l="1"/>
  <c r="CF17" i="40"/>
  <c r="Z17" i="40"/>
  <c r="AA17" i="40" s="1"/>
  <c r="Z18" i="40"/>
  <c r="AA18" i="40" s="1"/>
  <c r="Z19" i="40"/>
  <c r="AA19" i="40" s="1"/>
  <c r="AC19" i="40" s="1"/>
  <c r="AD19" i="40" s="1"/>
  <c r="Z15" i="40"/>
  <c r="AA15" i="40" s="1"/>
  <c r="CF14" i="40"/>
  <c r="CG14" i="40"/>
  <c r="Z14" i="40"/>
  <c r="AA14" i="40" s="1"/>
  <c r="Z16" i="40"/>
  <c r="AA16" i="40" s="1"/>
  <c r="CM10" i="40"/>
  <c r="CK10" i="40"/>
  <c r="AC18" i="40" l="1"/>
  <c r="AD18" i="40" s="1"/>
  <c r="AC15" i="40"/>
  <c r="AD15" i="40" s="1"/>
  <c r="AC17" i="40"/>
  <c r="AD17" i="40" s="1"/>
  <c r="P17" i="40"/>
  <c r="P14" i="40"/>
  <c r="AC14" i="40"/>
  <c r="AD14" i="40" s="1"/>
  <c r="AC16" i="40"/>
  <c r="AD16" i="40" s="1"/>
  <c r="AL10" i="40"/>
  <c r="AE17" i="40" l="1"/>
  <c r="AF17" i="40" s="1"/>
  <c r="AE14" i="40"/>
  <c r="AF14" i="40" s="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24" i="46" l="1"/>
  <c r="DE35" i="46"/>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5" i="46"/>
  <c r="AI35" i="46"/>
  <c r="AK32" i="46"/>
  <c r="AI32" i="46"/>
  <c r="AI24" i="46"/>
  <c r="AK24"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60" i="46" l="1"/>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3" i="40" l="1"/>
  <c r="AA13" i="40" s="1"/>
  <c r="Z12" i="40"/>
  <c r="AA12" i="40" s="1"/>
  <c r="Z10" i="40"/>
  <c r="AA10" i="40" s="1"/>
  <c r="V2" i="42"/>
  <c r="AC13" i="40" l="1"/>
  <c r="AD13" i="40" s="1"/>
  <c r="AC12" i="40"/>
  <c r="AD12" i="40" s="1"/>
  <c r="CG10" i="40"/>
  <c r="CF10" i="40"/>
  <c r="P10" i="40" l="1"/>
  <c r="AC10" i="40"/>
  <c r="AD10" i="40" s="1"/>
  <c r="AE10" i="40" l="1"/>
  <c r="AF10" i="40" s="1"/>
</calcChain>
</file>

<file path=xl/comments1.xml><?xml version="1.0" encoding="utf-8"?>
<comments xmlns="http://schemas.openxmlformats.org/spreadsheetml/2006/main">
  <authors>
    <author>Jenny Trujillo</author>
  </authors>
  <commentList>
    <comment ref="J33" authorId="0">
      <text>
        <r>
          <rPr>
            <b/>
            <sz val="9"/>
            <color indexed="81"/>
            <rFont val="Tahoma"/>
            <family val="2"/>
          </rPr>
          <t>Jenny Trujillo:</t>
        </r>
        <r>
          <rPr>
            <sz val="9"/>
            <color indexed="81"/>
            <rFont val="Tahoma"/>
            <family val="2"/>
          </rPr>
          <t xml:space="preserve">
ecónomicos, personas, procesos, sistemas, tecnología, información.</t>
        </r>
      </text>
    </comment>
    <comment ref="S33" author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<sst xmlns="http://schemas.openxmlformats.org/spreadsheetml/2006/main" count="2373" uniqueCount="948">
  <si>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</si>
  <si>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</si>
  <si>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</si>
  <si>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</si>
  <si>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</si>
  <si>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</si>
  <si>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</si>
  <si>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</si>
  <si>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</si>
  <si>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</si>
  <si>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</si>
  <si>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</si>
  <si>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</si>
  <si>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</si>
  <si>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</si>
  <si>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</si>
  <si>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</si>
  <si>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</si>
  <si>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</si>
  <si>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</si>
  <si>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</si>
  <si>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</si>
  <si>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</si>
  <si>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</si>
  <si>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</si>
  <si>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</si>
  <si>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</si>
  <si>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</si>
  <si>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</si>
  <si>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</si>
  <si>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</si>
  <si>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</si>
  <si>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</si>
  <si>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</si>
  <si>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</si>
  <si>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</si>
  <si>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</si>
  <si>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</si>
  <si>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</si>
  <si>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</si>
  <si>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</si>
  <si>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</si>
  <si>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</si>
  <si>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</si>
  <si>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</si>
  <si>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</si>
  <si>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</si>
  <si>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</si>
  <si>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</si>
  <si>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</si>
  <si>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</si>
  <si>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</si>
  <si>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</si>
  <si>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</si>
  <si>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</si>
  <si>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</si>
  <si>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</si>
  <si>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</si>
  <si>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</si>
  <si>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</si>
  <si>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</si>
  <si>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</si>
  <si>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</si>
  <si>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</si>
  <si>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</si>
  <si>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</si>
  <si>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</si>
  <si>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</si>
  <si>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</si>
  <si>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</si>
  <si>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</si>
  <si>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</si>
  <si>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</si>
  <si>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</si>
  <si>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</si>
  <si>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</si>
  <si>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</si>
  <si>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</si>
  <si>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</si>
  <si>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</si>
  <si>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</si>
  <si>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</si>
  <si>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</si>
  <si>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</si>
  <si>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</si>
  <si>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</si>
  <si>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</si>
  <si>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</si>
  <si>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</si>
  <si>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</si>
  <si>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</si>
  <si>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</si>
  <si>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</si>
  <si>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</si>
  <si>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</si>
  <si>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</si>
  <si>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</si>
  <si>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</si>
  <si>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</si>
  <si>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</si>
  <si>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</si>
  <si>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</si>
  <si>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</si>
  <si>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</si>
  <si>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</si>
  <si>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</si>
  <si>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</si>
  <si>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</si>
  <si>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</si>
  <si>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</si>
  <si>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</si>
  <si>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</si>
  <si>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</si>
  <si>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</si>
  <si>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</si>
  <si>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</si>
  <si>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</si>
  <si>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</si>
  <si>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</si>
  <si>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</si>
  <si>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</si>
  <si>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</si>
  <si>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</si>
  <si>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</si>
  <si>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</si>
  <si>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</si>
  <si>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</si>
  <si>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</si>
  <si>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</si>
  <si>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</si>
  <si>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</si>
  <si>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</si>
  <si>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</si>
  <si>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</si>
  <si>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</si>
  <si>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</si>
  <si>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</si>
  <si>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</si>
  <si>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</si>
  <si>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</si>
  <si>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</si>
  <si>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</si>
  <si>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</si>
  <si>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</si>
  <si>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</si>
  <si>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</si>
  <si>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</si>
  <si>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</si>
  <si>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</si>
  <si>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</si>
  <si>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</si>
  <si>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</si>
  <si>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</si>
  <si>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</si>
  <si>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</si>
  <si>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</si>
  <si>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</si>
  <si>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</si>
  <si>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</si>
  <si>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</si>
  <si>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</si>
  <si>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</si>
  <si>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</si>
  <si>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</si>
  <si>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</si>
  <si>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</si>
  <si>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</si>
  <si>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</si>
  <si>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</si>
  <si>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</si>
  <si>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</si>
  <si>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</si>
  <si>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</si>
  <si>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</si>
  <si>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</si>
  <si>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</si>
  <si>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</si>
  <si>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</si>
  <si>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</si>
  <si>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</si>
  <si>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</si>
  <si>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</si>
  <si>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</si>
  <si>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</si>
  <si>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</si>
  <si>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</si>
  <si>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</si>
  <si>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</si>
  <si>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</si>
  <si>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</si>
  <si>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</si>
  <si>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</si>
  <si>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</si>
  <si>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</si>
  <si>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</si>
  <si>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</si>
  <si>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</si>
  <si>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</si>
  <si>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</si>
  <si>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</si>
  <si>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</si>
  <si>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</si>
  <si>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</si>
  <si>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</si>
  <si>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</si>
  <si>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</si>
  <si>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</si>
  <si>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</si>
  <si>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</si>
  <si>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</si>
  <si>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</si>
  <si>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</si>
  <si>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</si>
  <si>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</si>
  <si>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</si>
  <si>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</si>
  <si>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</si>
  <si>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</si>
  <si>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</si>
  <si>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</si>
  <si>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</si>
  <si>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</si>
  <si>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</si>
  <si>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</si>
  <si>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</si>
  <si>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</si>
  <si>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</si>
  <si>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</si>
  <si>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</si>
  <si>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</si>
  <si>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</si>
  <si>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</si>
  <si>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</si>
  <si>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</si>
  <si>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</si>
  <si>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</si>
  <si>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</si>
  <si>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</si>
  <si>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</si>
  <si>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</si>
  <si>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</si>
  <si>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</si>
  <si>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</si>
  <si>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</si>
  <si>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</si>
  <si>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</si>
  <si>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</si>
  <si>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</si>
  <si>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</si>
  <si>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</si>
  <si>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</si>
  <si>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</si>
  <si>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</si>
  <si>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</si>
  <si>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</si>
  <si>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</si>
  <si>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</si>
  <si>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</si>
  <si>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</si>
  <si>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</si>
  <si>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</si>
  <si>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</si>
  <si>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</si>
  <si>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</si>
  <si>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</si>
  <si>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</si>
  <si>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</si>
  <si>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</si>
  <si>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</si>
  <si>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</si>
  <si>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</si>
  <si>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</si>
  <si>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</si>
  <si>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</si>
  <si>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</si>
  <si>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</si>
  <si>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</si>
  <si>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</si>
  <si>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</si>
  <si>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</si>
  <si>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</si>
  <si>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</si>
  <si>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</si>
  <si>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</si>
  <si>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</si>
  <si>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</si>
  <si>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</si>
  <si>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</si>
  <si>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</si>
  <si>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</si>
  <si>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</si>
  <si>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</si>
  <si>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</si>
  <si>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</si>
  <si>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</si>
  <si>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</si>
  <si>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</si>
  <si>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</si>
  <si>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</si>
  <si>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</si>
  <si>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</si>
  <si>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</si>
  <si>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</si>
  <si>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</si>
  <si>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</si>
  <si>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</si>
  <si>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</si>
  <si>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</si>
  <si>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</si>
  <si>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</si>
  <si>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</si>
  <si>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</si>
  <si>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</si>
  <si>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</si>
  <si>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</si>
  <si>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</si>
  <si>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</si>
  <si>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</si>
  <si>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</si>
  <si>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</si>
  <si>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</si>
  <si>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</si>
  <si>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</si>
  <si>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</si>
  <si>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</si>
  <si>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</si>
  <si>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</si>
  <si>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</si>
  <si>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</si>
  <si>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</si>
  <si>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</si>
  <si>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</si>
  <si>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</si>
  <si>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</si>
  <si>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</si>
  <si>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</si>
  <si>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</si>
  <si>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</si>
  <si>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</si>
  <si>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</si>
  <si>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</si>
  <si>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</si>
  <si>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</si>
  <si>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</si>
  <si>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</si>
  <si>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</si>
  <si>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</si>
  <si>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</si>
  <si>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</si>
  <si>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</si>
  <si>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</si>
  <si>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</si>
  <si>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</si>
  <si>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</si>
  <si>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</si>
  <si>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</si>
  <si>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</si>
  <si>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</si>
  <si>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</si>
  <si>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</si>
  <si>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</si>
  <si>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</si>
  <si>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</si>
  <si>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</si>
  <si>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</si>
  <si>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</si>
  <si>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</si>
  <si>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</si>
  <si>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</si>
  <si>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</si>
  <si>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</si>
  <si>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</si>
  <si>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</si>
  <si>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</si>
  <si>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</si>
  <si>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</si>
  <si>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</si>
  <si>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</si>
  <si>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</si>
  <si>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</si>
  <si>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</si>
  <si>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</si>
  <si>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</si>
  <si>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</si>
  <si>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</si>
  <si>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</si>
  <si>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</si>
  <si>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</si>
  <si>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</si>
  <si>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</si>
  <si>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</si>
  <si>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</si>
  <si>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</si>
  <si>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</si>
  <si>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</si>
  <si>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</si>
  <si>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</si>
  <si>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</si>
  <si>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</si>
  <si>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</si>
  <si>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</si>
  <si>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</si>
  <si>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</si>
  <si>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</si>
  <si>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</si>
  <si>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</si>
  <si>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</si>
  <si>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</si>
  <si>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</si>
  <si>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</si>
  <si>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</si>
  <si>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</si>
  <si>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</si>
  <si>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</si>
  <si>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</si>
  <si>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</si>
  <si>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</si>
  <si>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</si>
  <si>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</si>
  <si>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</si>
  <si>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</si>
  <si>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</si>
  <si>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</si>
  <si>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</si>
  <si>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</si>
  <si>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</si>
  <si>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</si>
  <si>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</si>
  <si>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</si>
  <si>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</si>
  <si>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</si>
  <si>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</si>
  <si>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</si>
  <si>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</si>
  <si>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</si>
  <si>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</si>
  <si>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</si>
  <si>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</si>
  <si>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</si>
  <si>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</si>
  <si>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</si>
  <si>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</si>
  <si>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</si>
  <si>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</si>
  <si>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</si>
  <si>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</si>
  <si>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</si>
  <si>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</si>
  <si>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</si>
  <si>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</si>
  <si>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</si>
  <si>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</si>
  <si>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</si>
  <si>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</si>
  <si>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</si>
  <si>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</si>
  <si>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</si>
  <si>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</si>
  <si>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</si>
  <si>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</si>
  <si>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</si>
  <si>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</si>
  <si>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</si>
  <si>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</si>
  <si>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</si>
  <si>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</si>
  <si>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</si>
  <si>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</si>
  <si>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</si>
  <si>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</si>
  <si>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</si>
  <si>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</si>
  <si>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</si>
  <si>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</si>
  <si>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</si>
  <si>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</si>
  <si>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</si>
  <si>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</si>
  <si>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</si>
  <si>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</si>
  <si>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</si>
  <si>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</si>
  <si>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</si>
  <si>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</si>
  <si>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</si>
  <si>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</si>
  <si>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</si>
  <si>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</si>
  <si>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</si>
  <si>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</si>
  <si>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</si>
  <si>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</si>
  <si>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</si>
  <si>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</si>
  <si>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</si>
  <si>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</si>
  <si>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</si>
  <si>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</si>
  <si>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</si>
  <si>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</si>
  <si>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</si>
  <si>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</si>
  <si>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</si>
  <si>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</si>
  <si>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</si>
  <si>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</si>
  <si>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</si>
  <si>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</si>
  <si>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</si>
  <si>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</si>
  <si>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</si>
  <si>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</si>
  <si>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</si>
  <si>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</si>
  <si>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</si>
  <si>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</si>
  <si>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</si>
  <si>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</si>
  <si>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</si>
  <si>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</si>
  <si>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</si>
  <si>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</si>
  <si>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</si>
  <si>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</si>
  <si>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</si>
  <si>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</si>
  <si>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</si>
  <si>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</si>
  <si>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</si>
  <si>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</si>
  <si>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</si>
  <si>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</si>
  <si>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</si>
  <si>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</si>
  <si>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</si>
  <si>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</si>
  <si>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</si>
  <si>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</si>
  <si>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</si>
  <si>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</si>
  <si>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</si>
  <si>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</si>
  <si>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</si>
  <si>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</si>
  <si>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</si>
  <si>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</si>
  <si>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</si>
  <si>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</si>
  <si>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</si>
  <si>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</si>
  <si>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</si>
  <si>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</si>
  <si>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</si>
  <si>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</si>
  <si>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</si>
  <si>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</si>
  <si>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</si>
  <si>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</si>
  <si>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</si>
  <si>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</si>
  <si>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</si>
  <si>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</si>
  <si>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</si>
  <si>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</si>
  <si>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</si>
  <si>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</si>
  <si>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</si>
  <si>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</si>
  <si>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</si>
  <si>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</si>
  <si>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</si>
  <si>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</si>
  <si>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</si>
  <si>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</si>
  <si>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</si>
  <si>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</si>
  <si>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</si>
  <si>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</si>
  <si>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</si>
  <si>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</si>
  <si>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</si>
  <si>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</si>
  <si>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</si>
  <si>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</si>
  <si>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</si>
  <si>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</si>
  <si>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</si>
  <si>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</si>
  <si>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</si>
  <si>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</si>
  <si>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</si>
  <si>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</si>
  <si>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</si>
  <si>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</si>
  <si>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</si>
  <si>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</si>
  <si>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</si>
  <si>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</si>
  <si>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</si>
  <si>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NO</t>
  </si>
  <si>
    <t>FORMATO</t>
  </si>
  <si>
    <t>Proceso</t>
  </si>
  <si>
    <t>Tipo de riesgo:</t>
  </si>
  <si>
    <t>Proceso:</t>
  </si>
  <si>
    <t>OAC - Oficina Asesora de Comunicaciones</t>
  </si>
  <si>
    <t>Comunicaciones</t>
  </si>
  <si>
    <t>Bienestar</t>
  </si>
  <si>
    <t xml:space="preserve">Disciplinario </t>
  </si>
  <si>
    <t xml:space="preserve">Capacitación </t>
  </si>
  <si>
    <t>Cartera</t>
  </si>
  <si>
    <t>Contabilidad</t>
  </si>
  <si>
    <t>Presupuesto</t>
  </si>
  <si>
    <t>Recursos Físicos - Almacén e Inventarios</t>
  </si>
  <si>
    <t>SGSST</t>
  </si>
  <si>
    <t>Tesorería</t>
  </si>
  <si>
    <t>Plan Estratégico de Gestión Ambiental</t>
  </si>
  <si>
    <t>SDAE Evaluación Integral</t>
  </si>
  <si>
    <t>Seguridad de la Información y Recursos Tecnológicos</t>
  </si>
  <si>
    <t xml:space="preserve"> Recursos físicos y planeamiento físico</t>
  </si>
  <si>
    <t xml:space="preserve"> Fortalecimiento de la Economía Popular - Emprendimiento y Emprendimiento Social</t>
  </si>
  <si>
    <t>Soberanía, Seguridad Alimentaria y Nutricional</t>
  </si>
  <si>
    <t xml:space="preserve">Formación y Empleabilidad </t>
  </si>
  <si>
    <t>Subdirecciones</t>
  </si>
  <si>
    <t>Tipo de riesgo</t>
  </si>
  <si>
    <t>Seguridad digital</t>
  </si>
  <si>
    <t>Fraude</t>
  </si>
  <si>
    <t>ACI - Asesoría de control interno</t>
  </si>
  <si>
    <t>SAF - Subdirección Administrativa y Financiera</t>
  </si>
  <si>
    <t>SESEC - Subdirección de Emprendimiento, Servicios Empresariales y Comerciales</t>
  </si>
  <si>
    <t xml:space="preserve">SFE - Subdirección Formación y Empleabilidad </t>
  </si>
  <si>
    <t>SGRSI - Subdirección de Gestión Redes Sociales e Informalidad</t>
  </si>
  <si>
    <t>SJC - Subdirección Jurídica y Contractual</t>
  </si>
  <si>
    <t>Gestión</t>
  </si>
  <si>
    <t>Corrupción</t>
  </si>
  <si>
    <t>dd/mm/aa</t>
  </si>
  <si>
    <t>Control vulnerado:</t>
  </si>
  <si>
    <t>Uso del poder</t>
  </si>
  <si>
    <t>Beneficio privado</t>
  </si>
  <si>
    <t>Responsables:</t>
  </si>
  <si>
    <t>1. ¿Porqué?</t>
  </si>
  <si>
    <t>2. ¿Porqué?</t>
  </si>
  <si>
    <t>3. ¿Porqué?</t>
  </si>
  <si>
    <t>4. ¿Porqué?</t>
  </si>
  <si>
    <t>5. ¿Porqué?</t>
  </si>
  <si>
    <t xml:space="preserve"> </t>
  </si>
  <si>
    <t>APETITO DEL RIESGO</t>
  </si>
  <si>
    <t>Lección aprendida:</t>
  </si>
  <si>
    <t>Fecha de elaboración</t>
  </si>
  <si>
    <t>Fecha de materialización del riesgo:</t>
  </si>
  <si>
    <t>Subdirección/Dependencia:</t>
  </si>
  <si>
    <t>Descripción de la materialización del riesgo:</t>
  </si>
  <si>
    <t xml:space="preserve">Herramienta para el análisis de causas (5 - ¿PORQUÉ?) </t>
  </si>
  <si>
    <t>Descriptor</t>
  </si>
  <si>
    <t>No</t>
  </si>
  <si>
    <t>Apetito del riesgo
(Descriptor)</t>
  </si>
  <si>
    <t>Valor del riesgo</t>
  </si>
  <si>
    <t>Tolerancia 0</t>
  </si>
  <si>
    <t>Cautela</t>
  </si>
  <si>
    <t>Flexibilidad</t>
  </si>
  <si>
    <t>Receptividad</t>
  </si>
  <si>
    <r>
      <t>Existe incidencia de materialización de este riesgo?</t>
    </r>
    <r>
      <rPr>
        <b/>
        <sz val="8"/>
        <color theme="1"/>
        <rFont val="Arial"/>
        <family val="2"/>
      </rPr>
      <t xml:space="preserve"> (Mencione historico)</t>
    </r>
  </si>
  <si>
    <t>AÑO:</t>
  </si>
  <si>
    <t>FECHA DE ACTUALIZACIÓN:</t>
  </si>
  <si>
    <t>SEGUNDA LINEA DE DEFENSA</t>
  </si>
  <si>
    <t>PRIMER CUATRIMESTRE</t>
  </si>
  <si>
    <t>Segundo Cuatrimestre</t>
  </si>
  <si>
    <t>TERCER  CUATRIMESTRE</t>
  </si>
  <si>
    <t xml:space="preserve">EFECTIVIDAD DE LOS CONTROLES </t>
  </si>
  <si>
    <t>ANÁLISIS  DEL AVANCE</t>
  </si>
  <si>
    <t>CALIDAD Y COHERENCIA  DEL REGISTROS O EVIDENCIAS</t>
  </si>
  <si>
    <t>OBSERVACIONES ADICIONALES</t>
  </si>
  <si>
    <t>CAUSAS DEL EVENTO (Aplica si se presenta)</t>
  </si>
  <si>
    <t>MEDIDAS DE MITIGACIÓN (Aplica si se presenta)</t>
  </si>
  <si>
    <t>REGISTRO DE INCIDENTE</t>
  </si>
  <si>
    <t>Efectividad</t>
  </si>
  <si>
    <t>Calidad y coherencia del registro o evidencias</t>
  </si>
  <si>
    <t>Resultado del indicador</t>
  </si>
  <si>
    <t>Se presento el evento?</t>
  </si>
  <si>
    <t>Valida</t>
  </si>
  <si>
    <t>APROBADO</t>
  </si>
  <si>
    <t>Media</t>
  </si>
  <si>
    <t>No valida</t>
  </si>
  <si>
    <t>NO APROBADO</t>
  </si>
  <si>
    <t>No efectivo</t>
  </si>
  <si>
    <t xml:space="preserve">MAPA DE RIESGOS DE PROCESO
INSTITUTO PARA LA ECONOMÍA SOCIAL - IPES </t>
  </si>
  <si>
    <t>Tipo de proceso</t>
  </si>
  <si>
    <t>Riesgo de corrupción</t>
  </si>
  <si>
    <t>Acción u omisión</t>
  </si>
  <si>
    <t>Desviar la gestión de lo publico</t>
  </si>
  <si>
    <t>Aversión</t>
  </si>
  <si>
    <t>Moderación</t>
  </si>
  <si>
    <t>Operativos</t>
  </si>
  <si>
    <t>Financieros</t>
  </si>
  <si>
    <t>Imagen reputaciones</t>
  </si>
  <si>
    <t>RESPONSABLE</t>
  </si>
  <si>
    <t>MONITOREO  TERCER CUATRIMESTRE</t>
  </si>
  <si>
    <t>MONITOREO  SEGUNDO CUATRIMESTRE</t>
  </si>
  <si>
    <t>MONITOREO  PRIMER CUATRIMESTRE</t>
  </si>
  <si>
    <t>Nuevas causas?:</t>
  </si>
  <si>
    <t>Nuevas consecuencias?:</t>
  </si>
  <si>
    <t>Nomina</t>
  </si>
  <si>
    <t>Seguridad y Salud en el Trabajo</t>
  </si>
  <si>
    <t>MAPA DE RIESGOS DE PROCESO</t>
  </si>
  <si>
    <t>1) Políticos
2) Económicos y financieros
3) Sociales y culturales
4) Tecnológicos 
5)Ambientales
6)Legales y reglamentarios</t>
  </si>
  <si>
    <t xml:space="preserve">ESTABLECIMIENTO DEL CONTEXTO EXTERNO </t>
  </si>
  <si>
    <t>Se determinan las características o aspectos esenciales del entorno en el cual opera la entidad. Se pueden considerar factores como:</t>
  </si>
  <si>
    <t>CONTEXTO</t>
  </si>
  <si>
    <t>Se determinan las
características o aspectos
esenciales del proceso
y sus interrelaciones.
Se pueden considerar
factores como:</t>
  </si>
  <si>
    <t>ESTABLECIMIENTO DEL CONTEXTO DEL PROCESO</t>
  </si>
  <si>
    <t>1) Objetivo del proceso
2) Alcance del proceso Interrelación con otros procesos
3) Procedimientos asociados
4) Responsables del proceso
5) Activos de seguridad digital del proceso</t>
  </si>
  <si>
    <t>Se determinan las características o aspectos esenciales del ambiente en el cual la organización busca alcanzar sus objetivos. Se pueden considerar factores como:</t>
  </si>
  <si>
    <t>1) Estructura organizacional
2) Funciones y responsabilidades Políticas, objetivos y estrategias implementadas.
3) Recursos y conocimientos con que se cuenta (económicos, personas, procesos, sistemas, tecnología, información) 
4) Relaciones con las partes involucradas
5) Cultura organizacional</t>
  </si>
  <si>
    <t>MAPA DE RIESGO</t>
  </si>
  <si>
    <t>Posibilidad de ocurrencia de eventos que afecten los objetivos estratégicos de la organización pública y por tanto impactan toda la entidad.</t>
  </si>
  <si>
    <t>Posibilidad de ocurrencia de eventos que afecten los procesos gerenciales y/o la alta dirección.</t>
  </si>
  <si>
    <t>Posibilidad de ocurrencia de eventos que afecten los procesos misionales de la entidad.</t>
  </si>
  <si>
    <t>Posibilidad de ocurrencia de eventos que afecten los estados financieros y todas aquellas áreas involucradas con el proceso financiero como presupuesto, tesorería, contabilidad, cartera, central de cuentas, costos, etc.</t>
  </si>
  <si>
    <t>Posibilidad de ocurrencia de eventos que afecten la totalidad o parte de la infraestructura tecnológica (hardware, software, redes, etc.) de una entidad.</t>
  </si>
  <si>
    <t>Posibilidad de ocurrencia de eventos que afecten la situación jurídica o contractual de la organización debido a su incumplimiento o desacato a la normatividad legal y las obligaciones contractuales.</t>
  </si>
  <si>
    <t>Posibilidad de ocurrencia de un evento que afecte la imagen, buen nombre o reputación de una organización ante sus clientes y partes interesadas.</t>
  </si>
  <si>
    <t>Posibilidad de que, por acción u omisión, se use el poder para desviar la gestión de lo público hacia un beneficio privado.</t>
  </si>
  <si>
    <t>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</si>
  <si>
    <t>Seleccionar el tipo de proceso al que pertenece la dependencia.</t>
  </si>
  <si>
    <t>Seleccionar el proceso de la dependencia.</t>
  </si>
  <si>
    <t>Mencionar el objetivo del proceso, el cual debe ser analizado para identificar los posibles riesgos que afectan su cumplimiento y que puedan ocasionar su éxito o fracaso; pero además, se debe revisar que los mismos estén alineados con la Misión y la Visión, es decir, asegurar que los objetivos de proceso contribuyan a los objetivos estratégicos.</t>
  </si>
  <si>
    <t>La identificación del riesgo se lleva a cabo determinando las causas con base en el contexto interno, externo y del proceso.  
Algunas causas externas no controlables por la entidad se podrán evidenciar en el análisis del contexto externo, para ser tenidas en cuenta en el análisis y valoración del riesgo.
Las preguntas claves para la identificación del riesgo permiten determinar:</t>
  </si>
  <si>
    <t>¿QUÉ PUEDE SUCEDER? Identificar la afectación del cumplimiento del objetivo estratégico o del proceso según sea el caso.</t>
  </si>
  <si>
    <t>¿CÓMO PUEDE SUCEDER? Establecer las causas a partir de los factores determinados en el contexto.</t>
  </si>
  <si>
    <t>¿CUÁNDO PUEDE SUCEDER? Determinar de acuerdo con el desarrollo del proceso.</t>
  </si>
  <si>
    <t>¿QUÉ CONSECUENCIAS TENDRÍA SU MATERIALIZACIÓN? Determinar los posibles efectos por la materialización del riesgo.</t>
  </si>
  <si>
    <t>ESTABLECIMIENTO DEL CONTEXTO INTERNO</t>
  </si>
  <si>
    <t>RIRDGO DE CORRUPCION</t>
  </si>
  <si>
    <t>Es la posibilidad de que, por acción u omisión, se use el poder para desviar la gestión de lo público hacia un beneficio privado.</t>
  </si>
  <si>
    <t>Se tienen en cuenta las consecuencias potenciales. Por IMPACTO se entienden las consecuencias que puede ocasionar a la organización la materialización del riesgo.</t>
  </si>
  <si>
    <t>NIVEL</t>
  </si>
  <si>
    <t xml:space="preserve">DESCRIPTOR </t>
  </si>
  <si>
    <t xml:space="preserve">DESCRIPCIÓN </t>
  </si>
  <si>
    <t>FRECUENCIA</t>
  </si>
  <si>
    <t>Se espera que el evento ocurra en la mayoría de las circunstancias.</t>
  </si>
  <si>
    <t>Es viable que el evento ocurra en la mayoría de las circunstancias.</t>
  </si>
  <si>
    <t>El evento podrá ocurrir en algún momento.</t>
  </si>
  <si>
    <t>El evento puede ocurrir en algún momento.</t>
  </si>
  <si>
    <t>El evento puede ocurrir solo en circunstancias excepcionales (poco comunes o anormales).</t>
  </si>
  <si>
    <t>Más de 1 vez al año.</t>
  </si>
  <si>
    <t>Al menos 1 vez en el último año.</t>
  </si>
  <si>
    <t>Al menos 1 vez en los últimos 2 años.</t>
  </si>
  <si>
    <t>Al menos 1 vez en los últimos 5 años.</t>
  </si>
  <si>
    <t>No se ha presentado en los últimos 5 años.</t>
  </si>
  <si>
    <r>
      <t xml:space="preserve">PROBABILIDAD
</t>
    </r>
    <r>
      <rPr>
        <sz val="11"/>
        <color theme="1"/>
        <rFont val="Calibri"/>
        <family val="2"/>
        <scheme val="minor"/>
      </rPr>
      <t>Se analiza qué tan posible es que ocurra el riesgo, se expresa en términos de frecuencia o factibilidad, donde frecuencia implica analizar el número de eventos en un periodo determinado.</t>
    </r>
  </si>
  <si>
    <r>
      <rPr>
        <b/>
        <sz val="11"/>
        <color theme="1"/>
        <rFont val="Calibri"/>
        <family val="2"/>
        <scheme val="minor"/>
      </rPr>
      <t>IMPACTO</t>
    </r>
    <r>
      <rPr>
        <sz val="11"/>
        <color theme="1"/>
        <rFont val="Calibri"/>
        <family val="2"/>
        <scheme val="minor"/>
      </rPr>
      <t xml:space="preserve">
Se debe analizar y calificar a partir de las  consecuencias identificadas en la fase de descripción del riesgo. Para el ejemplo que venimos explicando, el impacto fue identificado como mayor por cuanto genera interrupción de las operaciones por más de dos días.</t>
    </r>
  </si>
  <si>
    <t>IMPACTO (CONSECUENCIAS)
CUANTITATIVO</t>
  </si>
  <si>
    <t>IMPACTO (CONSECUENCIAS)
CUALITATIVO</t>
  </si>
  <si>
    <r>
      <rPr>
        <b/>
        <sz val="11"/>
        <color theme="1"/>
        <rFont val="Calibri"/>
        <family val="2"/>
        <scheme val="minor"/>
      </rPr>
      <t>1.</t>
    </r>
    <r>
      <rPr>
        <sz val="11"/>
        <color theme="1"/>
        <rFont val="Calibri"/>
        <family val="2"/>
        <scheme val="minor"/>
      </rPr>
      <t xml:space="preserve"> Impacto que afecte la ejecución presupuestal en un valor ≥1%.
</t>
    </r>
    <r>
      <rPr>
        <b/>
        <sz val="11"/>
        <color theme="1"/>
        <rFont val="Calibri"/>
        <family val="2"/>
        <scheme val="minor"/>
      </rPr>
      <t>2.</t>
    </r>
    <r>
      <rPr>
        <sz val="11"/>
        <color theme="1"/>
        <rFont val="Calibri"/>
        <family val="2"/>
        <scheme val="minor"/>
      </rPr>
      <t xml:space="preserve"> Pérdida de cobertura en la prestación de los servicios de la entidad ≥5%.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≥1%.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≥1%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</si>
  <si>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algunas horas.
</t>
    </r>
    <r>
      <rPr>
        <b/>
        <sz val="11"/>
        <color theme="1"/>
        <rFont val="Calibri"/>
        <family val="2"/>
        <scheme val="minor"/>
      </rPr>
      <t xml:space="preserve">2. </t>
    </r>
    <r>
      <rPr>
        <sz val="11"/>
        <color theme="1"/>
        <rFont val="Calibri"/>
        <family val="2"/>
        <scheme val="minor"/>
      </rPr>
      <t xml:space="preserve">Reclamaciones o quejas de los usuarios, que implican investigaciones internas disciplinarias.
</t>
    </r>
    <r>
      <rPr>
        <b/>
        <sz val="11"/>
        <color theme="1"/>
        <rFont val="Calibri"/>
        <family val="2"/>
        <scheme val="minor"/>
      </rPr>
      <t>3.</t>
    </r>
    <r>
      <rPr>
        <sz val="11"/>
        <color theme="1"/>
        <rFont val="Calibri"/>
        <family val="2"/>
        <scheme val="minor"/>
      </rPr>
      <t xml:space="preserve"> Imagen institucional afectada localmente por retrasos en la prestación del servicio a los usuarios o ciudadanos.</t>
    </r>
  </si>
  <si>
    <r>
      <rPr>
        <b/>
        <sz val="11"/>
        <color theme="1"/>
        <rFont val="Calibri"/>
        <family val="2"/>
        <scheme val="minor"/>
      </rPr>
      <t>1.</t>
    </r>
    <r>
      <rPr>
        <sz val="11"/>
        <color theme="1"/>
        <rFont val="Calibri"/>
        <family val="2"/>
        <scheme val="minor"/>
      </rPr>
      <t xml:space="preserve"> Impacto que afecte la ejecución presupuestal en un valor ≥20%.
</t>
    </r>
    <r>
      <rPr>
        <b/>
        <sz val="11"/>
        <color theme="1"/>
        <rFont val="Calibri"/>
        <family val="2"/>
        <scheme val="minor"/>
      </rPr>
      <t>2.</t>
    </r>
    <r>
      <rPr>
        <sz val="11"/>
        <color theme="1"/>
        <rFont val="Calibri"/>
        <family val="2"/>
        <scheme val="minor"/>
      </rPr>
      <t xml:space="preserve"> Pérdida de cobertura en la prestación de los servicios de la entidad ≥20%.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≥20%.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≥20%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</si>
  <si>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más de dos (2) días.
</t>
    </r>
    <r>
      <rPr>
        <b/>
        <sz val="11"/>
        <color theme="1"/>
        <rFont val="Calibri"/>
        <family val="2"/>
        <scheme val="minor"/>
      </rPr>
      <t>2.</t>
    </r>
    <r>
      <rPr>
        <sz val="11"/>
        <color theme="1"/>
        <rFont val="Calibri"/>
        <family val="2"/>
        <scheme val="minor"/>
      </rPr>
      <t xml:space="preserve"> Pérdida de información crítica que puede ser recuperada de forma parcial o incompleta.
</t>
    </r>
    <r>
      <rPr>
        <b/>
        <sz val="11"/>
        <color theme="1"/>
        <rFont val="Calibri"/>
        <family val="2"/>
        <scheme val="minor"/>
      </rPr>
      <t>3.</t>
    </r>
    <r>
      <rPr>
        <sz val="11"/>
        <color theme="1"/>
        <rFont val="Calibri"/>
        <family val="2"/>
        <scheme val="minor"/>
      </rPr>
      <t xml:space="preserve"> Sanción por parte del ente de control u otro ente regulador.
</t>
    </r>
    <r>
      <rPr>
        <b/>
        <sz val="11"/>
        <color theme="1"/>
        <rFont val="Calibri"/>
        <family val="2"/>
        <scheme val="minor"/>
      </rPr>
      <t>4.</t>
    </r>
    <r>
      <rPr>
        <sz val="11"/>
        <color theme="1"/>
        <rFont val="Calibri"/>
        <family val="2"/>
        <scheme val="minor"/>
      </rPr>
      <t xml:space="preserve"> Incumplimiento en las metas y objetivos institucionales afectando el cumplimiento en las metas de gobierno.
</t>
    </r>
    <r>
      <rPr>
        <b/>
        <sz val="11"/>
        <color theme="1"/>
        <rFont val="Calibri"/>
        <family val="2"/>
        <scheme val="minor"/>
      </rPr>
      <t>5.</t>
    </r>
    <r>
      <rPr>
        <sz val="11"/>
        <color theme="1"/>
        <rFont val="Calibri"/>
        <family val="2"/>
        <scheme val="minor"/>
      </rPr>
      <t xml:space="preserve"> Imagen institucional afectada en el orden nacional o regional por incumplimientos en la prestación del servicio a los usuarios o ciudadanos.</t>
    </r>
  </si>
  <si>
    <r>
      <rPr>
        <b/>
        <sz val="11"/>
        <color theme="1"/>
        <rFont val="Calibri"/>
        <family val="2"/>
        <scheme val="minor"/>
      </rPr>
      <t xml:space="preserve">1. </t>
    </r>
    <r>
      <rPr>
        <sz val="11"/>
        <color theme="1"/>
        <rFont val="Calibri"/>
        <family val="2"/>
        <scheme val="minor"/>
      </rPr>
      <t xml:space="preserve">Impacto que afecte la ejecución presupuestal en un valor ≥5%.
</t>
    </r>
    <r>
      <rPr>
        <b/>
        <sz val="11"/>
        <color theme="1"/>
        <rFont val="Calibri"/>
        <family val="2"/>
        <scheme val="minor"/>
      </rPr>
      <t>2.</t>
    </r>
    <r>
      <rPr>
        <sz val="11"/>
        <color theme="1"/>
        <rFont val="Calibri"/>
        <family val="2"/>
        <scheme val="minor"/>
      </rPr>
      <t xml:space="preserve"> Pérdida de cobertura en la prestación de los servicios de la entidad ≥10%.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≥5%.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≥5% del presupuesto general de la entidad.</t>
    </r>
  </si>
  <si>
    <r>
      <rPr>
        <b/>
        <sz val="11"/>
        <color theme="1"/>
        <rFont val="Calibri"/>
        <family val="2"/>
        <scheme val="minor"/>
      </rPr>
      <t xml:space="preserve">1. </t>
    </r>
    <r>
      <rPr>
        <sz val="11"/>
        <color theme="1"/>
        <rFont val="Calibri"/>
        <family val="2"/>
        <scheme val="minor"/>
      </rPr>
      <t xml:space="preserve">Interrupción de las operaciones de la entidad por un (1) día.
</t>
    </r>
    <r>
      <rPr>
        <b/>
        <sz val="11"/>
        <color theme="1"/>
        <rFont val="Calibri"/>
        <family val="2"/>
        <scheme val="minor"/>
      </rPr>
      <t>2.</t>
    </r>
    <r>
      <rPr>
        <sz val="11"/>
        <color theme="1"/>
        <rFont val="Calibri"/>
        <family val="2"/>
        <scheme val="minor"/>
      </rPr>
      <t xml:space="preserve"> Reclamaciones o quejas de los usuarios que podrían implicar una denuncia ante los entes reguladores o una demanda de largo alcance para la entidad.
</t>
    </r>
    <r>
      <rPr>
        <b/>
        <sz val="11"/>
        <color theme="1"/>
        <rFont val="Calibri"/>
        <family val="2"/>
        <scheme val="minor"/>
      </rPr>
      <t>3.</t>
    </r>
    <r>
      <rPr>
        <sz val="11"/>
        <color theme="1"/>
        <rFont val="Calibri"/>
        <family val="2"/>
        <scheme val="minor"/>
      </rPr>
      <t xml:space="preserve"> Inoportunidad en la información, ocasionando retrasos en la atención a los usuarios.
</t>
    </r>
    <r>
      <rPr>
        <b/>
        <sz val="11"/>
        <color theme="1"/>
        <rFont val="Calibri"/>
        <family val="2"/>
        <scheme val="minor"/>
      </rPr>
      <t>4.</t>
    </r>
    <r>
      <rPr>
        <sz val="11"/>
        <color theme="1"/>
        <rFont val="Calibri"/>
        <family val="2"/>
        <scheme val="minor"/>
      </rPr>
      <t xml:space="preserve"> Reproceso de actividades y aumento de carga operativa.
</t>
    </r>
    <r>
      <rPr>
        <b/>
        <sz val="11"/>
        <color theme="1"/>
        <rFont val="Calibri"/>
        <family val="2"/>
        <scheme val="minor"/>
      </rPr>
      <t>5.</t>
    </r>
    <r>
      <rPr>
        <sz val="11"/>
        <color theme="1"/>
        <rFont val="Calibri"/>
        <family val="2"/>
        <scheme val="minor"/>
      </rPr>
      <t xml:space="preserve"> Imagen institucional afectada en el orden nacional o regional por retrasos en la prestación
del servicio a los usuarios o ciudadanos.
</t>
    </r>
    <r>
      <rPr>
        <b/>
        <sz val="11"/>
        <color theme="1"/>
        <rFont val="Calibri"/>
        <family val="2"/>
        <scheme val="minor"/>
      </rPr>
      <t xml:space="preserve">6. </t>
    </r>
    <r>
      <rPr>
        <sz val="11"/>
        <color theme="1"/>
        <rFont val="Calibri"/>
        <family val="2"/>
        <scheme val="minor"/>
      </rPr>
      <t>Investigaciones penales, fiscales o disciplinarias.</t>
    </r>
  </si>
  <si>
    <r>
      <rPr>
        <b/>
        <sz val="11"/>
        <color theme="1"/>
        <rFont val="Calibri"/>
        <family val="2"/>
        <scheme val="minor"/>
      </rPr>
      <t>1.</t>
    </r>
    <r>
      <rPr>
        <sz val="11"/>
        <color theme="1"/>
        <rFont val="Calibri"/>
        <family val="2"/>
        <scheme val="minor"/>
      </rPr>
      <t xml:space="preserve"> Impacto que afecte la ejecución presupuestal en un valor ≥0,5%.
</t>
    </r>
    <r>
      <rPr>
        <b/>
        <sz val="11"/>
        <color theme="1"/>
        <rFont val="Calibri"/>
        <family val="2"/>
        <scheme val="minor"/>
      </rPr>
      <t>2.</t>
    </r>
    <r>
      <rPr>
        <sz val="11"/>
        <color theme="1"/>
        <rFont val="Calibri"/>
        <family val="2"/>
        <scheme val="minor"/>
      </rPr>
      <t xml:space="preserve"> Pérdida de cobertura en la prestación de
los servicios de la entidad ≥1%.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≥0,5%.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≥0,5% del presupuesto general de la entidad.</t>
    </r>
  </si>
  <si>
    <r>
      <rPr>
        <b/>
        <sz val="11"/>
        <color theme="1"/>
        <rFont val="Calibri"/>
        <family val="2"/>
        <scheme val="minor"/>
      </rPr>
      <t xml:space="preserve">1. </t>
    </r>
    <r>
      <rPr>
        <sz val="11"/>
        <color theme="1"/>
        <rFont val="Calibri"/>
        <family val="2"/>
        <scheme val="minor"/>
      </rPr>
      <t xml:space="preserve">No hay interrupción de las operaciones de la
entidad.
</t>
    </r>
    <r>
      <rPr>
        <b/>
        <sz val="11"/>
        <color theme="1"/>
        <rFont val="Calibri"/>
        <family val="2"/>
        <scheme val="minor"/>
      </rPr>
      <t xml:space="preserve">2. </t>
    </r>
    <r>
      <rPr>
        <sz val="11"/>
        <color theme="1"/>
        <rFont val="Calibri"/>
        <family val="2"/>
        <scheme val="minor"/>
      </rPr>
      <t xml:space="preserve">No se generan sanciones económicas o administrativas.
</t>
    </r>
    <r>
      <rPr>
        <b/>
        <sz val="11"/>
        <color theme="1"/>
        <rFont val="Calibri"/>
        <family val="2"/>
        <scheme val="minor"/>
      </rPr>
      <t xml:space="preserve">3. </t>
    </r>
    <r>
      <rPr>
        <sz val="11"/>
        <color theme="1"/>
        <rFont val="Calibri"/>
        <family val="2"/>
        <scheme val="minor"/>
      </rPr>
      <t>No se afecta la imagen institucional de forma
significativa.</t>
    </r>
  </si>
  <si>
    <r>
      <rPr>
        <b/>
        <sz val="11"/>
        <color theme="1"/>
        <rFont val="Calibri"/>
        <family val="2"/>
        <scheme val="minor"/>
      </rPr>
      <t>1.</t>
    </r>
    <r>
      <rPr>
        <sz val="11"/>
        <color theme="1"/>
        <rFont val="Calibri"/>
        <family val="2"/>
        <scheme val="minor"/>
      </rPr>
      <t xml:space="preserve"> Impacto que afecte la ejecución presupuestal en un valor ≥50%.
</t>
    </r>
    <r>
      <rPr>
        <b/>
        <sz val="11"/>
        <color theme="1"/>
        <rFont val="Calibri"/>
        <family val="2"/>
        <scheme val="minor"/>
      </rPr>
      <t xml:space="preserve">2. </t>
    </r>
    <r>
      <rPr>
        <sz val="11"/>
        <color theme="1"/>
        <rFont val="Calibri"/>
        <family val="2"/>
        <scheme val="minor"/>
      </rPr>
      <t xml:space="preserve">Pérdida de cobertura en la prestación de los servicios de la entidad ≥50%.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≥50%.
</t>
    </r>
    <r>
      <rPr>
        <b/>
        <sz val="11"/>
        <color theme="1"/>
        <rFont val="Calibri"/>
        <family val="2"/>
        <scheme val="minor"/>
      </rPr>
      <t xml:space="preserve">4. </t>
    </r>
    <r>
      <rPr>
        <sz val="11"/>
        <color theme="1"/>
        <rFont val="Calibri"/>
        <family val="2"/>
        <scheme val="minor"/>
      </rPr>
      <t>Pago de sanciones económicas por incumplimiento en la normatividad aplicable ante un ente regulador, las cuales afectan en un valor ≥50%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</si>
  <si>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más de cinco (5) días.
</t>
    </r>
    <r>
      <rPr>
        <b/>
        <sz val="11"/>
        <color theme="1"/>
        <rFont val="Calibri"/>
        <family val="2"/>
        <scheme val="minor"/>
      </rPr>
      <t xml:space="preserve">2. </t>
    </r>
    <r>
      <rPr>
        <sz val="11"/>
        <color theme="1"/>
        <rFont val="Calibri"/>
        <family val="2"/>
        <scheme val="minor"/>
      </rPr>
      <t xml:space="preserve">Intervención por parte de un ente de control u otro ente regulador.
</t>
    </r>
    <r>
      <rPr>
        <b/>
        <sz val="11"/>
        <color theme="1"/>
        <rFont val="Calibri"/>
        <family val="2"/>
        <scheme val="minor"/>
      </rPr>
      <t>3.</t>
    </r>
    <r>
      <rPr>
        <sz val="11"/>
        <color theme="1"/>
        <rFont val="Calibri"/>
        <family val="2"/>
        <scheme val="minor"/>
      </rPr>
      <t xml:space="preserve"> Pérdida de información crítica para la entidad que no se puede recuperar.
</t>
    </r>
    <r>
      <rPr>
        <b/>
        <sz val="11"/>
        <color theme="1"/>
        <rFont val="Calibri"/>
        <family val="2"/>
        <scheme val="minor"/>
      </rPr>
      <t>4.</t>
    </r>
    <r>
      <rPr>
        <sz val="11"/>
        <color theme="1"/>
        <rFont val="Calibri"/>
        <family val="2"/>
        <scheme val="minor"/>
      </rPr>
      <t xml:space="preserve"> Incumplimiento en las metas y objetivos institucionales afectando de forma grave la ejecución presupuestal.
</t>
    </r>
    <r>
      <rPr>
        <b/>
        <sz val="11"/>
        <color theme="1"/>
        <rFont val="Calibri"/>
        <family val="2"/>
        <scheme val="minor"/>
      </rPr>
      <t>5.</t>
    </r>
    <r>
      <rPr>
        <sz val="11"/>
        <color theme="1"/>
        <rFont val="Calibri"/>
        <family val="2"/>
        <scheme val="minor"/>
      </rPr>
      <t xml:space="preserve"> Imagen institucional afectada en el orden nacional o regional por actos o hechos de corrupción comprobados.</t>
    </r>
  </si>
  <si>
    <r>
      <t xml:space="preserve">RIESGO INHERENTE 
</t>
    </r>
    <r>
      <rPr>
        <sz val="11"/>
        <color theme="1"/>
        <rFont val="Calibri"/>
        <family val="2"/>
        <scheme val="minor"/>
      </rPr>
      <t>Se logra a través de la determinación de la probabilidad y el impacto que puede causar la materialización del riesgo.</t>
    </r>
  </si>
  <si>
    <t>¿Existe un responsable asignado a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</si>
  <si>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</si>
  <si>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 verificar, validar, cotejar, comparar, revisar, etc.?</t>
  </si>
  <si>
    <t>¿La fuente de información que se utiliza en el desarrollo del control es información confiable que permita mitigar el riesgo?</t>
  </si>
  <si>
    <t xml:space="preserve">¿Las observaciones, desviaciones o diferencias identificadas como resultados de la ejecución del control son investigadas y resueltas de manera oportuna?
</t>
  </si>
  <si>
    <t>¿Se deja evidencia o rastro de la ejecución del control que permita a cualquier tercero con la evidencia llegar a la misma conclusión?</t>
  </si>
  <si>
    <t>¿El responsable tiene la autoridad y adecuada segregación de funciones en la ejecución del control?</t>
  </si>
  <si>
    <t>Seleccionar según lista desplegable.</t>
  </si>
  <si>
    <t>El valor esta determinado por formula que contiene la celda.
El resultado de cada variable de diseño, a excepción de la evidencia, va a afectar la calificación del diseño del control, ya que deben cumplirse todas las variables para que un control se evalúe como bien diseñado.</t>
  </si>
  <si>
    <t>El control se ejecuta algunas veces por parte del responsable.</t>
  </si>
  <si>
    <t xml:space="preserve">El control se ejecuta de manera consistente por parte del responsable.
</t>
  </si>
  <si>
    <t>El control no se ejecuta por parte del responsable.</t>
  </si>
  <si>
    <t>El valor esta determinado por formula que contiene la celda.
Dado que un riesgo puede tener varias causas, a su vez varios controles y la calificación se realiza al riesgo, es importante evaluar el conjunto de controles asociados al riesgo.</t>
  </si>
  <si>
    <t>El valor esta determinado por formula que contiene la celda.
El resultado de cada variable de diseño, a excepción de la evidencia, va a afectar la calificación del diseño del control.</t>
  </si>
  <si>
    <t>El control se diseño para disminuir el impacto que pueda llevar a la materialización del riesgo?</t>
  </si>
  <si>
    <t>El control se diseño para disminuir la probabilidad de que ocurra una causa o evento?</t>
  </si>
  <si>
    <t>El apetito del riesgo es la capacidad que tiene el control para asumir el riesgo.</t>
  </si>
  <si>
    <t>OPCIONES DE MANEJO</t>
  </si>
  <si>
    <r>
      <rPr>
        <b/>
        <sz val="11"/>
        <color theme="1"/>
        <rFont val="Calibri"/>
        <family val="2"/>
        <scheme val="minor"/>
      </rPr>
      <t>RIESGO RESIDUAL</t>
    </r>
    <r>
      <rPr>
        <sz val="11"/>
        <color theme="1"/>
        <rFont val="Calibri"/>
        <family val="2"/>
        <scheme val="minor"/>
      </rPr>
      <t xml:space="preserve">
Dado que ningún riesgo con una medida de tratamiento se evita o elimina, el desplazamiento de un riesgo inherente en su probabilidad o impacto para el cálculo del riesgo residual se realizará de acuerdo. </t>
    </r>
  </si>
  <si>
    <t>CONTROLES AYUDAN A DISMINUIR A L A PROBABILIDAD</t>
  </si>
  <si>
    <t>SOLIDEZ DEL CONJUNTO DE LOS CONTROLES.</t>
  </si>
  <si>
    <t># COLUMNAS EN LA MATRIZ DE RIESGO QUE SE DESPLAZA EN EL EJE DE LA PROBABILIDAD</t>
  </si>
  <si>
    <t># COLUMNAS EN LA MATRIZ DE RIESGO QUE SE DESPLAZA EN EL EJE DE IMPACTO</t>
  </si>
  <si>
    <t>No disminuye</t>
  </si>
  <si>
    <r>
      <t xml:space="preserve">Si el nivel de riesgo residual se ubica en riesgo </t>
    </r>
    <r>
      <rPr>
        <b/>
        <sz val="11"/>
        <color theme="1"/>
        <rFont val="Calibri"/>
        <family val="2"/>
        <scheme val="minor"/>
      </rPr>
      <t>BAJA</t>
    </r>
  </si>
  <si>
    <r>
      <t xml:space="preserve">Si el nivel de riesgo residual se ubica en riesgo </t>
    </r>
    <r>
      <rPr>
        <b/>
        <sz val="11"/>
        <color theme="1"/>
        <rFont val="Calibri"/>
        <family val="2"/>
        <scheme val="minor"/>
      </rPr>
      <t>MODERADA</t>
    </r>
  </si>
  <si>
    <r>
      <t xml:space="preserve">Si el nivel de riesgo residual se ubica en riesgo </t>
    </r>
    <r>
      <rPr>
        <b/>
        <sz val="11"/>
        <color theme="1"/>
        <rFont val="Calibri"/>
        <family val="2"/>
        <scheme val="minor"/>
      </rPr>
      <t>ALTA o EXTREMA</t>
    </r>
  </si>
  <si>
    <t>SEGUIMIENTO CUATRIMESTRE</t>
  </si>
  <si>
    <t>Se menciona el cumplimiento o incumplimiento de las acciones del plan de tratamiento frente a las acciones de avance del cuatrimestre.</t>
  </si>
  <si>
    <t>Se mencionan todas aquellas novedades o acciones que muestran mejora para socializar en mesas de trabajo.</t>
  </si>
  <si>
    <t>Seleccionar la dependencia la cual se hará la identificación, evaluación y tratamiento del riesgo.</t>
  </si>
  <si>
    <t>Redactar el riesgo que afecta el cumplimiento del objetivo estratégico y de proceso.</t>
  </si>
  <si>
    <r>
      <t xml:space="preserve">Se marca con una </t>
    </r>
    <r>
      <rPr>
        <b/>
        <sz val="16"/>
        <color theme="1"/>
        <rFont val="Calibri"/>
        <family val="2"/>
        <scheme val="minor"/>
      </rPr>
      <t>X</t>
    </r>
    <r>
      <rPr>
        <sz val="11"/>
        <color theme="1"/>
        <rFont val="Calibri"/>
        <family val="2"/>
        <scheme val="minor"/>
      </rPr>
      <t xml:space="preserve"> a cada uno de los componentes de su definición.</t>
    </r>
  </si>
  <si>
    <t>Desviar la gestión de lo privado</t>
  </si>
  <si>
    <t xml:space="preserve">Se redacta el riesgo con una descripción mas detallada y concreta de análisis estratégico.
En la descripción de los riesgos de corrupción deben concurrir TODOS los componentes de su definición: Acción u omisión + uso del poder + desviación de la gestión de lo público + el beneficio privado. </t>
  </si>
  <si>
    <t>Se mencionan las causas raíz, aquellas que afectan directamente el objetivo estratégico o del proceso. Para determinar causa Raíz, se propone un máximo de 3 causas para ser evaluadas.
Los objetivos estratégicos y de proceso se desarrollan a través de actividades, pero no todas tienen la misma importancia, por lo tanto se debe establecer cuáles de ellas contribuyen mayormente al logro de los objetivos y estas son las actividades críticas o factores claves de éxito; estos factores se deben tener en cuenta al identificar las causas que originan la materialización de los riesgos (ver anexo 5. Análisis y priorización de causas).</t>
  </si>
  <si>
    <r>
      <t xml:space="preserve">ZONA DE RIESGO 
</t>
    </r>
    <r>
      <rPr>
        <sz val="11"/>
        <color theme="1"/>
        <rFont val="Calibri"/>
        <family val="2"/>
        <scheme val="minor"/>
      </rPr>
      <t>Se evidencia resultado por formula que contiene la hoja de Excel - Mapa de calor.</t>
    </r>
  </si>
  <si>
    <r>
      <t xml:space="preserve">Cada control debe estar asociado mínimo a una causa.
Se redacta con los siguientes lineamientos:
</t>
    </r>
    <r>
      <rPr>
        <b/>
        <sz val="11"/>
        <color theme="1"/>
        <rFont val="Calibri"/>
        <family val="2"/>
        <scheme val="minor"/>
      </rPr>
      <t xml:space="preserve">
Responsable:
Periocidad:
Propósito:
Como se realiza la actividad:
Observaciones y desviaciones:
Evidencias:</t>
    </r>
  </si>
  <si>
    <r>
      <t xml:space="preserve">Se describe el plan de acción para dar cumplimiento a los controles. 
</t>
    </r>
    <r>
      <rPr>
        <b/>
        <sz val="11"/>
        <color theme="1"/>
        <rFont val="Calibri"/>
        <family val="2"/>
        <scheme val="minor"/>
      </rPr>
      <t xml:space="preserve">
Acciones</t>
    </r>
    <r>
      <rPr>
        <sz val="11"/>
        <color theme="1"/>
        <rFont val="Calibri"/>
        <family val="2"/>
        <scheme val="minor"/>
      </rPr>
      <t xml:space="preserve">: Asociados a los controles.
</t>
    </r>
    <r>
      <rPr>
        <b/>
        <sz val="11"/>
        <color theme="1"/>
        <rFont val="Calibri"/>
        <family val="2"/>
        <scheme val="minor"/>
      </rPr>
      <t>Responsable:</t>
    </r>
    <r>
      <rPr>
        <sz val="11"/>
        <color theme="1"/>
        <rFont val="Calibri"/>
        <family val="2"/>
        <scheme val="minor"/>
      </rPr>
      <t xml:space="preserve"> Estratégico y operativo.
</t>
    </r>
    <r>
      <rPr>
        <b/>
        <sz val="11"/>
        <color theme="1"/>
        <rFont val="Calibri"/>
        <family val="2"/>
        <scheme val="minor"/>
      </rPr>
      <t xml:space="preserve">Fecha: </t>
    </r>
    <r>
      <rPr>
        <sz val="11"/>
        <color theme="1"/>
        <rFont val="Calibri"/>
        <family val="2"/>
        <scheme val="minor"/>
      </rPr>
      <t xml:space="preserve">Periodo de inicio a fin en el que se cumplirá el desarrollo de la acción.
</t>
    </r>
    <r>
      <rPr>
        <b/>
        <sz val="11"/>
        <color theme="1"/>
        <rFont val="Calibri"/>
        <family val="2"/>
        <scheme val="minor"/>
      </rPr>
      <t xml:space="preserve">Indicador: </t>
    </r>
    <r>
      <rPr>
        <sz val="11"/>
        <color theme="1"/>
        <rFont val="Calibri"/>
        <family val="2"/>
        <scheme val="minor"/>
      </rPr>
      <t>Se vincula indicador existente en tablero de indicadores de la entidad.</t>
    </r>
  </si>
  <si>
    <t>Se vincula información del avance de las acciones que se mencionan en el PLAN DE TRATAMIENTO, mencionando que acciones se han  desarrollado, las evidencias y el porcentaje del indicador.</t>
  </si>
  <si>
    <r>
      <t xml:space="preserve">MONITOREO CUATRIMESTRE
</t>
    </r>
    <r>
      <rPr>
        <sz val="11"/>
        <color theme="1"/>
        <rFont val="Calibri"/>
        <family val="2"/>
        <scheme val="minor"/>
      </rPr>
      <t>Segunda línea de defensa, realiza la revisión del avance de cada cuatrimestre</t>
    </r>
  </si>
  <si>
    <t>Se indica si los controles se están desarrollando a través del reporte de avance cuatrimestral.</t>
  </si>
  <si>
    <t>Se indica la validez de las evidencias, si estas existen o no existen y son relacionadas a las que se mencionan en el plan de tratamiento.</t>
  </si>
  <si>
    <t>Se a prueba o no se aprueba el resultado del indicador basado en el resultado anterior del avance del cuatrimestre.</t>
  </si>
  <si>
    <t>Se menciona la fecha que se relazo el seguimiento.</t>
  </si>
  <si>
    <t>Definición de los parámetros internos y externos que se han de tomar en consideración para la administración del riesgo (NTC ISO31000, Numeral 2.9). Se debe establecer el contexto tanto interno como externo de la entidad, además del contexto del proceso y sus activos de seguridad digital. Es posible hacer uso de herramientas y técnicas (Anexo 2 Técnicas para el Establecimiento del Contexto y Valoración del Riesgo - Guía de riesgos 2018).</t>
  </si>
  <si>
    <t>Plan de accion (incluye procesos transversales):</t>
  </si>
  <si>
    <t>Gestores que intervienen en el resgitro de inccidente:</t>
  </si>
  <si>
    <t>Mencionar fecha en la que se diligencia el Registro de incidente.</t>
  </si>
  <si>
    <t>Indicar de la lista desplegable la dependencia en la que se materializo el riesgo.</t>
  </si>
  <si>
    <t>Indicar de la lista desplegable el proceso que pertenece a la dependencia.</t>
  </si>
  <si>
    <t>Indicar de la lista desplegable el tipo de riesgo que se materializo.</t>
  </si>
  <si>
    <r>
      <t xml:space="preserve">Ejemplo #Caso Toyota
Una maquina tiene un problema de funcionamiento.
</t>
    </r>
    <r>
      <rPr>
        <b/>
        <sz val="11"/>
        <color theme="1"/>
        <rFont val="Calibri"/>
        <family val="2"/>
        <scheme val="minor"/>
      </rPr>
      <t xml:space="preserve">1. </t>
    </r>
    <r>
      <rPr>
        <sz val="11"/>
        <color theme="1"/>
        <rFont val="Calibri"/>
        <family val="2"/>
        <scheme val="minor"/>
      </rPr>
      <t>¿Por qué se averió la máquina?… El fusible se quemó debido a una sobrecarga.</t>
    </r>
  </si>
  <si>
    <r>
      <rPr>
        <b/>
        <sz val="11"/>
        <color theme="1"/>
        <rFont val="Calibri"/>
        <family val="2"/>
        <scheme val="minor"/>
      </rPr>
      <t>2.</t>
    </r>
    <r>
      <rPr>
        <sz val="11"/>
        <color theme="1"/>
        <rFont val="Calibri"/>
        <family val="2"/>
        <scheme val="minor"/>
      </rPr>
      <t xml:space="preserve"> ¿Por qué se sobrecargó?… Los cojinetes no contaban con suficiente lubricación.</t>
    </r>
  </si>
  <si>
    <r>
      <rPr>
        <b/>
        <sz val="11"/>
        <color theme="1"/>
        <rFont val="Calibri"/>
        <family val="2"/>
        <scheme val="minor"/>
      </rPr>
      <t xml:space="preserve">3. </t>
    </r>
    <r>
      <rPr>
        <sz val="11"/>
        <color theme="1"/>
        <rFont val="Calibri"/>
        <family val="2"/>
        <scheme val="minor"/>
      </rPr>
      <t>¿Por qué no tenían suficiente lubricación?… La bomba de lubricación no estaba haciendo circular suficiente aceite</t>
    </r>
  </si>
  <si>
    <r>
      <rPr>
        <b/>
        <sz val="11"/>
        <color theme="1"/>
        <rFont val="Calibri"/>
        <family val="2"/>
        <scheme val="minor"/>
      </rPr>
      <t>4.</t>
    </r>
    <r>
      <rPr>
        <sz val="11"/>
        <color theme="1"/>
        <rFont val="Calibri"/>
        <family val="2"/>
        <scheme val="minor"/>
      </rPr>
      <t xml:space="preserve"> ¿Por qué la bomba no estaba circulando suficiente aceite?… La bomba se encontraba obstruida con virutas de metal</t>
    </r>
  </si>
  <si>
    <r>
      <rPr>
        <b/>
        <sz val="11"/>
        <color theme="1"/>
        <rFont val="Calibri"/>
        <family val="2"/>
        <scheme val="minor"/>
      </rPr>
      <t xml:space="preserve">5. </t>
    </r>
    <r>
      <rPr>
        <sz val="11"/>
        <color theme="1"/>
        <rFont val="Calibri"/>
        <family val="2"/>
        <scheme val="minor"/>
      </rPr>
      <t>¿Por qué se encontraba obstruida con virutas de metal?… Porque la bomba no cuenta con filtro.</t>
    </r>
  </si>
  <si>
    <t>Mencionar causas que aun no se identifican en el mapa de riesgos asociadas al riesgo.</t>
  </si>
  <si>
    <t>Mencionar consecuencias que aun no se identifican en el mapa de riesgos asociadas al riesgo.</t>
  </si>
  <si>
    <t>Mencionar los controles relacionados en el mapa de riesgos que fueron vulnerados.</t>
  </si>
  <si>
    <t>Mencionar fecha en la que se detecto la materialización del riesgo.</t>
  </si>
  <si>
    <t>Redactar una descripción detallada que oriente al conocimiento de como se materializo el riesgo.</t>
  </si>
  <si>
    <t>Existe incidencia de materialización de este riesgo? (Mencione histórico)</t>
  </si>
  <si>
    <t>Mencionar histórico de anteriores registros de incidente que coincida con la materialización del riesgo.</t>
  </si>
  <si>
    <t>Plan de acción (incluye procesos transversales):</t>
  </si>
  <si>
    <t>Redactar las acciones que se toman como medidas de reacción y mitigación al riesgo materializado.</t>
  </si>
  <si>
    <r>
      <t xml:space="preserve">Responsables: </t>
    </r>
    <r>
      <rPr>
        <sz val="10"/>
        <color theme="1"/>
        <rFont val="Arial"/>
        <family val="2"/>
      </rPr>
      <t>mencionar los responsables a intervenir en el desarrollo del plan de acción.</t>
    </r>
  </si>
  <si>
    <r>
      <t xml:space="preserve">Fecha: </t>
    </r>
    <r>
      <rPr>
        <sz val="11"/>
        <color theme="1"/>
        <rFont val="Calibri"/>
        <family val="2"/>
        <scheme val="minor"/>
      </rPr>
      <t>mencionar la fecha fin de cumplimiento del plan de acción.</t>
    </r>
  </si>
  <si>
    <t>Redactar la lección aprendida para ser socializada y divulgada al interior de la entidad, con el propósito de evitar la reincidencia de la materialización del riesgo.</t>
  </si>
  <si>
    <r>
      <t xml:space="preserve">Responsables: </t>
    </r>
    <r>
      <rPr>
        <sz val="10"/>
        <color theme="1"/>
        <rFont val="Arial"/>
        <family val="2"/>
      </rPr>
      <t>mencionar los responsables a intervenir en el desarrollo de la divulgación de la lección aprendida.</t>
    </r>
  </si>
  <si>
    <r>
      <t xml:space="preserve">Fecha: </t>
    </r>
    <r>
      <rPr>
        <sz val="11"/>
        <color theme="1"/>
        <rFont val="Calibri"/>
        <family val="2"/>
        <scheme val="minor"/>
      </rPr>
      <t>mencionar la fecha fin de divulgación de la lección aprendida.</t>
    </r>
  </si>
  <si>
    <t>Gestores que intervienen en el registro de incidente:</t>
  </si>
  <si>
    <t>Mencionar todos los gestores que participan en la elaboración del registro de incidente.</t>
  </si>
  <si>
    <t>SDAE - Subdireccion de Diseñor y Analisis Estrategico</t>
  </si>
  <si>
    <t>DOCUMENTOS ASOCIADOS AL CONTROL</t>
  </si>
  <si>
    <t>Creación del documento</t>
  </si>
  <si>
    <t>03 de enero de 2018</t>
  </si>
  <si>
    <t xml:space="preserve">Modificación de los riesgos asociados </t>
  </si>
  <si>
    <t>24 de enero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</si>
  <si>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</si>
  <si>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30 de septiembre de 2019</t>
  </si>
  <si>
    <t>Seguimiento cuarto trimestre 2019</t>
  </si>
  <si>
    <t>31 de diciembre de 2019</t>
  </si>
  <si>
    <t>Definición, validación de riesgos a gestionar durante la vigencia 2020</t>
  </si>
  <si>
    <t>31 de enero de 2020</t>
  </si>
  <si>
    <t>Se identifican documentos como referencia de punto de control para la gestión del riesgo. 
Se actualizan indicadores.
Se registra gestión del primer cuatrimestre.</t>
  </si>
  <si>
    <t>30 de abril de 2020</t>
  </si>
  <si>
    <t>Actualización del contexto interno y externo frente al estado de pandemia.
Ajuste en la redacción del riesgo.
Se determinaron causas raíz.
Se relacionaron consecuencias directamente asociadas a las causas raíz.
Ajuste en la redacción de controles para dar cumplimiento a los lineamiento que establece la guía de administración del riesgo DAFP.
Identificación de apetito del riesgo.
Vinculación de avance II Cuatrimestre.
Se agrega pestaña de instructivo.</t>
  </si>
  <si>
    <t>30 DE ABRIL DE 2020</t>
  </si>
  <si>
    <t>31 DE AGOSTO DE 2020</t>
  </si>
  <si>
    <t>31 DE DICIEMBRE DE 2020</t>
  </si>
  <si>
    <t>El formato mapa de riesgos fue actualizado en II Cuatrimestre, por lo tanto las evidencias se revisaran en el periodo</t>
  </si>
  <si>
    <t>Cambio de administración  que impliquen nuevas directrices, ajustes en programas y proyectos</t>
  </si>
  <si>
    <t>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t>
  </si>
  <si>
    <t xml:space="preserve">Problemas de abastecimiento
Parada de la actividad por medidas sanitarias. </t>
  </si>
  <si>
    <t>Pese a que nosotros estemos preparados contra el Coronavirus, a través de medidas de prevención de riesgos adecuadas. Nuestros proveedores, pueden no estarlo. Y dejar de suministrarnos las materias primas o servicios, esenciales para nuestra actividad y apoyo a la población objeto.
El Gobierno a través de nuevas leyes o decretos, puede llegar a ralentizar o parar nuestra actividad. Este riesgo ya se ha materializado en muchos países, pero puede volver a suceder. En el caso de un rebrote del Coronavirus en unos meses o años, como se está pronosticando.</t>
  </si>
  <si>
    <t>Dificultad para verificar algunos de los criterios de ingreso de las personas a la entidad
Deficiencias e insuficiente estructura organizacional para abordar de manera
efectiva la gestión del talento humano
Presentación de documentación incompleta y tardía por parte de las personas que se vincularán a la entidad
Insuficiencia de personal de planta para llevar a cabo los planes y programas y actividades propias de la gestión del talento humano</t>
  </si>
  <si>
    <t xml:space="preserve">Falta de trabajadores por enfermedad.
</t>
  </si>
  <si>
    <t xml:space="preserve">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
Suscripción y/o seguimiento ineficaz a los acuerdos de gestión, valoraciones y evaluaciones de desempeño laboral..
Información no actualizada en las historias laborales, según lo dispuesto en las TRD. </t>
  </si>
  <si>
    <t xml:space="preserve">
El COVID puede hacer que gran parte de nuestra plantilla, enferme en un periodo muy corto de tiempo. Esto puede generar miedo y psicosis entre los empleados, viéndose afectada la productividad y la Calidad de nuestros productos o servicios.</t>
  </si>
  <si>
    <t>N.A.</t>
  </si>
  <si>
    <t xml:space="preserve">Directrices frente a la formulación e Implementación código de integridad </t>
  </si>
  <si>
    <t>Orden publico</t>
  </si>
  <si>
    <t xml:space="preserve">
Atentados.
Atraco.
Violencia.</t>
  </si>
  <si>
    <t>X</t>
  </si>
  <si>
    <t xml:space="preserve">• FO 430 Toma Física de Inventarios.
• Informe preliminar de la toma física de Inventario.
• Informe de ajustes de inventarios 
• Informe Final de la toma física de Inventario.
• Inventarios Goobi actualizados .
• Informe de actas, bajas, compensaciones.
</t>
  </si>
  <si>
    <t xml:space="preserve">FO 051 Acta de Reunión
Reporte GOOBI de inventario
FO 069 Memorando
Informe preliminar de la toma física de Inventario.
Lista de bienes faltantes y sobrantes.
FO 110 Asignación de Activo.
FO 132 Traslado de inventario entre Cuentadante.
Informe de ajustes de inventarios
FO 264 Bitácora
FO 430 Toma Física de Inventarios
Informe Final de la toma física de Inventario.
</t>
  </si>
  <si>
    <t>Inventarios bienes de consumo de papeleria Y consumibles de impresión  mes de Enero 2020, 
Inventarios realizados durante el cuatrimestre  Plazas de Mercado:
12 de Octubre.
Trinidad Galán.
Fontibón.
20 de Julio.
El Carmén.
Santander,
Restrepo.
Siete de Agosto.
San Carlos.
San Benito.
Luceros.
Se realizo durante el mes de Marzo 2020 con compañía de la oficina de control interno  inventario de equipos de computo de la sede principal IPES y los de dar de baja en la bodega de la 38 y a inicio de mes de Marzo se efectuo inventario de  los bienes de consumo  de papeleria y consumibles de impresión ubicados en la bodega del parqueadero y tercer piso de la sede principal IPES, adicionalmente a los de la bodega de la 38 que corresponde a papeleria.  
El 13 de Abril 2020, se efectuo inventario de consumibles de impresión marca Lexmark.</t>
  </si>
  <si>
    <t xml:space="preserve">FO 430 Toma Física de Inventarios en carpeta compartida de almacén enlos archivos  fisicos del alamcén.
Informe preliminar de la toma física de Inventario en carpeta cmpartidos almacén inventarios 20202
Lista de bienes faltantes y sobrantes,  en carpeta cmpartidos almacén inventarios 20202
Correos electronicos remitidos al Almacenista General IPES con los reportes de inventario. </t>
  </si>
  <si>
    <t>N/A</t>
  </si>
  <si>
    <t>1. Se efectúo identificación con plaqueteo a mano e  inventario de los elementos a dar baja por daño y obsolecencia , ubicados en la bodega de la 38 a cargo del Almacén General IPES.
2.Se verifico los bienes fisicamente a dar de baja vs el módulo de Almacén General IPES en GOOBI.
3, Se efectúo traslado de los bienes a dar de baja de la bodega de los baños a la nueva bodega a cargo del Almacén General en el Punto Comercial la 38.
4. Toma fisica de inventario en la Plaza de Mercado la Perseverancia.
5. Se realizo toma física de inventario y plaqueteo al mobiliario nuevo adquirido por el IPES para la inaguración de la Plaza de Mercado la Concordia.
6-Se efectúo inventario al mobiliario semiestacionario programa REDEP movil cde la SGRSI,  mecatos ( módulos de venta pequeños para dar de baja), Antojitos para Todos ( vitrinas  pequeñas y grandes) y Emprendimiento Social (grandes).
7. Se realizo inventario de consumibles de impresión durante el mes de Julio 2020.
8. Se realizo inventario de toner vacios para grupo PIGA SDAE para ser entregados a los proveedores vigencia 2020.</t>
  </si>
  <si>
    <t>• FO 430 Toma Física de Inventarios.
Registro fotografico de los bienes a dar de baja y plaqueteados Plaza la Concordia.
Bases de datos del cruce de elementos a dar de baja fisicamente vs aplicativo GOOBI.</t>
  </si>
  <si>
    <t xml:space="preserve">1. Administracion y custodia inadecudada de los inventarios de  la entidad .  </t>
  </si>
  <si>
    <t>2. Propiedad, planta y equipo en los estados contables, que no corresponden a la realidad financiera de la entidad.</t>
  </si>
  <si>
    <t xml:space="preserve">Este riesgo esta asociado con la no administración, custodia y control de los elementos de propiedad, planta y equipo, bienes inmuebles  y muebles de uso público e historicos y culturales, de tal manera que la entidad no pueda tener una información veraz que pueda consultarse, manejarse y análizarse de manera adecuada. </t>
  </si>
  <si>
    <t>Los saldos de elementos de propiedad, planta y equipo no correspondan a los bienes   fisicos existentes en el inventario de la entidad.</t>
  </si>
  <si>
    <t>1. Falta de personal y la alta rotación de personal en el proceso de toma física de inventarios, como también, falta de capacitación y conocimiento por parte de los integrantes del área de almacén para realizar los análisis correspondientes.
2. No realización de inventarios de los bienes muebles e inmuebles bajo los criterios del nuevo marco normativo contable, teniendo en cuenta todas las características de identificación, análisis y control de los bienes de la entidad, así como la no aplicación del procedimiento PR-066 “Toma física de inventarios bienes muebles e inmuebles”.
3. Registro inoportuno de los movimientos del almacén de la Entidad por concepto de las altas, asignaciones, traslados, reintegros, salidas y bajas de los bienes  institucionales.
4. Falta de inclusión de los bienes de propiedad planta y equipo en las pólizas de seguros de la entidad.</t>
  </si>
  <si>
    <t>1. Inventario de bienes inmuebles de la entidad desactualizado.
2. Hurto y perdida de bienes muebles de la entidad,  
3. Invasión y ventas fraudulentas  de bienes inmuebles de la entidad 
4. Realidad económica errada de la Entidad.
5. Procesos disiplinarios 
6. Bienes de propiedad o a cargo del IPES que no se encuentran cubiertos o repuestos por medio de reclamación a las pólizas de seguro de la Entidad.</t>
  </si>
  <si>
    <t xml:space="preserve">1. Aplicación inadecuada del Nuevo Marco Normativo Contable en el rubro de Propiedad, Planta y equipo.
2. No elaboración del inventario anual acorde a la normatividad vigente.
3. Falta de conciliaciones entre Almacén General y contabilidad.
</t>
  </si>
  <si>
    <t>1. Hallazgos de los entes de control   
2. Sanciones disciplinarias, fiscales y tributarias  
3. Reprocesos por corrección de la información  
4. Acciones judiciales</t>
  </si>
  <si>
    <t>1.1, Responsable: Almacenista general y profesionales del area.
Periocidad: Al ingreso de personal nuevo.
Como se realiza la actividad de control: El responsable realiza la induccion al personal nuevo, dando a conocer los procedimientos del area. La persona nueva avanza en la lectura de los procedimientos PR-066 Toma fisica de inventarios, PR-067 Recepcion de bienes aquiridos, PR-068 Salida de bienes, PR-130 Movimientos de almacen, IN-061 Baja de bienes, IN-062 Prestamo bienes y entidades. Posteriormente se realiza evaluacion del nuevo conocimiento.
Proposito del control: Orientar al personal que ingresa al equipo de almacen en el cumplimiento de las actividades, análisis correspondientes y asegurar la custodia, administracion y proteccion del inventario de bienes inmuebles a cargo de la entidad.
Observaciones y desviaciones: Comite de autoevaluacion mensual con todo el quipo de almacen e inventarios en el marco de la resolucion 620/2015.
Soporte de evidencias: F0-051 Acta de reunion.</t>
  </si>
  <si>
    <t>1.2 Responsable: Almacén General IPES a traves del grupo de inventarios ( Almacenista General, profesionales universitarios y técnicos operativos).
Periocidad: minimo una vez al año.
Como se realiza la actividad de control: Realizar y registrar los inventarios conforme con lo dispuesto en la normativa vigente - Resolucion 001/2019 Por la cual se expide el manual de procedimientos administrativos y contables para el manejo y control de los bienes en las entidades de gobierno distritales y PR-066 Procedimiento Toma física de inventarios bienes muebles e inmuebles y sus formatos asociados.
Proposito del control: Realizar inventario con análisis correspondiente y asegurar la custodia, administracion y proteccion del inventario de bienes inmuebles a cargo de la entidad.
Observaciones y desviaciones: en el marco del PR 067 Recepción de Bienes Adquiridos se realizan tomas fisicas de inventario que permiten obtener un informe para reportar lo existente y faltante, que conlleva a conocer los bienes fisicos existentes de la entidad. Aquellos bienes fisicos que no se reconocen en el sistema y que existen en fisico se les asigna placa. Actualizacion al aplicativo Goobi respecto a los inventarios. Realizar los inventarios aleatorios que se menciona en el PR-066 Procedimiento Toma física de inventarios bienes muebles e inmuebles y sus formatos asociados.
Soporte de evidencias: FO-430 Toma fisica de inventarios, informe de inventario y los inventarios que genera el aplicativo Goobi.</t>
  </si>
  <si>
    <t>1.3 Responsable: Almacenista General,  Profesionales universitarios y técnicos operativos.
Periocidad: Diaria. 
Como se realiza la actividad de control: En el marco a lo establecido en los procedimientos PR 068 Salida de Bienes, PR 130 Movimientos de Almacén General e Instructivo IN-061 Baja de Bienes, y a todos los formatos asociados.  En caso de reintegro de bienes el funcionario diligencia el formato FO-126 Reintegro de inventario , en caso de las asignaciones el funcionario diligencia el formato FO-110 asignacion de activos, en caso de traslado de inventarios entre cuentadantes el funcionario diligencia FO-132 traslado de inventarios entre cuentadantes. FO-127 Pedido de papeleria, utiles de escritorio y de oficina, FO-130 solicitud de toner.
Proposito del control: Registrar oportunamente los movimientos por concepto de las altas, asignaciones, traslados, reintegros, salidas y bajas de los bienes  institucionales.
Observaciones y desviaciones: para cada cierre se asegura el ingreso de informacion que no se ha vinculado diariamente.
Soporte de evidencias:  FO-126 Reintegro de inventario, FO-110 asignacion de activos, FO-132 traslado de inventarios entre cuentadantes, FO-127 Pedido de papeleria, utiles de escritorio y de oficina, FO-130 solicitud de toner.</t>
  </si>
  <si>
    <t>1.4. Falta de inclusión de los bienes de propiedad planta y equipo en las pólizas de seguros de la entidad.
Responsable: Almacenista General, Profesionales Universitarios Almacén General y Servicios Genetales, Técnico Operativo Servicios Generales, Corredor de Seguros contratado por el IPES.
Periocidad: A medida que se efectua el ingreso de bienes al inventario de la entidad tanto fisicamente y en elaplicativo GOOBI Alta.
Como se realiza la actividad de control:  Cumplir con lo establecido en el Procedimiento PR 067 Recepción de Bienes Adquiridos con relación a responsabilidades de los Profesionales Universitarios Almacén General, descripción del proceso y tabla explicativa paso No 14.
Proposito del control: Verificar que todos los bienes que ingresan al inventario de la entidad sean asegurados por el corredor de seguros contratado por el IPES en las polizas de seguros que cuenta el Instituto proceso que efectua elñ área de Servicios Generales SAF.
Observaciones y desviaciones: La no existencia de un procedimiento o instructivo en el Sistema Integrado de la entidad con relación al tema de aseguramiento de bienes de la entidad y de los entregados en administración. El cual, se debe construir cojuntamente entre Almacén General y Servicios Generales.
Soporte de evidencias: Correos electronicos del Profesional Universitario del Almacén General al área de  Servicios Generales reportando los bienes de la entidad para asegurar y con copia al Almacenista General, Formato Memorando FO 069 del Almacén General a Servicios Generales.</t>
  </si>
  <si>
    <t>2.1 Responsable: Almacenista General, Profesionales Universitarios Almacén General, Técnicos Operativos, Contabilidad y Subdirección de Diseño y Análisis Estrategico (Supervisión Contrato Goobi), Proveedor del aplicativo. 
Periocidad: Mensual
Como se realiza la actividad de control: Elaboración en excel de los inventarios de los bienes Propiedad Planta y Equipo , control administrativo de propiedad del IPES para ser migrados en la plataforma de la entidad correctamente por el proveedor y efectuar adecuadamente en el Software dce la entidad los movimientos de Almacén General de forma adecuada por los profesionales y técnicos de Almacén de forma adecuada y diaria.Realización del cierre de mes en los tiempos establecidos por la entidad. Por parte del proveedor deben realizar la parametrización adecuada en el aplicativo de la entidad y ajustes necesarios para dar cumplimiento al nuevo marco normativo contable.
Proposito del control: Adecuado funcionamiento del aplicativo del IPES y que cuente con los inventarios actualizados de la entidad tanto por alternativa comercial y cuentadante.
Observaciones y desviaciones:No migración adecuada de la información suministrada por la entidad según el nuevo marco normativo, no realización de parametrización y ajustes solicitados por la entidad al proveedor. No realización por el grupo de Almacén General IPES inventarios aleatorios y por Alternativas comerciales como lo establece la Resolución Resolucion 001/2019 Por la cual se expide el manual de procedimientos administrativos y contables para el manejo y control de los bienes en las entidades de gobierno distritales con la elaboración del informe respectivo y ajustes en GOOBI.   Incumplimiento de las politicas contables del IPES.
Soporte de evidencias: Inventario excel de los bienes de propiedad IPES de las alternativas comerciales, requerimientos al proveedor del software e inventarios actualizados en elaplicativo GOOBI.
Causa 2.1
Control 2.1 
Cumplimiento por parte del Almacén General IPES el nuevo marco Normativo y politicas contables del IPES</t>
  </si>
  <si>
    <t>2.2 Responsable: Almacén General IPES a traves del grupo de inventarios ( Almacenista General, profesionales universitarios y técnicos operativos).
Periocidad: minimo una vez al año.
Como se realiza la actividad de control: Realizar y registrar los inventarios conforme con lo dispuesto en la normativa vigente - Resolucion 001/2019 Por la cual se expide el manual de procedimientos administrativos y contables para el manejo y control de los bienes en las entidades de gobierno distritales y PR-066 Procedimiento Toma física de inventarios bienes muebles e inmuebles y sus formatos asociados.
Proposito del control: Realizar inventario con análisis correspondiente y asegurar la custodia, administracion y proteccion del inventario de bienes inmuebles a cargo de la entidad.
Observaciones y desviaciones: en el marco del PR 067 Recepción de Bienes Adquiridos se realizan tomas fisicas de inventario que permiten obtener un informe para reportar lo existente y faltante, que conlleva a conocer los bienes fisicos existentes de la entidad. Aquellos bienes fisicos que no se reconocen en el sistema y que existen en fisico se les asigna placa. Actualizacion al aplicativo Goobi respecto a los inventarios. Realizar los inventarios aleatorios que se menciona en el PR-066 Procedimiento Toma física de inventarios bienes muebles e inmuebles y sus formatos asociados.
Soporte de evidencias: FO-430 Toma fisica de inventarios, informe de inventario y los inventarios que genera el aplicativo Goobi.
Cumplimiento por parte del Almacén General IPES con lo establecido en el Procedimiento PR 066 Toma Física de Inventarios.</t>
  </si>
  <si>
    <t xml:space="preserve">2.3 Responsable: Almacenista General , Profesional Universitario Almacén General, Profesional Especializado y universitario Contabilidad.
Periocidad: Mensual
Como se realiza la actividad de control: Aplica a los movimientos de las cuentas de bienes muebles,inmuebles e intangibles para establecer el reconocimiento de las cifras reales en los estados financieros de la entidad.
Inicia con el registro los saldos finales del mes anterior a la columna del saldo inicial del mes a conciliar en los estados contables y termina con la verificación de los registros en el sistema de información.
Cumplimiento por parte del Almacén General y el área de Contabilidad  IPES con lo establecido en el instructivo IN -066 Conciliación Contabilidad Inventarios.
Proposito del control: Encontrar las diferencias existentes en las cuentas contables y movimientos de Almacén General en el software de la entidad.
Observaciones y desviaciones: Estados financieros de la entidad no reales y no ajuste a tiempo a las diferencias existentes entre contabilidad vs almacén general IPES. 
Soporte de evidencias: Conciliaciones mensuales realizadas entre almacén general y contabilidad, Boletin GOOBI de movimientos mensuales del ALmacén General.  </t>
  </si>
  <si>
    <t>1. Realizar induccion a personal nuevo.
2. Compartir procedimientos y evaluar conocimientos en la persona nueva.
3. Revisar avances de conocimiento si se encuentras debilidades o fortalezas en la personas que conforman el equipos de almacen a traves de los comites de autoevaluacion.</t>
  </si>
  <si>
    <t>1. FO-051 Acata de reunion.</t>
  </si>
  <si>
    <t>1. PR-066 Toma fisica de inventarios.
2. PR-067 Recepcion de bienes aquiridos.
3. PR-068 Salida de bienes, PR-130 Movimientos de almacen.
4. IN-061 Baja de bienes, IN-062 Prestamo bienes y entidades.
5. FO-051 Acata de reunion.</t>
  </si>
  <si>
    <t>Subdirectora SAF
Almacenista general y profesionales del area.</t>
  </si>
  <si>
    <t>1. Numero de seciones de Induccion y reinducion (minimo 3).
2. Actas de reunion de comité de autoevaluacion / mensual.</t>
  </si>
  <si>
    <t>Ninguna actividad al respecto</t>
  </si>
  <si>
    <t>O%</t>
  </si>
  <si>
    <t>1. Realizar al menos por una vez en la vigencia, inventarios fisicos totales teniendo en cuenta los criterios del Nuevo Marco Normativo Contable. Teniendo en cuenta como minimo: 
Uso del bien (se usa o no)
Revisión de la vida util
Identificacion del bien
Cuentadante
ubicación del Bien 
Cuenta contable a la que pertenece 
Categoria a la que pertenece 
Es activo - control administrativo - consumo.
Depreaciación
Fecha de compra o de inicio de la depreciación.
Vida útil actual .
Cumplimiento a cabalidad con lo establecido en el procedimiento PR 066 Toma física de inventario Y Resolucion 001/2019 Por la cual se expide el manual de procedimientos administrativos y contables para el manejo y control de los bienes en las entidades de gobierno distritales.
2. Generacion del informe anual de cada toma de inventario.
3. Inventarios aleatorios 
Bienes de consumo
Bienes de control administrativo.
Bienes activos (propiedad planta y equipo).
Bienes e inmuebles.
4. Mesa de trabajo para socilitar ajustes en la herramienta Goobi que permita realizar (actas, bajas, compensaciones).</t>
  </si>
  <si>
    <t xml:space="preserve">Subdirectora SAF
Almacenista General    
Profesionales Universitarios del Almacén 
Técnicos operativos de Almacén                 </t>
  </si>
  <si>
    <t xml:space="preserve">1. Numero de bajas realizadas / Total de bajas registradas en el sistema.
2. Numero de altas realizadas / Total de altas registradas en el sistema.
3. No de tomas fisicas realizadas/ No de tomas fisicas programadas *100
</t>
  </si>
  <si>
    <t>2. 100%</t>
  </si>
  <si>
    <t>Cumplimiento de lo establecido Procedimiento PR 067 Recepción de Bienes Adquiridos.
Cumplimiento a cabalidad procedimientos PR 068 Salida de bienes , PR 130 Movimientos de Almacén General IPES e Instructivo 061 Baja de Bienes.</t>
  </si>
  <si>
    <t xml:space="preserve">Altas de Almacén General IPES por adquisición y caja menor,
Contrato y Acta de Inicio 
Copia de la factura o remisión con valores.
Autorización Pago Goobi
FO 110 Asignación Activo
Acciones 4,8 y 9
Soportes: 4,8,9
Soportes Salida de Bienes:
• FO-127-Pedido de papelería, útiles de escritorio y oficina.
• FO-130 Solicitud Tóneres.
• FO-110 Asignación Activo
• GOOBI
Soportes de movimientos de almacén fisicamente y sistema de información GOOBI:
FO 126 Reintegro Inventarios
Documentos Reintegros y Almacenamiento GOOBI
FO 132 Traslado de Inventario entre Cuentadantes.
Soportes baja de bienes:
Informe Toma de Inventarios
Informe bienes a dar de baja por hurto o perdida
Registro Fotográfico.
FO 051 Acta de Reunión
FO 068 Carta.
Informe de soporte de los bienes a dar de baja 
Concepto Técnico por parte del área de sistemas del IPES en el caso de equipos de computó ó una empresa externa especializada para tal fin. 
Denuncio de pérdida o hurto.
FO-069-Memorando
Documento reintegro GOOBI  por conceptos bienes  inservibles, defectuososos y obsoletos, bienes en responsabilidad por perdida, hurto o robo. 
Acta de Baja de Bienes.
Resolución Baja de Bienes.
Documento Goobi  Baja de Bienes
</t>
  </si>
  <si>
    <t xml:space="preserve">FO-069 Memorando 
FO-812 Certificación de Verificación de Especificaciones Técnicas de Bienes, Insumos o Productos Contratados
FO-633 Certificación de Cumplimiento 
PR-052 Manejo de Caja Menor
-Bienes adquiridos:
FO-069 Memorando
Contrato y Acta de Inicio (primera vez)
Copia de la factura o remisión con valores.
Autorización Pago GOOBI
FO-110 Asignación Activo
Documento GOOBI Alta de Almacén.
-Bienes adquiridos por Caja Menor:
-Copia de Factura.
-FO-261-Solicitud de Caja Menor (Copia). 
-Documento Goobi caja menor legalización u orden
• FO-127-Pedido de papelería, útiles de escritorio y oficina.
• FO-130 Solicitud Tóneres.
• FO-110 Asignación Activo
• FO-031-Autorización Traslado de carpas y elementos varios.
•  GOOBI
FO 126 Reintegro Inventarios
Documentos Reintegros 
FO 132 Traslado de Inventario entre Cuentadantes.
Documento GOOBI Traslado por Cuentadante.
</t>
  </si>
  <si>
    <t xml:space="preserve">Almacenista General IPES.     
Profesionales Universitarios del Almacén General IPES. 
Técnicos operativos de Almacén General IPES                  </t>
  </si>
  <si>
    <t xml:space="preserve">1. Numero altas de bienes realizadas/ Total de altas registradas en el sistema .
2.  Número de bajas  realizadas/Total de bajas registradas en el sistema 
3.Numero traslado debienes solicitados/ Total de traslados registrados en el sistema </t>
  </si>
  <si>
    <t>Se realizó depuración de elementos de papelería de la base de saldos iniciales con la salida de elementos de los primeros 4 meses.
Depuración de cuentadantes de los inventarios realizados a la fecha en las plazas de mercado:
12 de Octubre.
Trinidad Galán.
Fontibón.
20 de Julio.
El Carmén.
Santander,
Restrepo.
Siete de Agosto.
San Carlos.
San Benito.
Luceros.</t>
  </si>
  <si>
    <t>Aplicativo GOOBI depurado y actualizado</t>
  </si>
  <si>
    <t>1. Realizar archivo en excel de la relacion  de los activos de la entidad, del control administrativo, consumo, con todas las caracteristicas de cada uno de los tipos.</t>
  </si>
  <si>
    <t xml:space="preserve">1. Archivo en excel más archivo generado en el sistema de almacen con la relación de los tipos de elementos con todos sus datos asociados. </t>
  </si>
  <si>
    <t xml:space="preserve">Almacenista General IPES.     
Profesionales Universitarios del Almacén General IPES. 
Técnicos operativos de Almacén General IPES  
Profesional especializado y universitario área de contabilidad.                </t>
  </si>
  <si>
    <t xml:space="preserve">Archivo de excel cruzado con archivo generado por el sistema como saldo inicial del año. </t>
  </si>
  <si>
    <t>A la fecha no se ha adelantado esta actividad</t>
  </si>
  <si>
    <t>2. Efectura conciliación mensual Almacen Contabilidad, de eliminarse la conciliación, realizar revisión mensual de valores entre almacen y contabilidad.</t>
  </si>
  <si>
    <t xml:space="preserve">2. Archivo de conciliación o revisión mensual. </t>
  </si>
  <si>
    <t>Profesional Especializado y Universitario Contabilidad.
Almacenista General
Profesional Universitario Almacén General .</t>
  </si>
  <si>
    <t xml:space="preserve">Conciliaciones o revisiones  realizadas y firmadas. </t>
  </si>
  <si>
    <t xml:space="preserve">Actualmente el área de Almacén General del IPES con contabilidad de la entidad cuenta con conciliaciones contables a corte Marzo 2020 </t>
  </si>
  <si>
    <t>Conciliaciones entre Almacen General  y Contabilidad IPES meses de Enero a Marzo 2020,</t>
  </si>
  <si>
    <t>3.Adecuada migración del proveedor del aplicativo GOOBI de las bases de datos Excel suministradas de Propiedad , Planta y Equipo, Control Administrativo, con su adecuada parametrización y ajustes.</t>
  </si>
  <si>
    <t>3.Adecuado funcionamiento del Software de la entidad según el nuevo marco Normativo.</t>
  </si>
  <si>
    <t>Supervisión del contrato del Software IPES a cargo del Subdirector (a) de Diseño y Análisis Estratégico.
Proveedor del Software</t>
  </si>
  <si>
    <t>Adecuado funcionamiento GOOBI según el nuevo marco normativo contable.</t>
  </si>
  <si>
    <t>Reporte GOOBI de Altas, Bajas, Salida de Bienes, Traslados de Inventario y Reintegros al Almacén de Bienes  efectuadas en el aplicativo GOOBI durante el segundo cuatrimestre año 2020.
Indicadores de gestión del proceso de gestión de recursos físicos meses de Mayo hasta Agosto 2020, con relación Altas, Bajas y Traslados de Inventario entre Cuentadantes.
Correos electronicos de reporte del Almacen General a Servicios Generales de nuevos bienes adquiridos que requieran seguro y se le envio base de datos de bienes inmuebles asegurados y  para asegurar (caso Marco Fidel Suarez)..</t>
  </si>
  <si>
    <r>
      <rPr>
        <sz val="11"/>
        <rFont val="Arial"/>
        <family val="2"/>
      </rPr>
      <t>Reporte GOOBI de movimentos de Almacén General IPES segundo cuatrimestre.</t>
    </r>
    <r>
      <rPr>
        <sz val="11"/>
        <color rgb="FFFF0000"/>
        <rFont val="Arial"/>
        <family val="2"/>
      </rPr>
      <t xml:space="preserve">.
</t>
    </r>
    <r>
      <rPr>
        <sz val="11"/>
        <rFont val="Arial"/>
        <family val="2"/>
      </rPr>
      <t>Indicadores de Gestión de Recursos fisicos segundo cuatrimestre..
Base de datos de bienes inmuebles asegurados y por asegurar (Caso Marco Fidel Suárez).</t>
    </r>
  </si>
  <si>
    <t>Se efectúo cruce del inventrario de bienes inmuebles entre contabilidad y Almacen General durante el mes de Mayo y Junio 2020.</t>
  </si>
  <si>
    <t>Carpeta con los soportes analizados entre contabilidad y Almacén General de bienes inmuebles tanto terrenos y edificaciones con relación a Placas.</t>
  </si>
  <si>
    <t>Conciliaciones entre Almacen General  y Contabilidad IPES ,</t>
  </si>
  <si>
    <t>Conciliaciones del segundo Cuatrimestre</t>
  </si>
  <si>
    <t>Ninguna Actividad al respecto</t>
  </si>
  <si>
    <t xml:space="preserve">A la fecha no se presenta soportes ni avaces frente al control definido para este riesgo, la infomacion es insuficiente </t>
  </si>
  <si>
    <t xml:space="preserve">Es necesario generar un mecanismo de consulta de los avances para realizar la inspeccion respectiva </t>
  </si>
  <si>
    <t xml:space="preserve">EN PRIMER Y SEGUNDO CUATRIMESTRE NO SE REPORTARON ACCIONES DEL PLAN DE TRATAMIENTO </t>
  </si>
  <si>
    <t xml:space="preserve">no es posible validar las acciones reportadas, los soportes no se encuentran cargados en el Drive </t>
  </si>
  <si>
    <t>la descripcion esta incompleta, no se especifica la razón por la cual no se desarrollo la actividad</t>
  </si>
  <si>
    <t>Se efectúo identificación con plaqueteo a mano e  inventario de los elementos a dar baja por daño y obsolecencia , ubicados en la bodega de la 38 a cargo del Almacén General IPES.</t>
  </si>
  <si>
    <t>SOPORTES</t>
  </si>
  <si>
    <t>2.Se verifico los bienes fisicamente a dar de baja vs el módulo de Almacén General IPES en GOOBI.</t>
  </si>
  <si>
    <t>3, Se efectúo traslado de los bienes a dar de baja de la bodega de los baños a la nueva bodega a cargo del Almacén General en el Punto Comercial la 38.</t>
  </si>
  <si>
    <t>FALTA REPORTAR EL INFORME DE GESTION , SE HACE NECESARIO VISUALIZAR EL CRONOGRAMA PROGRAMADO DE INVERTARIOS.
SE REALIZO LA REVISIÓN DE LOS SOPORTES DEL PRIMER CUATRIMESTRE Y SE LLEGO A LA CONCLUSION QUE  LA INFORMACION  NO SE ESTA PRESENTANDO DE MANERA ORGANIZADA, ES NECESARIO SUBIR LA INFORMACION AL DRIVE DE MANERA ORDENADA Y CLASIFICADA PARA PODER REALIZAR UNA REVISION EFECTIVA</t>
  </si>
  <si>
    <t>5. Se realizo toma física de inventario y plaqueteo al mobiliario nuevo adquirido por el IPES para la inaguración de la Plaza de Mercado la Concordia.</t>
  </si>
  <si>
    <t>6-Se efectúo inventario al mobiliario semiestacionario programa REDEP movil cde la SGRSI,  mecatos ( módulos de venta pequeños para dar de baja), Antojitos para Todos ( vitrinas  pequeñas y grandes) y Emprendimiento Social (grandes).</t>
  </si>
  <si>
    <t>4. Toma fisica de inventario en la Plaza de Mercado la Perseverancia.</t>
  </si>
  <si>
    <t>7. Se realizo inventario de consumibles de impresión durante el mes de Julio 2020.</t>
  </si>
  <si>
    <t xml:space="preserve">
8. Se realizo inventario de toner vacios para grupo PIGA SDAE para ser entregados a los proveedores vigencia 2020.</t>
  </si>
  <si>
    <t>x</t>
  </si>
  <si>
    <t>LOS FORMATOS PRESENTADOS NO CORRESPONDEN AL AVACE DEL SEGUNDO CUATRIMESTRE, A EXCEPCION DEL FO 430 TOMA FICIA CONCORDIA 
NO SE CARGO EL REGISTRO FOTOGRAFICO</t>
  </si>
  <si>
    <t>Es necesario generar un mecanismo de consulta de los avances para realizar la inspeccion respectiva, en el plan de tratamiento se establecio la creacion de un archivo excel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</si>
</sst>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9"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sz val="11"/>
      <color theme="5"/>
      <name val="Arial"/>
      <family val="2"/>
    </font>
    <font>
      <sz val="11"/>
      <color theme="4"/>
      <name val="Arial"/>
      <family val="2"/>
    </font>
    <font>
      <sz val="11"/>
      <color theme="4"/>
      <name val="Calibri"/>
      <family val="2"/>
      <scheme val="minor"/>
    </font>
    <font>
      <b/>
      <sz val="8"/>
      <color theme="1"/>
      <name val="Arial"/>
      <family val="2"/>
    </font>
    <font>
      <sz val="10"/>
      <color theme="0" tint="-0.499984740745262"/>
      <name val="Arial"/>
      <family val="2"/>
    </font>
    <font>
      <b/>
      <sz val="12"/>
      <color theme="1"/>
      <name val="Arial"/>
      <family val="2"/>
    </font>
    <font>
      <b/>
      <sz val="14"/>
      <color theme="1"/>
      <name val="Arial"/>
      <family val="2"/>
    </font>
    <font>
      <b/>
      <sz val="24"/>
      <color theme="1"/>
      <name val="Calibri"/>
      <family val="2"/>
      <scheme val="minor"/>
    </font>
    <font>
      <b/>
      <sz val="16"/>
      <color theme="1"/>
      <name val="Calibri"/>
      <family val="2"/>
      <scheme val="minor"/>
    </font>
    <font>
      <b/>
      <sz val="26"/>
      <color theme="1"/>
      <name val="Calibri"/>
      <family val="2"/>
      <scheme val="minor"/>
    </font>
    <font>
      <sz val="12"/>
      <name val="Arial"/>
      <family val="2"/>
    </font>
    <font>
      <sz val="14"/>
      <color rgb="FFFF0000"/>
      <name val="Cambria"/>
      <family val="1"/>
      <scheme val="major"/>
    </font>
  </fonts>
  <fills count="38">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6" tint="0.399975585192419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603">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3"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8" fillId="14" borderId="9" xfId="0" applyFont="1" applyFill="1" applyBorder="1" applyAlignment="1" applyProtection="1">
      <alignment horizontal="justify" vertical="center" wrapText="1"/>
      <protection locked="0"/>
    </xf>
    <xf numFmtId="0" fontId="8" fillId="14" borderId="9"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justify" vertical="center" wrapText="1"/>
      <protection locked="0"/>
    </xf>
    <xf numFmtId="0" fontId="21" fillId="0" borderId="1" xfId="0" applyFont="1" applyFill="1" applyBorder="1" applyAlignment="1" applyProtection="1">
      <alignment horizontal="justify" vertical="center" wrapText="1"/>
      <protection locked="0"/>
    </xf>
    <xf numFmtId="0" fontId="17" fillId="5" borderId="19" xfId="0" applyFont="1" applyFill="1" applyBorder="1" applyAlignment="1" applyProtection="1">
      <alignment horizontal="center" vertical="center" wrapText="1"/>
      <protection locked="0" hidden="1"/>
    </xf>
    <xf numFmtId="0" fontId="0" fillId="0" borderId="0" xfId="0" applyProtection="1">
      <protection locked="0"/>
    </xf>
    <xf numFmtId="0" fontId="21" fillId="0" borderId="2"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0" fontId="0" fillId="0" borderId="1" xfId="0" applyBorder="1" applyAlignment="1" applyProtection="1">
      <alignment horizontal="center" vertical="center"/>
      <protection locked="0"/>
    </xf>
    <xf numFmtId="0" fontId="3" fillId="0" borderId="0" xfId="0" applyFont="1" applyAlignment="1" applyProtection="1">
      <alignment horizontal="justify" vertical="center" wrapText="1"/>
      <protection locked="0"/>
    </xf>
    <xf numFmtId="0" fontId="3" fillId="0" borderId="0" xfId="0" applyFont="1" applyAlignment="1" applyProtection="1">
      <alignment horizontal="center" vertical="center" wrapText="1"/>
      <protection locked="0"/>
    </xf>
    <xf numFmtId="0" fontId="0" fillId="0" borderId="1" xfId="0" applyBorder="1" applyAlignment="1" applyProtection="1">
      <alignment horizontal="center" vertical="center"/>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1" fillId="13" borderId="1" xfId="0" applyFont="1" applyFill="1" applyBorder="1" applyAlignment="1" applyProtection="1">
      <alignment horizontal="justify" vertical="center" wrapText="1"/>
      <protection locked="0"/>
    </xf>
    <xf numFmtId="0" fontId="2" fillId="25" borderId="1"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8" fillId="0" borderId="1" xfId="0" applyFont="1" applyFill="1" applyBorder="1" applyAlignment="1" applyProtection="1">
      <alignment horizontal="center" vertical="center" wrapText="1"/>
      <protection locked="0"/>
    </xf>
    <xf numFmtId="0" fontId="39" fillId="0" borderId="1" xfId="0" applyFont="1" applyBorder="1" applyAlignment="1" applyProtection="1">
      <alignment horizontal="center" vertical="center"/>
      <protection locked="0"/>
    </xf>
    <xf numFmtId="0" fontId="39" fillId="0" borderId="1" xfId="0" applyFont="1" applyBorder="1" applyAlignment="1" applyProtection="1">
      <alignment horizontal="center" vertical="center"/>
    </xf>
    <xf numFmtId="0" fontId="3" fillId="0" borderId="0" xfId="0" applyFont="1" applyAlignment="1">
      <alignment horizontal="center" vertical="center" wrapText="1"/>
    </xf>
    <xf numFmtId="0" fontId="0" fillId="0" borderId="1" xfId="0" applyBorder="1" applyAlignment="1">
      <alignment horizontal="left" vertical="center" wrapText="1"/>
    </xf>
    <xf numFmtId="0" fontId="11" fillId="35"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0" fillId="0" borderId="1" xfId="0" applyBorder="1" applyAlignment="1">
      <alignment vertical="center"/>
    </xf>
    <xf numFmtId="0" fontId="0" fillId="0" borderId="1" xfId="0" applyBorder="1" applyAlignment="1">
      <alignment horizontal="left"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horizontal="left" vertical="center"/>
    </xf>
    <xf numFmtId="0" fontId="11" fillId="35" borderId="1" xfId="0" applyFont="1" applyFill="1" applyBorder="1" applyAlignment="1">
      <alignment horizontal="center" vertical="center"/>
    </xf>
    <xf numFmtId="0" fontId="2" fillId="1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1" fontId="37" fillId="0" borderId="1" xfId="0" applyNumberFormat="1" applyFont="1" applyBorder="1" applyAlignment="1" applyProtection="1">
      <alignment horizontal="center" vertical="center" wrapText="1"/>
    </xf>
    <xf numFmtId="0" fontId="38" fillId="0" borderId="1" xfId="0" applyFont="1" applyBorder="1" applyAlignment="1" applyProtection="1">
      <alignment horizontal="center" vertical="center" wrapText="1"/>
    </xf>
    <xf numFmtId="0" fontId="38" fillId="0" borderId="1" xfId="0"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42" fillId="36" borderId="4" xfId="0" applyFont="1" applyFill="1" applyBorder="1" applyAlignment="1">
      <alignment horizontal="center" vertical="center" wrapText="1"/>
    </xf>
    <xf numFmtId="14" fontId="42" fillId="0" borderId="4" xfId="0" applyNumberFormat="1"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9" fontId="3" fillId="0" borderId="1" xfId="0" applyNumberFormat="1"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5" fillId="0" borderId="6" xfId="0" applyFont="1" applyBorder="1" applyAlignment="1">
      <alignment vertical="center" wrapText="1"/>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8" fillId="14" borderId="0" xfId="0" applyFont="1" applyFill="1" applyBorder="1" applyAlignment="1" applyProtection="1">
      <alignment horizontal="center" vertical="center" wrapText="1"/>
      <protection locked="0"/>
    </xf>
    <xf numFmtId="0" fontId="3" fillId="0" borderId="0" xfId="0" applyFont="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14" fontId="3" fillId="0" borderId="1" xfId="0" applyNumberFormat="1" applyFont="1" applyBorder="1" applyAlignment="1" applyProtection="1">
      <alignment horizontal="center" vertical="center" wrapText="1"/>
      <protection locked="0"/>
    </xf>
    <xf numFmtId="0" fontId="0" fillId="0" borderId="0" xfId="0" applyAlignment="1">
      <alignment vertical="center" wrapText="1"/>
    </xf>
    <xf numFmtId="0" fontId="0" fillId="0" borderId="1" xfId="0" applyBorder="1" applyAlignment="1">
      <alignment horizontal="center" vertical="center" wrapText="1"/>
    </xf>
    <xf numFmtId="0" fontId="1" fillId="0" borderId="1" xfId="0" applyFont="1" applyBorder="1" applyAlignment="1" applyProtection="1">
      <alignment horizontal="justify" vertical="center" wrapText="1"/>
      <protection locked="0"/>
    </xf>
    <xf numFmtId="0" fontId="11" fillId="35"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5" fillId="0" borderId="5" xfId="0" applyFont="1" applyBorder="1" applyAlignment="1">
      <alignment vertical="center" wrapText="1"/>
    </xf>
    <xf numFmtId="14" fontId="27" fillId="0" borderId="1" xfId="0" applyNumberFormat="1" applyFont="1" applyBorder="1" applyAlignment="1">
      <alignment horizontal="center" vertical="center" wrapText="1"/>
    </xf>
    <xf numFmtId="0" fontId="0" fillId="0" borderId="0" xfId="0" applyAlignment="1">
      <alignment vertical="center"/>
    </xf>
    <xf numFmtId="0" fontId="11" fillId="0" borderId="1" xfId="0" applyFont="1" applyBorder="1" applyAlignment="1">
      <alignment vertical="center"/>
    </xf>
    <xf numFmtId="0" fontId="11" fillId="0" borderId="1" xfId="0" applyFont="1" applyBorder="1" applyAlignment="1">
      <alignment vertical="center" wrapText="1"/>
    </xf>
    <xf numFmtId="0" fontId="11" fillId="0" borderId="1" xfId="0" applyFont="1" applyBorder="1" applyAlignment="1">
      <alignment horizontal="center" vertical="center"/>
    </xf>
    <xf numFmtId="0" fontId="0" fillId="0" borderId="1" xfId="0" applyBorder="1" applyAlignment="1">
      <alignment horizontal="left" vertical="center" wrapText="1"/>
    </xf>
    <xf numFmtId="0" fontId="11" fillId="0" borderId="6" xfId="0" applyFont="1" applyBorder="1" applyAlignment="1">
      <alignment vertical="center"/>
    </xf>
    <xf numFmtId="0" fontId="0" fillId="0" borderId="6" xfId="0" applyBorder="1" applyAlignment="1">
      <alignment vertical="center"/>
    </xf>
    <xf numFmtId="0" fontId="0" fillId="0" borderId="6" xfId="0" applyBorder="1" applyAlignment="1">
      <alignment vertical="center" wrapText="1"/>
    </xf>
    <xf numFmtId="0" fontId="11" fillId="0" borderId="1" xfId="0" applyFont="1" applyBorder="1" applyAlignment="1">
      <alignment horizontal="center" vertical="center" wrapText="1"/>
    </xf>
    <xf numFmtId="0" fontId="0" fillId="0" borderId="21" xfId="0" applyBorder="1" applyAlignment="1">
      <alignment vertical="center" wrapText="1"/>
    </xf>
    <xf numFmtId="0" fontId="11" fillId="0" borderId="6" xfId="0" applyFont="1" applyBorder="1" applyAlignment="1">
      <alignment vertical="center" wrapText="1"/>
    </xf>
    <xf numFmtId="0" fontId="11" fillId="14" borderId="6" xfId="0" applyFont="1" applyFill="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pplyProtection="1">
      <alignment horizontal="left" vertical="center" wrapText="1"/>
      <protection locked="0"/>
    </xf>
    <xf numFmtId="0" fontId="38" fillId="0" borderId="1"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xf>
    <xf numFmtId="0" fontId="0" fillId="0" borderId="0" xfId="0"/>
    <xf numFmtId="0" fontId="22" fillId="0" borderId="0" xfId="0" applyFont="1" applyAlignment="1">
      <alignment horizontal="left" vertical="center"/>
    </xf>
    <xf numFmtId="0" fontId="33" fillId="0" borderId="0" xfId="0" applyFont="1"/>
    <xf numFmtId="0" fontId="30" fillId="9" borderId="10" xfId="0" applyFont="1" applyFill="1" applyBorder="1" applyAlignment="1">
      <alignment horizontal="center" vertical="center" wrapText="1"/>
    </xf>
    <xf numFmtId="0" fontId="30" fillId="9" borderId="43" xfId="0" applyFont="1" applyFill="1" applyBorder="1" applyAlignment="1">
      <alignment horizontal="center" vertical="center" textRotation="90" wrapText="1"/>
    </xf>
    <xf numFmtId="0" fontId="30" fillId="9" borderId="44" xfId="0" applyFont="1" applyFill="1" applyBorder="1" applyAlignment="1">
      <alignment horizontal="center" vertical="center" textRotation="90" wrapText="1"/>
    </xf>
    <xf numFmtId="0" fontId="38"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47" fillId="0" borderId="1" xfId="0" applyFont="1" applyFill="1" applyBorder="1" applyAlignment="1" applyProtection="1">
      <alignment horizontal="justify" vertical="center" wrapText="1"/>
      <protection locked="0"/>
    </xf>
    <xf numFmtId="0" fontId="9" fillId="0" borderId="1" xfId="0" applyFont="1" applyFill="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9" fillId="0" borderId="1" xfId="0" applyFont="1" applyBorder="1" applyAlignment="1" applyProtection="1">
      <alignment horizontal="justify" vertical="center" wrapText="1"/>
      <protection locked="0"/>
    </xf>
    <xf numFmtId="9" fontId="9" fillId="0" borderId="1" xfId="0" applyNumberFormat="1" applyFont="1" applyBorder="1" applyAlignment="1" applyProtection="1">
      <alignment horizontal="center" vertical="center" wrapText="1"/>
      <protection locked="0"/>
    </xf>
    <xf numFmtId="9" fontId="1" fillId="0" borderId="1" xfId="0" applyNumberFormat="1" applyFont="1" applyBorder="1" applyAlignment="1" applyProtection="1">
      <alignment horizontal="center" vertical="center" wrapText="1"/>
      <protection locked="0"/>
    </xf>
    <xf numFmtId="0" fontId="9" fillId="14" borderId="1" xfId="0" applyFont="1" applyFill="1" applyBorder="1" applyAlignment="1" applyProtection="1">
      <alignment horizontal="justify" vertical="center" wrapText="1"/>
      <protection locked="0"/>
    </xf>
    <xf numFmtId="0" fontId="47" fillId="0" borderId="1" xfId="0" applyFont="1" applyBorder="1" applyAlignment="1" applyProtection="1">
      <alignment horizontal="left" vertical="center" wrapText="1"/>
      <protection locked="0"/>
    </xf>
    <xf numFmtId="164" fontId="47" fillId="0" borderId="1" xfId="0" applyNumberFormat="1" applyFont="1" applyBorder="1" applyAlignment="1" applyProtection="1">
      <alignment horizontal="center" vertical="center" wrapText="1"/>
      <protection locked="0"/>
    </xf>
    <xf numFmtId="0" fontId="47" fillId="0" borderId="1" xfId="0" applyFont="1" applyBorder="1" applyAlignment="1" applyProtection="1">
      <alignment horizontal="justify" vertical="center" wrapText="1"/>
      <protection locked="0"/>
    </xf>
    <xf numFmtId="0" fontId="47" fillId="0" borderId="1" xfId="0" applyFont="1" applyBorder="1" applyAlignment="1" applyProtection="1">
      <alignment horizontal="center" vertical="center" wrapText="1"/>
      <protection locked="0"/>
    </xf>
    <xf numFmtId="0" fontId="47" fillId="0" borderId="1" xfId="0" applyFont="1" applyBorder="1" applyAlignment="1" applyProtection="1">
      <alignment vertical="center" wrapText="1"/>
      <protection locked="0"/>
    </xf>
    <xf numFmtId="164" fontId="47" fillId="0" borderId="1" xfId="0" applyNumberFormat="1" applyFont="1" applyBorder="1" applyAlignment="1" applyProtection="1">
      <alignment vertical="center" wrapText="1"/>
      <protection locked="0"/>
    </xf>
    <xf numFmtId="0" fontId="9" fillId="0" borderId="1" xfId="0" applyFont="1" applyBorder="1" applyAlignment="1" applyProtection="1">
      <alignment horizontal="center" vertical="center" wrapText="1"/>
      <protection locked="0"/>
    </xf>
    <xf numFmtId="165" fontId="0" fillId="0" borderId="0" xfId="2" applyNumberFormat="1" applyFont="1"/>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0" fontId="1" fillId="0" borderId="1"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32" fillId="0" borderId="1"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left" vertical="center" wrapText="1"/>
    </xf>
    <xf numFmtId="0" fontId="32" fillId="0" borderId="1" xfId="0" applyFont="1" applyBorder="1" applyAlignment="1">
      <alignment horizontal="left" vertical="center" wrapText="1"/>
    </xf>
    <xf numFmtId="0" fontId="32" fillId="0" borderId="37" xfId="0" applyFont="1" applyBorder="1" applyAlignment="1">
      <alignment horizontal="center" vertical="center" wrapText="1"/>
    </xf>
    <xf numFmtId="0" fontId="32" fillId="0" borderId="6" xfId="0" applyFont="1" applyBorder="1" applyAlignment="1">
      <alignment horizontal="justify" vertical="center" wrapText="1"/>
    </xf>
    <xf numFmtId="0" fontId="32" fillId="0" borderId="1" xfId="0" applyFont="1" applyBorder="1" applyAlignment="1">
      <alignment horizontal="justify" vertical="center" wrapText="1"/>
    </xf>
    <xf numFmtId="0" fontId="32" fillId="0" borderId="47"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48"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7" xfId="0" applyFont="1" applyBorder="1" applyAlignment="1">
      <alignment horizontal="center" vertical="center" wrapText="1"/>
    </xf>
    <xf numFmtId="0" fontId="48" fillId="0" borderId="48" xfId="0" applyFont="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1" xfId="0" applyNumberFormat="1" applyFont="1" applyBorder="1" applyAlignment="1">
      <alignment horizontal="center" vertical="center" wrapText="1"/>
    </xf>
    <xf numFmtId="0" fontId="27" fillId="0" borderId="4" xfId="0" applyFont="1" applyBorder="1" applyAlignment="1">
      <alignment horizontal="center" vertical="center" wrapText="1"/>
    </xf>
    <xf numFmtId="14" fontId="27" fillId="0" borderId="1" xfId="0" applyNumberFormat="1"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32" fillId="0" borderId="42"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39" xfId="0" applyFont="1" applyBorder="1" applyAlignment="1">
      <alignment horizontal="center" vertical="center" wrapText="1"/>
    </xf>
    <xf numFmtId="0" fontId="31" fillId="14" borderId="42" xfId="0" applyFont="1" applyFill="1" applyBorder="1" applyAlignment="1">
      <alignment horizontal="center" vertical="center" wrapText="1"/>
    </xf>
    <xf numFmtId="0" fontId="31" fillId="14" borderId="38" xfId="0" applyFont="1" applyFill="1" applyBorder="1" applyAlignment="1">
      <alignment horizontal="center" vertical="center" wrapText="1"/>
    </xf>
    <xf numFmtId="0" fontId="32" fillId="0" borderId="45" xfId="0" applyFont="1" applyBorder="1" applyAlignment="1">
      <alignment horizontal="center" vertical="center" wrapText="1"/>
    </xf>
    <xf numFmtId="0" fontId="32" fillId="0" borderId="37" xfId="0" applyFont="1" applyBorder="1" applyAlignment="1">
      <alignment horizontal="left" vertical="center" wrapText="1"/>
    </xf>
    <xf numFmtId="0" fontId="31" fillId="14" borderId="6" xfId="0" applyFont="1" applyFill="1" applyBorder="1" applyAlignment="1">
      <alignment horizontal="center" vertical="center" wrapText="1"/>
    </xf>
    <xf numFmtId="0" fontId="31" fillId="14" borderId="1" xfId="0" applyFont="1" applyFill="1" applyBorder="1" applyAlignment="1">
      <alignment horizontal="center" vertical="center" wrapText="1"/>
    </xf>
    <xf numFmtId="0" fontId="48" fillId="0" borderId="1"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6"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34" xfId="0" applyFont="1" applyBorder="1" applyAlignment="1">
      <alignment horizontal="center" vertical="center" wrapText="1"/>
    </xf>
    <xf numFmtId="0" fontId="30" fillId="9" borderId="32" xfId="0" applyFont="1" applyFill="1" applyBorder="1" applyAlignment="1">
      <alignment horizontal="center" vertical="center" wrapText="1"/>
    </xf>
    <xf numFmtId="0" fontId="30" fillId="9" borderId="35" xfId="0" applyFont="1" applyFill="1" applyBorder="1" applyAlignment="1">
      <alignment horizontal="center" vertical="center" wrapText="1"/>
    </xf>
    <xf numFmtId="0" fontId="30" fillId="9" borderId="36" xfId="0" applyFont="1" applyFill="1" applyBorder="1" applyAlignment="1">
      <alignment horizontal="center" vertical="center" wrapText="1"/>
    </xf>
    <xf numFmtId="0" fontId="31" fillId="14" borderId="41" xfId="0"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2" fillId="0" borderId="40" xfId="0" applyFont="1" applyBorder="1" applyAlignment="1">
      <alignment horizontal="center" vertical="center" wrapText="1"/>
    </xf>
    <xf numFmtId="0" fontId="30" fillId="9" borderId="10" xfId="0" applyFont="1" applyFill="1" applyBorder="1" applyAlignment="1">
      <alignment horizontal="center" vertical="center" textRotation="90" wrapText="1"/>
    </xf>
    <xf numFmtId="0" fontId="30" fillId="9" borderId="46" xfId="0" applyFont="1" applyFill="1" applyBorder="1" applyAlignment="1">
      <alignment horizontal="center" vertical="center" textRotation="90" wrapText="1"/>
    </xf>
    <xf numFmtId="0" fontId="30" fillId="9" borderId="49" xfId="0" applyFont="1" applyFill="1" applyBorder="1" applyAlignment="1">
      <alignment horizontal="center" vertical="center" textRotation="90" wrapText="1"/>
    </xf>
    <xf numFmtId="0" fontId="48" fillId="14" borderId="47" xfId="0" applyFont="1" applyFill="1" applyBorder="1" applyAlignment="1">
      <alignment horizontal="center" vertical="center" wrapText="1"/>
    </xf>
    <xf numFmtId="0" fontId="48" fillId="14" borderId="7" xfId="0" applyFont="1" applyFill="1" applyBorder="1" applyAlignment="1">
      <alignment horizontal="center" vertical="center" wrapText="1"/>
    </xf>
    <xf numFmtId="0" fontId="48" fillId="14" borderId="6" xfId="0" applyFont="1" applyFill="1" applyBorder="1" applyAlignment="1">
      <alignment horizontal="center" vertical="center" wrapText="1"/>
    </xf>
    <xf numFmtId="0" fontId="31" fillId="14" borderId="47"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48" fillId="0" borderId="47" xfId="0" applyFont="1" applyBorder="1" applyAlignment="1">
      <alignment horizontal="center" vertical="center" wrapText="1"/>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2" fillId="12" borderId="4" xfId="0" applyFont="1" applyFill="1" applyBorder="1" applyAlignment="1" applyProtection="1">
      <alignment horizontal="center" vertical="center" wrapText="1"/>
      <protection locked="0"/>
    </xf>
    <xf numFmtId="0" fontId="2" fillId="12" borderId="3" xfId="0" applyFont="1" applyFill="1" applyBorder="1" applyAlignment="1" applyProtection="1">
      <alignment horizontal="center" vertical="center" wrapText="1"/>
      <protection locked="0"/>
    </xf>
    <xf numFmtId="0" fontId="7" fillId="7" borderId="20" xfId="0" applyFont="1" applyFill="1" applyBorder="1" applyAlignment="1" applyProtection="1">
      <alignment horizontal="center" vertical="center" wrapText="1"/>
      <protection locked="0"/>
    </xf>
    <xf numFmtId="0" fontId="7" fillId="7" borderId="9" xfId="0" applyFont="1" applyFill="1" applyBorder="1" applyAlignment="1" applyProtection="1">
      <alignment horizontal="center" vertical="center" wrapText="1"/>
      <protection locked="0"/>
    </xf>
    <xf numFmtId="0" fontId="7" fillId="7" borderId="21" xfId="0" applyFont="1" applyFill="1" applyBorder="1" applyAlignment="1" applyProtection="1">
      <alignment horizontal="center" vertical="center" wrapText="1"/>
      <protection locked="0"/>
    </xf>
    <xf numFmtId="0" fontId="7" fillId="7" borderId="8"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22" xfId="0" applyFont="1" applyFill="1" applyBorder="1" applyAlignment="1" applyProtection="1">
      <alignment horizontal="center" vertical="center" wrapText="1"/>
      <protection locked="0"/>
    </xf>
    <xf numFmtId="0" fontId="7" fillId="7" borderId="23" xfId="0" applyFont="1" applyFill="1" applyBorder="1" applyAlignment="1" applyProtection="1">
      <alignment horizontal="center" vertical="center" wrapText="1"/>
      <protection locked="0"/>
    </xf>
    <xf numFmtId="0" fontId="7" fillId="7" borderId="24" xfId="0" applyFont="1" applyFill="1" applyBorder="1" applyAlignment="1" applyProtection="1">
      <alignment horizontal="center" vertical="center" wrapText="1"/>
      <protection locked="0"/>
    </xf>
    <xf numFmtId="0" fontId="7" fillId="7" borderId="25" xfId="0" applyFont="1" applyFill="1" applyBorder="1" applyAlignment="1" applyProtection="1">
      <alignment horizontal="center" vertical="center" wrapText="1"/>
      <protection locked="0"/>
    </xf>
    <xf numFmtId="0" fontId="2" fillId="12" borderId="2" xfId="0" applyFont="1" applyFill="1" applyBorder="1" applyAlignment="1" applyProtection="1">
      <alignment horizontal="center" vertical="center" wrapText="1"/>
      <protection locked="0"/>
    </xf>
    <xf numFmtId="0" fontId="2" fillId="37" borderId="1"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5" fillId="12" borderId="1" xfId="0" applyFont="1" applyFill="1" applyBorder="1" applyAlignment="1" applyProtection="1">
      <alignment horizontal="center" vertical="center" wrapText="1"/>
      <protection locked="0"/>
    </xf>
    <xf numFmtId="0" fontId="43" fillId="11" borderId="1" xfId="0" applyFont="1" applyFill="1" applyBorder="1" applyAlignment="1" applyProtection="1">
      <alignment horizontal="center" vertical="center" wrapText="1"/>
      <protection locked="0"/>
    </xf>
    <xf numFmtId="0" fontId="7" fillId="10"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0" fontId="2" fillId="12" borderId="1" xfId="0" applyFont="1" applyFill="1" applyBorder="1" applyAlignment="1" applyProtection="1">
      <alignment horizontal="center" vertical="center" wrapText="1"/>
      <protection locked="0"/>
    </xf>
    <xf numFmtId="0" fontId="38" fillId="0" borderId="1" xfId="0" applyFont="1" applyBorder="1" applyAlignment="1" applyProtection="1">
      <alignment horizontal="center" vertical="center" wrapText="1"/>
    </xf>
    <xf numFmtId="1" fontId="37" fillId="0" borderId="1" xfId="0" applyNumberFormat="1" applyFont="1" applyBorder="1" applyAlignment="1" applyProtection="1">
      <alignment horizontal="center" vertical="center" wrapText="1"/>
    </xf>
    <xf numFmtId="0" fontId="38" fillId="0" borderId="1" xfId="0" applyFont="1" applyBorder="1" applyAlignment="1" applyProtection="1">
      <alignment horizontal="center" vertical="center" wrapText="1"/>
      <protection locked="0"/>
    </xf>
    <xf numFmtId="0" fontId="9" fillId="0" borderId="1" xfId="0" applyFont="1" applyBorder="1" applyAlignment="1" applyProtection="1">
      <alignment horizontal="left" vertical="center" wrapText="1"/>
      <protection locked="0"/>
    </xf>
    <xf numFmtId="0" fontId="1" fillId="0" borderId="1" xfId="0" applyFont="1" applyBorder="1" applyAlignment="1" applyProtection="1">
      <alignment horizontal="justify" vertical="center" wrapText="1"/>
      <protection locked="0"/>
    </xf>
    <xf numFmtId="0" fontId="1" fillId="0" borderId="1" xfId="0" applyFont="1" applyFill="1" applyBorder="1" applyAlignment="1" applyProtection="1">
      <alignment horizontal="center" vertical="center" wrapText="1"/>
      <protection locked="0"/>
    </xf>
    <xf numFmtId="0" fontId="20" fillId="19" borderId="2" xfId="0" applyFont="1" applyFill="1" applyBorder="1" applyAlignment="1" applyProtection="1">
      <alignment horizontal="center" vertical="center" wrapText="1"/>
      <protection locked="0"/>
    </xf>
    <xf numFmtId="0" fontId="20" fillId="19" borderId="3"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19" fillId="18" borderId="0" xfId="0" applyFont="1" applyFill="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1" fillId="0" borderId="4"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1" fillId="0" borderId="2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7" fillId="8" borderId="20" xfId="0" applyFont="1" applyFill="1" applyBorder="1" applyAlignment="1" applyProtection="1">
      <alignment horizontal="center" vertical="center" wrapText="1"/>
      <protection locked="0"/>
    </xf>
    <xf numFmtId="0" fontId="7" fillId="8" borderId="9" xfId="0" applyFont="1" applyFill="1" applyBorder="1" applyAlignment="1" applyProtection="1">
      <alignment horizontal="center" vertical="center" wrapText="1"/>
      <protection locked="0"/>
    </xf>
    <xf numFmtId="0" fontId="7" fillId="8" borderId="8" xfId="0" applyFont="1" applyFill="1"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7" fillId="8" borderId="23"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0" fillId="0" borderId="1" xfId="0" applyBorder="1" applyAlignment="1">
      <alignment horizontal="center" wrapText="1"/>
    </xf>
    <xf numFmtId="0" fontId="0" fillId="0" borderId="1" xfId="0" applyBorder="1" applyAlignment="1">
      <alignment horizontal="center" vertical="center"/>
    </xf>
    <xf numFmtId="0" fontId="0" fillId="0" borderId="1" xfId="0" applyBorder="1" applyAlignment="1">
      <alignment horizontal="center"/>
    </xf>
    <xf numFmtId="0" fontId="0" fillId="0" borderId="0" xfId="0" applyAlignment="1">
      <alignment horizont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justify" vertical="center" wrapText="1"/>
    </xf>
    <xf numFmtId="0" fontId="1" fillId="13" borderId="1" xfId="0" applyFont="1" applyFill="1" applyBorder="1" applyAlignment="1">
      <alignment horizontal="justify" vertical="center" wrapText="1"/>
    </xf>
    <xf numFmtId="0" fontId="1" fillId="23"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0" borderId="0" xfId="0" applyFont="1" applyBorder="1" applyAlignment="1">
      <alignment horizontal="center" vertical="center" wrapText="1"/>
    </xf>
    <xf numFmtId="0" fontId="35" fillId="24"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1"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2" xfId="0" applyFont="1" applyBorder="1" applyAlignment="1">
      <alignment horizontal="justify" vertical="center" wrapText="1"/>
    </xf>
    <xf numFmtId="0" fontId="35" fillId="25"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0" fontId="1" fillId="28" borderId="1" xfId="0" applyFont="1" applyFill="1" applyBorder="1" applyAlignment="1">
      <alignment horizontal="justify"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0" fontId="1" fillId="29" borderId="1"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15" fontId="1"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0" fontId="1" fillId="30" borderId="1" xfId="0" applyFont="1" applyFill="1" applyBorder="1" applyAlignment="1">
      <alignment horizontal="justify" vertical="center" wrapText="1"/>
    </xf>
    <xf numFmtId="0" fontId="1" fillId="31"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34" borderId="1" xfId="0" applyFont="1" applyFill="1" applyBorder="1" applyAlignment="1">
      <alignment horizontal="justify" vertical="center" wrapText="1"/>
    </xf>
    <xf numFmtId="0" fontId="5" fillId="10" borderId="1" xfId="0" applyFont="1" applyFill="1" applyBorder="1" applyAlignment="1" applyProtection="1">
      <alignment horizontal="center" vertical="center" wrapText="1"/>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2" fillId="0" borderId="1" xfId="0" applyFont="1" applyBorder="1" applyAlignment="1">
      <alignment horizontal="center"/>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vertical="center" wrapText="1"/>
    </xf>
    <xf numFmtId="0" fontId="3" fillId="0" borderId="1" xfId="0" applyFont="1" applyBorder="1" applyAlignment="1">
      <alignment vertical="center" wrapText="1"/>
    </xf>
    <xf numFmtId="0" fontId="5" fillId="0" borderId="20" xfId="0" applyFont="1" applyBorder="1" applyAlignment="1">
      <alignment horizontal="left" vertical="center" wrapText="1"/>
    </xf>
    <xf numFmtId="0" fontId="5" fillId="0" borderId="9" xfId="0" applyFont="1" applyBorder="1" applyAlignment="1">
      <alignment horizontal="left" vertical="center" wrapText="1"/>
    </xf>
    <xf numFmtId="0" fontId="5" fillId="0" borderId="21"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41" fillId="0" borderId="4" xfId="0" applyFont="1" applyBorder="1" applyAlignment="1">
      <alignment horizontal="center"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46" fillId="12" borderId="1" xfId="0" applyFont="1" applyFill="1" applyBorder="1" applyAlignment="1">
      <alignment horizontal="center" vertical="center" textRotation="90"/>
    </xf>
    <xf numFmtId="0" fontId="0" fillId="0" borderId="5" xfId="0" applyBorder="1" applyAlignment="1">
      <alignment horizontal="left" vertical="center" wrapText="1"/>
    </xf>
    <xf numFmtId="0" fontId="0" fillId="0" borderId="7"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7" xfId="0" applyBorder="1" applyAlignment="1">
      <alignment horizontal="left" vertical="center" wrapText="1"/>
    </xf>
    <xf numFmtId="0" fontId="11" fillId="0" borderId="1" xfId="0" applyFont="1" applyBorder="1" applyAlignment="1">
      <alignment horizontal="left" vertical="center" wrapText="1"/>
    </xf>
    <xf numFmtId="0" fontId="44" fillId="12" borderId="1" xfId="0" applyFont="1" applyFill="1" applyBorder="1" applyAlignment="1">
      <alignment horizontal="center" vertical="center" textRotation="90"/>
    </xf>
    <xf numFmtId="0" fontId="0" fillId="0" borderId="1" xfId="0" applyBorder="1" applyAlignment="1">
      <alignment vertical="center"/>
    </xf>
    <xf numFmtId="0" fontId="11" fillId="14" borderId="4"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0" fillId="0" borderId="1" xfId="0" applyBorder="1" applyAlignment="1">
      <alignmen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center" vertical="center" wrapText="1"/>
    </xf>
    <xf numFmtId="0" fontId="11" fillId="0" borderId="6" xfId="0" applyFont="1" applyBorder="1" applyAlignment="1">
      <alignment horizontal="center" vertical="center" wrapText="1"/>
    </xf>
    <xf numFmtId="0" fontId="0" fillId="0" borderId="1" xfId="0" applyFont="1" applyBorder="1" applyAlignment="1">
      <alignment horizontal="left"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5" xfId="0" applyFont="1" applyBorder="1" applyAlignment="1">
      <alignment horizontal="left" vertical="center"/>
    </xf>
    <xf numFmtId="0" fontId="11" fillId="0" borderId="6" xfId="0" applyFont="1" applyBorder="1" applyAlignment="1">
      <alignment horizontal="left" vertical="center"/>
    </xf>
    <xf numFmtId="0" fontId="44" fillId="12" borderId="4" xfId="0" applyFont="1" applyFill="1" applyBorder="1" applyAlignment="1">
      <alignment horizontal="center" vertical="center" textRotation="90"/>
    </xf>
    <xf numFmtId="0" fontId="44" fillId="12" borderId="2" xfId="0" applyFont="1" applyFill="1" applyBorder="1" applyAlignment="1">
      <alignment horizontal="center" vertical="center" textRotation="90"/>
    </xf>
    <xf numFmtId="0" fontId="44" fillId="12" borderId="3" xfId="0" applyFont="1" applyFill="1" applyBorder="1" applyAlignment="1">
      <alignment horizontal="center" vertical="center" textRotation="90"/>
    </xf>
    <xf numFmtId="0" fontId="0" fillId="0" borderId="20" xfId="0" applyBorder="1" applyAlignment="1">
      <alignment horizontal="left" vertical="center" wrapText="1"/>
    </xf>
    <xf numFmtId="0" fontId="0" fillId="0" borderId="8" xfId="0" applyBorder="1" applyAlignment="1">
      <alignment horizontal="left" vertical="center" wrapText="1"/>
    </xf>
    <xf numFmtId="0" fontId="0" fillId="0" borderId="23"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47" fillId="14" borderId="1" xfId="0" applyFont="1" applyFill="1" applyBorder="1" applyAlignment="1">
      <alignment horizontal="center" vertical="center" wrapText="1"/>
    </xf>
    <xf numFmtId="0" fontId="34" fillId="0" borderId="1" xfId="0" applyFont="1" applyBorder="1" applyAlignment="1" applyProtection="1">
      <alignment horizontal="center" vertical="center" wrapText="1"/>
      <protection locked="0"/>
    </xf>
    <xf numFmtId="0" fontId="1" fillId="14" borderId="1" xfId="0" applyFont="1" applyFill="1" applyBorder="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cellXfs>
  <cellStyles count="6">
    <cellStyle name="Hipervínculo 2" xfId="4"/>
    <cellStyle name="Normal" xfId="0" builtinId="0"/>
    <cellStyle name="Normal 2" xfId="5"/>
    <cellStyle name="Normal 3" xfId="1"/>
    <cellStyle name="Normal 3 2" xfId="3"/>
    <cellStyle name="Porcentaje" xfId="2" builtinId="5"/>
  </cellStyles>
  <dxfs count="287">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xmlns="" id="{00000000-0008-0000-0000-000002000000}"/>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250998</xdr:colOff>
      <xdr:row>0</xdr:row>
      <xdr:rowOff>98015</xdr:rowOff>
    </xdr:from>
    <xdr:to>
      <xdr:col>0</xdr:col>
      <xdr:colOff>1131639</xdr:colOff>
      <xdr:row>2</xdr:row>
      <xdr:rowOff>299358</xdr:rowOff>
    </xdr:to>
    <xdr:pic>
      <xdr:nvPicPr>
        <xdr:cNvPr id="2" name="Picture 237">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998" y="98015"/>
          <a:ext cx="880641" cy="881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247649</xdr:colOff>
      <xdr:row>1</xdr:row>
      <xdr:rowOff>38100</xdr:rowOff>
    </xdr:from>
    <xdr:to>
      <xdr:col>1</xdr:col>
      <xdr:colOff>828674</xdr:colOff>
      <xdr:row>2</xdr:row>
      <xdr:rowOff>256475</xdr:rowOff>
    </xdr:to>
    <xdr:pic>
      <xdr:nvPicPr>
        <xdr:cNvPr id="2" name="Picture 6">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4" y="200025"/>
          <a:ext cx="581025" cy="50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43656</xdr:colOff>
      <xdr:row>42</xdr:row>
      <xdr:rowOff>23813</xdr:rowOff>
    </xdr:from>
    <xdr:to>
      <xdr:col>4</xdr:col>
      <xdr:colOff>1009970</xdr:colOff>
      <xdr:row>42</xdr:row>
      <xdr:rowOff>3476626</xdr:rowOff>
    </xdr:to>
    <xdr:pic>
      <xdr:nvPicPr>
        <xdr:cNvPr id="2" name="1 Imagen">
          <a:extLst>
            <a:ext uri="{FF2B5EF4-FFF2-40B4-BE49-F238E27FC236}">
              <a16:creationId xmlns:a16="http://schemas.microsoft.com/office/drawing/2014/main" xmlns="" id="{00000000-0008-0000-0800-000002000000}"/>
            </a:ext>
          </a:extLst>
        </xdr:cNvPr>
        <xdr:cNvPicPr>
          <a:picLocks noChangeAspect="1"/>
        </xdr:cNvPicPr>
      </xdr:nvPicPr>
      <xdr:blipFill rotWithShape="1">
        <a:blip xmlns:r="http://schemas.openxmlformats.org/officeDocument/2006/relationships" r:embed="rId1"/>
        <a:srcRect l="17114" t="16928" r="34014" b="16983"/>
        <a:stretch/>
      </xdr:blipFill>
      <xdr:spPr>
        <a:xfrm>
          <a:off x="3361531" y="31551563"/>
          <a:ext cx="4538189" cy="34528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mac/Documents/FURAG/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 val="DATOS "/>
      <sheetName val="Datos"/>
      <sheetName val="Validacion"/>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DATOS "/>
      <sheetName val="GRAFICAS"/>
      <sheetName val="Hoja1"/>
      <sheetName val="Contexto"/>
      <sheetName val="Calific impacto riesgos corrupc"/>
      <sheetName val="Matriz de riesgo "/>
    </sheetNames>
    <sheetDataSet>
      <sheetData sheetId="0"/>
      <sheetData sheetId="1"/>
      <sheetData sheetId="2"/>
      <sheetData sheetId="3"/>
      <sheetData sheetId="4" refreshError="1"/>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 val="DATOS "/>
      <sheetName val="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8">
          <cell r="A8" t="str">
            <v>Area Administrativa</v>
          </cell>
        </row>
      </sheetData>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refreshError="1"/>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2"/>
  <sheetViews>
    <sheetView view="pageBreakPreview" zoomScale="50" zoomScaleNormal="70" zoomScaleSheetLayoutView="50" workbookViewId="0">
      <selection activeCell="B1" sqref="B1:W8"/>
    </sheetView>
  </sheetViews>
  <sheetFormatPr baseColWidth="10" defaultRowHeight="15" x14ac:dyDescent="0.25"/>
  <cols>
    <col min="1" max="1" width="18.85546875" customWidth="1"/>
    <col min="5" max="5" width="7.42578125" customWidth="1"/>
    <col min="10" max="10" width="20.28515625" customWidth="1"/>
    <col min="11" max="13" width="15.140625" customWidth="1"/>
    <col min="14" max="14" width="6.85546875" customWidth="1"/>
    <col min="15" max="16" width="5.85546875" customWidth="1"/>
    <col min="19" max="19" width="17.28515625" customWidth="1"/>
    <col min="22" max="22" width="18.42578125" customWidth="1"/>
  </cols>
  <sheetData>
    <row r="1" spans="1:27" s="68" customFormat="1" ht="12" customHeight="1" x14ac:dyDescent="0.25">
      <c r="A1" s="299"/>
      <c r="B1" s="301" t="s">
        <v>256</v>
      </c>
      <c r="C1" s="302"/>
      <c r="D1" s="302"/>
      <c r="E1" s="302"/>
      <c r="F1" s="302"/>
      <c r="G1" s="302"/>
      <c r="H1" s="302"/>
      <c r="I1" s="302"/>
      <c r="J1" s="302"/>
      <c r="K1" s="302"/>
      <c r="L1" s="302"/>
      <c r="M1" s="302"/>
      <c r="N1" s="302"/>
      <c r="O1" s="302"/>
      <c r="P1" s="302"/>
      <c r="Q1" s="302"/>
      <c r="R1" s="302"/>
      <c r="S1" s="302"/>
      <c r="T1" s="302"/>
      <c r="U1" s="302"/>
      <c r="V1" s="302"/>
      <c r="W1" s="303"/>
      <c r="X1" s="304" t="s">
        <v>257</v>
      </c>
      <c r="Y1" s="305"/>
      <c r="Z1" s="305"/>
      <c r="AA1" s="306"/>
    </row>
    <row r="2" spans="1:27" s="68" customFormat="1" ht="12" customHeight="1" x14ac:dyDescent="0.25">
      <c r="A2" s="299"/>
      <c r="B2" s="301"/>
      <c r="C2" s="302"/>
      <c r="D2" s="302"/>
      <c r="E2" s="302"/>
      <c r="F2" s="302"/>
      <c r="G2" s="302"/>
      <c r="H2" s="302"/>
      <c r="I2" s="302"/>
      <c r="J2" s="302"/>
      <c r="K2" s="302"/>
      <c r="L2" s="302"/>
      <c r="M2" s="302"/>
      <c r="N2" s="302"/>
      <c r="O2" s="302"/>
      <c r="P2" s="302"/>
      <c r="Q2" s="302"/>
      <c r="R2" s="302"/>
      <c r="S2" s="302"/>
      <c r="T2" s="302"/>
      <c r="U2" s="302"/>
      <c r="V2" s="302"/>
      <c r="W2" s="303"/>
      <c r="X2" s="307"/>
      <c r="Y2" s="308"/>
      <c r="Z2" s="308"/>
      <c r="AA2" s="309"/>
    </row>
    <row r="3" spans="1:27" s="68" customFormat="1" ht="1.5" hidden="1" customHeight="1" x14ac:dyDescent="0.25">
      <c r="A3" s="299"/>
      <c r="B3" s="301"/>
      <c r="C3" s="302"/>
      <c r="D3" s="302"/>
      <c r="E3" s="302"/>
      <c r="F3" s="302"/>
      <c r="G3" s="302"/>
      <c r="H3" s="302"/>
      <c r="I3" s="302"/>
      <c r="J3" s="302"/>
      <c r="K3" s="302"/>
      <c r="L3" s="302"/>
      <c r="M3" s="302"/>
      <c r="N3" s="302"/>
      <c r="O3" s="302"/>
      <c r="P3" s="302"/>
      <c r="Q3" s="302"/>
      <c r="R3" s="302"/>
      <c r="S3" s="302"/>
      <c r="T3" s="302"/>
      <c r="U3" s="302"/>
      <c r="V3" s="302"/>
      <c r="W3" s="303"/>
      <c r="X3" s="307"/>
      <c r="Y3" s="308"/>
      <c r="Z3" s="308"/>
      <c r="AA3" s="309"/>
    </row>
    <row r="4" spans="1:27" s="68" customFormat="1" ht="3.75" customHeight="1" x14ac:dyDescent="0.25">
      <c r="A4" s="299"/>
      <c r="B4" s="301"/>
      <c r="C4" s="302"/>
      <c r="D4" s="302"/>
      <c r="E4" s="302"/>
      <c r="F4" s="302"/>
      <c r="G4" s="302"/>
      <c r="H4" s="302"/>
      <c r="I4" s="302"/>
      <c r="J4" s="302"/>
      <c r="K4" s="302"/>
      <c r="L4" s="302"/>
      <c r="M4" s="302"/>
      <c r="N4" s="302"/>
      <c r="O4" s="302"/>
      <c r="P4" s="302"/>
      <c r="Q4" s="302"/>
      <c r="R4" s="302"/>
      <c r="S4" s="302"/>
      <c r="T4" s="302"/>
      <c r="U4" s="302"/>
      <c r="V4" s="302"/>
      <c r="W4" s="303"/>
      <c r="X4" s="310"/>
      <c r="Y4" s="311"/>
      <c r="Z4" s="311"/>
      <c r="AA4" s="312"/>
    </row>
    <row r="5" spans="1:27" s="68" customFormat="1" ht="12" customHeight="1" x14ac:dyDescent="0.25">
      <c r="A5" s="299"/>
      <c r="B5" s="301"/>
      <c r="C5" s="302"/>
      <c r="D5" s="302"/>
      <c r="E5" s="302"/>
      <c r="F5" s="302"/>
      <c r="G5" s="302"/>
      <c r="H5" s="302"/>
      <c r="I5" s="302"/>
      <c r="J5" s="302"/>
      <c r="K5" s="302"/>
      <c r="L5" s="302"/>
      <c r="M5" s="302"/>
      <c r="N5" s="302"/>
      <c r="O5" s="302"/>
      <c r="P5" s="302"/>
      <c r="Q5" s="302"/>
      <c r="R5" s="302"/>
      <c r="S5" s="302"/>
      <c r="T5" s="302"/>
      <c r="U5" s="302"/>
      <c r="V5" s="302"/>
      <c r="W5" s="303"/>
      <c r="X5" s="313" t="s">
        <v>258</v>
      </c>
      <c r="Y5" s="313"/>
      <c r="Z5" s="313" t="s">
        <v>259</v>
      </c>
      <c r="AA5" s="313"/>
    </row>
    <row r="6" spans="1:27" s="68" customFormat="1" ht="7.5" customHeight="1" x14ac:dyDescent="0.25">
      <c r="A6" s="299"/>
      <c r="B6" s="301"/>
      <c r="C6" s="302"/>
      <c r="D6" s="302"/>
      <c r="E6" s="302"/>
      <c r="F6" s="302"/>
      <c r="G6" s="302"/>
      <c r="H6" s="302"/>
      <c r="I6" s="302"/>
      <c r="J6" s="302"/>
      <c r="K6" s="302"/>
      <c r="L6" s="302"/>
      <c r="M6" s="302"/>
      <c r="N6" s="302"/>
      <c r="O6" s="302"/>
      <c r="P6" s="302"/>
      <c r="Q6" s="302"/>
      <c r="R6" s="302"/>
      <c r="S6" s="302"/>
      <c r="T6" s="302"/>
      <c r="U6" s="302"/>
      <c r="V6" s="302"/>
      <c r="W6" s="303"/>
      <c r="X6" s="313"/>
      <c r="Y6" s="313"/>
      <c r="Z6" s="313"/>
      <c r="AA6" s="313"/>
    </row>
    <row r="7" spans="1:27" s="68" customFormat="1" ht="21" customHeight="1" x14ac:dyDescent="0.25">
      <c r="A7" s="299"/>
      <c r="B7" s="301"/>
      <c r="C7" s="302"/>
      <c r="D7" s="302"/>
      <c r="E7" s="302"/>
      <c r="F7" s="302"/>
      <c r="G7" s="302"/>
      <c r="H7" s="302"/>
      <c r="I7" s="302"/>
      <c r="J7" s="302"/>
      <c r="K7" s="302"/>
      <c r="L7" s="302"/>
      <c r="M7" s="302"/>
      <c r="N7" s="302"/>
      <c r="O7" s="302"/>
      <c r="P7" s="302"/>
      <c r="Q7" s="302"/>
      <c r="R7" s="302"/>
      <c r="S7" s="302"/>
      <c r="T7" s="302"/>
      <c r="U7" s="302"/>
      <c r="V7" s="302"/>
      <c r="W7" s="303"/>
      <c r="X7" s="313" t="s">
        <v>260</v>
      </c>
      <c r="Y7" s="313"/>
      <c r="Z7" s="314">
        <v>2</v>
      </c>
      <c r="AA7" s="314"/>
    </row>
    <row r="8" spans="1:27" s="68" customFormat="1" ht="18.75" customHeight="1" x14ac:dyDescent="0.25">
      <c r="A8" s="300"/>
      <c r="B8" s="301"/>
      <c r="C8" s="302"/>
      <c r="D8" s="302"/>
      <c r="E8" s="302"/>
      <c r="F8" s="302"/>
      <c r="G8" s="302"/>
      <c r="H8" s="302"/>
      <c r="I8" s="302"/>
      <c r="J8" s="302"/>
      <c r="K8" s="302"/>
      <c r="L8" s="302"/>
      <c r="M8" s="302"/>
      <c r="N8" s="302"/>
      <c r="O8" s="302"/>
      <c r="P8" s="302"/>
      <c r="Q8" s="302"/>
      <c r="R8" s="302"/>
      <c r="S8" s="302"/>
      <c r="T8" s="302"/>
      <c r="U8" s="302"/>
      <c r="V8" s="302"/>
      <c r="W8" s="303"/>
      <c r="X8" s="315" t="s">
        <v>261</v>
      </c>
      <c r="Y8" s="315"/>
      <c r="Z8" s="316">
        <v>44082</v>
      </c>
      <c r="AA8" s="313"/>
    </row>
    <row r="9" spans="1:27" s="68" customFormat="1" ht="12.75" customHeight="1" x14ac:dyDescent="0.25">
      <c r="A9" s="317" t="s">
        <v>262</v>
      </c>
      <c r="B9" s="317"/>
      <c r="C9" s="317"/>
      <c r="D9" s="317"/>
      <c r="E9" s="317"/>
      <c r="F9" s="317"/>
      <c r="G9" s="317"/>
      <c r="H9" s="317"/>
      <c r="I9" s="317"/>
      <c r="J9" s="317"/>
      <c r="K9" s="317"/>
      <c r="L9" s="317"/>
      <c r="M9" s="317"/>
      <c r="N9" s="317"/>
      <c r="O9" s="317"/>
      <c r="P9" s="317"/>
      <c r="Q9" s="317"/>
      <c r="R9" s="317"/>
      <c r="S9" s="317"/>
      <c r="T9" s="317"/>
      <c r="U9" s="317"/>
      <c r="V9" s="317"/>
      <c r="W9" s="317"/>
      <c r="X9" s="317"/>
      <c r="Y9" s="317"/>
      <c r="Z9" s="317"/>
      <c r="AA9" s="317"/>
    </row>
    <row r="10" spans="1:27" s="68" customFormat="1" ht="17.25" customHeight="1" x14ac:dyDescent="0.25">
      <c r="A10" s="317"/>
      <c r="B10" s="317"/>
      <c r="C10" s="317"/>
      <c r="D10" s="317"/>
      <c r="E10" s="317"/>
      <c r="F10" s="317"/>
      <c r="G10" s="317"/>
      <c r="H10" s="317"/>
      <c r="I10" s="317"/>
      <c r="J10" s="317"/>
      <c r="K10" s="317"/>
      <c r="L10" s="317"/>
      <c r="M10" s="317"/>
      <c r="N10" s="317"/>
      <c r="O10" s="317"/>
      <c r="P10" s="317"/>
      <c r="Q10" s="317"/>
      <c r="R10" s="317"/>
      <c r="S10" s="317"/>
      <c r="T10" s="317"/>
      <c r="U10" s="317"/>
      <c r="V10" s="317"/>
      <c r="W10" s="317"/>
      <c r="X10" s="317"/>
      <c r="Y10" s="317"/>
      <c r="Z10" s="317"/>
      <c r="AA10" s="317"/>
    </row>
    <row r="11" spans="1:27" s="68" customFormat="1" ht="12" customHeight="1" x14ac:dyDescent="0.25">
      <c r="A11" s="318" t="s">
        <v>263</v>
      </c>
      <c r="B11" s="319"/>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row>
    <row r="12" spans="1:27" s="68" customFormat="1" ht="12" customHeight="1" thickBot="1" x14ac:dyDescent="0.3">
      <c r="A12" s="320"/>
      <c r="B12" s="321"/>
      <c r="C12" s="321"/>
      <c r="D12" s="321"/>
      <c r="E12" s="321"/>
      <c r="F12" s="321"/>
      <c r="G12" s="321"/>
      <c r="H12" s="321"/>
      <c r="I12" s="321"/>
      <c r="J12" s="321"/>
      <c r="K12" s="321"/>
      <c r="L12" s="321"/>
      <c r="M12" s="321"/>
      <c r="N12" s="321"/>
      <c r="O12" s="321"/>
      <c r="P12" s="321"/>
      <c r="Q12" s="321"/>
      <c r="R12" s="321"/>
      <c r="S12" s="321"/>
      <c r="T12" s="321"/>
      <c r="U12" s="321"/>
      <c r="V12" s="321"/>
      <c r="W12" s="321"/>
      <c r="X12" s="321"/>
      <c r="Y12" s="321"/>
      <c r="Z12" s="321"/>
      <c r="AA12" s="321"/>
    </row>
    <row r="13" spans="1:27" s="68" customFormat="1" ht="17.25" customHeight="1" thickBot="1" x14ac:dyDescent="0.3">
      <c r="A13" s="296" t="s">
        <v>264</v>
      </c>
      <c r="B13" s="297"/>
      <c r="C13" s="297"/>
      <c r="D13" s="297"/>
      <c r="E13" s="297"/>
      <c r="F13" s="297"/>
      <c r="G13" s="297"/>
      <c r="H13" s="297"/>
      <c r="I13" s="298"/>
      <c r="J13" s="296" t="s">
        <v>265</v>
      </c>
      <c r="K13" s="297"/>
      <c r="L13" s="297"/>
      <c r="M13" s="297"/>
      <c r="N13" s="297"/>
      <c r="O13" s="297"/>
      <c r="P13" s="297"/>
      <c r="Q13" s="297"/>
      <c r="R13" s="298"/>
      <c r="S13" s="296" t="s">
        <v>2</v>
      </c>
      <c r="T13" s="297"/>
      <c r="U13" s="297"/>
      <c r="V13" s="297"/>
      <c r="W13" s="297"/>
      <c r="X13" s="297"/>
      <c r="Y13" s="297"/>
      <c r="Z13" s="297"/>
      <c r="AA13" s="298"/>
    </row>
    <row r="14" spans="1:27" s="68" customFormat="1" ht="18" customHeight="1" thickBot="1" x14ac:dyDescent="0.3">
      <c r="A14" s="257" t="s">
        <v>266</v>
      </c>
      <c r="B14" s="337" t="s">
        <v>267</v>
      </c>
      <c r="C14" s="338"/>
      <c r="D14" s="338"/>
      <c r="E14" s="339"/>
      <c r="F14" s="337" t="s">
        <v>268</v>
      </c>
      <c r="G14" s="338"/>
      <c r="H14" s="338"/>
      <c r="I14" s="339"/>
      <c r="J14" s="257" t="s">
        <v>266</v>
      </c>
      <c r="K14" s="337" t="s">
        <v>269</v>
      </c>
      <c r="L14" s="338"/>
      <c r="M14" s="339"/>
      <c r="N14" s="337" t="s">
        <v>268</v>
      </c>
      <c r="O14" s="338"/>
      <c r="P14" s="338"/>
      <c r="Q14" s="338"/>
      <c r="R14" s="339"/>
      <c r="S14" s="257" t="s">
        <v>266</v>
      </c>
      <c r="T14" s="337" t="s">
        <v>269</v>
      </c>
      <c r="U14" s="338"/>
      <c r="V14" s="339"/>
      <c r="W14" s="337" t="s">
        <v>268</v>
      </c>
      <c r="X14" s="338"/>
      <c r="Y14" s="338"/>
      <c r="Z14" s="338"/>
      <c r="AA14" s="339"/>
    </row>
    <row r="15" spans="1:27" s="68" customFormat="1" ht="409.5" customHeight="1" x14ac:dyDescent="0.25">
      <c r="A15" s="343" t="s">
        <v>270</v>
      </c>
      <c r="B15" s="340" t="s">
        <v>855</v>
      </c>
      <c r="C15" s="341"/>
      <c r="D15" s="341"/>
      <c r="E15" s="341"/>
      <c r="F15" s="335" t="s">
        <v>856</v>
      </c>
      <c r="G15" s="335"/>
      <c r="H15" s="335"/>
      <c r="I15" s="342"/>
      <c r="J15" s="343" t="s">
        <v>271</v>
      </c>
      <c r="K15" s="334" t="s">
        <v>859</v>
      </c>
      <c r="L15" s="335"/>
      <c r="M15" s="335"/>
      <c r="N15" s="335" t="s">
        <v>861</v>
      </c>
      <c r="O15" s="335"/>
      <c r="P15" s="335"/>
      <c r="Q15" s="335"/>
      <c r="R15" s="342"/>
      <c r="S15" s="343" t="s">
        <v>272</v>
      </c>
      <c r="T15" s="334" t="s">
        <v>863</v>
      </c>
      <c r="U15" s="335"/>
      <c r="V15" s="335"/>
      <c r="W15" s="335" t="s">
        <v>863</v>
      </c>
      <c r="X15" s="335"/>
      <c r="Y15" s="335"/>
      <c r="Z15" s="335"/>
      <c r="AA15" s="336"/>
    </row>
    <row r="16" spans="1:27" s="255" customFormat="1" ht="312" customHeight="1" x14ac:dyDescent="0.25">
      <c r="A16" s="344"/>
      <c r="B16" s="349" t="s">
        <v>863</v>
      </c>
      <c r="C16" s="350"/>
      <c r="D16" s="350"/>
      <c r="E16" s="329"/>
      <c r="F16" s="283" t="s">
        <v>863</v>
      </c>
      <c r="G16" s="290"/>
      <c r="H16" s="290"/>
      <c r="I16" s="292"/>
      <c r="J16" s="344"/>
      <c r="K16" s="351" t="s">
        <v>860</v>
      </c>
      <c r="L16" s="294"/>
      <c r="M16" s="333"/>
      <c r="N16" s="293" t="s">
        <v>862</v>
      </c>
      <c r="O16" s="294"/>
      <c r="P16" s="294"/>
      <c r="Q16" s="294"/>
      <c r="R16" s="295"/>
      <c r="S16" s="344"/>
      <c r="T16" s="289" t="s">
        <v>863</v>
      </c>
      <c r="U16" s="290"/>
      <c r="V16" s="291"/>
      <c r="W16" s="283" t="s">
        <v>863</v>
      </c>
      <c r="X16" s="290"/>
      <c r="Y16" s="290"/>
      <c r="Z16" s="290"/>
      <c r="AA16" s="292"/>
    </row>
    <row r="17" spans="1:27" s="68" customFormat="1" ht="246" customHeight="1" x14ac:dyDescent="0.25">
      <c r="A17" s="345" t="s">
        <v>273</v>
      </c>
      <c r="B17" s="329" t="s">
        <v>864</v>
      </c>
      <c r="C17" s="330"/>
      <c r="D17" s="330"/>
      <c r="E17" s="330"/>
      <c r="F17" s="282" t="s">
        <v>856</v>
      </c>
      <c r="G17" s="282"/>
      <c r="H17" s="282"/>
      <c r="I17" s="283"/>
      <c r="J17" s="345" t="s">
        <v>274</v>
      </c>
      <c r="K17" s="291"/>
      <c r="L17" s="282"/>
      <c r="M17" s="282"/>
      <c r="N17" s="282"/>
      <c r="O17" s="282"/>
      <c r="P17" s="282"/>
      <c r="Q17" s="282"/>
      <c r="R17" s="283"/>
      <c r="S17" s="345" t="s">
        <v>275</v>
      </c>
      <c r="T17" s="287"/>
      <c r="U17" s="288"/>
      <c r="V17" s="288"/>
      <c r="W17" s="282"/>
      <c r="X17" s="282"/>
      <c r="Y17" s="282"/>
      <c r="Z17" s="282"/>
      <c r="AA17" s="286"/>
    </row>
    <row r="18" spans="1:27" s="255" customFormat="1" ht="246" customHeight="1" x14ac:dyDescent="0.25">
      <c r="A18" s="344"/>
      <c r="B18" s="346" t="s">
        <v>865</v>
      </c>
      <c r="C18" s="347"/>
      <c r="D18" s="347"/>
      <c r="E18" s="348"/>
      <c r="F18" s="293" t="s">
        <v>866</v>
      </c>
      <c r="G18" s="294"/>
      <c r="H18" s="294"/>
      <c r="I18" s="295"/>
      <c r="J18" s="344"/>
      <c r="K18" s="289"/>
      <c r="L18" s="290"/>
      <c r="M18" s="291"/>
      <c r="N18" s="283"/>
      <c r="O18" s="290"/>
      <c r="P18" s="290"/>
      <c r="Q18" s="290"/>
      <c r="R18" s="292"/>
      <c r="S18" s="344"/>
      <c r="T18" s="289"/>
      <c r="U18" s="290"/>
      <c r="V18" s="291"/>
      <c r="W18" s="283"/>
      <c r="X18" s="290"/>
      <c r="Y18" s="290"/>
      <c r="Z18" s="290"/>
      <c r="AA18" s="292"/>
    </row>
    <row r="19" spans="1:27" s="68" customFormat="1" ht="246" customHeight="1" x14ac:dyDescent="0.25">
      <c r="A19" s="258" t="s">
        <v>276</v>
      </c>
      <c r="B19" s="329"/>
      <c r="C19" s="330"/>
      <c r="D19" s="330"/>
      <c r="E19" s="330"/>
      <c r="F19" s="282"/>
      <c r="G19" s="282"/>
      <c r="H19" s="282"/>
      <c r="I19" s="283"/>
      <c r="J19" s="258" t="s">
        <v>277</v>
      </c>
      <c r="K19" s="291"/>
      <c r="L19" s="282"/>
      <c r="M19" s="282"/>
      <c r="N19" s="282"/>
      <c r="O19" s="282"/>
      <c r="P19" s="282"/>
      <c r="Q19" s="282"/>
      <c r="R19" s="283"/>
      <c r="S19" s="258" t="s">
        <v>278</v>
      </c>
      <c r="T19" s="333" t="s">
        <v>857</v>
      </c>
      <c r="U19" s="282"/>
      <c r="V19" s="282"/>
      <c r="W19" s="331" t="s">
        <v>858</v>
      </c>
      <c r="X19" s="331"/>
      <c r="Y19" s="331"/>
      <c r="Z19" s="331"/>
      <c r="AA19" s="332"/>
    </row>
    <row r="20" spans="1:27" ht="246" customHeight="1" x14ac:dyDescent="0.25">
      <c r="A20" s="258" t="s">
        <v>279</v>
      </c>
      <c r="B20" s="329"/>
      <c r="C20" s="330"/>
      <c r="D20" s="330"/>
      <c r="E20" s="330"/>
      <c r="F20" s="282"/>
      <c r="G20" s="282"/>
      <c r="H20" s="282"/>
      <c r="I20" s="283"/>
      <c r="J20" s="258" t="s">
        <v>280</v>
      </c>
      <c r="K20" s="291"/>
      <c r="L20" s="282"/>
      <c r="M20" s="282"/>
      <c r="N20" s="282"/>
      <c r="O20" s="282"/>
      <c r="P20" s="282"/>
      <c r="Q20" s="282"/>
      <c r="R20" s="283"/>
      <c r="S20" s="258" t="s">
        <v>281</v>
      </c>
      <c r="T20" s="284"/>
      <c r="U20" s="285"/>
      <c r="V20" s="285"/>
      <c r="W20" s="285"/>
      <c r="X20" s="285"/>
      <c r="Y20" s="285"/>
      <c r="Z20" s="285"/>
      <c r="AA20" s="328"/>
    </row>
    <row r="21" spans="1:27" ht="246" customHeight="1" x14ac:dyDescent="0.25">
      <c r="A21" s="258" t="s">
        <v>282</v>
      </c>
      <c r="B21" s="329"/>
      <c r="C21" s="330"/>
      <c r="D21" s="330"/>
      <c r="E21" s="330"/>
      <c r="F21" s="282"/>
      <c r="G21" s="282"/>
      <c r="H21" s="282"/>
      <c r="I21" s="283"/>
      <c r="J21" s="258" t="s">
        <v>283</v>
      </c>
      <c r="K21" s="291"/>
      <c r="L21" s="282"/>
      <c r="M21" s="282"/>
      <c r="N21" s="282"/>
      <c r="O21" s="282"/>
      <c r="P21" s="282"/>
      <c r="Q21" s="282"/>
      <c r="R21" s="283"/>
      <c r="S21" s="258" t="s">
        <v>284</v>
      </c>
      <c r="T21" s="291"/>
      <c r="U21" s="282"/>
      <c r="V21" s="282"/>
      <c r="W21" s="282"/>
      <c r="X21" s="282"/>
      <c r="Y21" s="282"/>
      <c r="Z21" s="282"/>
      <c r="AA21" s="286"/>
    </row>
    <row r="22" spans="1:27" ht="246" customHeight="1" thickBot="1" x14ac:dyDescent="0.3">
      <c r="A22" s="259" t="s">
        <v>285</v>
      </c>
      <c r="B22" s="325"/>
      <c r="C22" s="326"/>
      <c r="D22" s="326"/>
      <c r="E22" s="326"/>
      <c r="F22" s="323"/>
      <c r="G22" s="323"/>
      <c r="H22" s="323"/>
      <c r="I22" s="327"/>
      <c r="J22" s="259" t="s">
        <v>286</v>
      </c>
      <c r="K22" s="322"/>
      <c r="L22" s="323"/>
      <c r="M22" s="323"/>
      <c r="N22" s="323"/>
      <c r="O22" s="323"/>
      <c r="P22" s="323"/>
      <c r="Q22" s="323"/>
      <c r="R22" s="327"/>
      <c r="S22" s="259" t="s">
        <v>287</v>
      </c>
      <c r="T22" s="322"/>
      <c r="U22" s="323"/>
      <c r="V22" s="323"/>
      <c r="W22" s="323"/>
      <c r="X22" s="323"/>
      <c r="Y22" s="323"/>
      <c r="Z22" s="323"/>
      <c r="AA22" s="324"/>
    </row>
    <row r="23" spans="1:27" ht="82.5" customHeight="1" x14ac:dyDescent="0.25">
      <c r="A23" s="256"/>
      <c r="B23" s="256"/>
      <c r="C23" s="256"/>
      <c r="D23" s="256"/>
      <c r="E23" s="256"/>
      <c r="F23" s="256"/>
      <c r="G23" s="256"/>
      <c r="H23" s="256"/>
      <c r="I23" s="256"/>
      <c r="J23" s="256"/>
      <c r="K23" s="256"/>
      <c r="L23" s="256"/>
      <c r="M23" s="256"/>
      <c r="N23" s="256"/>
      <c r="O23" s="256"/>
      <c r="P23" s="256"/>
      <c r="Q23" s="256"/>
      <c r="R23" s="256"/>
      <c r="S23" s="254"/>
      <c r="T23" s="254"/>
      <c r="U23" s="254"/>
      <c r="V23" s="254"/>
      <c r="W23" s="254"/>
      <c r="X23" s="254"/>
      <c r="Y23" s="254"/>
      <c r="Z23" s="254"/>
      <c r="AA23" s="254"/>
    </row>
    <row r="24" spans="1:27" ht="99" customHeight="1" x14ac:dyDescent="0.25">
      <c r="A24" s="256"/>
      <c r="B24" s="256"/>
      <c r="C24" s="256"/>
      <c r="D24" s="256"/>
      <c r="E24" s="256"/>
      <c r="F24" s="256"/>
      <c r="G24" s="256"/>
      <c r="H24" s="256"/>
      <c r="I24" s="256"/>
      <c r="J24" s="256"/>
      <c r="K24" s="256"/>
      <c r="L24" s="256"/>
      <c r="M24" s="256"/>
      <c r="N24" s="256"/>
      <c r="O24" s="256"/>
      <c r="P24" s="256"/>
      <c r="Q24" s="256"/>
      <c r="R24" s="256"/>
      <c r="S24" s="254"/>
      <c r="T24" s="254"/>
      <c r="U24" s="254"/>
      <c r="V24" s="254"/>
      <c r="W24" s="254"/>
      <c r="X24" s="254"/>
      <c r="Y24" s="254"/>
      <c r="Z24" s="254"/>
      <c r="AA24" s="254"/>
    </row>
    <row r="25" spans="1:27" ht="190.5" customHeight="1" x14ac:dyDescent="0.25">
      <c r="A25" s="256"/>
      <c r="B25" s="256"/>
      <c r="C25" s="256"/>
      <c r="D25" s="256"/>
      <c r="E25" s="256"/>
      <c r="F25" s="256"/>
      <c r="G25" s="256"/>
      <c r="H25" s="256"/>
      <c r="I25" s="256"/>
      <c r="J25" s="256"/>
      <c r="K25" s="256"/>
      <c r="L25" s="256"/>
      <c r="M25" s="256"/>
      <c r="N25" s="256"/>
      <c r="O25" s="256"/>
      <c r="P25" s="256"/>
      <c r="Q25" s="256"/>
      <c r="R25" s="256"/>
      <c r="S25" s="254"/>
      <c r="T25" s="254"/>
      <c r="U25" s="254"/>
      <c r="V25" s="254"/>
      <c r="W25" s="254"/>
      <c r="X25" s="254"/>
      <c r="Y25" s="254"/>
      <c r="Z25" s="254"/>
      <c r="AA25" s="254"/>
    </row>
    <row r="26" spans="1:27" ht="190.5" customHeight="1" x14ac:dyDescent="0.25">
      <c r="A26" s="256"/>
      <c r="B26" s="256"/>
      <c r="C26" s="256"/>
      <c r="D26" s="256"/>
      <c r="E26" s="256"/>
      <c r="F26" s="256"/>
      <c r="G26" s="256"/>
      <c r="H26" s="256"/>
      <c r="I26" s="256"/>
      <c r="J26" s="256"/>
      <c r="K26" s="256"/>
      <c r="L26" s="256"/>
      <c r="M26" s="256"/>
      <c r="N26" s="256"/>
      <c r="O26" s="256"/>
      <c r="P26" s="256"/>
      <c r="Q26" s="256"/>
      <c r="R26" s="256"/>
      <c r="S26" s="254"/>
      <c r="T26" s="254"/>
      <c r="U26" s="254"/>
      <c r="V26" s="254"/>
      <c r="W26" s="254"/>
      <c r="X26" s="254"/>
      <c r="Y26" s="254"/>
      <c r="Z26" s="254"/>
      <c r="AA26" s="254"/>
    </row>
    <row r="27" spans="1:27" ht="99" customHeight="1" x14ac:dyDescent="0.25">
      <c r="A27" s="256"/>
      <c r="B27" s="256"/>
      <c r="C27" s="256"/>
      <c r="D27" s="256"/>
      <c r="E27" s="256"/>
      <c r="F27" s="256"/>
      <c r="G27" s="256"/>
      <c r="H27" s="256"/>
      <c r="I27" s="256"/>
      <c r="J27" s="256"/>
      <c r="K27" s="256"/>
      <c r="L27" s="256"/>
      <c r="M27" s="256"/>
      <c r="N27" s="256"/>
      <c r="O27" s="256"/>
      <c r="P27" s="256"/>
      <c r="Q27" s="256"/>
      <c r="R27" s="256"/>
      <c r="S27" s="254"/>
      <c r="T27" s="254"/>
      <c r="U27" s="254"/>
      <c r="V27" s="254"/>
      <c r="W27" s="254"/>
      <c r="X27" s="254"/>
      <c r="Y27" s="254"/>
      <c r="Z27" s="254"/>
      <c r="AA27" s="254"/>
    </row>
    <row r="28" spans="1:27" ht="99.75" customHeight="1" x14ac:dyDescent="0.25">
      <c r="A28" s="256"/>
      <c r="B28" s="256"/>
      <c r="C28" s="256"/>
      <c r="D28" s="256"/>
      <c r="E28" s="256"/>
      <c r="F28" s="256"/>
      <c r="G28" s="256"/>
      <c r="H28" s="256"/>
      <c r="I28" s="256"/>
      <c r="J28" s="256"/>
      <c r="K28" s="256"/>
      <c r="L28" s="256"/>
      <c r="M28" s="256"/>
      <c r="N28" s="256"/>
      <c r="O28" s="256"/>
      <c r="P28" s="256"/>
      <c r="Q28" s="256"/>
      <c r="R28" s="256"/>
      <c r="S28" s="254"/>
      <c r="T28" s="254"/>
      <c r="U28" s="254"/>
      <c r="V28" s="254"/>
      <c r="W28" s="254"/>
      <c r="X28" s="254"/>
      <c r="Y28" s="254"/>
      <c r="Z28" s="254"/>
      <c r="AA28" s="254"/>
    </row>
    <row r="29" spans="1:27" ht="99.75" customHeight="1" x14ac:dyDescent="0.25">
      <c r="A29" s="256"/>
      <c r="B29" s="256"/>
      <c r="C29" s="256"/>
      <c r="D29" s="256"/>
      <c r="E29" s="256"/>
      <c r="F29" s="256"/>
      <c r="G29" s="256"/>
      <c r="H29" s="256"/>
      <c r="I29" s="256"/>
      <c r="J29" s="256"/>
      <c r="K29" s="256"/>
      <c r="L29" s="256"/>
      <c r="M29" s="256"/>
      <c r="N29" s="256"/>
      <c r="O29" s="256"/>
      <c r="P29" s="256"/>
      <c r="Q29" s="256"/>
      <c r="R29" s="256"/>
      <c r="S29" s="254"/>
      <c r="T29" s="254"/>
      <c r="U29" s="254"/>
      <c r="V29" s="254"/>
      <c r="W29" s="254"/>
      <c r="X29" s="254"/>
      <c r="Y29" s="254"/>
      <c r="Z29" s="254"/>
      <c r="AA29" s="254"/>
    </row>
    <row r="30" spans="1:27" ht="177.75" customHeight="1" x14ac:dyDescent="0.25">
      <c r="A30" s="256"/>
      <c r="B30" s="256"/>
      <c r="C30" s="256"/>
      <c r="D30" s="256"/>
      <c r="E30" s="256"/>
      <c r="F30" s="256"/>
      <c r="G30" s="256"/>
      <c r="H30" s="256"/>
      <c r="I30" s="256"/>
      <c r="J30" s="256"/>
      <c r="K30" s="256"/>
      <c r="L30" s="256"/>
      <c r="M30" s="256"/>
      <c r="N30" s="256"/>
      <c r="O30" s="256"/>
      <c r="P30" s="256"/>
      <c r="Q30" s="256"/>
      <c r="R30" s="256"/>
      <c r="S30" s="254"/>
      <c r="T30" s="254"/>
      <c r="U30" s="254"/>
      <c r="V30" s="254"/>
      <c r="W30" s="254"/>
      <c r="X30" s="254"/>
      <c r="Y30" s="254"/>
      <c r="Z30" s="254"/>
      <c r="AA30" s="254"/>
    </row>
    <row r="31" spans="1:27" ht="77.25" customHeight="1" x14ac:dyDescent="0.25">
      <c r="A31" s="256"/>
      <c r="B31" s="256"/>
      <c r="C31" s="256"/>
      <c r="D31" s="256"/>
      <c r="E31" s="256"/>
      <c r="F31" s="256"/>
      <c r="G31" s="256"/>
      <c r="H31" s="256"/>
      <c r="I31" s="256"/>
      <c r="J31" s="256"/>
      <c r="K31" s="256"/>
      <c r="L31" s="256"/>
      <c r="M31" s="256"/>
      <c r="N31" s="256"/>
      <c r="O31" s="256"/>
      <c r="P31" s="256"/>
      <c r="Q31" s="256"/>
      <c r="R31" s="256"/>
      <c r="S31" s="254"/>
      <c r="T31" s="254"/>
      <c r="U31" s="254"/>
      <c r="V31" s="254"/>
      <c r="W31" s="254"/>
      <c r="X31" s="254"/>
      <c r="Y31" s="254"/>
      <c r="Z31" s="254"/>
      <c r="AA31" s="254"/>
    </row>
    <row r="32" spans="1:27" ht="78" customHeight="1" x14ac:dyDescent="0.25">
      <c r="A32" s="256"/>
      <c r="B32" s="256"/>
      <c r="C32" s="256"/>
      <c r="D32" s="256"/>
      <c r="E32" s="256"/>
      <c r="F32" s="256"/>
      <c r="G32" s="256"/>
      <c r="H32" s="256"/>
      <c r="I32" s="256"/>
      <c r="J32" s="256"/>
      <c r="K32" s="256"/>
      <c r="L32" s="256"/>
      <c r="M32" s="256"/>
      <c r="N32" s="256"/>
      <c r="O32" s="256"/>
      <c r="P32" s="256"/>
      <c r="Q32" s="256"/>
      <c r="R32" s="256"/>
      <c r="S32" s="254"/>
      <c r="T32" s="254"/>
      <c r="U32" s="254"/>
      <c r="V32" s="254"/>
      <c r="W32" s="254"/>
      <c r="X32" s="254"/>
      <c r="Y32" s="254"/>
      <c r="Z32" s="254"/>
      <c r="AA32" s="254"/>
    </row>
    <row r="33" spans="1:27" ht="184.5" customHeight="1" x14ac:dyDescent="0.25">
      <c r="A33" s="256"/>
      <c r="B33" s="256"/>
      <c r="C33" s="256"/>
      <c r="D33" s="256"/>
      <c r="E33" s="256"/>
      <c r="F33" s="256"/>
      <c r="G33" s="256"/>
      <c r="H33" s="256"/>
      <c r="I33" s="256"/>
      <c r="J33" s="256"/>
      <c r="K33" s="256"/>
      <c r="L33" s="256"/>
      <c r="M33" s="256"/>
      <c r="N33" s="256"/>
      <c r="O33" s="256"/>
      <c r="P33" s="256"/>
      <c r="Q33" s="256"/>
      <c r="R33" s="256"/>
      <c r="S33" s="254"/>
      <c r="T33" s="254"/>
      <c r="U33" s="254"/>
      <c r="V33" s="254"/>
      <c r="W33" s="254"/>
      <c r="X33" s="254"/>
      <c r="Y33" s="254"/>
      <c r="Z33" s="254"/>
      <c r="AA33" s="254"/>
    </row>
    <row r="34" spans="1:27" ht="102" customHeight="1" x14ac:dyDescent="0.25">
      <c r="A34" s="256"/>
      <c r="B34" s="256"/>
      <c r="C34" s="256"/>
      <c r="D34" s="256"/>
      <c r="E34" s="256"/>
      <c r="F34" s="256"/>
      <c r="G34" s="256"/>
      <c r="H34" s="256"/>
      <c r="I34" s="256"/>
      <c r="J34" s="256"/>
      <c r="K34" s="256"/>
      <c r="L34" s="256"/>
      <c r="M34" s="256"/>
      <c r="N34" s="256"/>
      <c r="O34" s="256"/>
      <c r="P34" s="256"/>
      <c r="Q34" s="256"/>
      <c r="R34" s="256"/>
      <c r="S34" s="254"/>
      <c r="T34" s="254"/>
      <c r="U34" s="254"/>
      <c r="V34" s="254"/>
      <c r="W34" s="254"/>
      <c r="X34" s="254"/>
      <c r="Y34" s="254"/>
      <c r="Z34" s="254"/>
      <c r="AA34" s="254"/>
    </row>
    <row r="35" spans="1:27" ht="32.25" customHeight="1" x14ac:dyDescent="0.25">
      <c r="A35" s="256"/>
      <c r="B35" s="256"/>
      <c r="C35" s="256"/>
      <c r="D35" s="256"/>
      <c r="E35" s="256"/>
      <c r="F35" s="256"/>
      <c r="G35" s="256"/>
      <c r="H35" s="256"/>
      <c r="I35" s="256"/>
      <c r="J35" s="256"/>
      <c r="K35" s="256"/>
      <c r="L35" s="256"/>
      <c r="M35" s="256"/>
      <c r="N35" s="256"/>
      <c r="O35" s="256"/>
      <c r="P35" s="256"/>
      <c r="Q35" s="256"/>
      <c r="R35" s="256"/>
      <c r="S35" s="254"/>
      <c r="T35" s="254"/>
      <c r="U35" s="254"/>
      <c r="V35" s="254"/>
      <c r="W35" s="254"/>
      <c r="X35" s="254"/>
      <c r="Y35" s="254"/>
      <c r="Z35" s="254"/>
      <c r="AA35" s="254"/>
    </row>
    <row r="36" spans="1:27" ht="32.25" customHeight="1" x14ac:dyDescent="0.25">
      <c r="A36" s="256"/>
      <c r="B36" s="256"/>
      <c r="C36" s="256"/>
      <c r="D36" s="256"/>
      <c r="E36" s="256"/>
      <c r="F36" s="256"/>
      <c r="G36" s="256"/>
      <c r="H36" s="256"/>
      <c r="I36" s="256"/>
      <c r="J36" s="256"/>
      <c r="K36" s="256"/>
      <c r="L36" s="256"/>
      <c r="M36" s="256"/>
      <c r="N36" s="256"/>
      <c r="O36" s="256"/>
      <c r="P36" s="256"/>
      <c r="Q36" s="256"/>
      <c r="R36" s="256"/>
      <c r="S36" s="254"/>
      <c r="T36" s="254"/>
      <c r="U36" s="254"/>
      <c r="V36" s="254"/>
      <c r="W36" s="254"/>
      <c r="X36" s="254"/>
      <c r="Y36" s="254"/>
      <c r="Z36" s="254"/>
      <c r="AA36" s="254"/>
    </row>
    <row r="37" spans="1:27" ht="44.25" customHeight="1" x14ac:dyDescent="0.25">
      <c r="A37" s="256"/>
      <c r="B37" s="256"/>
      <c r="C37" s="256"/>
      <c r="D37" s="256"/>
      <c r="E37" s="256"/>
      <c r="F37" s="256"/>
      <c r="G37" s="256"/>
      <c r="H37" s="256"/>
      <c r="I37" s="256"/>
      <c r="J37" s="256"/>
      <c r="K37" s="256"/>
      <c r="L37" s="256"/>
      <c r="M37" s="256"/>
      <c r="N37" s="256"/>
      <c r="O37" s="256"/>
      <c r="P37" s="256"/>
      <c r="Q37" s="256"/>
      <c r="R37" s="256"/>
      <c r="S37" s="254"/>
      <c r="T37" s="254"/>
      <c r="U37" s="254"/>
      <c r="V37" s="254"/>
      <c r="W37" s="254"/>
      <c r="X37" s="254"/>
      <c r="Y37" s="254"/>
      <c r="Z37" s="254"/>
      <c r="AA37" s="254"/>
    </row>
    <row r="38" spans="1:27" ht="140.25" customHeight="1" x14ac:dyDescent="0.25">
      <c r="A38" s="256"/>
      <c r="B38" s="256"/>
      <c r="C38" s="256"/>
      <c r="D38" s="256"/>
      <c r="E38" s="256"/>
      <c r="F38" s="256"/>
      <c r="G38" s="256"/>
      <c r="H38" s="256"/>
      <c r="I38" s="256"/>
      <c r="J38" s="256"/>
      <c r="K38" s="256"/>
      <c r="L38" s="256"/>
      <c r="M38" s="256"/>
      <c r="N38" s="256"/>
      <c r="O38" s="256"/>
      <c r="P38" s="256"/>
      <c r="Q38" s="256"/>
      <c r="R38" s="256"/>
      <c r="S38" s="254"/>
      <c r="T38" s="254"/>
      <c r="U38" s="254"/>
      <c r="V38" s="254"/>
      <c r="W38" s="254"/>
      <c r="X38" s="254"/>
      <c r="Y38" s="254"/>
      <c r="Z38" s="254"/>
      <c r="AA38" s="254"/>
    </row>
    <row r="39" spans="1:27" ht="85.5" customHeight="1" x14ac:dyDescent="0.25">
      <c r="A39" s="256"/>
      <c r="B39" s="256"/>
      <c r="C39" s="256"/>
      <c r="D39" s="256"/>
      <c r="E39" s="256"/>
      <c r="F39" s="256"/>
      <c r="G39" s="256"/>
      <c r="H39" s="256"/>
      <c r="I39" s="256"/>
      <c r="J39" s="256"/>
      <c r="K39" s="256"/>
      <c r="L39" s="256"/>
      <c r="M39" s="256"/>
      <c r="N39" s="256"/>
      <c r="O39" s="256"/>
      <c r="P39" s="256"/>
      <c r="Q39" s="256"/>
      <c r="R39" s="256"/>
      <c r="S39" s="254"/>
      <c r="T39" s="254"/>
      <c r="U39" s="254"/>
      <c r="V39" s="254"/>
      <c r="W39" s="254"/>
      <c r="X39" s="254"/>
      <c r="Y39" s="254"/>
      <c r="Z39" s="254"/>
      <c r="AA39" s="254"/>
    </row>
    <row r="40" spans="1:27" ht="77.25" customHeight="1" x14ac:dyDescent="0.25">
      <c r="A40" s="256"/>
      <c r="B40" s="256"/>
      <c r="C40" s="256"/>
      <c r="D40" s="256"/>
      <c r="E40" s="256"/>
      <c r="F40" s="256"/>
      <c r="G40" s="256"/>
      <c r="H40" s="256"/>
      <c r="I40" s="256"/>
      <c r="J40" s="256"/>
      <c r="K40" s="256"/>
      <c r="L40" s="256"/>
      <c r="M40" s="256"/>
      <c r="N40" s="256"/>
      <c r="O40" s="256"/>
      <c r="P40" s="256"/>
      <c r="Q40" s="256"/>
      <c r="R40" s="256"/>
      <c r="S40" s="254"/>
      <c r="T40" s="254"/>
      <c r="U40" s="254"/>
      <c r="V40" s="254"/>
      <c r="W40" s="254"/>
      <c r="X40" s="254"/>
      <c r="Y40" s="254"/>
      <c r="Z40" s="254"/>
      <c r="AA40" s="254"/>
    </row>
    <row r="41" spans="1:27" ht="75" customHeight="1" x14ac:dyDescent="0.25">
      <c r="A41" s="256"/>
      <c r="B41" s="256"/>
      <c r="C41" s="256"/>
      <c r="D41" s="256"/>
      <c r="E41" s="256"/>
      <c r="F41" s="256"/>
      <c r="G41" s="256"/>
      <c r="H41" s="256"/>
      <c r="I41" s="256"/>
      <c r="J41" s="256"/>
      <c r="K41" s="256"/>
      <c r="L41" s="256"/>
      <c r="M41" s="256"/>
      <c r="N41" s="256"/>
      <c r="O41" s="256"/>
      <c r="P41" s="256"/>
      <c r="Q41" s="256"/>
      <c r="R41" s="256"/>
      <c r="S41" s="254"/>
      <c r="T41" s="254"/>
      <c r="U41" s="254"/>
      <c r="V41" s="254"/>
      <c r="W41" s="254"/>
      <c r="X41" s="254"/>
      <c r="Y41" s="254"/>
      <c r="Z41" s="254"/>
      <c r="AA41" s="254"/>
    </row>
    <row r="42" spans="1:27" ht="98.25" customHeight="1" x14ac:dyDescent="0.25">
      <c r="A42" s="256"/>
      <c r="B42" s="256"/>
      <c r="C42" s="256"/>
      <c r="D42" s="256"/>
      <c r="E42" s="256"/>
      <c r="F42" s="256"/>
      <c r="G42" s="256"/>
      <c r="H42" s="256"/>
      <c r="I42" s="256"/>
      <c r="J42" s="256"/>
      <c r="K42" s="256"/>
      <c r="L42" s="256"/>
      <c r="M42" s="256"/>
      <c r="N42" s="256"/>
      <c r="O42" s="256"/>
      <c r="P42" s="256"/>
      <c r="Q42" s="256"/>
      <c r="R42" s="256"/>
      <c r="S42" s="254"/>
      <c r="T42" s="254"/>
      <c r="U42" s="254"/>
      <c r="V42" s="254"/>
      <c r="W42" s="254"/>
      <c r="X42" s="254"/>
      <c r="Y42" s="254"/>
      <c r="Z42" s="254"/>
      <c r="AA42" s="254"/>
    </row>
    <row r="43" spans="1:27" ht="84" customHeight="1" x14ac:dyDescent="0.25">
      <c r="A43" s="256"/>
      <c r="B43" s="256"/>
      <c r="C43" s="256"/>
      <c r="D43" s="256"/>
      <c r="E43" s="256"/>
      <c r="F43" s="256"/>
      <c r="G43" s="256"/>
      <c r="H43" s="256"/>
      <c r="I43" s="256"/>
      <c r="J43" s="256"/>
      <c r="K43" s="256"/>
      <c r="L43" s="256"/>
      <c r="M43" s="256"/>
      <c r="N43" s="256"/>
      <c r="O43" s="256"/>
      <c r="P43" s="256"/>
      <c r="Q43" s="256"/>
      <c r="R43" s="256"/>
      <c r="S43" s="254"/>
      <c r="T43" s="254"/>
      <c r="U43" s="254"/>
      <c r="V43" s="254"/>
      <c r="W43" s="254"/>
      <c r="X43" s="254"/>
      <c r="Y43" s="254"/>
      <c r="Z43" s="254"/>
      <c r="AA43" s="254"/>
    </row>
    <row r="44" spans="1:27" ht="89.25" customHeight="1" x14ac:dyDescent="0.25">
      <c r="A44" s="256"/>
      <c r="B44" s="256"/>
      <c r="C44" s="256"/>
      <c r="D44" s="256"/>
      <c r="E44" s="256"/>
      <c r="F44" s="256"/>
      <c r="G44" s="256"/>
      <c r="H44" s="256"/>
      <c r="I44" s="256"/>
      <c r="J44" s="256"/>
      <c r="K44" s="256"/>
      <c r="L44" s="256"/>
      <c r="M44" s="256"/>
      <c r="N44" s="256"/>
      <c r="O44" s="256"/>
      <c r="P44" s="256"/>
      <c r="Q44" s="256"/>
      <c r="R44" s="256"/>
      <c r="S44" s="254"/>
      <c r="T44" s="254"/>
      <c r="U44" s="254"/>
      <c r="V44" s="254"/>
      <c r="W44" s="254"/>
      <c r="X44" s="254"/>
      <c r="Y44" s="254"/>
      <c r="Z44" s="254"/>
      <c r="AA44" s="254"/>
    </row>
    <row r="45" spans="1:27" ht="78.75" customHeight="1" x14ac:dyDescent="0.25">
      <c r="A45" s="256"/>
      <c r="B45" s="256"/>
      <c r="C45" s="256"/>
      <c r="D45" s="256"/>
      <c r="E45" s="256"/>
      <c r="F45" s="256"/>
      <c r="G45" s="256"/>
      <c r="H45" s="256"/>
      <c r="I45" s="256"/>
      <c r="J45" s="256"/>
      <c r="K45" s="256"/>
      <c r="L45" s="256"/>
      <c r="M45" s="256"/>
      <c r="N45" s="256"/>
      <c r="O45" s="256"/>
      <c r="P45" s="256"/>
      <c r="Q45" s="256"/>
      <c r="R45" s="256"/>
      <c r="S45" s="254"/>
      <c r="T45" s="254"/>
      <c r="U45" s="254"/>
      <c r="V45" s="254"/>
      <c r="W45" s="254"/>
      <c r="X45" s="254"/>
      <c r="Y45" s="254"/>
      <c r="Z45" s="254"/>
      <c r="AA45" s="254"/>
    </row>
    <row r="46" spans="1:27" ht="90" customHeight="1" x14ac:dyDescent="0.25">
      <c r="A46" s="256"/>
      <c r="B46" s="256"/>
      <c r="C46" s="256"/>
      <c r="D46" s="256"/>
      <c r="E46" s="256"/>
      <c r="F46" s="256"/>
      <c r="G46" s="256"/>
      <c r="H46" s="256"/>
      <c r="I46" s="256"/>
      <c r="J46" s="256"/>
      <c r="K46" s="256"/>
      <c r="L46" s="256"/>
      <c r="M46" s="256"/>
      <c r="N46" s="256"/>
      <c r="O46" s="256"/>
      <c r="P46" s="256"/>
      <c r="Q46" s="256"/>
      <c r="R46" s="256"/>
      <c r="S46" s="254"/>
      <c r="T46" s="254"/>
      <c r="U46" s="254"/>
      <c r="V46" s="254"/>
      <c r="W46" s="254"/>
      <c r="X46" s="254"/>
      <c r="Y46" s="254"/>
      <c r="Z46" s="254"/>
      <c r="AA46" s="254"/>
    </row>
    <row r="47" spans="1:27" ht="24.75" customHeight="1" x14ac:dyDescent="0.25">
      <c r="A47" s="256"/>
      <c r="B47" s="256"/>
      <c r="C47" s="256"/>
      <c r="D47" s="256"/>
      <c r="E47" s="256"/>
      <c r="F47" s="256"/>
      <c r="G47" s="256"/>
      <c r="H47" s="256"/>
      <c r="I47" s="256"/>
      <c r="J47" s="256"/>
      <c r="K47" s="256"/>
      <c r="L47" s="256"/>
      <c r="M47" s="256"/>
      <c r="N47" s="256"/>
      <c r="O47" s="256"/>
      <c r="P47" s="256"/>
      <c r="Q47" s="256"/>
      <c r="R47" s="256"/>
      <c r="S47" s="254"/>
      <c r="T47" s="254"/>
      <c r="U47" s="254"/>
      <c r="V47" s="254"/>
      <c r="W47" s="254"/>
      <c r="X47" s="254"/>
      <c r="Y47" s="254"/>
      <c r="Z47" s="254"/>
      <c r="AA47" s="254"/>
    </row>
    <row r="48" spans="1:27" ht="24.75" customHeight="1" x14ac:dyDescent="0.25">
      <c r="A48" s="256"/>
      <c r="B48" s="256"/>
      <c r="C48" s="256"/>
      <c r="D48" s="256"/>
      <c r="E48" s="256"/>
      <c r="F48" s="256"/>
      <c r="G48" s="256"/>
      <c r="H48" s="256"/>
      <c r="I48" s="256"/>
      <c r="J48" s="256"/>
      <c r="K48" s="256"/>
      <c r="L48" s="256"/>
      <c r="M48" s="256"/>
      <c r="N48" s="256"/>
      <c r="O48" s="256"/>
      <c r="P48" s="256"/>
      <c r="Q48" s="256"/>
      <c r="R48" s="256"/>
      <c r="S48" s="254"/>
      <c r="T48" s="254"/>
      <c r="U48" s="254"/>
      <c r="V48" s="254"/>
      <c r="W48" s="254"/>
      <c r="X48" s="254"/>
      <c r="Y48" s="254"/>
      <c r="Z48" s="254"/>
      <c r="AA48" s="254"/>
    </row>
    <row r="49" spans="1:18" ht="24.75" customHeight="1" x14ac:dyDescent="0.25">
      <c r="A49" s="112"/>
      <c r="B49" s="112"/>
      <c r="C49" s="112"/>
      <c r="D49" s="112"/>
      <c r="E49" s="112"/>
      <c r="F49" s="112"/>
      <c r="G49" s="112"/>
      <c r="H49" s="112"/>
      <c r="I49" s="112"/>
      <c r="J49" s="112"/>
      <c r="K49" s="112"/>
      <c r="L49" s="112"/>
      <c r="M49" s="112"/>
      <c r="N49" s="112"/>
      <c r="O49" s="112"/>
      <c r="P49" s="112"/>
      <c r="Q49" s="112"/>
      <c r="R49" s="112"/>
    </row>
    <row r="50" spans="1:18" ht="24.75" customHeight="1" x14ac:dyDescent="0.25">
      <c r="A50" s="112"/>
      <c r="B50" s="112"/>
      <c r="C50" s="112"/>
      <c r="D50" s="112"/>
      <c r="E50" s="112"/>
      <c r="F50" s="112"/>
      <c r="G50" s="112"/>
      <c r="H50" s="112"/>
      <c r="I50" s="112"/>
      <c r="J50" s="112"/>
      <c r="K50" s="112"/>
      <c r="L50" s="112"/>
      <c r="M50" s="112"/>
      <c r="N50" s="112"/>
      <c r="O50" s="112"/>
      <c r="P50" s="112"/>
      <c r="Q50" s="112"/>
      <c r="R50" s="112"/>
    </row>
    <row r="51" spans="1:18" ht="24.75" customHeight="1" x14ac:dyDescent="0.25">
      <c r="A51" s="112"/>
      <c r="B51" s="112"/>
      <c r="C51" s="112"/>
      <c r="D51" s="112"/>
      <c r="E51" s="112"/>
      <c r="F51" s="112"/>
      <c r="G51" s="112"/>
      <c r="H51" s="112"/>
      <c r="I51" s="112"/>
      <c r="J51" s="112"/>
      <c r="K51" s="112"/>
      <c r="L51" s="112"/>
      <c r="M51" s="112"/>
      <c r="N51" s="112"/>
      <c r="O51" s="112"/>
      <c r="P51" s="112"/>
      <c r="Q51" s="112"/>
      <c r="R51" s="112"/>
    </row>
    <row r="52" spans="1:18" x14ac:dyDescent="0.25">
      <c r="A52" s="112"/>
      <c r="B52" s="112"/>
      <c r="C52" s="112"/>
      <c r="D52" s="112"/>
      <c r="E52" s="112"/>
      <c r="F52" s="112"/>
      <c r="G52" s="112"/>
      <c r="H52" s="112"/>
      <c r="I52" s="112"/>
      <c r="J52" s="112"/>
      <c r="K52" s="112"/>
      <c r="L52" s="112"/>
      <c r="M52" s="112"/>
      <c r="N52" s="112"/>
      <c r="O52" s="112"/>
      <c r="P52" s="112"/>
      <c r="Q52" s="112"/>
      <c r="R52" s="112"/>
    </row>
    <row r="53" spans="1:18" x14ac:dyDescent="0.25">
      <c r="A53" s="112"/>
      <c r="B53" s="112"/>
      <c r="C53" s="112"/>
      <c r="D53" s="112"/>
      <c r="E53" s="112"/>
      <c r="F53" s="112"/>
      <c r="G53" s="112"/>
      <c r="H53" s="112"/>
      <c r="I53" s="112"/>
      <c r="J53" s="112"/>
      <c r="K53" s="112"/>
      <c r="L53" s="112"/>
      <c r="M53" s="112"/>
      <c r="N53" s="112"/>
      <c r="O53" s="112"/>
      <c r="P53" s="112"/>
      <c r="Q53" s="112"/>
      <c r="R53" s="112"/>
    </row>
    <row r="54" spans="1:18" x14ac:dyDescent="0.25">
      <c r="A54" s="112"/>
      <c r="B54" s="112"/>
      <c r="C54" s="112"/>
      <c r="D54" s="112"/>
      <c r="E54" s="112"/>
      <c r="F54" s="112"/>
      <c r="G54" s="112"/>
      <c r="H54" s="112"/>
      <c r="I54" s="112"/>
      <c r="J54" s="112"/>
      <c r="K54" s="112"/>
      <c r="L54" s="112"/>
      <c r="M54" s="112"/>
      <c r="N54" s="112"/>
      <c r="O54" s="112"/>
      <c r="P54" s="112"/>
      <c r="Q54" s="112"/>
      <c r="R54" s="112"/>
    </row>
    <row r="55" spans="1:18" x14ac:dyDescent="0.25">
      <c r="A55" s="112"/>
      <c r="B55" s="112"/>
      <c r="C55" s="112"/>
      <c r="D55" s="112"/>
      <c r="E55" s="112"/>
      <c r="F55" s="112"/>
      <c r="G55" s="112"/>
      <c r="H55" s="112"/>
      <c r="I55" s="112"/>
      <c r="J55" s="112"/>
      <c r="K55" s="112"/>
      <c r="L55" s="112"/>
      <c r="M55" s="112"/>
      <c r="N55" s="112"/>
      <c r="O55" s="112"/>
      <c r="P55" s="112"/>
      <c r="Q55" s="112"/>
      <c r="R55" s="112"/>
    </row>
    <row r="56" spans="1:18" x14ac:dyDescent="0.25">
      <c r="A56" s="112"/>
      <c r="B56" s="112"/>
      <c r="C56" s="112"/>
      <c r="D56" s="112"/>
      <c r="E56" s="112"/>
      <c r="F56" s="112"/>
      <c r="G56" s="112"/>
      <c r="H56" s="112"/>
      <c r="I56" s="112"/>
      <c r="J56" s="112"/>
      <c r="K56" s="112"/>
      <c r="L56" s="112"/>
      <c r="M56" s="112"/>
      <c r="N56" s="112"/>
      <c r="O56" s="112"/>
      <c r="P56" s="112"/>
      <c r="Q56" s="112"/>
      <c r="R56" s="112"/>
    </row>
    <row r="57" spans="1:18" x14ac:dyDescent="0.25">
      <c r="A57" s="112"/>
      <c r="B57" s="112"/>
      <c r="C57" s="112"/>
      <c r="D57" s="112"/>
      <c r="E57" s="112"/>
      <c r="F57" s="112"/>
      <c r="G57" s="112"/>
      <c r="H57" s="112"/>
      <c r="I57" s="112"/>
      <c r="J57" s="112"/>
      <c r="K57" s="112"/>
      <c r="L57" s="112"/>
      <c r="M57" s="112"/>
      <c r="N57" s="112"/>
      <c r="O57" s="112"/>
      <c r="P57" s="112"/>
      <c r="Q57" s="112"/>
      <c r="R57" s="112"/>
    </row>
    <row r="58" spans="1:18" x14ac:dyDescent="0.25">
      <c r="A58" s="112"/>
      <c r="B58" s="112"/>
      <c r="C58" s="112"/>
      <c r="D58" s="112"/>
      <c r="E58" s="112"/>
      <c r="F58" s="112"/>
      <c r="G58" s="112"/>
      <c r="H58" s="112"/>
      <c r="I58" s="112"/>
      <c r="J58" s="112"/>
      <c r="K58" s="112"/>
      <c r="L58" s="112"/>
      <c r="M58" s="112"/>
      <c r="N58" s="112"/>
      <c r="O58" s="112"/>
      <c r="P58" s="112"/>
      <c r="Q58" s="112"/>
      <c r="R58" s="112"/>
    </row>
    <row r="59" spans="1:18" x14ac:dyDescent="0.25">
      <c r="A59" s="112"/>
      <c r="B59" s="112"/>
      <c r="C59" s="112"/>
      <c r="D59" s="112"/>
      <c r="E59" s="112"/>
      <c r="F59" s="112"/>
      <c r="G59" s="112"/>
      <c r="H59" s="112"/>
      <c r="I59" s="112"/>
      <c r="J59" s="112"/>
      <c r="K59" s="112"/>
      <c r="L59" s="112"/>
      <c r="M59" s="112"/>
      <c r="N59" s="112"/>
      <c r="O59" s="112"/>
      <c r="P59" s="112"/>
      <c r="Q59" s="112"/>
      <c r="R59" s="112"/>
    </row>
    <row r="60" spans="1:18" x14ac:dyDescent="0.25">
      <c r="A60" s="112"/>
      <c r="B60" s="112"/>
      <c r="C60" s="112"/>
      <c r="D60" s="112"/>
      <c r="E60" s="112"/>
      <c r="F60" s="112"/>
      <c r="G60" s="112"/>
      <c r="H60" s="112"/>
      <c r="I60" s="112"/>
      <c r="J60" s="112"/>
      <c r="K60" s="112"/>
      <c r="L60" s="112"/>
      <c r="M60" s="112"/>
      <c r="N60" s="112"/>
      <c r="O60" s="112"/>
      <c r="P60" s="112"/>
      <c r="Q60" s="112"/>
      <c r="R60" s="112"/>
    </row>
    <row r="61" spans="1:18" x14ac:dyDescent="0.25">
      <c r="A61" s="112"/>
      <c r="B61" s="112"/>
      <c r="C61" s="112"/>
      <c r="D61" s="112"/>
      <c r="E61" s="112"/>
      <c r="F61" s="112"/>
      <c r="G61" s="112"/>
      <c r="H61" s="112"/>
      <c r="I61" s="112"/>
      <c r="J61" s="112"/>
      <c r="K61" s="112"/>
      <c r="L61" s="112"/>
      <c r="M61" s="112"/>
      <c r="N61" s="112"/>
      <c r="O61" s="112"/>
      <c r="P61" s="112"/>
      <c r="Q61" s="112"/>
      <c r="R61" s="112"/>
    </row>
    <row r="62" spans="1:18" x14ac:dyDescent="0.25">
      <c r="A62" s="112"/>
      <c r="B62" s="112"/>
      <c r="C62" s="112"/>
      <c r="D62" s="112"/>
      <c r="E62" s="112"/>
      <c r="F62" s="112"/>
      <c r="G62" s="112"/>
      <c r="H62" s="112"/>
      <c r="I62" s="112"/>
      <c r="J62" s="112"/>
      <c r="K62" s="112"/>
      <c r="L62" s="112"/>
      <c r="M62" s="112"/>
      <c r="N62" s="112"/>
      <c r="O62" s="112"/>
      <c r="P62" s="112"/>
      <c r="Q62" s="112"/>
      <c r="R62" s="112"/>
    </row>
    <row r="63" spans="1:18" x14ac:dyDescent="0.25">
      <c r="A63" s="112"/>
      <c r="B63" s="112"/>
      <c r="C63" s="112"/>
      <c r="D63" s="112"/>
      <c r="E63" s="112"/>
      <c r="F63" s="112"/>
      <c r="G63" s="112"/>
      <c r="H63" s="112"/>
      <c r="I63" s="112"/>
      <c r="J63" s="112"/>
      <c r="K63" s="112"/>
      <c r="L63" s="112"/>
      <c r="M63" s="112"/>
      <c r="N63" s="112"/>
      <c r="O63" s="112"/>
      <c r="P63" s="112"/>
      <c r="Q63" s="112"/>
      <c r="R63" s="112"/>
    </row>
    <row r="64" spans="1:18" x14ac:dyDescent="0.25">
      <c r="A64" s="112"/>
      <c r="B64" s="112"/>
      <c r="C64" s="112"/>
      <c r="D64" s="112"/>
      <c r="E64" s="112"/>
      <c r="F64" s="112"/>
      <c r="G64" s="112"/>
      <c r="H64" s="112"/>
      <c r="I64" s="112"/>
      <c r="J64" s="112"/>
      <c r="K64" s="112"/>
      <c r="L64" s="112"/>
      <c r="M64" s="112"/>
      <c r="N64" s="112"/>
      <c r="O64" s="112"/>
      <c r="P64" s="112"/>
      <c r="Q64" s="112"/>
      <c r="R64" s="112"/>
    </row>
    <row r="65" spans="1:18" x14ac:dyDescent="0.25">
      <c r="A65" s="112"/>
      <c r="B65" s="112"/>
      <c r="C65" s="112"/>
      <c r="D65" s="112"/>
      <c r="E65" s="112"/>
      <c r="F65" s="112"/>
      <c r="G65" s="112"/>
      <c r="H65" s="112"/>
      <c r="I65" s="112"/>
      <c r="J65" s="112"/>
      <c r="K65" s="112"/>
      <c r="L65" s="112"/>
      <c r="M65" s="112"/>
      <c r="N65" s="112"/>
      <c r="O65" s="112"/>
      <c r="P65" s="112"/>
      <c r="Q65" s="112"/>
      <c r="R65" s="112"/>
    </row>
    <row r="66" spans="1:18" x14ac:dyDescent="0.25">
      <c r="A66" s="112"/>
      <c r="B66" s="112"/>
      <c r="C66" s="112"/>
      <c r="D66" s="112"/>
      <c r="E66" s="112"/>
      <c r="F66" s="112"/>
      <c r="G66" s="112"/>
      <c r="H66" s="112"/>
      <c r="I66" s="112"/>
      <c r="J66" s="112"/>
      <c r="K66" s="112"/>
      <c r="L66" s="112"/>
      <c r="M66" s="112"/>
      <c r="N66" s="112"/>
      <c r="O66" s="112"/>
      <c r="P66" s="112"/>
      <c r="Q66" s="112"/>
      <c r="R66" s="112"/>
    </row>
    <row r="67" spans="1:18" x14ac:dyDescent="0.25">
      <c r="A67" s="112"/>
      <c r="B67" s="112"/>
      <c r="C67" s="112"/>
      <c r="D67" s="112"/>
      <c r="E67" s="112"/>
      <c r="F67" s="112"/>
      <c r="G67" s="112"/>
      <c r="H67" s="112"/>
      <c r="I67" s="112"/>
      <c r="J67" s="112"/>
      <c r="K67" s="112"/>
      <c r="L67" s="112"/>
      <c r="M67" s="112"/>
      <c r="N67" s="112"/>
      <c r="O67" s="112"/>
      <c r="P67" s="112"/>
      <c r="Q67" s="112"/>
      <c r="R67" s="112"/>
    </row>
    <row r="68" spans="1:18" x14ac:dyDescent="0.25">
      <c r="A68" s="112"/>
      <c r="B68" s="112"/>
      <c r="C68" s="112"/>
      <c r="D68" s="112"/>
      <c r="E68" s="112"/>
      <c r="F68" s="112"/>
      <c r="G68" s="112"/>
      <c r="H68" s="112"/>
      <c r="I68" s="112"/>
      <c r="J68" s="112"/>
      <c r="K68" s="112"/>
      <c r="L68" s="112"/>
      <c r="M68" s="112"/>
      <c r="N68" s="112"/>
      <c r="O68" s="112"/>
      <c r="P68" s="112"/>
      <c r="Q68" s="112"/>
      <c r="R68" s="112"/>
    </row>
    <row r="69" spans="1:18" x14ac:dyDescent="0.25">
      <c r="A69" s="112"/>
      <c r="B69" s="112"/>
      <c r="C69" s="112"/>
      <c r="D69" s="112"/>
      <c r="E69" s="112"/>
      <c r="F69" s="112"/>
      <c r="G69" s="112"/>
      <c r="H69" s="112"/>
      <c r="I69" s="112"/>
      <c r="J69" s="112"/>
      <c r="K69" s="112"/>
      <c r="L69" s="112"/>
      <c r="M69" s="112"/>
      <c r="N69" s="112"/>
      <c r="O69" s="112"/>
      <c r="P69" s="112"/>
      <c r="Q69" s="112"/>
      <c r="R69" s="112"/>
    </row>
    <row r="70" spans="1:18" x14ac:dyDescent="0.25">
      <c r="A70" s="112"/>
      <c r="B70" s="112"/>
      <c r="C70" s="112"/>
      <c r="D70" s="112"/>
      <c r="E70" s="112"/>
      <c r="F70" s="112"/>
      <c r="G70" s="112"/>
      <c r="H70" s="112"/>
      <c r="I70" s="112"/>
      <c r="J70" s="112"/>
      <c r="K70" s="112"/>
      <c r="L70" s="112"/>
      <c r="M70" s="112"/>
      <c r="N70" s="112"/>
      <c r="O70" s="112"/>
      <c r="P70" s="112"/>
      <c r="Q70" s="112"/>
      <c r="R70" s="112"/>
    </row>
    <row r="71" spans="1:18" x14ac:dyDescent="0.25">
      <c r="A71" s="112"/>
      <c r="B71" s="112"/>
      <c r="C71" s="112"/>
      <c r="D71" s="112"/>
      <c r="E71" s="112"/>
      <c r="F71" s="112"/>
      <c r="G71" s="112"/>
      <c r="H71" s="112"/>
      <c r="I71" s="112"/>
      <c r="J71" s="112"/>
      <c r="K71" s="112"/>
      <c r="L71" s="112"/>
      <c r="M71" s="112"/>
      <c r="N71" s="112"/>
      <c r="O71" s="112"/>
      <c r="P71" s="112"/>
      <c r="Q71" s="112"/>
      <c r="R71" s="112"/>
    </row>
    <row r="72" spans="1:18" x14ac:dyDescent="0.25">
      <c r="A72" s="112"/>
      <c r="B72" s="112"/>
      <c r="C72" s="112"/>
      <c r="D72" s="112"/>
      <c r="E72" s="112"/>
      <c r="F72" s="112"/>
      <c r="G72" s="112"/>
      <c r="H72" s="112"/>
      <c r="I72" s="112"/>
      <c r="J72" s="112"/>
      <c r="K72" s="112"/>
      <c r="L72" s="112"/>
      <c r="M72" s="112"/>
      <c r="N72" s="112"/>
      <c r="O72" s="112"/>
      <c r="P72" s="112"/>
      <c r="Q72" s="112"/>
      <c r="R72" s="112"/>
    </row>
  </sheetData>
  <mergeCells count="74">
    <mergeCell ref="A15:A16"/>
    <mergeCell ref="J15:J16"/>
    <mergeCell ref="S15:S16"/>
    <mergeCell ref="A17:A18"/>
    <mergeCell ref="J17:J18"/>
    <mergeCell ref="S17:S18"/>
    <mergeCell ref="N15:R15"/>
    <mergeCell ref="B18:E18"/>
    <mergeCell ref="F18:I18"/>
    <mergeCell ref="B16:E16"/>
    <mergeCell ref="F16:I16"/>
    <mergeCell ref="B17:E17"/>
    <mergeCell ref="F17:I17"/>
    <mergeCell ref="K18:M18"/>
    <mergeCell ref="K16:M16"/>
    <mergeCell ref="K17:M17"/>
    <mergeCell ref="T15:V15"/>
    <mergeCell ref="W15:AA15"/>
    <mergeCell ref="B14:E14"/>
    <mergeCell ref="F14:I14"/>
    <mergeCell ref="K14:M14"/>
    <mergeCell ref="N14:R14"/>
    <mergeCell ref="T14:V14"/>
    <mergeCell ref="W14:AA14"/>
    <mergeCell ref="B15:E15"/>
    <mergeCell ref="F15:I15"/>
    <mergeCell ref="K15:M15"/>
    <mergeCell ref="W21:AA21"/>
    <mergeCell ref="W20:AA20"/>
    <mergeCell ref="B19:E19"/>
    <mergeCell ref="F19:I19"/>
    <mergeCell ref="B20:E20"/>
    <mergeCell ref="F20:I20"/>
    <mergeCell ref="K20:M20"/>
    <mergeCell ref="W19:AA19"/>
    <mergeCell ref="K19:M19"/>
    <mergeCell ref="N19:R19"/>
    <mergeCell ref="T19:V19"/>
    <mergeCell ref="B21:E21"/>
    <mergeCell ref="F21:I21"/>
    <mergeCell ref="K21:M21"/>
    <mergeCell ref="N21:R21"/>
    <mergeCell ref="T21:V21"/>
    <mergeCell ref="T22:V22"/>
    <mergeCell ref="W22:AA22"/>
    <mergeCell ref="B22:E22"/>
    <mergeCell ref="F22:I22"/>
    <mergeCell ref="K22:M22"/>
    <mergeCell ref="N22:R22"/>
    <mergeCell ref="A13:I13"/>
    <mergeCell ref="J13:R13"/>
    <mergeCell ref="S13:AA13"/>
    <mergeCell ref="A1:A8"/>
    <mergeCell ref="B1:W8"/>
    <mergeCell ref="X1:AA4"/>
    <mergeCell ref="X5:Y6"/>
    <mergeCell ref="Z5:AA6"/>
    <mergeCell ref="X7:Y7"/>
    <mergeCell ref="Z7:AA7"/>
    <mergeCell ref="X8:Y8"/>
    <mergeCell ref="Z8:AA8"/>
    <mergeCell ref="A9:AA10"/>
    <mergeCell ref="A11:AA12"/>
    <mergeCell ref="W16:AA16"/>
    <mergeCell ref="T16:V16"/>
    <mergeCell ref="N16:R16"/>
    <mergeCell ref="N18:R18"/>
    <mergeCell ref="W18:AA18"/>
    <mergeCell ref="N20:R20"/>
    <mergeCell ref="T20:V20"/>
    <mergeCell ref="W17:AA17"/>
    <mergeCell ref="T17:V17"/>
    <mergeCell ref="N17:R17"/>
    <mergeCell ref="T18:V18"/>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7"/>
  <sheetViews>
    <sheetView zoomScale="80" zoomScaleNormal="80" workbookViewId="0"/>
  </sheetViews>
  <sheetFormatPr baseColWidth="10" defaultRowHeight="15" x14ac:dyDescent="0.25"/>
  <cols>
    <col min="1" max="1" width="18.42578125" style="238" customWidth="1"/>
    <col min="2" max="2" width="31.42578125" style="238" customWidth="1"/>
    <col min="3" max="3" width="21.5703125" style="238" customWidth="1"/>
    <col min="4" max="4" width="31.85546875" style="238" customWidth="1"/>
    <col min="5" max="5" width="55" style="238" customWidth="1"/>
    <col min="6" max="6" width="30" style="238" customWidth="1"/>
    <col min="7" max="7" width="20.42578125" style="238" customWidth="1"/>
    <col min="8" max="8" width="23.85546875" style="238" customWidth="1"/>
    <col min="9" max="16384" width="11.42578125" style="238"/>
  </cols>
  <sheetData>
    <row r="2" spans="1:5" ht="90" x14ac:dyDescent="0.25">
      <c r="A2" s="591" t="s">
        <v>706</v>
      </c>
      <c r="B2" s="581" t="s">
        <v>808</v>
      </c>
      <c r="C2" s="240" t="s">
        <v>704</v>
      </c>
      <c r="D2" s="46" t="s">
        <v>705</v>
      </c>
      <c r="E2" s="46" t="s">
        <v>703</v>
      </c>
    </row>
    <row r="3" spans="1:5" ht="90" x14ac:dyDescent="0.25">
      <c r="A3" s="592"/>
      <c r="B3" s="581"/>
      <c r="C3" s="240" t="s">
        <v>708</v>
      </c>
      <c r="D3" s="46" t="s">
        <v>707</v>
      </c>
      <c r="E3" s="46" t="s">
        <v>709</v>
      </c>
    </row>
    <row r="4" spans="1:5" ht="120" x14ac:dyDescent="0.25">
      <c r="A4" s="593"/>
      <c r="B4" s="581"/>
      <c r="C4" s="240" t="s">
        <v>730</v>
      </c>
      <c r="D4" s="46" t="s">
        <v>710</v>
      </c>
      <c r="E4" s="46" t="s">
        <v>711</v>
      </c>
    </row>
    <row r="7" spans="1:5" ht="15" customHeight="1" x14ac:dyDescent="0.25">
      <c r="A7" s="572" t="s">
        <v>712</v>
      </c>
      <c r="B7" s="243" t="s">
        <v>0</v>
      </c>
      <c r="C7" s="569" t="s">
        <v>793</v>
      </c>
      <c r="D7" s="569"/>
      <c r="E7" s="569"/>
    </row>
    <row r="8" spans="1:5" x14ac:dyDescent="0.25">
      <c r="A8" s="572"/>
      <c r="B8" s="243" t="s">
        <v>1</v>
      </c>
      <c r="C8" s="569" t="s">
        <v>722</v>
      </c>
      <c r="D8" s="569"/>
      <c r="E8" s="569"/>
    </row>
    <row r="9" spans="1:5" x14ac:dyDescent="0.25">
      <c r="A9" s="572"/>
      <c r="B9" s="243" t="s">
        <v>2</v>
      </c>
      <c r="C9" s="566" t="s">
        <v>723</v>
      </c>
      <c r="D9" s="564"/>
      <c r="E9" s="565"/>
    </row>
    <row r="10" spans="1:5" ht="58.5" customHeight="1" x14ac:dyDescent="0.25">
      <c r="A10" s="572"/>
      <c r="B10" s="243" t="s">
        <v>39</v>
      </c>
      <c r="C10" s="568" t="s">
        <v>724</v>
      </c>
      <c r="D10" s="569"/>
      <c r="E10" s="569"/>
    </row>
    <row r="11" spans="1:5" ht="57.75" customHeight="1" x14ac:dyDescent="0.25">
      <c r="A11" s="572"/>
      <c r="B11" s="587" t="s">
        <v>288</v>
      </c>
      <c r="C11" s="594" t="s">
        <v>794</v>
      </c>
      <c r="D11" s="568" t="s">
        <v>725</v>
      </c>
      <c r="E11" s="245" t="s">
        <v>726</v>
      </c>
    </row>
    <row r="12" spans="1:5" ht="57.75" customHeight="1" x14ac:dyDescent="0.25">
      <c r="A12" s="572"/>
      <c r="B12" s="588"/>
      <c r="C12" s="595"/>
      <c r="D12" s="569"/>
      <c r="E12" s="245" t="s">
        <v>727</v>
      </c>
    </row>
    <row r="13" spans="1:5" ht="57.75" customHeight="1" x14ac:dyDescent="0.25">
      <c r="A13" s="572"/>
      <c r="B13" s="588"/>
      <c r="C13" s="595"/>
      <c r="D13" s="569"/>
      <c r="E13" s="245" t="s">
        <v>728</v>
      </c>
    </row>
    <row r="14" spans="1:5" ht="57.75" customHeight="1" x14ac:dyDescent="0.25">
      <c r="A14" s="572"/>
      <c r="B14" s="589"/>
      <c r="C14" s="596"/>
      <c r="D14" s="569"/>
      <c r="E14" s="245" t="s">
        <v>729</v>
      </c>
    </row>
    <row r="15" spans="1:5" ht="26.25" customHeight="1" x14ac:dyDescent="0.25">
      <c r="A15" s="572"/>
      <c r="B15" s="587" t="s">
        <v>731</v>
      </c>
      <c r="C15" s="578" t="s">
        <v>732</v>
      </c>
      <c r="D15" s="578" t="s">
        <v>795</v>
      </c>
      <c r="E15" s="239" t="s">
        <v>687</v>
      </c>
    </row>
    <row r="16" spans="1:5" ht="26.25" customHeight="1" x14ac:dyDescent="0.25">
      <c r="A16" s="572"/>
      <c r="B16" s="588"/>
      <c r="C16" s="579"/>
      <c r="D16" s="597"/>
      <c r="E16" s="239" t="s">
        <v>636</v>
      </c>
    </row>
    <row r="17" spans="1:7" ht="26.25" customHeight="1" x14ac:dyDescent="0.25">
      <c r="A17" s="572"/>
      <c r="B17" s="588"/>
      <c r="C17" s="579"/>
      <c r="D17" s="597"/>
      <c r="E17" s="240" t="s">
        <v>796</v>
      </c>
    </row>
    <row r="18" spans="1:7" ht="26.25" customHeight="1" x14ac:dyDescent="0.25">
      <c r="A18" s="572"/>
      <c r="B18" s="589"/>
      <c r="C18" s="580"/>
      <c r="D18" s="598"/>
      <c r="E18" s="239" t="s">
        <v>637</v>
      </c>
    </row>
    <row r="19" spans="1:7" ht="59.25" customHeight="1" x14ac:dyDescent="0.25">
      <c r="A19" s="572"/>
      <c r="B19" s="243" t="s">
        <v>249</v>
      </c>
      <c r="C19" s="563" t="s">
        <v>797</v>
      </c>
      <c r="D19" s="564"/>
      <c r="E19" s="565"/>
    </row>
    <row r="20" spans="1:7" ht="31.5" customHeight="1" x14ac:dyDescent="0.25">
      <c r="A20" s="572"/>
      <c r="B20" s="590" t="s">
        <v>237</v>
      </c>
      <c r="C20" s="240" t="s">
        <v>238</v>
      </c>
      <c r="D20" s="568" t="s">
        <v>713</v>
      </c>
      <c r="E20" s="568"/>
    </row>
    <row r="21" spans="1:7" x14ac:dyDescent="0.25">
      <c r="A21" s="572"/>
      <c r="B21" s="590"/>
      <c r="C21" s="240" t="s">
        <v>239</v>
      </c>
      <c r="D21" s="568" t="s">
        <v>714</v>
      </c>
      <c r="E21" s="568"/>
    </row>
    <row r="22" spans="1:7" x14ac:dyDescent="0.25">
      <c r="A22" s="572"/>
      <c r="B22" s="590"/>
      <c r="C22" s="240" t="s">
        <v>691</v>
      </c>
      <c r="D22" s="568" t="s">
        <v>715</v>
      </c>
      <c r="E22" s="568"/>
    </row>
    <row r="23" spans="1:7" ht="44.25" customHeight="1" x14ac:dyDescent="0.25">
      <c r="A23" s="572"/>
      <c r="B23" s="590"/>
      <c r="C23" s="240" t="s">
        <v>692</v>
      </c>
      <c r="D23" s="568" t="s">
        <v>716</v>
      </c>
      <c r="E23" s="568"/>
    </row>
    <row r="24" spans="1:7" ht="30.75" customHeight="1" x14ac:dyDescent="0.25">
      <c r="A24" s="572"/>
      <c r="B24" s="590"/>
      <c r="C24" s="240" t="s">
        <v>242</v>
      </c>
      <c r="D24" s="568" t="s">
        <v>717</v>
      </c>
      <c r="E24" s="568"/>
    </row>
    <row r="25" spans="1:7" ht="44.25" customHeight="1" x14ac:dyDescent="0.25">
      <c r="A25" s="572"/>
      <c r="B25" s="590"/>
      <c r="C25" s="240" t="s">
        <v>243</v>
      </c>
      <c r="D25" s="568" t="s">
        <v>718</v>
      </c>
      <c r="E25" s="568"/>
    </row>
    <row r="26" spans="1:7" ht="31.5" customHeight="1" x14ac:dyDescent="0.25">
      <c r="A26" s="572"/>
      <c r="B26" s="590"/>
      <c r="C26" s="240" t="s">
        <v>693</v>
      </c>
      <c r="D26" s="568" t="s">
        <v>719</v>
      </c>
      <c r="E26" s="568"/>
    </row>
    <row r="27" spans="1:7" ht="28.5" customHeight="1" x14ac:dyDescent="0.25">
      <c r="A27" s="572"/>
      <c r="B27" s="590"/>
      <c r="C27" s="240" t="s">
        <v>245</v>
      </c>
      <c r="D27" s="568" t="s">
        <v>720</v>
      </c>
      <c r="E27" s="568"/>
    </row>
    <row r="28" spans="1:7" ht="61.5" customHeight="1" x14ac:dyDescent="0.25">
      <c r="A28" s="572"/>
      <c r="B28" s="590"/>
      <c r="C28" s="240" t="s">
        <v>624</v>
      </c>
      <c r="D28" s="568" t="s">
        <v>721</v>
      </c>
      <c r="E28" s="568"/>
    </row>
    <row r="29" spans="1:7" ht="109.5" customHeight="1" x14ac:dyDescent="0.25">
      <c r="A29" s="572"/>
      <c r="B29" s="243" t="s">
        <v>46</v>
      </c>
      <c r="C29" s="568" t="s">
        <v>798</v>
      </c>
      <c r="D29" s="568"/>
      <c r="E29" s="568"/>
    </row>
    <row r="30" spans="1:7" ht="28.5" customHeight="1" x14ac:dyDescent="0.25">
      <c r="A30" s="572"/>
      <c r="B30" s="243" t="s">
        <v>47</v>
      </c>
      <c r="C30" s="563" t="s">
        <v>733</v>
      </c>
      <c r="D30" s="564"/>
      <c r="E30" s="565"/>
    </row>
    <row r="31" spans="1:7" ht="15" customHeight="1" x14ac:dyDescent="0.25">
      <c r="A31" s="572"/>
      <c r="B31" s="582" t="s">
        <v>762</v>
      </c>
      <c r="C31" s="585" t="s">
        <v>748</v>
      </c>
      <c r="D31" s="241" t="s">
        <v>734</v>
      </c>
      <c r="E31" s="246" t="s">
        <v>735</v>
      </c>
      <c r="F31" s="246" t="s">
        <v>736</v>
      </c>
      <c r="G31" s="241" t="s">
        <v>737</v>
      </c>
    </row>
    <row r="32" spans="1:7" ht="45" x14ac:dyDescent="0.25">
      <c r="A32" s="572"/>
      <c r="B32" s="582"/>
      <c r="C32" s="586"/>
      <c r="D32" s="246">
        <v>5</v>
      </c>
      <c r="E32" s="241" t="s">
        <v>7</v>
      </c>
      <c r="F32" s="46" t="s">
        <v>738</v>
      </c>
      <c r="G32" s="195" t="s">
        <v>743</v>
      </c>
    </row>
    <row r="33" spans="1:7" ht="45" x14ac:dyDescent="0.25">
      <c r="A33" s="572"/>
      <c r="B33" s="582"/>
      <c r="C33" s="586"/>
      <c r="D33" s="246">
        <v>4</v>
      </c>
      <c r="E33" s="241" t="s">
        <v>8</v>
      </c>
      <c r="F33" s="46" t="s">
        <v>739</v>
      </c>
      <c r="G33" s="46" t="s">
        <v>744</v>
      </c>
    </row>
    <row r="34" spans="1:7" ht="30" x14ac:dyDescent="0.25">
      <c r="A34" s="572"/>
      <c r="B34" s="582"/>
      <c r="C34" s="586"/>
      <c r="D34" s="241">
        <v>3</v>
      </c>
      <c r="E34" s="241" t="s">
        <v>9</v>
      </c>
      <c r="F34" s="46" t="s">
        <v>740</v>
      </c>
      <c r="G34" s="46" t="s">
        <v>745</v>
      </c>
    </row>
    <row r="35" spans="1:7" ht="30" x14ac:dyDescent="0.25">
      <c r="A35" s="572"/>
      <c r="B35" s="582"/>
      <c r="C35" s="586"/>
      <c r="D35" s="241">
        <v>2</v>
      </c>
      <c r="E35" s="241" t="s">
        <v>10</v>
      </c>
      <c r="F35" s="46" t="s">
        <v>741</v>
      </c>
      <c r="G35" s="46" t="s">
        <v>746</v>
      </c>
    </row>
    <row r="36" spans="1:7" ht="45" x14ac:dyDescent="0.25">
      <c r="A36" s="572"/>
      <c r="B36" s="582"/>
      <c r="C36" s="586"/>
      <c r="D36" s="241">
        <v>1</v>
      </c>
      <c r="E36" s="241" t="s">
        <v>11</v>
      </c>
      <c r="F36" s="46" t="s">
        <v>742</v>
      </c>
      <c r="G36" s="46" t="s">
        <v>747</v>
      </c>
    </row>
    <row r="37" spans="1:7" ht="30" x14ac:dyDescent="0.25">
      <c r="A37" s="572"/>
      <c r="B37" s="582"/>
      <c r="C37" s="581" t="s">
        <v>749</v>
      </c>
      <c r="D37" s="241" t="s">
        <v>734</v>
      </c>
      <c r="E37" s="246" t="s">
        <v>750</v>
      </c>
      <c r="F37" s="584" t="s">
        <v>751</v>
      </c>
      <c r="G37" s="582"/>
    </row>
    <row r="38" spans="1:7" ht="177.75" customHeight="1" x14ac:dyDescent="0.25">
      <c r="A38" s="572"/>
      <c r="B38" s="582"/>
      <c r="C38" s="581"/>
      <c r="D38" s="241" t="s">
        <v>13</v>
      </c>
      <c r="E38" s="46" t="s">
        <v>760</v>
      </c>
      <c r="F38" s="583" t="s">
        <v>761</v>
      </c>
      <c r="G38" s="583"/>
    </row>
    <row r="39" spans="1:7" ht="186" customHeight="1" x14ac:dyDescent="0.25">
      <c r="A39" s="572"/>
      <c r="B39" s="582"/>
      <c r="C39" s="581"/>
      <c r="D39" s="241" t="s">
        <v>14</v>
      </c>
      <c r="E39" s="46" t="s">
        <v>754</v>
      </c>
      <c r="F39" s="568" t="s">
        <v>755</v>
      </c>
      <c r="G39" s="569"/>
    </row>
    <row r="40" spans="1:7" ht="217.5" customHeight="1" x14ac:dyDescent="0.25">
      <c r="A40" s="572"/>
      <c r="B40" s="582"/>
      <c r="C40" s="581"/>
      <c r="D40" s="241" t="s">
        <v>15</v>
      </c>
      <c r="E40" s="46" t="s">
        <v>756</v>
      </c>
      <c r="F40" s="568" t="s">
        <v>757</v>
      </c>
      <c r="G40" s="569"/>
    </row>
    <row r="41" spans="1:7" ht="162.75" customHeight="1" x14ac:dyDescent="0.25">
      <c r="A41" s="572"/>
      <c r="B41" s="582"/>
      <c r="C41" s="581"/>
      <c r="D41" s="241" t="s">
        <v>16</v>
      </c>
      <c r="E41" s="46" t="s">
        <v>752</v>
      </c>
      <c r="F41" s="568" t="s">
        <v>753</v>
      </c>
      <c r="G41" s="569"/>
    </row>
    <row r="42" spans="1:7" ht="201.75" customHeight="1" x14ac:dyDescent="0.25">
      <c r="A42" s="572"/>
      <c r="B42" s="582"/>
      <c r="C42" s="581"/>
      <c r="D42" s="241" t="s">
        <v>17</v>
      </c>
      <c r="E42" s="46" t="s">
        <v>758</v>
      </c>
      <c r="F42" s="568" t="s">
        <v>759</v>
      </c>
      <c r="G42" s="569"/>
    </row>
    <row r="43" spans="1:7" ht="276.75" customHeight="1" x14ac:dyDescent="0.25">
      <c r="A43" s="572"/>
      <c r="B43" s="248" t="s">
        <v>799</v>
      </c>
    </row>
    <row r="44" spans="1:7" ht="160.5" customHeight="1" x14ac:dyDescent="0.25">
      <c r="A44" s="572"/>
      <c r="B44" s="243"/>
      <c r="C44" s="568" t="s">
        <v>800</v>
      </c>
      <c r="D44" s="568"/>
      <c r="E44" s="568"/>
      <c r="F44" s="568"/>
    </row>
    <row r="45" spans="1:7" x14ac:dyDescent="0.25">
      <c r="A45" s="572"/>
      <c r="B45" s="248" t="s">
        <v>157</v>
      </c>
      <c r="C45" s="573" t="s">
        <v>763</v>
      </c>
      <c r="D45" s="573"/>
      <c r="E45" s="573"/>
      <c r="F45" s="244"/>
    </row>
    <row r="46" spans="1:7" ht="45" customHeight="1" x14ac:dyDescent="0.25">
      <c r="A46" s="572"/>
      <c r="B46" s="248" t="s">
        <v>176</v>
      </c>
      <c r="C46" s="577" t="s">
        <v>763</v>
      </c>
      <c r="D46" s="577"/>
      <c r="E46" s="577"/>
      <c r="F46" s="245" t="s">
        <v>770</v>
      </c>
    </row>
    <row r="47" spans="1:7" ht="52.5" customHeight="1" x14ac:dyDescent="0.25">
      <c r="A47" s="572"/>
      <c r="B47" s="248" t="s">
        <v>177</v>
      </c>
      <c r="C47" s="577" t="s">
        <v>769</v>
      </c>
      <c r="D47" s="577"/>
      <c r="E47" s="577"/>
      <c r="F47" s="245" t="s">
        <v>770</v>
      </c>
    </row>
    <row r="48" spans="1:7" ht="33.75" customHeight="1" x14ac:dyDescent="0.25">
      <c r="A48" s="572"/>
      <c r="B48" s="248" t="s">
        <v>178</v>
      </c>
      <c r="C48" s="577" t="s">
        <v>764</v>
      </c>
      <c r="D48" s="577"/>
      <c r="E48" s="577"/>
      <c r="F48" s="245" t="s">
        <v>770</v>
      </c>
    </row>
    <row r="49" spans="1:7" ht="30.75" customHeight="1" x14ac:dyDescent="0.25">
      <c r="A49" s="572"/>
      <c r="B49" s="248" t="s">
        <v>179</v>
      </c>
      <c r="C49" s="577" t="s">
        <v>765</v>
      </c>
      <c r="D49" s="577"/>
      <c r="E49" s="577"/>
      <c r="F49" s="245" t="s">
        <v>770</v>
      </c>
    </row>
    <row r="50" spans="1:7" ht="30" customHeight="1" x14ac:dyDescent="0.25">
      <c r="A50" s="572"/>
      <c r="B50" s="248" t="s">
        <v>180</v>
      </c>
      <c r="C50" s="577" t="s">
        <v>766</v>
      </c>
      <c r="D50" s="577"/>
      <c r="E50" s="577"/>
      <c r="F50" s="245" t="s">
        <v>770</v>
      </c>
    </row>
    <row r="51" spans="1:7" ht="45" customHeight="1" x14ac:dyDescent="0.25">
      <c r="A51" s="572"/>
      <c r="B51" s="248" t="s">
        <v>181</v>
      </c>
      <c r="C51" s="577" t="s">
        <v>767</v>
      </c>
      <c r="D51" s="577"/>
      <c r="E51" s="577"/>
      <c r="F51" s="245" t="s">
        <v>770</v>
      </c>
    </row>
    <row r="52" spans="1:7" ht="30" customHeight="1" x14ac:dyDescent="0.25">
      <c r="A52" s="572"/>
      <c r="B52" s="248" t="s">
        <v>182</v>
      </c>
      <c r="C52" s="577" t="s">
        <v>768</v>
      </c>
      <c r="D52" s="577"/>
      <c r="E52" s="577"/>
      <c r="F52" s="245" t="s">
        <v>770</v>
      </c>
    </row>
    <row r="53" spans="1:7" ht="62.25" customHeight="1" x14ac:dyDescent="0.25">
      <c r="A53" s="572"/>
      <c r="B53" s="249" t="s">
        <v>183</v>
      </c>
      <c r="C53" s="563" t="s">
        <v>771</v>
      </c>
      <c r="D53" s="570"/>
      <c r="E53" s="570"/>
      <c r="F53" s="567"/>
    </row>
    <row r="54" spans="1:7" x14ac:dyDescent="0.25">
      <c r="A54" s="572"/>
      <c r="B54" s="574" t="s">
        <v>184</v>
      </c>
      <c r="C54" s="577" t="s">
        <v>773</v>
      </c>
      <c r="D54" s="577"/>
      <c r="E54" s="577"/>
      <c r="F54" s="245" t="s">
        <v>141</v>
      </c>
    </row>
    <row r="55" spans="1:7" x14ac:dyDescent="0.25">
      <c r="A55" s="572"/>
      <c r="B55" s="575"/>
      <c r="C55" s="577" t="s">
        <v>772</v>
      </c>
      <c r="D55" s="577"/>
      <c r="E55" s="577"/>
      <c r="F55" s="245" t="s">
        <v>15</v>
      </c>
    </row>
    <row r="56" spans="1:7" x14ac:dyDescent="0.25">
      <c r="A56" s="572"/>
      <c r="B56" s="576"/>
      <c r="C56" s="577" t="s">
        <v>774</v>
      </c>
      <c r="D56" s="577"/>
      <c r="E56" s="577"/>
      <c r="F56" s="245" t="s">
        <v>133</v>
      </c>
    </row>
    <row r="57" spans="1:7" ht="52.5" customHeight="1" x14ac:dyDescent="0.25">
      <c r="A57" s="572"/>
      <c r="B57" s="249" t="s">
        <v>185</v>
      </c>
      <c r="C57" s="563" t="s">
        <v>776</v>
      </c>
      <c r="D57" s="570"/>
      <c r="E57" s="570"/>
      <c r="F57" s="567"/>
    </row>
    <row r="58" spans="1:7" ht="62.25" customHeight="1" x14ac:dyDescent="0.25">
      <c r="A58" s="572"/>
      <c r="B58" s="249" t="s">
        <v>186</v>
      </c>
      <c r="C58" s="563" t="s">
        <v>775</v>
      </c>
      <c r="D58" s="570"/>
      <c r="E58" s="570"/>
      <c r="F58" s="567"/>
    </row>
    <row r="59" spans="1:7" ht="30" x14ac:dyDescent="0.25">
      <c r="A59" s="572"/>
      <c r="B59" s="248" t="s">
        <v>187</v>
      </c>
      <c r="C59" s="568" t="s">
        <v>778</v>
      </c>
      <c r="D59" s="568"/>
      <c r="E59" s="568"/>
      <c r="F59" s="245" t="s">
        <v>770</v>
      </c>
    </row>
    <row r="60" spans="1:7" ht="30" x14ac:dyDescent="0.25">
      <c r="A60" s="572"/>
      <c r="B60" s="248" t="s">
        <v>188</v>
      </c>
      <c r="C60" s="568" t="s">
        <v>777</v>
      </c>
      <c r="D60" s="568"/>
      <c r="E60" s="568"/>
      <c r="F60" s="245" t="s">
        <v>770</v>
      </c>
    </row>
    <row r="61" spans="1:7" ht="30" x14ac:dyDescent="0.25">
      <c r="A61" s="572"/>
      <c r="B61" s="248" t="s">
        <v>645</v>
      </c>
      <c r="C61" s="577" t="s">
        <v>779</v>
      </c>
      <c r="D61" s="577"/>
      <c r="E61" s="577"/>
      <c r="F61" s="247" t="s">
        <v>770</v>
      </c>
    </row>
    <row r="62" spans="1:7" ht="185.25" customHeight="1" x14ac:dyDescent="0.25">
      <c r="A62" s="572"/>
      <c r="B62" s="578" t="s">
        <v>781</v>
      </c>
      <c r="C62" s="240" t="s">
        <v>783</v>
      </c>
      <c r="D62" s="240" t="s">
        <v>782</v>
      </c>
      <c r="E62" s="240" t="s">
        <v>188</v>
      </c>
      <c r="F62" s="240" t="s">
        <v>784</v>
      </c>
      <c r="G62" s="240" t="s">
        <v>785</v>
      </c>
    </row>
    <row r="63" spans="1:7" x14ac:dyDescent="0.25">
      <c r="A63" s="572"/>
      <c r="B63" s="579"/>
      <c r="C63" s="109" t="s">
        <v>141</v>
      </c>
      <c r="D63" s="46" t="s">
        <v>150</v>
      </c>
      <c r="E63" s="46" t="s">
        <v>150</v>
      </c>
      <c r="F63" s="228">
        <v>2</v>
      </c>
      <c r="G63" s="21">
        <v>2</v>
      </c>
    </row>
    <row r="64" spans="1:7" x14ac:dyDescent="0.25">
      <c r="A64" s="572"/>
      <c r="B64" s="579"/>
      <c r="C64" s="109" t="s">
        <v>141</v>
      </c>
      <c r="D64" s="46" t="s">
        <v>150</v>
      </c>
      <c r="E64" s="46" t="s">
        <v>151</v>
      </c>
      <c r="F64" s="228">
        <v>2</v>
      </c>
      <c r="G64" s="21">
        <v>1</v>
      </c>
    </row>
    <row r="65" spans="1:8" x14ac:dyDescent="0.25">
      <c r="A65" s="572"/>
      <c r="B65" s="579"/>
      <c r="C65" s="109" t="s">
        <v>141</v>
      </c>
      <c r="D65" s="46" t="s">
        <v>150</v>
      </c>
      <c r="E65" s="46" t="s">
        <v>786</v>
      </c>
      <c r="F65" s="228">
        <v>2</v>
      </c>
      <c r="G65" s="21">
        <v>0</v>
      </c>
    </row>
    <row r="66" spans="1:8" x14ac:dyDescent="0.25">
      <c r="A66" s="572"/>
      <c r="B66" s="579"/>
      <c r="C66" s="109" t="s">
        <v>141</v>
      </c>
      <c r="D66" s="46" t="s">
        <v>786</v>
      </c>
      <c r="E66" s="46" t="s">
        <v>150</v>
      </c>
      <c r="F66" s="228">
        <v>0</v>
      </c>
      <c r="G66" s="21">
        <v>2</v>
      </c>
    </row>
    <row r="67" spans="1:8" x14ac:dyDescent="0.25">
      <c r="A67" s="572"/>
      <c r="B67" s="579"/>
      <c r="C67" s="46" t="s">
        <v>15</v>
      </c>
      <c r="D67" s="46" t="s">
        <v>150</v>
      </c>
      <c r="E67" s="46" t="s">
        <v>150</v>
      </c>
      <c r="F67" s="228">
        <v>1</v>
      </c>
      <c r="G67" s="21">
        <v>1</v>
      </c>
    </row>
    <row r="68" spans="1:8" x14ac:dyDescent="0.25">
      <c r="A68" s="572"/>
      <c r="B68" s="579"/>
      <c r="C68" s="46" t="s">
        <v>15</v>
      </c>
      <c r="D68" s="46" t="s">
        <v>150</v>
      </c>
      <c r="E68" s="46" t="s">
        <v>151</v>
      </c>
      <c r="F68" s="228">
        <v>1</v>
      </c>
      <c r="G68" s="21">
        <v>0</v>
      </c>
    </row>
    <row r="69" spans="1:8" x14ac:dyDescent="0.25">
      <c r="A69" s="572"/>
      <c r="B69" s="579"/>
      <c r="C69" s="46" t="s">
        <v>15</v>
      </c>
      <c r="D69" s="46" t="s">
        <v>150</v>
      </c>
      <c r="E69" s="46" t="s">
        <v>786</v>
      </c>
      <c r="F69" s="228">
        <v>1</v>
      </c>
      <c r="G69" s="21">
        <v>0</v>
      </c>
    </row>
    <row r="70" spans="1:8" x14ac:dyDescent="0.25">
      <c r="A70" s="572"/>
      <c r="B70" s="580"/>
      <c r="C70" s="46" t="s">
        <v>15</v>
      </c>
      <c r="D70" s="46" t="s">
        <v>786</v>
      </c>
      <c r="E70" s="46" t="s">
        <v>150</v>
      </c>
      <c r="F70" s="228">
        <v>0</v>
      </c>
      <c r="G70" s="21">
        <v>1</v>
      </c>
    </row>
    <row r="71" spans="1:8" x14ac:dyDescent="0.25">
      <c r="A71" s="572"/>
      <c r="B71" s="571" t="s">
        <v>780</v>
      </c>
      <c r="C71" s="573" t="s">
        <v>155</v>
      </c>
      <c r="D71" s="573"/>
      <c r="E71" s="573" t="s">
        <v>787</v>
      </c>
      <c r="F71" s="573"/>
      <c r="G71" s="573"/>
    </row>
    <row r="72" spans="1:8" x14ac:dyDescent="0.25">
      <c r="A72" s="572"/>
      <c r="B72" s="571"/>
      <c r="C72" s="573" t="s">
        <v>229</v>
      </c>
      <c r="D72" s="573"/>
      <c r="E72" s="573" t="s">
        <v>788</v>
      </c>
      <c r="F72" s="573"/>
      <c r="G72" s="573"/>
    </row>
    <row r="73" spans="1:8" x14ac:dyDescent="0.25">
      <c r="A73" s="572"/>
      <c r="B73" s="571"/>
      <c r="C73" s="573" t="s">
        <v>226</v>
      </c>
      <c r="D73" s="573"/>
      <c r="E73" s="573" t="s">
        <v>789</v>
      </c>
      <c r="F73" s="573"/>
      <c r="G73" s="573"/>
    </row>
    <row r="74" spans="1:8" ht="101.25" customHeight="1" x14ac:dyDescent="0.25">
      <c r="A74" s="572"/>
      <c r="B74" s="240" t="s">
        <v>51</v>
      </c>
      <c r="C74" s="568" t="s">
        <v>801</v>
      </c>
      <c r="D74" s="569"/>
      <c r="E74" s="569"/>
      <c r="F74" s="569"/>
      <c r="G74" s="569"/>
    </row>
    <row r="75" spans="1:8" ht="32.25" customHeight="1" x14ac:dyDescent="0.25">
      <c r="A75" s="572"/>
      <c r="B75" s="240" t="s">
        <v>790</v>
      </c>
      <c r="C75" s="563" t="s">
        <v>802</v>
      </c>
      <c r="D75" s="570"/>
      <c r="E75" s="570"/>
      <c r="F75" s="570"/>
      <c r="G75" s="567"/>
    </row>
    <row r="76" spans="1:8" ht="98.25" customHeight="1" x14ac:dyDescent="0.25">
      <c r="A76" s="572"/>
      <c r="B76" s="571" t="s">
        <v>803</v>
      </c>
      <c r="C76" s="246" t="s">
        <v>667</v>
      </c>
      <c r="D76" s="246" t="s">
        <v>668</v>
      </c>
      <c r="E76" s="246" t="s">
        <v>669</v>
      </c>
      <c r="F76" s="246" t="s">
        <v>164</v>
      </c>
      <c r="G76" s="246" t="s">
        <v>32</v>
      </c>
      <c r="H76" s="246" t="s">
        <v>670</v>
      </c>
    </row>
    <row r="77" spans="1:8" ht="102.75" customHeight="1" x14ac:dyDescent="0.25">
      <c r="A77" s="572"/>
      <c r="B77" s="571"/>
      <c r="C77" s="46" t="s">
        <v>804</v>
      </c>
      <c r="D77" s="46" t="s">
        <v>791</v>
      </c>
      <c r="E77" s="46" t="s">
        <v>805</v>
      </c>
      <c r="F77" s="46" t="s">
        <v>806</v>
      </c>
      <c r="G77" s="46" t="s">
        <v>807</v>
      </c>
      <c r="H77" s="46" t="s">
        <v>792</v>
      </c>
    </row>
    <row r="80" spans="1:8" ht="15" customHeight="1" x14ac:dyDescent="0.25">
      <c r="A80" s="562" t="s">
        <v>673</v>
      </c>
      <c r="B80" s="46" t="s">
        <v>647</v>
      </c>
      <c r="C80" s="566" t="s">
        <v>811</v>
      </c>
      <c r="D80" s="564"/>
      <c r="E80" s="564"/>
      <c r="F80" s="565"/>
    </row>
    <row r="81" spans="1:6" ht="30" x14ac:dyDescent="0.25">
      <c r="A81" s="562"/>
      <c r="B81" s="46" t="s">
        <v>648</v>
      </c>
      <c r="C81" s="566" t="s">
        <v>823</v>
      </c>
      <c r="D81" s="564"/>
      <c r="E81" s="564"/>
      <c r="F81" s="565"/>
    </row>
    <row r="82" spans="1:6" x14ac:dyDescent="0.25">
      <c r="A82" s="562"/>
      <c r="B82" s="46" t="s">
        <v>649</v>
      </c>
      <c r="C82" s="566" t="s">
        <v>812</v>
      </c>
      <c r="D82" s="564"/>
      <c r="E82" s="564"/>
      <c r="F82" s="565"/>
    </row>
    <row r="83" spans="1:6" x14ac:dyDescent="0.25">
      <c r="A83" s="562"/>
      <c r="B83" s="46" t="s">
        <v>603</v>
      </c>
      <c r="C83" s="566" t="s">
        <v>813</v>
      </c>
      <c r="D83" s="564"/>
      <c r="E83" s="564"/>
      <c r="F83" s="565"/>
    </row>
    <row r="84" spans="1:6" x14ac:dyDescent="0.25">
      <c r="A84" s="562"/>
      <c r="B84" s="46" t="s">
        <v>602</v>
      </c>
      <c r="C84" s="566" t="s">
        <v>814</v>
      </c>
      <c r="D84" s="564"/>
      <c r="E84" s="564"/>
      <c r="F84" s="565"/>
    </row>
    <row r="85" spans="1:6" ht="30" x14ac:dyDescent="0.25">
      <c r="A85" s="562"/>
      <c r="B85" s="46" t="s">
        <v>650</v>
      </c>
      <c r="C85" s="566" t="s">
        <v>824</v>
      </c>
      <c r="D85" s="564"/>
      <c r="E85" s="564"/>
      <c r="F85" s="565"/>
    </row>
    <row r="86" spans="1:6" ht="45" x14ac:dyDescent="0.25">
      <c r="A86" s="562"/>
      <c r="B86" s="46" t="s">
        <v>825</v>
      </c>
      <c r="C86" s="566" t="s">
        <v>826</v>
      </c>
      <c r="D86" s="564"/>
      <c r="E86" s="564"/>
      <c r="F86" s="565"/>
    </row>
    <row r="87" spans="1:6" ht="77.25" customHeight="1" x14ac:dyDescent="0.25">
      <c r="A87" s="562"/>
      <c r="B87" s="233" t="s">
        <v>639</v>
      </c>
      <c r="C87" s="563" t="s">
        <v>815</v>
      </c>
      <c r="D87" s="564"/>
      <c r="E87" s="564"/>
      <c r="F87" s="565"/>
    </row>
    <row r="88" spans="1:6" x14ac:dyDescent="0.25">
      <c r="A88" s="562"/>
      <c r="B88" s="233" t="s">
        <v>640</v>
      </c>
      <c r="C88" s="566" t="s">
        <v>816</v>
      </c>
      <c r="D88" s="564"/>
      <c r="E88" s="564"/>
      <c r="F88" s="565"/>
    </row>
    <row r="89" spans="1:6" x14ac:dyDescent="0.25">
      <c r="A89" s="562"/>
      <c r="B89" s="233" t="s">
        <v>641</v>
      </c>
      <c r="C89" s="566" t="s">
        <v>817</v>
      </c>
      <c r="D89" s="564"/>
      <c r="E89" s="564"/>
      <c r="F89" s="565"/>
    </row>
    <row r="90" spans="1:6" x14ac:dyDescent="0.25">
      <c r="A90" s="562"/>
      <c r="B90" s="233" t="s">
        <v>642</v>
      </c>
      <c r="C90" s="566" t="s">
        <v>818</v>
      </c>
      <c r="D90" s="564"/>
      <c r="E90" s="564"/>
      <c r="F90" s="565"/>
    </row>
    <row r="91" spans="1:6" x14ac:dyDescent="0.25">
      <c r="A91" s="562"/>
      <c r="B91" s="233" t="s">
        <v>643</v>
      </c>
      <c r="C91" s="566" t="s">
        <v>819</v>
      </c>
      <c r="D91" s="564"/>
      <c r="E91" s="564"/>
      <c r="F91" s="565"/>
    </row>
    <row r="92" spans="1:6" x14ac:dyDescent="0.25">
      <c r="A92" s="562"/>
      <c r="B92" s="233" t="s">
        <v>698</v>
      </c>
      <c r="C92" s="566" t="s">
        <v>820</v>
      </c>
      <c r="D92" s="564"/>
      <c r="E92" s="564"/>
      <c r="F92" s="565"/>
    </row>
    <row r="93" spans="1:6" x14ac:dyDescent="0.25">
      <c r="A93" s="562"/>
      <c r="B93" s="233" t="s">
        <v>699</v>
      </c>
      <c r="C93" s="566" t="s">
        <v>821</v>
      </c>
      <c r="D93" s="564"/>
      <c r="E93" s="564"/>
      <c r="F93" s="565"/>
    </row>
    <row r="94" spans="1:6" x14ac:dyDescent="0.25">
      <c r="A94" s="562"/>
      <c r="B94" s="233" t="s">
        <v>635</v>
      </c>
      <c r="C94" s="566" t="s">
        <v>822</v>
      </c>
      <c r="D94" s="564"/>
      <c r="E94" s="564"/>
      <c r="F94" s="565"/>
    </row>
    <row r="95" spans="1:6" ht="51" customHeight="1" x14ac:dyDescent="0.25">
      <c r="A95" s="562"/>
      <c r="B95" s="233" t="s">
        <v>827</v>
      </c>
      <c r="C95" s="563" t="s">
        <v>828</v>
      </c>
      <c r="D95" s="567"/>
      <c r="E95" s="233" t="s">
        <v>829</v>
      </c>
      <c r="F95" s="240" t="s">
        <v>830</v>
      </c>
    </row>
    <row r="96" spans="1:6" ht="57.75" customHeight="1" x14ac:dyDescent="0.25">
      <c r="A96" s="562"/>
      <c r="B96" s="233" t="s">
        <v>646</v>
      </c>
      <c r="C96" s="568" t="s">
        <v>831</v>
      </c>
      <c r="D96" s="568"/>
      <c r="E96" s="233" t="s">
        <v>832</v>
      </c>
      <c r="F96" s="240" t="s">
        <v>833</v>
      </c>
    </row>
    <row r="97" spans="1:6" ht="25.5" x14ac:dyDescent="0.25">
      <c r="A97" s="562"/>
      <c r="B97" s="233" t="s">
        <v>834</v>
      </c>
      <c r="C97" s="559" t="s">
        <v>835</v>
      </c>
      <c r="D97" s="560"/>
      <c r="E97" s="560"/>
      <c r="F97" s="561"/>
    </row>
    <row r="101" spans="1:6" ht="15" customHeight="1" x14ac:dyDescent="0.25"/>
    <row r="107" spans="1:6" ht="15" customHeight="1" x14ac:dyDescent="0.25"/>
  </sheetData>
  <mergeCells count="84">
    <mergeCell ref="A2:A4"/>
    <mergeCell ref="B2:B4"/>
    <mergeCell ref="C7:E7"/>
    <mergeCell ref="C8:E8"/>
    <mergeCell ref="D20:E20"/>
    <mergeCell ref="C9:E9"/>
    <mergeCell ref="C10:E10"/>
    <mergeCell ref="D11:D14"/>
    <mergeCell ref="B11:B14"/>
    <mergeCell ref="C11:C14"/>
    <mergeCell ref="D15:D18"/>
    <mergeCell ref="C19:E19"/>
    <mergeCell ref="C29:E29"/>
    <mergeCell ref="C30:E30"/>
    <mergeCell ref="B15:B18"/>
    <mergeCell ref="C15:C18"/>
    <mergeCell ref="B20:B28"/>
    <mergeCell ref="D23:E23"/>
    <mergeCell ref="D24:E24"/>
    <mergeCell ref="D25:E25"/>
    <mergeCell ref="D26:E26"/>
    <mergeCell ref="D27:E27"/>
    <mergeCell ref="D28:E28"/>
    <mergeCell ref="D21:E21"/>
    <mergeCell ref="D22:E22"/>
    <mergeCell ref="C44:F44"/>
    <mergeCell ref="C37:C42"/>
    <mergeCell ref="B31:B42"/>
    <mergeCell ref="F38:G38"/>
    <mergeCell ref="F37:G37"/>
    <mergeCell ref="F40:G40"/>
    <mergeCell ref="F39:G39"/>
    <mergeCell ref="F41:G41"/>
    <mergeCell ref="F42:G42"/>
    <mergeCell ref="C31:C36"/>
    <mergeCell ref="C50:E50"/>
    <mergeCell ref="C51:E51"/>
    <mergeCell ref="C53:F53"/>
    <mergeCell ref="C57:F57"/>
    <mergeCell ref="C52:E52"/>
    <mergeCell ref="C54:E54"/>
    <mergeCell ref="E71:G71"/>
    <mergeCell ref="E72:G72"/>
    <mergeCell ref="E73:G73"/>
    <mergeCell ref="C59:E59"/>
    <mergeCell ref="C60:E60"/>
    <mergeCell ref="C61:E61"/>
    <mergeCell ref="B76:B77"/>
    <mergeCell ref="A7:A77"/>
    <mergeCell ref="B71:B73"/>
    <mergeCell ref="C71:D71"/>
    <mergeCell ref="C72:D72"/>
    <mergeCell ref="C73:D73"/>
    <mergeCell ref="B54:B56"/>
    <mergeCell ref="C55:E55"/>
    <mergeCell ref="C56:E56"/>
    <mergeCell ref="B62:B70"/>
    <mergeCell ref="C58:F58"/>
    <mergeCell ref="C45:E45"/>
    <mergeCell ref="C46:E46"/>
    <mergeCell ref="C47:E47"/>
    <mergeCell ref="C48:E48"/>
    <mergeCell ref="C49:E49"/>
    <mergeCell ref="C94:F94"/>
    <mergeCell ref="C95:D95"/>
    <mergeCell ref="C96:D96"/>
    <mergeCell ref="C74:G74"/>
    <mergeCell ref="C75:G75"/>
    <mergeCell ref="C97:F97"/>
    <mergeCell ref="A80:A97"/>
    <mergeCell ref="C87:F87"/>
    <mergeCell ref="C88:F88"/>
    <mergeCell ref="C89:F89"/>
    <mergeCell ref="C90:F90"/>
    <mergeCell ref="C91:F91"/>
    <mergeCell ref="C92:F92"/>
    <mergeCell ref="C80:F80"/>
    <mergeCell ref="C81:F81"/>
    <mergeCell ref="C82:F82"/>
    <mergeCell ref="C83:F83"/>
    <mergeCell ref="C84:F84"/>
    <mergeCell ref="C85:F85"/>
    <mergeCell ref="C86:F86"/>
    <mergeCell ref="C93:F9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5" x14ac:dyDescent="0.25"/>
  <cols>
    <col min="1" max="1" width="41" style="181" customWidth="1"/>
    <col min="2" max="2" width="17" customWidth="1"/>
    <col min="3" max="3" width="17.7109375" customWidth="1"/>
    <col min="4" max="4" width="14.42578125" customWidth="1"/>
    <col min="7" max="7" width="14.42578125" customWidth="1"/>
    <col min="21" max="21" width="11.42578125" style="108" customWidth="1"/>
    <col min="22" max="22" width="11.42578125" style="181"/>
  </cols>
  <sheetData>
    <row r="1" spans="1:22" ht="195" x14ac:dyDescent="0.25">
      <c r="A1" s="182" t="s">
        <v>594</v>
      </c>
      <c r="B1" s="182" t="s">
        <v>574</v>
      </c>
      <c r="C1" s="182" t="s">
        <v>575</v>
      </c>
      <c r="D1" s="182" t="s">
        <v>576</v>
      </c>
      <c r="E1" s="182" t="s">
        <v>577</v>
      </c>
      <c r="F1" s="182" t="s">
        <v>578</v>
      </c>
      <c r="G1" s="182" t="s">
        <v>579</v>
      </c>
      <c r="H1" s="182" t="s">
        <v>580</v>
      </c>
      <c r="I1" s="182" t="s">
        <v>581</v>
      </c>
      <c r="J1" s="182" t="s">
        <v>582</v>
      </c>
      <c r="K1" s="182" t="s">
        <v>583</v>
      </c>
      <c r="L1" s="182" t="s">
        <v>584</v>
      </c>
      <c r="M1" s="182" t="s">
        <v>585</v>
      </c>
      <c r="N1" s="182" t="s">
        <v>586</v>
      </c>
      <c r="O1" s="182" t="s">
        <v>587</v>
      </c>
      <c r="P1" s="182" t="s">
        <v>588</v>
      </c>
      <c r="Q1" s="182" t="s">
        <v>589</v>
      </c>
      <c r="R1" s="182" t="s">
        <v>590</v>
      </c>
      <c r="S1" s="182" t="s">
        <v>591</v>
      </c>
      <c r="T1" s="182" t="s">
        <v>592</v>
      </c>
      <c r="U1" s="183" t="s">
        <v>247</v>
      </c>
      <c r="V1" s="182" t="s">
        <v>593</v>
      </c>
    </row>
    <row r="2" spans="1:22" x14ac:dyDescent="0.2">
      <c r="A2" s="180" t="s">
        <v>248</v>
      </c>
      <c r="B2" s="109" t="s">
        <v>599</v>
      </c>
      <c r="C2" s="109" t="s">
        <v>599</v>
      </c>
      <c r="D2" s="109" t="s">
        <v>599</v>
      </c>
      <c r="E2" s="109" t="s">
        <v>599</v>
      </c>
      <c r="F2" s="109" t="s">
        <v>599</v>
      </c>
      <c r="G2" s="109" t="s">
        <v>599</v>
      </c>
      <c r="H2" s="109" t="s">
        <v>599</v>
      </c>
      <c r="I2" s="109" t="s">
        <v>599</v>
      </c>
      <c r="J2" s="109" t="s">
        <v>599</v>
      </c>
      <c r="K2" s="109" t="s">
        <v>599</v>
      </c>
      <c r="L2" s="109" t="s">
        <v>599</v>
      </c>
      <c r="M2" s="109" t="s">
        <v>599</v>
      </c>
      <c r="N2" s="109" t="s">
        <v>599</v>
      </c>
      <c r="O2" s="109" t="s">
        <v>33</v>
      </c>
      <c r="P2" s="109" t="s">
        <v>33</v>
      </c>
      <c r="Q2" s="109" t="s">
        <v>33</v>
      </c>
      <c r="R2" s="109" t="s">
        <v>33</v>
      </c>
      <c r="S2" s="109" t="s">
        <v>33</v>
      </c>
      <c r="T2" s="109" t="s">
        <v>33</v>
      </c>
      <c r="U2" s="109">
        <f>COUNTIF(B2:T2,"Si")</f>
        <v>6</v>
      </c>
      <c r="V2" s="180" t="str">
        <f>IF(U2&lt;=5,"Moderado",IF(U2&lt;=10,"Mayor","Catastrofico"))</f>
        <v>Mayor</v>
      </c>
    </row>
    <row r="3" spans="1:22" x14ac:dyDescent="0.2">
      <c r="A3" s="180"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80" t="str">
        <f t="shared" ref="V3:V6" si="1">IF(U3&lt;=5,"Moderado",IF(U3&lt;=10,"Mayor","Catastrofico"))</f>
        <v>Catastrofico</v>
      </c>
    </row>
    <row r="4" spans="1:22" x14ac:dyDescent="0.2">
      <c r="A4" s="180" t="s">
        <v>596</v>
      </c>
      <c r="B4" s="109" t="s">
        <v>599</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80" t="str">
        <f t="shared" si="1"/>
        <v>Catastrofico</v>
      </c>
    </row>
    <row r="5" spans="1:22" x14ac:dyDescent="0.2">
      <c r="A5" s="180" t="s">
        <v>597</v>
      </c>
      <c r="B5" s="109" t="s">
        <v>599</v>
      </c>
      <c r="C5" s="109" t="s">
        <v>33</v>
      </c>
      <c r="D5" s="109" t="s">
        <v>599</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80" t="str">
        <f>IF(U5&lt;=5,"Moderado",IF(U5&lt;=10,"Mayor","Catastrofico"))</f>
        <v>Catastrofico</v>
      </c>
    </row>
    <row r="6" spans="1:22" x14ac:dyDescent="0.2">
      <c r="A6" s="180" t="s">
        <v>598</v>
      </c>
      <c r="B6" s="109" t="s">
        <v>599</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80" t="str">
        <f t="shared" si="1"/>
        <v>Catastrofico</v>
      </c>
    </row>
    <row r="7" spans="1:22" ht="15.75" customHeight="1" x14ac:dyDescent="0.2">
      <c r="A7" s="180"/>
      <c r="B7" s="109"/>
      <c r="C7" s="109"/>
      <c r="D7" s="109"/>
      <c r="E7" s="109"/>
      <c r="F7" s="109"/>
      <c r="G7" s="109"/>
      <c r="H7" s="109"/>
      <c r="I7" s="109"/>
      <c r="J7" s="109"/>
      <c r="K7" s="109"/>
      <c r="L7" s="109"/>
      <c r="M7" s="109"/>
      <c r="N7" s="109"/>
      <c r="O7" s="109"/>
      <c r="P7" s="109"/>
      <c r="Q7" s="109"/>
      <c r="R7" s="109"/>
      <c r="S7" s="109"/>
      <c r="T7" s="109"/>
      <c r="U7" s="110"/>
      <c r="V7" s="180"/>
    </row>
    <row r="8" spans="1:22" x14ac:dyDescent="0.2">
      <c r="A8" s="180"/>
      <c r="B8" s="109"/>
      <c r="C8" s="109"/>
      <c r="D8" s="109"/>
      <c r="E8" s="109"/>
      <c r="F8" s="109"/>
      <c r="G8" s="109"/>
      <c r="H8" s="109"/>
      <c r="I8" s="109"/>
      <c r="J8" s="109"/>
      <c r="K8" s="109"/>
      <c r="L8" s="109"/>
      <c r="M8" s="109"/>
      <c r="N8" s="109"/>
      <c r="O8" s="109"/>
      <c r="P8" s="109"/>
      <c r="Q8" s="109"/>
      <c r="R8" s="109"/>
      <c r="S8" s="109"/>
      <c r="T8" s="109"/>
      <c r="U8" s="110"/>
      <c r="V8" s="180"/>
    </row>
    <row r="9" spans="1:22" x14ac:dyDescent="0.2">
      <c r="A9" s="180"/>
      <c r="B9" s="109"/>
      <c r="C9" s="109"/>
      <c r="D9" s="109"/>
      <c r="E9" s="109"/>
      <c r="F9" s="109"/>
      <c r="G9" s="109"/>
      <c r="H9" s="109"/>
      <c r="I9" s="109"/>
      <c r="J9" s="109"/>
      <c r="K9" s="109"/>
      <c r="L9" s="109"/>
      <c r="M9" s="109"/>
      <c r="N9" s="109"/>
      <c r="O9" s="109"/>
      <c r="P9" s="109"/>
      <c r="Q9" s="109"/>
      <c r="R9" s="109"/>
      <c r="S9" s="109"/>
      <c r="T9" s="109"/>
      <c r="U9" s="110"/>
      <c r="V9" s="180"/>
    </row>
    <row r="10" spans="1:22" x14ac:dyDescent="0.2">
      <c r="A10" s="180"/>
      <c r="B10" s="109"/>
      <c r="C10" s="109"/>
      <c r="D10" s="109"/>
      <c r="E10" s="109"/>
      <c r="F10" s="109"/>
      <c r="G10" s="109"/>
      <c r="H10" s="109"/>
      <c r="I10" s="109"/>
      <c r="J10" s="109"/>
      <c r="K10" s="109"/>
      <c r="L10" s="109"/>
      <c r="M10" s="109"/>
      <c r="N10" s="109"/>
      <c r="O10" s="109"/>
      <c r="P10" s="109"/>
      <c r="Q10" s="109"/>
      <c r="R10" s="109"/>
      <c r="S10" s="109"/>
      <c r="T10" s="109"/>
      <c r="U10" s="110"/>
      <c r="V10" s="180"/>
    </row>
    <row r="11" spans="1:22" x14ac:dyDescent="0.2">
      <c r="A11" s="180"/>
      <c r="B11" s="109"/>
      <c r="C11" s="109"/>
      <c r="D11" s="109"/>
      <c r="E11" s="109"/>
      <c r="F11" s="109"/>
      <c r="G11" s="109"/>
      <c r="H11" s="109"/>
      <c r="I11" s="109"/>
      <c r="J11" s="109"/>
      <c r="K11" s="109"/>
      <c r="L11" s="109"/>
      <c r="M11" s="109"/>
      <c r="N11" s="109"/>
      <c r="O11" s="109"/>
      <c r="P11" s="109"/>
      <c r="Q11" s="109"/>
      <c r="R11" s="109"/>
      <c r="S11" s="109"/>
      <c r="T11" s="109"/>
      <c r="U11" s="110"/>
      <c r="V11" s="180"/>
    </row>
    <row r="12" spans="1:22" x14ac:dyDescent="0.2">
      <c r="A12" s="180"/>
      <c r="B12" s="109"/>
      <c r="C12" s="109"/>
      <c r="D12" s="109"/>
      <c r="E12" s="109"/>
      <c r="F12" s="109"/>
      <c r="G12" s="109"/>
      <c r="H12" s="109"/>
      <c r="I12" s="109"/>
      <c r="J12" s="109"/>
      <c r="K12" s="109"/>
      <c r="L12" s="109"/>
      <c r="M12" s="109"/>
      <c r="N12" s="109"/>
      <c r="O12" s="109"/>
      <c r="P12" s="109"/>
      <c r="Q12" s="109"/>
      <c r="R12" s="109"/>
      <c r="S12" s="109"/>
      <c r="T12" s="109"/>
      <c r="U12" s="110"/>
      <c r="V12" s="180"/>
    </row>
    <row r="13" spans="1:22" x14ac:dyDescent="0.2">
      <c r="A13" s="180"/>
      <c r="B13" s="109"/>
      <c r="C13" s="109"/>
      <c r="D13" s="109"/>
      <c r="E13" s="109"/>
      <c r="F13" s="109"/>
      <c r="G13" s="109"/>
      <c r="H13" s="109"/>
      <c r="I13" s="109"/>
      <c r="J13" s="109"/>
      <c r="K13" s="109"/>
      <c r="L13" s="109"/>
      <c r="M13" s="109"/>
      <c r="N13" s="109"/>
      <c r="O13" s="109"/>
      <c r="P13" s="109"/>
      <c r="Q13" s="109"/>
      <c r="R13" s="109"/>
      <c r="S13" s="109"/>
      <c r="T13" s="109"/>
      <c r="U13" s="110"/>
      <c r="V13" s="180"/>
    </row>
    <row r="14" spans="1:22" x14ac:dyDescent="0.2">
      <c r="A14" s="180"/>
      <c r="B14" s="109"/>
      <c r="C14" s="109"/>
      <c r="D14" s="109"/>
      <c r="E14" s="109"/>
      <c r="F14" s="109"/>
      <c r="G14" s="109"/>
      <c r="H14" s="109"/>
      <c r="I14" s="109"/>
      <c r="J14" s="109"/>
      <c r="K14" s="109"/>
      <c r="L14" s="109"/>
      <c r="M14" s="109"/>
      <c r="N14" s="109"/>
      <c r="O14" s="109"/>
      <c r="P14" s="109"/>
      <c r="Q14" s="109"/>
      <c r="R14" s="109"/>
      <c r="S14" s="109"/>
      <c r="T14" s="109"/>
      <c r="U14" s="110"/>
      <c r="V14" s="180"/>
    </row>
    <row r="15" spans="1:22" x14ac:dyDescent="0.2">
      <c r="A15" s="180"/>
      <c r="B15" s="109"/>
      <c r="C15" s="109"/>
      <c r="D15" s="109"/>
      <c r="E15" s="109"/>
      <c r="F15" s="109"/>
      <c r="G15" s="109"/>
      <c r="H15" s="109"/>
      <c r="I15" s="109"/>
      <c r="J15" s="109"/>
      <c r="K15" s="109"/>
      <c r="L15" s="109"/>
      <c r="M15" s="109"/>
      <c r="N15" s="109"/>
      <c r="O15" s="109"/>
      <c r="P15" s="109"/>
      <c r="Q15" s="109"/>
      <c r="R15" s="109"/>
      <c r="S15" s="109"/>
      <c r="T15" s="109"/>
      <c r="U15" s="110"/>
      <c r="V15" s="180"/>
    </row>
    <row r="16" spans="1:22" x14ac:dyDescent="0.25">
      <c r="A16" s="180"/>
      <c r="B16" s="109"/>
      <c r="C16" s="109"/>
      <c r="D16" s="109"/>
      <c r="E16" s="109"/>
      <c r="F16" s="109"/>
      <c r="G16" s="109"/>
      <c r="H16" s="109"/>
      <c r="I16" s="109"/>
      <c r="J16" s="109"/>
      <c r="K16" s="109"/>
      <c r="L16" s="109"/>
      <c r="M16" s="109"/>
      <c r="N16" s="109"/>
      <c r="O16" s="109"/>
      <c r="P16" s="109"/>
      <c r="Q16" s="109"/>
      <c r="R16" s="109"/>
      <c r="S16" s="109"/>
      <c r="T16" s="109"/>
      <c r="U16" s="110"/>
      <c r="V16" s="180"/>
    </row>
    <row r="17" spans="1:22" x14ac:dyDescent="0.25">
      <c r="A17" s="180"/>
      <c r="B17" s="109"/>
      <c r="C17" s="109"/>
      <c r="D17" s="109"/>
      <c r="E17" s="109"/>
      <c r="F17" s="109"/>
      <c r="G17" s="109"/>
      <c r="H17" s="109"/>
      <c r="I17" s="109"/>
      <c r="J17" s="109"/>
      <c r="K17" s="109"/>
      <c r="L17" s="109"/>
      <c r="M17" s="109"/>
      <c r="N17" s="109"/>
      <c r="O17" s="109"/>
      <c r="P17" s="109"/>
      <c r="Q17" s="109"/>
      <c r="R17" s="109"/>
      <c r="S17" s="109"/>
      <c r="T17" s="109"/>
      <c r="U17" s="110"/>
      <c r="V17" s="180"/>
    </row>
    <row r="18" spans="1:22" x14ac:dyDescent="0.25">
      <c r="A18" s="180"/>
      <c r="B18" s="109"/>
      <c r="C18" s="109"/>
      <c r="D18" s="109"/>
      <c r="E18" s="109"/>
      <c r="F18" s="109"/>
      <c r="G18" s="109"/>
      <c r="H18" s="109"/>
      <c r="I18" s="109"/>
      <c r="J18" s="109"/>
      <c r="K18" s="109"/>
      <c r="L18" s="109"/>
      <c r="M18" s="109"/>
      <c r="N18" s="109"/>
      <c r="O18" s="109"/>
      <c r="P18" s="109"/>
      <c r="Q18" s="109"/>
      <c r="R18" s="109"/>
      <c r="S18" s="109"/>
      <c r="T18" s="109"/>
      <c r="U18" s="110"/>
      <c r="V18" s="180"/>
    </row>
    <row r="19" spans="1:22" x14ac:dyDescent="0.25">
      <c r="A19" s="180"/>
      <c r="B19" s="109"/>
      <c r="C19" s="109"/>
      <c r="D19" s="109"/>
      <c r="E19" s="109"/>
      <c r="F19" s="109"/>
      <c r="G19" s="109"/>
      <c r="H19" s="109"/>
      <c r="I19" s="109"/>
      <c r="J19" s="109"/>
      <c r="K19" s="109"/>
      <c r="L19" s="109"/>
      <c r="M19" s="109"/>
      <c r="N19" s="109"/>
      <c r="O19" s="109"/>
      <c r="P19" s="109"/>
      <c r="Q19" s="109"/>
      <c r="R19" s="109"/>
      <c r="S19" s="109"/>
      <c r="T19" s="109"/>
      <c r="U19" s="110"/>
      <c r="V19" s="180"/>
    </row>
    <row r="20" spans="1:22" x14ac:dyDescent="0.25">
      <c r="A20" s="180"/>
      <c r="B20" s="109"/>
      <c r="C20" s="109"/>
      <c r="D20" s="109"/>
      <c r="E20" s="109"/>
      <c r="F20" s="109"/>
      <c r="G20" s="109"/>
      <c r="H20" s="109"/>
      <c r="I20" s="109"/>
      <c r="J20" s="109"/>
      <c r="K20" s="109"/>
      <c r="L20" s="109"/>
      <c r="M20" s="109"/>
      <c r="N20" s="109"/>
      <c r="O20" s="109"/>
      <c r="P20" s="109"/>
      <c r="Q20" s="109"/>
      <c r="R20" s="109"/>
      <c r="S20" s="109"/>
      <c r="T20" s="109"/>
      <c r="U20" s="110"/>
      <c r="V20" s="180"/>
    </row>
    <row r="21" spans="1:22" x14ac:dyDescent="0.25">
      <c r="A21" s="180"/>
      <c r="B21" s="109"/>
      <c r="C21" s="109"/>
      <c r="D21" s="109"/>
      <c r="E21" s="109"/>
      <c r="F21" s="109"/>
      <c r="G21" s="109"/>
      <c r="H21" s="109"/>
      <c r="I21" s="109"/>
      <c r="J21" s="109"/>
      <c r="K21" s="109"/>
      <c r="L21" s="109"/>
      <c r="M21" s="109"/>
      <c r="N21" s="109"/>
      <c r="O21" s="109"/>
      <c r="P21" s="109"/>
      <c r="Q21" s="109"/>
      <c r="R21" s="109"/>
      <c r="S21" s="109"/>
      <c r="T21" s="109"/>
      <c r="U21" s="110"/>
      <c r="V21" s="180"/>
    </row>
    <row r="22" spans="1:22" x14ac:dyDescent="0.25">
      <c r="A22" s="180"/>
      <c r="B22" s="109"/>
      <c r="C22" s="109"/>
      <c r="D22" s="109"/>
      <c r="E22" s="109"/>
      <c r="F22" s="109"/>
      <c r="G22" s="109"/>
      <c r="H22" s="109"/>
      <c r="I22" s="109"/>
      <c r="J22" s="109"/>
      <c r="K22" s="109"/>
      <c r="L22" s="109"/>
      <c r="M22" s="109"/>
      <c r="N22" s="109"/>
      <c r="O22" s="109"/>
      <c r="P22" s="109"/>
      <c r="Q22" s="109"/>
      <c r="R22" s="109"/>
      <c r="S22" s="109"/>
      <c r="T22" s="109"/>
      <c r="U22" s="110"/>
      <c r="V22" s="180"/>
    </row>
    <row r="23" spans="1:22" x14ac:dyDescent="0.25">
      <c r="A23" s="180"/>
      <c r="B23" s="109"/>
      <c r="C23" s="109"/>
      <c r="D23" s="109"/>
      <c r="E23" s="109"/>
      <c r="F23" s="109"/>
      <c r="G23" s="109"/>
      <c r="H23" s="109"/>
      <c r="I23" s="109"/>
      <c r="J23" s="109"/>
      <c r="K23" s="109"/>
      <c r="L23" s="109"/>
      <c r="M23" s="109"/>
      <c r="N23" s="109"/>
      <c r="O23" s="109"/>
      <c r="P23" s="109"/>
      <c r="Q23" s="109"/>
      <c r="R23" s="109"/>
      <c r="S23" s="109"/>
      <c r="T23" s="109"/>
      <c r="U23" s="110"/>
      <c r="V23" s="180"/>
    </row>
    <row r="24" spans="1:22" x14ac:dyDescent="0.25">
      <c r="A24" s="180"/>
      <c r="B24" s="109"/>
      <c r="C24" s="109"/>
      <c r="D24" s="109"/>
      <c r="E24" s="109"/>
      <c r="F24" s="109"/>
      <c r="G24" s="109"/>
      <c r="H24" s="109"/>
      <c r="I24" s="109"/>
      <c r="J24" s="109"/>
      <c r="K24" s="109"/>
      <c r="L24" s="109"/>
      <c r="M24" s="109"/>
      <c r="N24" s="109"/>
      <c r="O24" s="109"/>
      <c r="P24" s="109"/>
      <c r="Q24" s="109"/>
      <c r="R24" s="109"/>
      <c r="S24" s="109"/>
      <c r="T24" s="109"/>
      <c r="U24" s="110"/>
      <c r="V24" s="180"/>
    </row>
    <row r="25" spans="1:22" x14ac:dyDescent="0.25">
      <c r="A25" s="180"/>
      <c r="B25" s="109"/>
      <c r="C25" s="109"/>
      <c r="D25" s="109"/>
      <c r="E25" s="109"/>
      <c r="F25" s="109"/>
      <c r="G25" s="109"/>
      <c r="H25" s="109"/>
      <c r="I25" s="109"/>
      <c r="J25" s="109"/>
      <c r="K25" s="109"/>
      <c r="L25" s="109"/>
      <c r="M25" s="109"/>
      <c r="N25" s="109"/>
      <c r="O25" s="109"/>
      <c r="P25" s="109"/>
      <c r="Q25" s="109"/>
      <c r="R25" s="109"/>
      <c r="S25" s="109"/>
      <c r="T25" s="109"/>
      <c r="U25" s="110"/>
      <c r="V25" s="180"/>
    </row>
    <row r="26" spans="1:22" x14ac:dyDescent="0.25">
      <c r="A26" s="180"/>
      <c r="B26" s="109"/>
      <c r="C26" s="109"/>
      <c r="D26" s="109"/>
      <c r="E26" s="109"/>
      <c r="F26" s="109"/>
      <c r="G26" s="109"/>
      <c r="H26" s="109"/>
      <c r="I26" s="109"/>
      <c r="J26" s="109"/>
      <c r="K26" s="109"/>
      <c r="L26" s="109"/>
      <c r="M26" s="109"/>
      <c r="N26" s="109"/>
      <c r="O26" s="109"/>
      <c r="P26" s="109"/>
      <c r="Q26" s="109"/>
      <c r="R26" s="109"/>
      <c r="S26" s="109"/>
      <c r="T26" s="109"/>
      <c r="U26" s="110"/>
      <c r="V26" s="180"/>
    </row>
    <row r="27" spans="1:22" x14ac:dyDescent="0.25">
      <c r="A27" s="180"/>
      <c r="B27" s="109"/>
      <c r="C27" s="109"/>
      <c r="D27" s="109"/>
      <c r="E27" s="109"/>
      <c r="F27" s="109"/>
      <c r="G27" s="109"/>
      <c r="H27" s="109"/>
      <c r="I27" s="109"/>
      <c r="J27" s="109"/>
      <c r="K27" s="109"/>
      <c r="L27" s="109"/>
      <c r="M27" s="109"/>
      <c r="N27" s="109"/>
      <c r="O27" s="109"/>
      <c r="P27" s="109"/>
      <c r="Q27" s="109"/>
      <c r="R27" s="109"/>
      <c r="S27" s="109"/>
      <c r="T27" s="109"/>
      <c r="U27" s="110"/>
      <c r="V27" s="180"/>
    </row>
    <row r="28" spans="1:22" x14ac:dyDescent="0.25">
      <c r="A28" s="180"/>
      <c r="B28" s="109"/>
      <c r="C28" s="109"/>
      <c r="D28" s="109"/>
      <c r="E28" s="109"/>
      <c r="F28" s="109"/>
      <c r="G28" s="109"/>
      <c r="H28" s="109"/>
      <c r="I28" s="109"/>
      <c r="J28" s="109"/>
      <c r="K28" s="109"/>
      <c r="L28" s="109"/>
      <c r="M28" s="109"/>
      <c r="N28" s="109"/>
      <c r="O28" s="109"/>
      <c r="P28" s="109"/>
      <c r="Q28" s="109"/>
      <c r="R28" s="109"/>
      <c r="S28" s="109"/>
      <c r="T28" s="109"/>
      <c r="U28" s="110"/>
      <c r="V28" s="180"/>
    </row>
    <row r="29" spans="1:22" x14ac:dyDescent="0.25">
      <c r="A29" s="180"/>
      <c r="B29" s="109"/>
      <c r="C29" s="109"/>
      <c r="D29" s="109"/>
      <c r="E29" s="109"/>
      <c r="F29" s="109"/>
      <c r="G29" s="109"/>
      <c r="H29" s="109"/>
      <c r="I29" s="109"/>
      <c r="J29" s="109"/>
      <c r="K29" s="109"/>
      <c r="L29" s="109"/>
      <c r="M29" s="109"/>
      <c r="N29" s="109"/>
      <c r="O29" s="109"/>
      <c r="P29" s="109"/>
      <c r="Q29" s="109"/>
      <c r="R29" s="109"/>
      <c r="S29" s="109"/>
      <c r="T29" s="109"/>
      <c r="U29" s="110"/>
      <c r="V29" s="180"/>
    </row>
    <row r="30" spans="1:22" x14ac:dyDescent="0.25">
      <c r="A30" s="180"/>
      <c r="B30" s="109"/>
      <c r="C30" s="109"/>
      <c r="D30" s="109"/>
      <c r="E30" s="109"/>
      <c r="F30" s="109"/>
      <c r="G30" s="109"/>
      <c r="H30" s="109"/>
      <c r="I30" s="109"/>
      <c r="J30" s="109"/>
      <c r="K30" s="109"/>
      <c r="L30" s="109"/>
      <c r="M30" s="109"/>
      <c r="N30" s="109"/>
      <c r="O30" s="109"/>
      <c r="P30" s="109"/>
      <c r="Q30" s="109"/>
      <c r="R30" s="109"/>
      <c r="S30" s="109"/>
      <c r="T30" s="109"/>
      <c r="U30" s="110"/>
      <c r="V30" s="180"/>
    </row>
    <row r="31" spans="1:22" x14ac:dyDescent="0.25">
      <c r="A31" s="180"/>
      <c r="B31" s="109"/>
      <c r="C31" s="109"/>
      <c r="D31" s="109"/>
      <c r="E31" s="109"/>
      <c r="F31" s="109"/>
      <c r="G31" s="109"/>
      <c r="H31" s="109"/>
      <c r="I31" s="109"/>
      <c r="J31" s="109"/>
      <c r="K31" s="109"/>
      <c r="L31" s="109"/>
      <c r="M31" s="109"/>
      <c r="N31" s="109"/>
      <c r="O31" s="109"/>
      <c r="P31" s="109"/>
      <c r="Q31" s="109"/>
      <c r="R31" s="109"/>
      <c r="S31" s="109"/>
      <c r="T31" s="109"/>
      <c r="U31" s="110"/>
      <c r="V31" s="180"/>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38"/>
  <sheetViews>
    <sheetView tabSelected="1" zoomScale="70" zoomScaleNormal="70" workbookViewId="0">
      <selection activeCell="B1" sqref="B1:R3"/>
    </sheetView>
  </sheetViews>
  <sheetFormatPr baseColWidth="10" defaultColWidth="11.42578125" defaultRowHeight="12.75" x14ac:dyDescent="0.25"/>
  <cols>
    <col min="1" max="1" width="20.7109375" style="166" customWidth="1"/>
    <col min="2" max="2" width="15.7109375" style="166" customWidth="1"/>
    <col min="3" max="3" width="14.28515625" style="166" customWidth="1"/>
    <col min="4" max="4" width="38.28515625" style="166" customWidth="1"/>
    <col min="5" max="5" width="19.28515625" style="177" customWidth="1"/>
    <col min="6" max="6" width="20.85546875" style="177" bestFit="1" customWidth="1"/>
    <col min="7" max="7" width="18.42578125" style="177" bestFit="1" customWidth="1"/>
    <col min="8" max="8" width="30.85546875" style="177" bestFit="1" customWidth="1"/>
    <col min="9" max="9" width="20.140625" style="177" bestFit="1" customWidth="1"/>
    <col min="10" max="10" width="29.140625" style="177" customWidth="1"/>
    <col min="11" max="11" width="13" style="224" customWidth="1"/>
    <col min="12" max="12" width="49.7109375" style="177" customWidth="1"/>
    <col min="13" max="13" width="38.140625" style="177" customWidth="1"/>
    <col min="14" max="14" width="22" style="178" customWidth="1"/>
    <col min="15" max="15" width="12.140625" style="178" bestFit="1" customWidth="1"/>
    <col min="16" max="16" width="14.28515625" style="178" bestFit="1" customWidth="1"/>
    <col min="17" max="17" width="79.5703125" style="166" customWidth="1"/>
    <col min="18" max="18" width="15.5703125" style="166" customWidth="1"/>
    <col min="19" max="20" width="19.85546875" style="166" customWidth="1"/>
    <col min="21" max="21" width="21.5703125" style="166" customWidth="1"/>
    <col min="22" max="22" width="17.28515625" style="166" customWidth="1"/>
    <col min="23" max="23" width="20.140625" style="166" customWidth="1"/>
    <col min="24" max="24" width="23.28515625" style="166" customWidth="1"/>
    <col min="25" max="25" width="20.140625" style="166" customWidth="1"/>
    <col min="26" max="26" width="15.5703125" style="166" hidden="1" customWidth="1"/>
    <col min="27" max="28" width="15.5703125" style="166" customWidth="1"/>
    <col min="29" max="29" width="4.42578125" style="178" hidden="1" customWidth="1"/>
    <col min="30" max="30" width="16" style="178" customWidth="1"/>
    <col min="31" max="31" width="6.42578125" style="178" hidden="1" customWidth="1"/>
    <col min="32" max="32" width="16.140625" style="166" customWidth="1"/>
    <col min="33" max="33" width="28.42578125" style="166" bestFit="1" customWidth="1"/>
    <col min="34" max="34" width="24.42578125" style="166" bestFit="1" customWidth="1"/>
    <col min="35" max="35" width="24.42578125" style="222" customWidth="1"/>
    <col min="36" max="36" width="18.42578125" style="178" customWidth="1"/>
    <col min="37" max="37" width="12.28515625" style="178" customWidth="1"/>
    <col min="38" max="38" width="16.140625" style="178" bestFit="1" customWidth="1"/>
    <col min="39" max="39" width="13.85546875" style="166" bestFit="1" customWidth="1"/>
    <col min="40" max="40" width="60" style="166" customWidth="1"/>
    <col min="41" max="41" width="33.42578125" style="166" customWidth="1"/>
    <col min="42" max="42" width="37.85546875" style="222" customWidth="1"/>
    <col min="43" max="43" width="27.140625" style="177" customWidth="1"/>
    <col min="44" max="44" width="18.85546875" style="178" bestFit="1" customWidth="1"/>
    <col min="45" max="45" width="17.42578125" style="178" customWidth="1"/>
    <col min="46" max="46" width="29.85546875" style="166" customWidth="1"/>
    <col min="47" max="47" width="69.140625" style="166" customWidth="1"/>
    <col min="48" max="48" width="35.42578125" style="166" customWidth="1"/>
    <col min="49" max="49" width="28.140625" style="166" customWidth="1"/>
    <col min="50" max="50" width="18.5703125" style="222" hidden="1" customWidth="1"/>
    <col min="51" max="51" width="15.140625" style="222" hidden="1" customWidth="1"/>
    <col min="52" max="52" width="26.28515625" style="222" hidden="1" customWidth="1"/>
    <col min="53" max="53" width="18.85546875" style="222" hidden="1" customWidth="1"/>
    <col min="54" max="54" width="20.5703125" style="222" hidden="1" customWidth="1"/>
    <col min="55" max="55" width="19.7109375" style="222" hidden="1" customWidth="1"/>
    <col min="56" max="56" width="17.42578125" style="222" hidden="1" customWidth="1"/>
    <col min="57" max="57" width="21.7109375" style="222" hidden="1" customWidth="1"/>
    <col min="58" max="58" width="17.42578125" style="222" hidden="1" customWidth="1"/>
    <col min="59" max="59" width="49.7109375" style="166" customWidth="1"/>
    <col min="60" max="60" width="26.42578125" style="166" customWidth="1"/>
    <col min="61" max="61" width="20.85546875" style="166" customWidth="1"/>
    <col min="62" max="70" width="22.5703125" style="222" customWidth="1"/>
    <col min="71" max="71" width="11.42578125" style="166" bestFit="1" customWidth="1"/>
    <col min="72" max="72" width="12.140625" style="166" bestFit="1" customWidth="1"/>
    <col min="73" max="73" width="35.42578125" style="166" bestFit="1" customWidth="1"/>
    <col min="74" max="74" width="30.85546875" style="166" bestFit="1" customWidth="1"/>
    <col min="75" max="75" width="21.42578125" style="166" bestFit="1" customWidth="1"/>
    <col min="76" max="76" width="27.85546875" style="166" bestFit="1" customWidth="1"/>
    <col min="77" max="77" width="26.85546875" style="166" bestFit="1" customWidth="1"/>
    <col min="78" max="78" width="23.42578125" style="166" bestFit="1" customWidth="1"/>
    <col min="79" max="79" width="29.140625" style="166" bestFit="1" customWidth="1"/>
    <col min="80" max="80" width="24.85546875" style="166" bestFit="1" customWidth="1"/>
    <col min="81" max="81" width="30.7109375" style="166" bestFit="1" customWidth="1"/>
    <col min="82" max="82" width="33.85546875" style="222" bestFit="1" customWidth="1"/>
    <col min="83" max="83" width="7.42578125" style="166" customWidth="1"/>
    <col min="84" max="84" width="21.140625" style="166" bestFit="1" customWidth="1"/>
    <col min="85" max="85" width="15.85546875" style="166" bestFit="1" customWidth="1"/>
    <col min="86" max="88" width="11.42578125" style="166" customWidth="1"/>
    <col min="89" max="90" width="21.140625" style="166" bestFit="1" customWidth="1"/>
    <col min="91" max="92" width="15.85546875" style="166" bestFit="1" customWidth="1"/>
    <col min="93" max="93" width="11.42578125" style="166" customWidth="1"/>
    <col min="94" max="95" width="11.42578125" style="166"/>
    <col min="96" max="96" width="20.85546875" style="166" customWidth="1"/>
    <col min="97" max="97" width="21.42578125" style="166" customWidth="1"/>
    <col min="98" max="103" width="11.42578125" style="166"/>
    <col min="104" max="105" width="0" style="166" hidden="1" customWidth="1"/>
    <col min="106" max="106" width="11.140625" style="166" bestFit="1" customWidth="1"/>
    <col min="107" max="108" width="13.42578125" style="166" bestFit="1" customWidth="1"/>
    <col min="109" max="110" width="2.42578125" style="166" bestFit="1" customWidth="1"/>
    <col min="111" max="16384" width="11.42578125" style="166"/>
  </cols>
  <sheetData>
    <row r="1" spans="1:110" s="165" customFormat="1" ht="26.25" customHeight="1" x14ac:dyDescent="0.25">
      <c r="A1" s="382"/>
      <c r="B1" s="385" t="s">
        <v>702</v>
      </c>
      <c r="C1" s="386"/>
      <c r="D1" s="386"/>
      <c r="E1" s="386"/>
      <c r="F1" s="386"/>
      <c r="G1" s="386"/>
      <c r="H1" s="386"/>
      <c r="I1" s="386"/>
      <c r="J1" s="386"/>
      <c r="K1" s="386"/>
      <c r="L1" s="386"/>
      <c r="M1" s="386"/>
      <c r="N1" s="386"/>
      <c r="O1" s="386"/>
      <c r="P1" s="386"/>
      <c r="Q1" s="386"/>
      <c r="R1" s="386"/>
      <c r="S1" s="386" t="s">
        <v>684</v>
      </c>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91"/>
      <c r="AU1" s="231" t="s">
        <v>258</v>
      </c>
      <c r="AV1" s="231" t="s">
        <v>259</v>
      </c>
      <c r="AX1" s="221"/>
      <c r="AY1" s="221"/>
      <c r="AZ1" s="221"/>
      <c r="BA1" s="221"/>
      <c r="BB1" s="221"/>
      <c r="BC1" s="221"/>
      <c r="BD1" s="221"/>
      <c r="BE1" s="221"/>
      <c r="BF1" s="221"/>
      <c r="BJ1" s="221"/>
      <c r="BK1" s="221"/>
      <c r="BL1" s="221"/>
      <c r="BM1" s="221"/>
      <c r="BN1" s="221"/>
      <c r="BO1" s="221"/>
      <c r="BP1" s="221"/>
      <c r="BQ1" s="221"/>
      <c r="BR1" s="221"/>
      <c r="CD1" s="221"/>
    </row>
    <row r="2" spans="1:110" s="165" customFormat="1" ht="26.25" customHeight="1" x14ac:dyDescent="0.25">
      <c r="A2" s="383"/>
      <c r="B2" s="387"/>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c r="AO2" s="388"/>
      <c r="AP2" s="388"/>
      <c r="AQ2" s="388"/>
      <c r="AR2" s="388"/>
      <c r="AS2" s="388"/>
      <c r="AT2" s="392"/>
      <c r="AU2" s="231" t="s">
        <v>260</v>
      </c>
      <c r="AV2" s="231">
        <v>2</v>
      </c>
      <c r="AX2" s="221"/>
      <c r="AY2" s="221"/>
      <c r="AZ2" s="221"/>
      <c r="BA2" s="221"/>
      <c r="BB2" s="221"/>
      <c r="BC2" s="221"/>
      <c r="BD2" s="221"/>
      <c r="BE2" s="221"/>
      <c r="BF2" s="221"/>
      <c r="BJ2" s="221"/>
      <c r="BK2" s="221"/>
      <c r="BL2" s="221"/>
      <c r="BM2" s="221"/>
      <c r="BN2" s="221"/>
      <c r="BO2" s="221"/>
      <c r="BP2" s="221"/>
      <c r="BQ2" s="221"/>
      <c r="BR2" s="221"/>
      <c r="CD2" s="221"/>
    </row>
    <row r="3" spans="1:110" ht="30.75" customHeight="1" x14ac:dyDescent="0.25">
      <c r="A3" s="384"/>
      <c r="B3" s="389"/>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c r="AL3" s="390"/>
      <c r="AM3" s="390"/>
      <c r="AN3" s="390"/>
      <c r="AO3" s="390"/>
      <c r="AP3" s="390"/>
      <c r="AQ3" s="390"/>
      <c r="AR3" s="390"/>
      <c r="AS3" s="390"/>
      <c r="AT3" s="393"/>
      <c r="AU3" s="231" t="s">
        <v>261</v>
      </c>
      <c r="AV3" s="237">
        <v>44082</v>
      </c>
      <c r="AX3" s="221"/>
      <c r="CZ3" s="394"/>
      <c r="DA3" s="394"/>
      <c r="DB3" s="380"/>
      <c r="DC3" s="380"/>
      <c r="DD3" s="380"/>
      <c r="DE3" s="380"/>
      <c r="DF3" s="380"/>
    </row>
    <row r="4" spans="1:110" ht="33" customHeight="1" x14ac:dyDescent="0.25">
      <c r="A4" s="209" t="s">
        <v>661</v>
      </c>
      <c r="B4" s="352">
        <v>2020</v>
      </c>
      <c r="C4" s="353"/>
      <c r="D4" s="209" t="s">
        <v>662</v>
      </c>
      <c r="E4" s="210">
        <v>44074</v>
      </c>
      <c r="F4" s="167"/>
      <c r="G4" s="167"/>
      <c r="H4" s="167"/>
      <c r="I4" s="167"/>
      <c r="J4" s="167"/>
      <c r="K4" s="167"/>
      <c r="L4" s="167"/>
      <c r="M4" s="167"/>
      <c r="N4" s="168"/>
      <c r="O4" s="168"/>
      <c r="P4" s="168"/>
      <c r="Q4" s="169"/>
      <c r="R4" s="169"/>
      <c r="S4" s="169"/>
      <c r="T4" s="169"/>
      <c r="U4" s="169"/>
      <c r="V4" s="169"/>
      <c r="W4" s="169"/>
      <c r="X4" s="169"/>
      <c r="Y4" s="169"/>
      <c r="Z4" s="169"/>
      <c r="AA4" s="169"/>
      <c r="AB4" s="169"/>
      <c r="AC4" s="169"/>
      <c r="AD4" s="169"/>
      <c r="AE4" s="169"/>
      <c r="AF4" s="169"/>
      <c r="AG4" s="169"/>
      <c r="AH4" s="169"/>
      <c r="AI4" s="223"/>
      <c r="AJ4" s="169"/>
      <c r="AK4" s="169"/>
      <c r="AL4" s="169"/>
      <c r="AM4" s="169"/>
      <c r="AN4" s="169"/>
      <c r="AO4" s="169"/>
      <c r="AP4" s="223"/>
      <c r="AQ4" s="170"/>
      <c r="AR4" s="169"/>
      <c r="AS4" s="169"/>
      <c r="AT4" s="169"/>
      <c r="AY4" s="223"/>
      <c r="AZ4" s="223"/>
      <c r="BA4" s="223"/>
      <c r="BB4" s="223"/>
      <c r="BC4" s="223"/>
      <c r="BD4" s="223"/>
      <c r="BE4" s="223"/>
      <c r="BF4" s="223"/>
      <c r="BG4" s="169"/>
      <c r="BH4" s="169"/>
      <c r="BI4" s="169"/>
      <c r="BJ4" s="223"/>
      <c r="BK4" s="223"/>
      <c r="BL4" s="223"/>
      <c r="BM4" s="223"/>
      <c r="BN4" s="223"/>
      <c r="BO4" s="223"/>
      <c r="BP4" s="223"/>
      <c r="BQ4" s="223"/>
      <c r="BR4" s="223"/>
      <c r="BS4" s="169"/>
      <c r="BT4" s="169"/>
      <c r="BU4" s="169"/>
      <c r="CZ4" s="394"/>
      <c r="DA4" s="394"/>
      <c r="DB4" s="381"/>
      <c r="DC4" s="381"/>
      <c r="DD4" s="381"/>
      <c r="DE4" s="381"/>
      <c r="DF4" s="381"/>
    </row>
    <row r="5" spans="1:110" ht="28.5" customHeight="1" x14ac:dyDescent="0.25">
      <c r="A5" s="356" t="s">
        <v>40</v>
      </c>
      <c r="B5" s="357"/>
      <c r="C5" s="357"/>
      <c r="D5" s="358"/>
      <c r="E5" s="409" t="s">
        <v>41</v>
      </c>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c r="AM5" s="367" t="s">
        <v>51</v>
      </c>
      <c r="AN5" s="367"/>
      <c r="AO5" s="367"/>
      <c r="AP5" s="367"/>
      <c r="AQ5" s="367"/>
      <c r="AR5" s="367"/>
      <c r="AS5" s="367"/>
      <c r="AT5" s="367"/>
      <c r="AU5" s="367" t="s">
        <v>231</v>
      </c>
      <c r="AV5" s="367"/>
      <c r="AW5" s="367"/>
      <c r="AX5" s="369" t="s">
        <v>663</v>
      </c>
      <c r="AY5" s="369"/>
      <c r="AZ5" s="369"/>
      <c r="BA5" s="369"/>
      <c r="BB5" s="369"/>
      <c r="BC5" s="369"/>
      <c r="BD5" s="369"/>
      <c r="BE5" s="369"/>
      <c r="BF5" s="369"/>
      <c r="BG5" s="367" t="s">
        <v>231</v>
      </c>
      <c r="BH5" s="367"/>
      <c r="BI5" s="367"/>
      <c r="BJ5" s="369" t="s">
        <v>663</v>
      </c>
      <c r="BK5" s="369"/>
      <c r="BL5" s="369"/>
      <c r="BM5" s="369"/>
      <c r="BN5" s="369"/>
      <c r="BO5" s="369"/>
      <c r="BP5" s="369"/>
      <c r="BQ5" s="369"/>
      <c r="BR5" s="369"/>
      <c r="BS5" s="367" t="s">
        <v>231</v>
      </c>
      <c r="BT5" s="367"/>
      <c r="BU5" s="367"/>
      <c r="BV5" s="369" t="s">
        <v>663</v>
      </c>
      <c r="BW5" s="369"/>
      <c r="BX5" s="369"/>
      <c r="BY5" s="369"/>
      <c r="BZ5" s="369"/>
      <c r="CA5" s="369"/>
      <c r="CB5" s="369"/>
      <c r="CC5" s="369"/>
      <c r="CD5" s="369"/>
      <c r="CZ5" s="394"/>
      <c r="DA5" s="394"/>
      <c r="DB5" s="171" t="s">
        <v>15</v>
      </c>
      <c r="DC5" s="171" t="s">
        <v>150</v>
      </c>
      <c r="DD5" s="171" t="s">
        <v>150</v>
      </c>
      <c r="DE5" s="171">
        <v>1</v>
      </c>
      <c r="DF5" s="171">
        <v>1</v>
      </c>
    </row>
    <row r="6" spans="1:110" ht="34.5" customHeight="1" x14ac:dyDescent="0.25">
      <c r="A6" s="359"/>
      <c r="B6" s="360"/>
      <c r="C6" s="360"/>
      <c r="D6" s="361"/>
      <c r="E6" s="411"/>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367"/>
      <c r="AN6" s="367"/>
      <c r="AO6" s="367"/>
      <c r="AP6" s="367"/>
      <c r="AQ6" s="367"/>
      <c r="AR6" s="367"/>
      <c r="AS6" s="367"/>
      <c r="AT6" s="367"/>
      <c r="AU6" s="367" t="s">
        <v>232</v>
      </c>
      <c r="AV6" s="367"/>
      <c r="AW6" s="367"/>
      <c r="AX6" s="370" t="s">
        <v>697</v>
      </c>
      <c r="AY6" s="370"/>
      <c r="AZ6" s="370"/>
      <c r="BA6" s="370"/>
      <c r="BB6" s="370"/>
      <c r="BC6" s="370"/>
      <c r="BD6" s="370"/>
      <c r="BE6" s="370"/>
      <c r="BF6" s="370"/>
      <c r="BG6" s="367" t="s">
        <v>232</v>
      </c>
      <c r="BH6" s="367"/>
      <c r="BI6" s="367"/>
      <c r="BJ6" s="370" t="s">
        <v>696</v>
      </c>
      <c r="BK6" s="370"/>
      <c r="BL6" s="370"/>
      <c r="BM6" s="370"/>
      <c r="BN6" s="370"/>
      <c r="BO6" s="370"/>
      <c r="BP6" s="370"/>
      <c r="BQ6" s="370"/>
      <c r="BR6" s="370"/>
      <c r="BS6" s="367" t="s">
        <v>232</v>
      </c>
      <c r="BT6" s="367"/>
      <c r="BU6" s="367"/>
      <c r="BV6" s="370" t="s">
        <v>695</v>
      </c>
      <c r="BW6" s="370"/>
      <c r="BX6" s="370"/>
      <c r="BY6" s="370"/>
      <c r="BZ6" s="370"/>
      <c r="CA6" s="370"/>
      <c r="CB6" s="370"/>
      <c r="CC6" s="370"/>
      <c r="CD6" s="370"/>
      <c r="CZ6" s="394"/>
      <c r="DA6" s="394"/>
      <c r="DB6" s="171" t="s">
        <v>15</v>
      </c>
      <c r="DC6" s="171" t="s">
        <v>152</v>
      </c>
      <c r="DD6" s="171" t="s">
        <v>150</v>
      </c>
      <c r="DE6" s="171">
        <v>0</v>
      </c>
      <c r="DF6" s="171">
        <v>1</v>
      </c>
    </row>
    <row r="7" spans="1:110" ht="34.5" customHeight="1" x14ac:dyDescent="0.25">
      <c r="A7" s="362"/>
      <c r="B7" s="363"/>
      <c r="C7" s="363"/>
      <c r="D7" s="364"/>
      <c r="E7" s="413"/>
      <c r="F7" s="414"/>
      <c r="G7" s="414"/>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367"/>
      <c r="AN7" s="367"/>
      <c r="AO7" s="367"/>
      <c r="AP7" s="367"/>
      <c r="AQ7" s="367"/>
      <c r="AR7" s="367"/>
      <c r="AS7" s="367"/>
      <c r="AT7" s="367"/>
      <c r="AU7" s="367" t="s">
        <v>664</v>
      </c>
      <c r="AV7" s="367"/>
      <c r="AW7" s="367"/>
      <c r="AX7" s="368" t="s">
        <v>166</v>
      </c>
      <c r="AY7" s="368"/>
      <c r="AZ7" s="368"/>
      <c r="BA7" s="368"/>
      <c r="BB7" s="368"/>
      <c r="BC7" s="368"/>
      <c r="BD7" s="368" t="s">
        <v>165</v>
      </c>
      <c r="BE7" s="368"/>
      <c r="BF7" s="368"/>
      <c r="BG7" s="367" t="s">
        <v>665</v>
      </c>
      <c r="BH7" s="367"/>
      <c r="BI7" s="367"/>
      <c r="BJ7" s="368" t="s">
        <v>166</v>
      </c>
      <c r="BK7" s="368"/>
      <c r="BL7" s="368"/>
      <c r="BM7" s="368"/>
      <c r="BN7" s="368"/>
      <c r="BO7" s="368"/>
      <c r="BP7" s="368" t="s">
        <v>165</v>
      </c>
      <c r="BQ7" s="368"/>
      <c r="BR7" s="368"/>
      <c r="BS7" s="367" t="s">
        <v>666</v>
      </c>
      <c r="BT7" s="367"/>
      <c r="BU7" s="367"/>
      <c r="BV7" s="368" t="s">
        <v>166</v>
      </c>
      <c r="BW7" s="368"/>
      <c r="BX7" s="368"/>
      <c r="BY7" s="368"/>
      <c r="BZ7" s="368"/>
      <c r="CA7" s="368"/>
      <c r="CB7" s="368" t="s">
        <v>165</v>
      </c>
      <c r="CC7" s="368"/>
      <c r="CD7" s="368"/>
      <c r="CZ7" s="394"/>
      <c r="DA7" s="394"/>
      <c r="DB7" s="171"/>
      <c r="DC7" s="171"/>
      <c r="DD7" s="171"/>
      <c r="DE7" s="171"/>
      <c r="DF7" s="171"/>
    </row>
    <row r="8" spans="1:110" ht="33.75" customHeight="1" x14ac:dyDescent="0.25">
      <c r="A8" s="373" t="s">
        <v>0</v>
      </c>
      <c r="B8" s="373" t="s">
        <v>1</v>
      </c>
      <c r="C8" s="373" t="s">
        <v>2</v>
      </c>
      <c r="D8" s="373" t="s">
        <v>39</v>
      </c>
      <c r="E8" s="373" t="s">
        <v>250</v>
      </c>
      <c r="F8" s="373" t="s">
        <v>251</v>
      </c>
      <c r="G8" s="373" t="s">
        <v>252</v>
      </c>
      <c r="H8" s="373" t="s">
        <v>253</v>
      </c>
      <c r="I8" s="373" t="s">
        <v>254</v>
      </c>
      <c r="J8" s="373" t="s">
        <v>249</v>
      </c>
      <c r="K8" s="373" t="s">
        <v>237</v>
      </c>
      <c r="L8" s="373" t="s">
        <v>46</v>
      </c>
      <c r="M8" s="373" t="s">
        <v>47</v>
      </c>
      <c r="N8" s="373" t="s">
        <v>35</v>
      </c>
      <c r="O8" s="373"/>
      <c r="P8" s="373"/>
      <c r="Q8" s="373" t="s">
        <v>170</v>
      </c>
      <c r="R8" s="373" t="s">
        <v>157</v>
      </c>
      <c r="S8" s="373" t="s">
        <v>176</v>
      </c>
      <c r="T8" s="373" t="s">
        <v>177</v>
      </c>
      <c r="U8" s="373" t="s">
        <v>178</v>
      </c>
      <c r="V8" s="373" t="s">
        <v>179</v>
      </c>
      <c r="W8" s="373" t="s">
        <v>180</v>
      </c>
      <c r="X8" s="373" t="s">
        <v>181</v>
      </c>
      <c r="Y8" s="373" t="s">
        <v>182</v>
      </c>
      <c r="Z8" s="373" t="s">
        <v>28</v>
      </c>
      <c r="AA8" s="373" t="s">
        <v>183</v>
      </c>
      <c r="AB8" s="373" t="s">
        <v>184</v>
      </c>
      <c r="AC8" s="185"/>
      <c r="AD8" s="373" t="s">
        <v>185</v>
      </c>
      <c r="AE8" s="201"/>
      <c r="AF8" s="373" t="s">
        <v>186</v>
      </c>
      <c r="AG8" s="373" t="s">
        <v>187</v>
      </c>
      <c r="AH8" s="373" t="s">
        <v>188</v>
      </c>
      <c r="AI8" s="281" t="s">
        <v>645</v>
      </c>
      <c r="AJ8" s="373" t="s">
        <v>3</v>
      </c>
      <c r="AK8" s="373"/>
      <c r="AL8" s="373"/>
      <c r="AM8" s="373" t="s">
        <v>780</v>
      </c>
      <c r="AN8" s="373" t="s">
        <v>159</v>
      </c>
      <c r="AO8" s="373" t="s">
        <v>160</v>
      </c>
      <c r="AP8" s="354" t="s">
        <v>837</v>
      </c>
      <c r="AQ8" s="373" t="s">
        <v>694</v>
      </c>
      <c r="AR8" s="373" t="s">
        <v>36</v>
      </c>
      <c r="AS8" s="373" t="s">
        <v>37</v>
      </c>
      <c r="AT8" s="373" t="s">
        <v>162</v>
      </c>
      <c r="AU8" s="366" t="s">
        <v>851</v>
      </c>
      <c r="AV8" s="366" t="s">
        <v>230</v>
      </c>
      <c r="AW8" s="366" t="s">
        <v>233</v>
      </c>
      <c r="AX8" s="354" t="s">
        <v>667</v>
      </c>
      <c r="AY8" s="354" t="s">
        <v>668</v>
      </c>
      <c r="AZ8" s="354" t="s">
        <v>669</v>
      </c>
      <c r="BA8" s="354" t="s">
        <v>164</v>
      </c>
      <c r="BB8" s="354" t="s">
        <v>32</v>
      </c>
      <c r="BC8" s="354" t="s">
        <v>670</v>
      </c>
      <c r="BD8" s="354" t="s">
        <v>167</v>
      </c>
      <c r="BE8" s="354" t="s">
        <v>671</v>
      </c>
      <c r="BF8" s="354" t="s">
        <v>672</v>
      </c>
      <c r="BG8" s="366" t="s">
        <v>852</v>
      </c>
      <c r="BH8" s="366" t="s">
        <v>230</v>
      </c>
      <c r="BI8" s="366" t="s">
        <v>233</v>
      </c>
      <c r="BJ8" s="354" t="s">
        <v>667</v>
      </c>
      <c r="BK8" s="354" t="s">
        <v>668</v>
      </c>
      <c r="BL8" s="354" t="s">
        <v>669</v>
      </c>
      <c r="BM8" s="354" t="s">
        <v>164</v>
      </c>
      <c r="BN8" s="354" t="s">
        <v>32</v>
      </c>
      <c r="BO8" s="354" t="s">
        <v>670</v>
      </c>
      <c r="BP8" s="354" t="s">
        <v>167</v>
      </c>
      <c r="BQ8" s="354" t="s">
        <v>671</v>
      </c>
      <c r="BR8" s="354" t="s">
        <v>672</v>
      </c>
      <c r="BS8" s="366" t="s">
        <v>853</v>
      </c>
      <c r="BT8" s="366" t="s">
        <v>230</v>
      </c>
      <c r="BU8" s="366" t="s">
        <v>233</v>
      </c>
      <c r="BV8" s="354" t="s">
        <v>667</v>
      </c>
      <c r="BW8" s="354" t="s">
        <v>668</v>
      </c>
      <c r="BX8" s="354" t="s">
        <v>669</v>
      </c>
      <c r="BY8" s="354" t="s">
        <v>164</v>
      </c>
      <c r="BZ8" s="354" t="s">
        <v>32</v>
      </c>
      <c r="CA8" s="354" t="s">
        <v>670</v>
      </c>
      <c r="CB8" s="354" t="s">
        <v>167</v>
      </c>
      <c r="CC8" s="354" t="s">
        <v>671</v>
      </c>
      <c r="CD8" s="354" t="s">
        <v>672</v>
      </c>
      <c r="CL8" s="395" t="s">
        <v>154</v>
      </c>
      <c r="CM8" s="395"/>
      <c r="CN8" s="395"/>
      <c r="CZ8" s="394"/>
      <c r="DA8" s="394"/>
      <c r="DB8" s="171" t="s">
        <v>15</v>
      </c>
      <c r="DC8" s="171" t="s">
        <v>150</v>
      </c>
      <c r="DD8" s="171" t="s">
        <v>152</v>
      </c>
      <c r="DE8" s="171">
        <v>1</v>
      </c>
      <c r="DF8" s="171">
        <v>0</v>
      </c>
    </row>
    <row r="9" spans="1:110" ht="33.75" customHeight="1" x14ac:dyDescent="0.25">
      <c r="A9" s="373"/>
      <c r="B9" s="373"/>
      <c r="C9" s="373"/>
      <c r="D9" s="373"/>
      <c r="E9" s="373"/>
      <c r="F9" s="373"/>
      <c r="G9" s="373"/>
      <c r="H9" s="373"/>
      <c r="I9" s="373"/>
      <c r="J9" s="373"/>
      <c r="K9" s="373"/>
      <c r="L9" s="373"/>
      <c r="M9" s="373"/>
      <c r="N9" s="201" t="s">
        <v>4</v>
      </c>
      <c r="O9" s="201" t="s">
        <v>5</v>
      </c>
      <c r="P9" s="201" t="s">
        <v>6</v>
      </c>
      <c r="Q9" s="373"/>
      <c r="R9" s="373"/>
      <c r="S9" s="373"/>
      <c r="T9" s="373" t="s">
        <v>171</v>
      </c>
      <c r="U9" s="373" t="s">
        <v>56</v>
      </c>
      <c r="V9" s="373" t="s">
        <v>172</v>
      </c>
      <c r="W9" s="373" t="s">
        <v>173</v>
      </c>
      <c r="X9" s="373" t="s">
        <v>174</v>
      </c>
      <c r="Y9" s="373" t="s">
        <v>175</v>
      </c>
      <c r="Z9" s="373"/>
      <c r="AA9" s="373"/>
      <c r="AB9" s="373"/>
      <c r="AC9" s="185"/>
      <c r="AD9" s="373"/>
      <c r="AE9" s="201" t="s">
        <v>573</v>
      </c>
      <c r="AF9" s="373"/>
      <c r="AG9" s="373"/>
      <c r="AH9" s="373"/>
      <c r="AI9" s="281" t="s">
        <v>652</v>
      </c>
      <c r="AJ9" s="201" t="s">
        <v>4</v>
      </c>
      <c r="AK9" s="201" t="s">
        <v>5</v>
      </c>
      <c r="AL9" s="201" t="s">
        <v>6</v>
      </c>
      <c r="AM9" s="373"/>
      <c r="AN9" s="373"/>
      <c r="AO9" s="373"/>
      <c r="AP9" s="355"/>
      <c r="AQ9" s="373"/>
      <c r="AR9" s="373"/>
      <c r="AS9" s="373"/>
      <c r="AT9" s="373"/>
      <c r="AU9" s="366"/>
      <c r="AV9" s="366"/>
      <c r="AW9" s="366"/>
      <c r="AX9" s="355"/>
      <c r="AY9" s="355"/>
      <c r="AZ9" s="355"/>
      <c r="BA9" s="355"/>
      <c r="BB9" s="355"/>
      <c r="BC9" s="355"/>
      <c r="BD9" s="365"/>
      <c r="BE9" s="355"/>
      <c r="BF9" s="355"/>
      <c r="BG9" s="366"/>
      <c r="BH9" s="366"/>
      <c r="BI9" s="366"/>
      <c r="BJ9" s="355"/>
      <c r="BK9" s="355"/>
      <c r="BL9" s="355"/>
      <c r="BM9" s="355"/>
      <c r="BN9" s="355"/>
      <c r="BO9" s="355"/>
      <c r="BP9" s="365"/>
      <c r="BQ9" s="355"/>
      <c r="BR9" s="355"/>
      <c r="BS9" s="366"/>
      <c r="BT9" s="366"/>
      <c r="BU9" s="366"/>
      <c r="BV9" s="355"/>
      <c r="BW9" s="355"/>
      <c r="BX9" s="355"/>
      <c r="BY9" s="355"/>
      <c r="BZ9" s="355"/>
      <c r="CA9" s="355"/>
      <c r="CB9" s="365"/>
      <c r="CC9" s="355"/>
      <c r="CD9" s="355"/>
      <c r="CF9" s="172" t="s">
        <v>138</v>
      </c>
      <c r="CG9" s="172" t="s">
        <v>139</v>
      </c>
      <c r="CK9" s="172" t="s">
        <v>138</v>
      </c>
      <c r="CL9" s="172" t="s">
        <v>138</v>
      </c>
      <c r="CM9" s="172" t="s">
        <v>139</v>
      </c>
      <c r="CN9" s="172" t="s">
        <v>139</v>
      </c>
      <c r="CZ9" s="173"/>
      <c r="DA9" s="173"/>
      <c r="DB9" s="174" t="s">
        <v>142</v>
      </c>
      <c r="DC9" s="174" t="s">
        <v>153</v>
      </c>
      <c r="DD9" s="174" t="s">
        <v>153</v>
      </c>
      <c r="DE9" s="173"/>
      <c r="DF9" s="173"/>
    </row>
    <row r="10" spans="1:110" s="177" customFormat="1" ht="213.75" x14ac:dyDescent="0.25">
      <c r="A10" s="371" t="s">
        <v>627</v>
      </c>
      <c r="B10" s="396" t="s">
        <v>27</v>
      </c>
      <c r="C10" s="399" t="s">
        <v>612</v>
      </c>
      <c r="D10" s="378" t="s">
        <v>476</v>
      </c>
      <c r="E10" s="378" t="s">
        <v>875</v>
      </c>
      <c r="F10" s="371" t="s">
        <v>867</v>
      </c>
      <c r="G10" s="371" t="s">
        <v>867</v>
      </c>
      <c r="H10" s="371" t="s">
        <v>867</v>
      </c>
      <c r="I10" s="371" t="s">
        <v>867</v>
      </c>
      <c r="J10" s="378" t="s">
        <v>877</v>
      </c>
      <c r="K10" s="371" t="s">
        <v>691</v>
      </c>
      <c r="L10" s="377" t="s">
        <v>879</v>
      </c>
      <c r="M10" s="378" t="s">
        <v>880</v>
      </c>
      <c r="N10" s="371" t="s">
        <v>7</v>
      </c>
      <c r="O10" s="371" t="s">
        <v>13</v>
      </c>
      <c r="P10" s="372" t="str">
        <f>INDEX(Validacion!$C$15:$G$19,'Mapa de riesgo '!CF10:CF13,'Mapa de riesgo '!CG10:CG13)</f>
        <v>Extrema</v>
      </c>
      <c r="Q10" s="263" t="s">
        <v>883</v>
      </c>
      <c r="R10" s="188" t="s">
        <v>158</v>
      </c>
      <c r="S10" s="188" t="s">
        <v>58</v>
      </c>
      <c r="T10" s="188" t="s">
        <v>59</v>
      </c>
      <c r="U10" s="188" t="s">
        <v>60</v>
      </c>
      <c r="V10" s="188" t="s">
        <v>61</v>
      </c>
      <c r="W10" s="188" t="s">
        <v>62</v>
      </c>
      <c r="X10" s="188" t="s">
        <v>75</v>
      </c>
      <c r="Y10" s="188" t="s">
        <v>63</v>
      </c>
      <c r="Z10" s="203">
        <f t="shared" ref="Z10:Z19" si="0">IF(S10="Asignado",15,0)+IF(T10="Adecuado",15,0)+IF(U10="Oportuna",15,0)+IF(V10="Prevenir",15,IF(V10="Detectar",10,0))+IF(W10="Confiable",15,0)+IF(X10="Se investigan y resuelven oportunamente",15,0)+IF(Y10="Completa",10,IF(Y10="Incompleta",5,0))</f>
        <v>100</v>
      </c>
      <c r="AA10" s="206" t="str">
        <f>IF(Z10&gt;=96,"Fuerte",IF(OR(Z10=95,Z10&gt;=86),"Moderado","Débil"))</f>
        <v>Fuerte</v>
      </c>
      <c r="AB10" s="207" t="s">
        <v>141</v>
      </c>
      <c r="AC10" s="189">
        <f t="shared" ref="AC10:AC19" si="1">IF(AA10="Fuerte",100,IF(AA10="Moderado",50,0))+IF(AB10="Fuerte",100,IF(AB10="Moderado",50,0))</f>
        <v>200</v>
      </c>
      <c r="AD10" s="190" t="str">
        <f>IF(AND(AA10="Moderado",AB10="Moderado",AC10=100),"Moderado",IF(AC10=200,"Fuerte",IF(OR(AC10=150,),"Moderado","Débil")))</f>
        <v>Fuerte</v>
      </c>
      <c r="AE10" s="375">
        <f>(IF(AD10="Fuerte",100,IF(AD10="Moderado",50,0))+IF(AD12="Fuerte",100,IF(AD12="Moderado",50,0))+(IF(AD13="Fuerte",100,IF(AD13="Moderado",50,0)))/3)</f>
        <v>166.66666666666666</v>
      </c>
      <c r="AF10" s="374" t="str">
        <f>IF(AE10&gt;=100,"Fuerte",IF(OR(AE10=99,AE10&gt;=50),"Moderado","Débil"))</f>
        <v>Fuerte</v>
      </c>
      <c r="AG10" s="376" t="s">
        <v>150</v>
      </c>
      <c r="AH10" s="376" t="s">
        <v>150</v>
      </c>
      <c r="AI10" s="372" t="s">
        <v>656</v>
      </c>
      <c r="AJ10" s="372" t="s">
        <v>9</v>
      </c>
      <c r="AK10" s="372" t="s">
        <v>15</v>
      </c>
      <c r="AL10" s="372" t="str">
        <f>INDEX(Validacion!$C$15:$G$19,'Mapa de riesgo '!CK10:CK13,'Mapa de riesgo '!CM10:CM13)</f>
        <v>Alta</v>
      </c>
      <c r="AM10" s="379" t="s">
        <v>226</v>
      </c>
      <c r="AN10" s="262" t="s">
        <v>890</v>
      </c>
      <c r="AO10" s="262" t="s">
        <v>891</v>
      </c>
      <c r="AP10" s="261" t="s">
        <v>892</v>
      </c>
      <c r="AQ10" s="270" t="s">
        <v>893</v>
      </c>
      <c r="AR10" s="271">
        <v>44166</v>
      </c>
      <c r="AS10" s="271">
        <v>44166</v>
      </c>
      <c r="AT10" s="264" t="s">
        <v>894</v>
      </c>
      <c r="AU10" s="272" t="s">
        <v>895</v>
      </c>
      <c r="AV10" s="599" t="s">
        <v>872</v>
      </c>
      <c r="AW10" s="278" t="s">
        <v>896</v>
      </c>
      <c r="AX10" s="218"/>
      <c r="AY10" s="218"/>
      <c r="AZ10" s="218"/>
      <c r="BA10" s="218"/>
      <c r="BB10" s="226"/>
      <c r="BC10" s="218" t="s">
        <v>854</v>
      </c>
      <c r="BD10" s="218"/>
      <c r="BE10" s="218"/>
      <c r="BF10" s="218"/>
      <c r="BG10" s="273" t="s">
        <v>895</v>
      </c>
      <c r="BH10" s="599" t="s">
        <v>872</v>
      </c>
      <c r="BI10" s="267">
        <v>0</v>
      </c>
      <c r="BJ10" s="218" t="s">
        <v>683</v>
      </c>
      <c r="BK10" s="218" t="s">
        <v>930</v>
      </c>
      <c r="BL10" s="218" t="s">
        <v>681</v>
      </c>
      <c r="BM10" s="218" t="s">
        <v>682</v>
      </c>
      <c r="BN10" s="226">
        <v>44119</v>
      </c>
      <c r="BO10" s="218" t="s">
        <v>932</v>
      </c>
      <c r="BP10" s="218" t="s">
        <v>599</v>
      </c>
      <c r="BQ10" s="218" t="s">
        <v>872</v>
      </c>
      <c r="BR10" s="218" t="s">
        <v>872</v>
      </c>
      <c r="BS10" s="202"/>
      <c r="BT10" s="202"/>
      <c r="BU10" s="202"/>
      <c r="BV10" s="218"/>
      <c r="BW10" s="218"/>
      <c r="BX10" s="218"/>
      <c r="BY10" s="218"/>
      <c r="BZ10" s="218"/>
      <c r="CA10" s="218"/>
      <c r="CB10" s="218"/>
      <c r="CC10" s="218"/>
      <c r="CD10" s="218"/>
      <c r="CF10" s="371">
        <f>VLOOKUP(N10,Validacion!$I$15:$M$19,2,FALSE)</f>
        <v>5</v>
      </c>
      <c r="CG10" s="371">
        <f>VLOOKUP(O10,Validacion!$I$23:$J$27,2,FALSE)</f>
        <v>5</v>
      </c>
      <c r="CK10" s="396">
        <f>VLOOKUP($AJ10,Validacion!$I$15:$M$19,2,FALSE)</f>
        <v>3</v>
      </c>
      <c r="CL10" s="396"/>
      <c r="CM10" s="396">
        <f>VLOOKUP($AK10,Validacion!$I$23:$J$27,2,FALSE)</f>
        <v>3</v>
      </c>
      <c r="CN10" s="400"/>
    </row>
    <row r="11" spans="1:110" s="224" customFormat="1" ht="409.5" customHeight="1" x14ac:dyDescent="0.25">
      <c r="A11" s="371"/>
      <c r="B11" s="397"/>
      <c r="C11" s="399"/>
      <c r="D11" s="378"/>
      <c r="E11" s="378"/>
      <c r="F11" s="371"/>
      <c r="G11" s="371"/>
      <c r="H11" s="371"/>
      <c r="I11" s="371"/>
      <c r="J11" s="378"/>
      <c r="K11" s="371"/>
      <c r="L11" s="377"/>
      <c r="M11" s="378"/>
      <c r="N11" s="371"/>
      <c r="O11" s="371"/>
      <c r="P11" s="372"/>
      <c r="Q11" s="266" t="s">
        <v>884</v>
      </c>
      <c r="R11" s="260" t="s">
        <v>158</v>
      </c>
      <c r="S11" s="260" t="s">
        <v>58</v>
      </c>
      <c r="T11" s="260" t="s">
        <v>59</v>
      </c>
      <c r="U11" s="260" t="s">
        <v>60</v>
      </c>
      <c r="V11" s="260" t="s">
        <v>61</v>
      </c>
      <c r="W11" s="260" t="s">
        <v>62</v>
      </c>
      <c r="X11" s="260" t="s">
        <v>75</v>
      </c>
      <c r="Y11" s="260" t="s">
        <v>63</v>
      </c>
      <c r="Z11" s="265">
        <f t="shared" ref="Z11" si="2">IF(S11="Asignado",15,0)+IF(T11="Adecuado",15,0)+IF(U11="Oportuna",15,0)+IF(V11="Prevenir",15,IF(V11="Detectar",10,0))+IF(W11="Confiable",15,0)+IF(X11="Se investigan y resuelven oportunamente",15,0)+IF(Y11="Completa",10,IF(Y11="Incompleta",5,0))</f>
        <v>100</v>
      </c>
      <c r="AA11" s="253" t="str">
        <f>IF(Z11&gt;=96,"Fuerte",IF(OR(Z11=95,Z11&gt;=86),"Moderado","Débil"))</f>
        <v>Fuerte</v>
      </c>
      <c r="AB11" s="252" t="s">
        <v>141</v>
      </c>
      <c r="AC11" s="189">
        <f t="shared" ref="AC11" si="3">IF(AA11="Fuerte",100,IF(AA11="Moderado",50,0))+IF(AB11="Fuerte",100,IF(AB11="Moderado",50,0))</f>
        <v>200</v>
      </c>
      <c r="AD11" s="190" t="str">
        <f>IF(AND(AA11="Moderado",AB11="Moderado",AC11=100),"Moderado",IF(AC11=200,"Fuerte",IF(OR(AC11=150,),"Moderado","Débil")))</f>
        <v>Fuerte</v>
      </c>
      <c r="AE11" s="375"/>
      <c r="AF11" s="374"/>
      <c r="AG11" s="376"/>
      <c r="AH11" s="376"/>
      <c r="AI11" s="372"/>
      <c r="AJ11" s="372"/>
      <c r="AK11" s="372"/>
      <c r="AL11" s="372"/>
      <c r="AM11" s="379"/>
      <c r="AN11" s="262" t="s">
        <v>897</v>
      </c>
      <c r="AO11" s="262" t="s">
        <v>868</v>
      </c>
      <c r="AP11" s="261" t="s">
        <v>869</v>
      </c>
      <c r="AQ11" s="270" t="s">
        <v>898</v>
      </c>
      <c r="AR11" s="271">
        <v>43831</v>
      </c>
      <c r="AS11" s="271">
        <v>44196</v>
      </c>
      <c r="AT11" s="264" t="s">
        <v>899</v>
      </c>
      <c r="AU11" s="272" t="s">
        <v>870</v>
      </c>
      <c r="AV11" s="599" t="s">
        <v>871</v>
      </c>
      <c r="AW11" s="278" t="s">
        <v>900</v>
      </c>
      <c r="AX11" s="218"/>
      <c r="AY11" s="218"/>
      <c r="AZ11" s="218"/>
      <c r="BA11" s="218"/>
      <c r="BB11" s="226"/>
      <c r="BC11" s="218"/>
      <c r="BD11" s="218"/>
      <c r="BE11" s="218"/>
      <c r="BF11" s="218"/>
      <c r="BG11" s="276" t="s">
        <v>873</v>
      </c>
      <c r="BH11" s="276" t="s">
        <v>874</v>
      </c>
      <c r="BI11" s="267">
        <v>0.7</v>
      </c>
      <c r="BJ11" s="218" t="s">
        <v>680</v>
      </c>
      <c r="BK11" s="218" t="s">
        <v>946</v>
      </c>
      <c r="BL11" s="218" t="s">
        <v>681</v>
      </c>
      <c r="BM11" s="218" t="s">
        <v>682</v>
      </c>
      <c r="BN11" s="226">
        <v>44119</v>
      </c>
      <c r="BO11" s="218" t="s">
        <v>939</v>
      </c>
      <c r="BP11" s="218" t="s">
        <v>599</v>
      </c>
      <c r="BQ11" s="218" t="s">
        <v>872</v>
      </c>
      <c r="BR11" s="218" t="s">
        <v>872</v>
      </c>
      <c r="BS11" s="264"/>
      <c r="BT11" s="264"/>
      <c r="BU11" s="264"/>
      <c r="BV11" s="218"/>
      <c r="BW11" s="218"/>
      <c r="BX11" s="218"/>
      <c r="BY11" s="218"/>
      <c r="BZ11" s="218"/>
      <c r="CA11" s="218"/>
      <c r="CB11" s="218"/>
      <c r="CC11" s="218"/>
      <c r="CD11" s="218"/>
      <c r="CF11" s="371"/>
      <c r="CG11" s="371"/>
      <c r="CK11" s="397"/>
      <c r="CL11" s="397"/>
      <c r="CM11" s="397"/>
      <c r="CN11" s="400"/>
    </row>
    <row r="12" spans="1:110" s="177" customFormat="1" ht="279" customHeight="1" x14ac:dyDescent="0.25">
      <c r="A12" s="371"/>
      <c r="B12" s="397"/>
      <c r="C12" s="399"/>
      <c r="D12" s="378"/>
      <c r="E12" s="378"/>
      <c r="F12" s="371"/>
      <c r="G12" s="371"/>
      <c r="H12" s="371"/>
      <c r="I12" s="371"/>
      <c r="J12" s="378"/>
      <c r="K12" s="371"/>
      <c r="L12" s="377"/>
      <c r="M12" s="378"/>
      <c r="N12" s="371"/>
      <c r="O12" s="371"/>
      <c r="P12" s="372"/>
      <c r="Q12" s="266" t="s">
        <v>885</v>
      </c>
      <c r="R12" s="260" t="s">
        <v>158</v>
      </c>
      <c r="S12" s="260" t="s">
        <v>58</v>
      </c>
      <c r="T12" s="260" t="s">
        <v>59</v>
      </c>
      <c r="U12" s="260" t="s">
        <v>60</v>
      </c>
      <c r="V12" s="260" t="s">
        <v>61</v>
      </c>
      <c r="W12" s="260" t="s">
        <v>62</v>
      </c>
      <c r="X12" s="260" t="s">
        <v>75</v>
      </c>
      <c r="Y12" s="260" t="s">
        <v>63</v>
      </c>
      <c r="Z12" s="203">
        <f t="shared" si="0"/>
        <v>100</v>
      </c>
      <c r="AA12" s="206" t="str">
        <f t="shared" ref="AA12:AA13" si="4">IF(Z12&gt;=96,"Fuerte",IF(OR(Z12=95,Z12&gt;=86),"Moderado","Débil"))</f>
        <v>Fuerte</v>
      </c>
      <c r="AB12" s="207" t="s">
        <v>15</v>
      </c>
      <c r="AC12" s="189">
        <f t="shared" si="1"/>
        <v>150</v>
      </c>
      <c r="AD12" s="190" t="str">
        <f t="shared" ref="AD12:AD13" si="5">IF(AND(AA12="Moderado",AB12="Moderado",AC12=100),"Moderado",IF(AC12=200,"Fuerte",IF(OR(AC12=150,),"Moderado","Débil")))</f>
        <v>Moderado</v>
      </c>
      <c r="AE12" s="375"/>
      <c r="AF12" s="374"/>
      <c r="AG12" s="376"/>
      <c r="AH12" s="376"/>
      <c r="AI12" s="372"/>
      <c r="AJ12" s="372"/>
      <c r="AK12" s="372"/>
      <c r="AL12" s="372"/>
      <c r="AM12" s="379"/>
      <c r="AN12" s="262"/>
      <c r="AO12" s="262"/>
      <c r="AP12" s="261"/>
      <c r="AQ12" s="270"/>
      <c r="AR12" s="271"/>
      <c r="AS12" s="271"/>
      <c r="AT12" s="264"/>
      <c r="AU12" s="272"/>
      <c r="AV12" s="599"/>
      <c r="AW12" s="278"/>
      <c r="AX12" s="218"/>
      <c r="AY12" s="218"/>
      <c r="AZ12" s="218"/>
      <c r="BA12" s="218"/>
      <c r="BB12" s="226"/>
      <c r="BC12" s="218"/>
      <c r="BD12" s="218"/>
      <c r="BE12" s="218"/>
      <c r="BF12" s="218"/>
      <c r="BG12" s="276"/>
      <c r="BH12" s="600"/>
      <c r="BI12" s="276"/>
      <c r="BJ12" s="218"/>
      <c r="BK12" s="218"/>
      <c r="BL12" s="218"/>
      <c r="BM12" s="218"/>
      <c r="BN12" s="218"/>
      <c r="BO12" s="218"/>
      <c r="BP12" s="218"/>
      <c r="BQ12" s="218"/>
      <c r="BR12" s="218"/>
      <c r="BS12" s="202"/>
      <c r="BT12" s="202"/>
      <c r="BU12" s="202"/>
      <c r="BV12" s="218"/>
      <c r="BW12" s="218"/>
      <c r="BX12" s="218"/>
      <c r="BY12" s="218"/>
      <c r="BZ12" s="218"/>
      <c r="CA12" s="218"/>
      <c r="CB12" s="218"/>
      <c r="CC12" s="218"/>
      <c r="CD12" s="218"/>
      <c r="CF12" s="371"/>
      <c r="CG12" s="371"/>
      <c r="CK12" s="397"/>
      <c r="CL12" s="397"/>
      <c r="CM12" s="397"/>
      <c r="CN12" s="400"/>
    </row>
    <row r="13" spans="1:110" s="177" customFormat="1" ht="409.6" customHeight="1" x14ac:dyDescent="0.25">
      <c r="A13" s="371"/>
      <c r="B13" s="398"/>
      <c r="C13" s="399"/>
      <c r="D13" s="378"/>
      <c r="E13" s="378"/>
      <c r="F13" s="371"/>
      <c r="G13" s="371"/>
      <c r="H13" s="371"/>
      <c r="I13" s="371"/>
      <c r="J13" s="378"/>
      <c r="K13" s="371"/>
      <c r="L13" s="377"/>
      <c r="M13" s="378"/>
      <c r="N13" s="371"/>
      <c r="O13" s="371"/>
      <c r="P13" s="372"/>
      <c r="Q13" s="269" t="s">
        <v>886</v>
      </c>
      <c r="R13" s="188" t="s">
        <v>223</v>
      </c>
      <c r="S13" s="188" t="s">
        <v>58</v>
      </c>
      <c r="T13" s="188" t="s">
        <v>59</v>
      </c>
      <c r="U13" s="188" t="s">
        <v>60</v>
      </c>
      <c r="V13" s="188" t="s">
        <v>72</v>
      </c>
      <c r="W13" s="188" t="s">
        <v>62</v>
      </c>
      <c r="X13" s="188" t="s">
        <v>75</v>
      </c>
      <c r="Y13" s="188" t="s">
        <v>77</v>
      </c>
      <c r="Z13" s="203">
        <f t="shared" si="0"/>
        <v>90</v>
      </c>
      <c r="AA13" s="206" t="str">
        <f t="shared" si="4"/>
        <v>Moderado</v>
      </c>
      <c r="AB13" s="207" t="s">
        <v>15</v>
      </c>
      <c r="AC13" s="189">
        <f t="shared" si="1"/>
        <v>100</v>
      </c>
      <c r="AD13" s="190" t="str">
        <f t="shared" si="5"/>
        <v>Moderado</v>
      </c>
      <c r="AE13" s="375"/>
      <c r="AF13" s="374"/>
      <c r="AG13" s="376"/>
      <c r="AH13" s="376"/>
      <c r="AI13" s="372"/>
      <c r="AJ13" s="372"/>
      <c r="AK13" s="372"/>
      <c r="AL13" s="372"/>
      <c r="AM13" s="379"/>
      <c r="AN13" s="263" t="s">
        <v>901</v>
      </c>
      <c r="AO13" s="263" t="s">
        <v>902</v>
      </c>
      <c r="AP13" s="263" t="s">
        <v>903</v>
      </c>
      <c r="AQ13" s="270" t="s">
        <v>904</v>
      </c>
      <c r="AR13" s="271">
        <v>43831</v>
      </c>
      <c r="AS13" s="271">
        <v>44196</v>
      </c>
      <c r="AT13" s="264" t="s">
        <v>905</v>
      </c>
      <c r="AU13" s="272" t="s">
        <v>906</v>
      </c>
      <c r="AV13" s="273" t="s">
        <v>907</v>
      </c>
      <c r="AW13" s="278"/>
      <c r="AX13" s="225"/>
      <c r="AY13" s="225"/>
      <c r="AZ13" s="225"/>
      <c r="BA13" s="225"/>
      <c r="BB13" s="225"/>
      <c r="BC13" s="225"/>
      <c r="BD13" s="225"/>
      <c r="BE13" s="225"/>
      <c r="BF13" s="225"/>
      <c r="BG13" s="276" t="s">
        <v>923</v>
      </c>
      <c r="BH13" s="600" t="s">
        <v>924</v>
      </c>
      <c r="BI13" s="267">
        <v>1</v>
      </c>
      <c r="BJ13" s="278" t="s">
        <v>680</v>
      </c>
      <c r="BK13" s="278" t="s">
        <v>933</v>
      </c>
      <c r="BL13" s="278" t="s">
        <v>681</v>
      </c>
      <c r="BM13" s="278" t="s">
        <v>682</v>
      </c>
      <c r="BN13" s="226">
        <v>44119</v>
      </c>
      <c r="BO13" s="278"/>
      <c r="BP13" s="278" t="s">
        <v>599</v>
      </c>
      <c r="BQ13" s="278" t="s">
        <v>872</v>
      </c>
      <c r="BR13" s="278" t="s">
        <v>872</v>
      </c>
      <c r="BS13" s="202"/>
      <c r="BT13" s="202"/>
      <c r="BU13" s="202"/>
      <c r="BV13" s="229"/>
      <c r="BW13" s="229"/>
      <c r="BX13" s="229"/>
      <c r="BY13" s="229"/>
      <c r="BZ13" s="229"/>
      <c r="CA13" s="229"/>
      <c r="CB13" s="229"/>
      <c r="CC13" s="229"/>
      <c r="CD13" s="229"/>
      <c r="CF13" s="371"/>
      <c r="CG13" s="371"/>
      <c r="CK13" s="397"/>
      <c r="CL13" s="397"/>
      <c r="CM13" s="397"/>
      <c r="CN13" s="400"/>
    </row>
    <row r="14" spans="1:110" s="177" customFormat="1" ht="409.5" x14ac:dyDescent="0.25">
      <c r="A14" s="371" t="s">
        <v>627</v>
      </c>
      <c r="B14" s="396" t="s">
        <v>27</v>
      </c>
      <c r="C14" s="399" t="s">
        <v>612</v>
      </c>
      <c r="D14" s="378" t="s">
        <v>476</v>
      </c>
      <c r="E14" s="401" t="s">
        <v>876</v>
      </c>
      <c r="F14" s="371"/>
      <c r="G14" s="371"/>
      <c r="H14" s="371"/>
      <c r="I14" s="371"/>
      <c r="J14" s="404" t="s">
        <v>878</v>
      </c>
      <c r="K14" s="371" t="s">
        <v>691</v>
      </c>
      <c r="L14" s="401" t="s">
        <v>881</v>
      </c>
      <c r="M14" s="401" t="s">
        <v>882</v>
      </c>
      <c r="N14" s="371" t="s">
        <v>7</v>
      </c>
      <c r="O14" s="371" t="s">
        <v>13</v>
      </c>
      <c r="P14" s="372" t="str">
        <f>INDEX(Validacion!$C$15:$G$19,'Mapa de riesgo '!CF14:CF16,'Mapa de riesgo '!CG14:CG16)</f>
        <v>Extrema</v>
      </c>
      <c r="Q14" s="263" t="s">
        <v>887</v>
      </c>
      <c r="R14" s="188" t="s">
        <v>158</v>
      </c>
      <c r="S14" s="188" t="s">
        <v>65</v>
      </c>
      <c r="T14" s="188" t="s">
        <v>59</v>
      </c>
      <c r="U14" s="188" t="s">
        <v>60</v>
      </c>
      <c r="V14" s="188" t="s">
        <v>73</v>
      </c>
      <c r="W14" s="188" t="s">
        <v>74</v>
      </c>
      <c r="X14" s="188" t="s">
        <v>75</v>
      </c>
      <c r="Y14" s="188" t="s">
        <v>63</v>
      </c>
      <c r="Z14" s="203">
        <f t="shared" si="0"/>
        <v>55</v>
      </c>
      <c r="AA14" s="206" t="str">
        <f t="shared" ref="AA14:AA19" si="6">IF(Z14&gt;=96,"Fuerte",IF(OR(Z14=95,Z14&gt;=86),"Moderado","Débil"))</f>
        <v>Débil</v>
      </c>
      <c r="AB14" s="207" t="s">
        <v>133</v>
      </c>
      <c r="AC14" s="189">
        <f t="shared" si="1"/>
        <v>0</v>
      </c>
      <c r="AD14" s="190" t="str">
        <f t="shared" ref="AD14:AD19" si="7">IF(AND(AA14="Moderado",AB14="Moderado",AC14=100),"Moderado",IF(AC14=200,"Fuerte",IF(OR(AC14=150,),"Moderado","Débil")))</f>
        <v>Débil</v>
      </c>
      <c r="AE14" s="375">
        <f>(IF(AD14="Fuerte",100,IF(AD14="Moderado",50,0))+IF(AD15="Fuerte",100,IF(AD15="Moderado",50,0))+(IF(AD16="Fuerte",100,IF(AD16="Moderado",50,0)))/3)</f>
        <v>100</v>
      </c>
      <c r="AF14" s="374" t="str">
        <f>IF(AE14&gt;=100,"Fuerte",IF(OR(AE14=99,AE14&gt;=50),"Moderado","Débil"))</f>
        <v>Fuerte</v>
      </c>
      <c r="AG14" s="376" t="s">
        <v>150</v>
      </c>
      <c r="AH14" s="376" t="s">
        <v>150</v>
      </c>
      <c r="AI14" s="372" t="s">
        <v>656</v>
      </c>
      <c r="AJ14" s="372" t="s">
        <v>9</v>
      </c>
      <c r="AK14" s="372" t="s">
        <v>15</v>
      </c>
      <c r="AL14" s="372" t="str">
        <f>INDEX(Validacion!$C$15:$G$19,'Mapa de riesgo '!CK14:CK16,'Mapa de riesgo '!CM14:CM16)</f>
        <v>Alta</v>
      </c>
      <c r="AM14" s="379" t="s">
        <v>226</v>
      </c>
      <c r="AN14" s="272" t="s">
        <v>908</v>
      </c>
      <c r="AO14" s="272" t="s">
        <v>909</v>
      </c>
      <c r="AP14" s="272" t="s">
        <v>872</v>
      </c>
      <c r="AQ14" s="272" t="s">
        <v>910</v>
      </c>
      <c r="AR14" s="271">
        <v>43831</v>
      </c>
      <c r="AS14" s="271">
        <v>44196</v>
      </c>
      <c r="AT14" s="272" t="s">
        <v>911</v>
      </c>
      <c r="AU14" s="272" t="s">
        <v>912</v>
      </c>
      <c r="AV14" s="273"/>
      <c r="AW14" s="278"/>
      <c r="AX14" s="225"/>
      <c r="AY14" s="225"/>
      <c r="AZ14" s="225"/>
      <c r="BA14" s="225"/>
      <c r="BB14" s="225"/>
      <c r="BC14" s="225"/>
      <c r="BD14" s="225"/>
      <c r="BE14" s="225"/>
      <c r="BF14" s="225"/>
      <c r="BG14" s="278" t="s">
        <v>925</v>
      </c>
      <c r="BH14" s="278" t="s">
        <v>926</v>
      </c>
      <c r="BI14" s="268">
        <v>1</v>
      </c>
      <c r="BJ14" s="278" t="s">
        <v>21</v>
      </c>
      <c r="BK14" s="601" t="s">
        <v>947</v>
      </c>
      <c r="BL14" s="278" t="s">
        <v>681</v>
      </c>
      <c r="BM14" s="278" t="s">
        <v>682</v>
      </c>
      <c r="BN14" s="226">
        <v>44119</v>
      </c>
      <c r="BO14" s="278"/>
      <c r="BP14" s="278" t="s">
        <v>599</v>
      </c>
      <c r="BQ14" s="278" t="s">
        <v>872</v>
      </c>
      <c r="BR14" s="278" t="s">
        <v>872</v>
      </c>
      <c r="BS14" s="202"/>
      <c r="BT14" s="202"/>
      <c r="BU14" s="202"/>
      <c r="BV14" s="229"/>
      <c r="BW14" s="229"/>
      <c r="BX14" s="229"/>
      <c r="BY14" s="229"/>
      <c r="BZ14" s="229"/>
      <c r="CA14" s="229"/>
      <c r="CB14" s="229"/>
      <c r="CC14" s="229"/>
      <c r="CD14" s="229"/>
      <c r="CF14" s="371">
        <f>VLOOKUP(N14,Validacion!$I$15:$M$19,2,FALSE)</f>
        <v>5</v>
      </c>
      <c r="CG14" s="371">
        <f>VLOOKUP(O14,Validacion!$I$23:$J$27,2,FALSE)</f>
        <v>5</v>
      </c>
      <c r="CK14" s="396">
        <f>VLOOKUP($AJ14,Validacion!$I$15:$M$19,2,FALSE)</f>
        <v>3</v>
      </c>
      <c r="CL14" s="371"/>
      <c r="CM14" s="396">
        <f>VLOOKUP($AK14,Validacion!$I$23:$J$27,2,FALSE)</f>
        <v>3</v>
      </c>
      <c r="CN14" s="371"/>
    </row>
    <row r="15" spans="1:110" s="177" customFormat="1" ht="342" x14ac:dyDescent="0.25">
      <c r="A15" s="371"/>
      <c r="B15" s="397"/>
      <c r="C15" s="399"/>
      <c r="D15" s="378"/>
      <c r="E15" s="402"/>
      <c r="F15" s="371"/>
      <c r="G15" s="371"/>
      <c r="H15" s="371"/>
      <c r="I15" s="371"/>
      <c r="J15" s="405"/>
      <c r="K15" s="371"/>
      <c r="L15" s="402"/>
      <c r="M15" s="402"/>
      <c r="N15" s="371"/>
      <c r="O15" s="371"/>
      <c r="P15" s="372"/>
      <c r="Q15" s="263" t="s">
        <v>888</v>
      </c>
      <c r="R15" s="188" t="s">
        <v>158</v>
      </c>
      <c r="S15" s="188" t="s">
        <v>58</v>
      </c>
      <c r="T15" s="188" t="s">
        <v>59</v>
      </c>
      <c r="U15" s="188" t="s">
        <v>60</v>
      </c>
      <c r="V15" s="188" t="s">
        <v>61</v>
      </c>
      <c r="W15" s="188" t="s">
        <v>62</v>
      </c>
      <c r="X15" s="188" t="s">
        <v>75</v>
      </c>
      <c r="Y15" s="188" t="s">
        <v>63</v>
      </c>
      <c r="Z15" s="203">
        <f t="shared" si="0"/>
        <v>100</v>
      </c>
      <c r="AA15" s="206" t="str">
        <f t="shared" si="6"/>
        <v>Fuerte</v>
      </c>
      <c r="AB15" s="207" t="s">
        <v>141</v>
      </c>
      <c r="AC15" s="189">
        <f t="shared" si="1"/>
        <v>200</v>
      </c>
      <c r="AD15" s="190" t="str">
        <f t="shared" si="7"/>
        <v>Fuerte</v>
      </c>
      <c r="AE15" s="375"/>
      <c r="AF15" s="374"/>
      <c r="AG15" s="376"/>
      <c r="AH15" s="376"/>
      <c r="AI15" s="372"/>
      <c r="AJ15" s="372"/>
      <c r="AK15" s="372"/>
      <c r="AL15" s="372"/>
      <c r="AM15" s="379"/>
      <c r="AN15" s="274" t="s">
        <v>913</v>
      </c>
      <c r="AO15" s="274" t="s">
        <v>914</v>
      </c>
      <c r="AP15" s="272" t="s">
        <v>872</v>
      </c>
      <c r="AQ15" s="274" t="s">
        <v>915</v>
      </c>
      <c r="AR15" s="271">
        <v>43831</v>
      </c>
      <c r="AS15" s="271">
        <v>44196</v>
      </c>
      <c r="AT15" s="274" t="s">
        <v>916</v>
      </c>
      <c r="AU15" s="274" t="s">
        <v>917</v>
      </c>
      <c r="AV15" s="273" t="s">
        <v>918</v>
      </c>
      <c r="AW15" s="278"/>
      <c r="AX15" s="225"/>
      <c r="AY15" s="225"/>
      <c r="AZ15" s="225"/>
      <c r="BA15" s="225"/>
      <c r="BB15" s="225"/>
      <c r="BC15" s="225"/>
      <c r="BD15" s="225"/>
      <c r="BE15" s="225"/>
      <c r="BF15" s="225"/>
      <c r="BG15" s="602" t="s">
        <v>927</v>
      </c>
      <c r="BH15" s="280" t="s">
        <v>928</v>
      </c>
      <c r="BI15" s="268">
        <v>0.7</v>
      </c>
      <c r="BJ15" s="278" t="s">
        <v>21</v>
      </c>
      <c r="BK15" s="601" t="s">
        <v>931</v>
      </c>
      <c r="BL15" s="278" t="s">
        <v>681</v>
      </c>
      <c r="BM15" s="278" t="s">
        <v>682</v>
      </c>
      <c r="BN15" s="226">
        <v>44119</v>
      </c>
      <c r="BO15" s="278"/>
      <c r="BP15" s="278"/>
      <c r="BQ15" s="278"/>
      <c r="BR15" s="278"/>
      <c r="BS15" s="202"/>
      <c r="BT15" s="202"/>
      <c r="BU15" s="202"/>
      <c r="BV15" s="229"/>
      <c r="BW15" s="229"/>
      <c r="BX15" s="229"/>
      <c r="BY15" s="229"/>
      <c r="BZ15" s="229"/>
      <c r="CA15" s="229"/>
      <c r="CB15" s="229"/>
      <c r="CC15" s="229"/>
      <c r="CD15" s="229"/>
      <c r="CF15" s="371"/>
      <c r="CG15" s="371"/>
      <c r="CK15" s="397"/>
      <c r="CL15" s="371"/>
      <c r="CM15" s="397"/>
      <c r="CN15" s="371"/>
    </row>
    <row r="16" spans="1:110" s="177" customFormat="1" ht="270.75" x14ac:dyDescent="0.25">
      <c r="A16" s="371"/>
      <c r="B16" s="398"/>
      <c r="C16" s="399"/>
      <c r="D16" s="378"/>
      <c r="E16" s="403"/>
      <c r="F16" s="371"/>
      <c r="G16" s="371"/>
      <c r="H16" s="371"/>
      <c r="I16" s="371"/>
      <c r="J16" s="406"/>
      <c r="K16" s="371"/>
      <c r="L16" s="403"/>
      <c r="M16" s="403"/>
      <c r="N16" s="371"/>
      <c r="O16" s="371"/>
      <c r="P16" s="372"/>
      <c r="Q16" s="263" t="s">
        <v>889</v>
      </c>
      <c r="R16" s="188" t="s">
        <v>223</v>
      </c>
      <c r="S16" s="188" t="s">
        <v>65</v>
      </c>
      <c r="T16" s="188" t="s">
        <v>59</v>
      </c>
      <c r="U16" s="188" t="s">
        <v>60</v>
      </c>
      <c r="V16" s="188" t="s">
        <v>72</v>
      </c>
      <c r="W16" s="188" t="s">
        <v>62</v>
      </c>
      <c r="X16" s="188" t="s">
        <v>75</v>
      </c>
      <c r="Y16" s="188" t="s">
        <v>63</v>
      </c>
      <c r="Z16" s="203">
        <f t="shared" si="0"/>
        <v>80</v>
      </c>
      <c r="AA16" s="206" t="str">
        <f t="shared" si="6"/>
        <v>Débil</v>
      </c>
      <c r="AB16" s="207" t="s">
        <v>15</v>
      </c>
      <c r="AC16" s="189">
        <f t="shared" si="1"/>
        <v>50</v>
      </c>
      <c r="AD16" s="190" t="str">
        <f t="shared" si="7"/>
        <v>Débil</v>
      </c>
      <c r="AE16" s="375"/>
      <c r="AF16" s="374"/>
      <c r="AG16" s="376"/>
      <c r="AH16" s="376"/>
      <c r="AI16" s="372"/>
      <c r="AJ16" s="372"/>
      <c r="AK16" s="372"/>
      <c r="AL16" s="372"/>
      <c r="AM16" s="379"/>
      <c r="AN16" s="274" t="s">
        <v>919</v>
      </c>
      <c r="AO16" s="274" t="s">
        <v>920</v>
      </c>
      <c r="AP16" s="273" t="s">
        <v>872</v>
      </c>
      <c r="AQ16" s="274" t="s">
        <v>921</v>
      </c>
      <c r="AR16" s="275">
        <v>44075</v>
      </c>
      <c r="AS16" s="275">
        <v>44438</v>
      </c>
      <c r="AT16" s="274" t="s">
        <v>922</v>
      </c>
      <c r="AU16" s="274"/>
      <c r="AV16" s="273"/>
      <c r="AW16" s="278"/>
      <c r="AX16" s="225"/>
      <c r="AY16" s="225"/>
      <c r="AZ16" s="225"/>
      <c r="BA16" s="225"/>
      <c r="BB16" s="225"/>
      <c r="BC16" s="225"/>
      <c r="BD16" s="225"/>
      <c r="BE16" s="225"/>
      <c r="BF16" s="225"/>
      <c r="BG16" s="278" t="s">
        <v>929</v>
      </c>
      <c r="BH16" s="278" t="s">
        <v>872</v>
      </c>
      <c r="BI16" s="268">
        <v>0</v>
      </c>
      <c r="BJ16" s="278" t="s">
        <v>683</v>
      </c>
      <c r="BK16" s="218" t="s">
        <v>930</v>
      </c>
      <c r="BL16" s="278" t="s">
        <v>681</v>
      </c>
      <c r="BM16" s="278" t="s">
        <v>682</v>
      </c>
      <c r="BN16" s="226">
        <v>44119</v>
      </c>
      <c r="BO16" s="278" t="s">
        <v>934</v>
      </c>
      <c r="BP16" s="278" t="s">
        <v>599</v>
      </c>
      <c r="BQ16" s="278" t="s">
        <v>872</v>
      </c>
      <c r="BR16" s="278" t="s">
        <v>872</v>
      </c>
      <c r="BS16" s="202"/>
      <c r="BT16" s="202"/>
      <c r="BU16" s="202"/>
      <c r="BV16" s="229"/>
      <c r="BW16" s="229"/>
      <c r="BX16" s="229"/>
      <c r="BY16" s="229"/>
      <c r="BZ16" s="229"/>
      <c r="CA16" s="229"/>
      <c r="CB16" s="229"/>
      <c r="CC16" s="229"/>
      <c r="CD16" s="229"/>
      <c r="CF16" s="371"/>
      <c r="CG16" s="371"/>
      <c r="CK16" s="397"/>
      <c r="CL16" s="371"/>
      <c r="CM16" s="397"/>
      <c r="CN16" s="371"/>
    </row>
    <row r="17" spans="1:110" s="177" customFormat="1" ht="78" customHeight="1" x14ac:dyDescent="0.25">
      <c r="A17" s="371"/>
      <c r="B17" s="396"/>
      <c r="C17" s="399"/>
      <c r="D17" s="378"/>
      <c r="E17" s="401"/>
      <c r="F17" s="371"/>
      <c r="G17" s="371"/>
      <c r="H17" s="371"/>
      <c r="I17" s="371"/>
      <c r="J17" s="371"/>
      <c r="K17" s="371"/>
      <c r="L17" s="371"/>
      <c r="M17" s="371"/>
      <c r="N17" s="371" t="s">
        <v>7</v>
      </c>
      <c r="O17" s="371" t="s">
        <v>13</v>
      </c>
      <c r="P17" s="372" t="str">
        <f>INDEX(Validacion!$C$15:$G$19,'Mapa de riesgo '!CF17:CF19,'Mapa de riesgo '!CG17:CG19)</f>
        <v>Extrema</v>
      </c>
      <c r="Q17" s="175"/>
      <c r="R17" s="188" t="s">
        <v>223</v>
      </c>
      <c r="S17" s="188" t="s">
        <v>58</v>
      </c>
      <c r="T17" s="188" t="s">
        <v>59</v>
      </c>
      <c r="U17" s="188" t="s">
        <v>60</v>
      </c>
      <c r="V17" s="188" t="s">
        <v>61</v>
      </c>
      <c r="W17" s="188" t="s">
        <v>62</v>
      </c>
      <c r="X17" s="188" t="s">
        <v>75</v>
      </c>
      <c r="Y17" s="188" t="s">
        <v>63</v>
      </c>
      <c r="Z17" s="203">
        <f t="shared" si="0"/>
        <v>100</v>
      </c>
      <c r="AA17" s="206" t="str">
        <f t="shared" si="6"/>
        <v>Fuerte</v>
      </c>
      <c r="AB17" s="207" t="s">
        <v>141</v>
      </c>
      <c r="AC17" s="189">
        <f t="shared" si="1"/>
        <v>200</v>
      </c>
      <c r="AD17" s="190" t="str">
        <f t="shared" si="7"/>
        <v>Fuerte</v>
      </c>
      <c r="AE17" s="375">
        <f>(IF(AD17="Fuerte",100,IF(AD17="Moderado",50,0))+IF(AD18="Fuerte",100,IF(AD18="Moderado",50,0))+(IF(AD19="Fuerte",100,IF(AD19="Moderado",50,0)))/3)</f>
        <v>150</v>
      </c>
      <c r="AF17" s="374" t="str">
        <f>IF(AE17&gt;=100,"Fuerte",IF(OR(AE17=99,AE17&gt;=50),"Moderado","Débil"))</f>
        <v>Fuerte</v>
      </c>
      <c r="AG17" s="376"/>
      <c r="AH17" s="376"/>
      <c r="AI17" s="372"/>
      <c r="AJ17" s="372" t="s">
        <v>9</v>
      </c>
      <c r="AK17" s="372" t="s">
        <v>16</v>
      </c>
      <c r="AL17" s="372" t="str">
        <f>INDEX(Validacion!$C$15:$G$19,'Mapa de riesgo '!CK17:CK19,'Mapa de riesgo '!CM17:CM19)</f>
        <v>Moderada</v>
      </c>
      <c r="AM17" s="379"/>
      <c r="AN17" s="175"/>
      <c r="AO17" s="175"/>
      <c r="AP17" s="216"/>
      <c r="AQ17" s="202"/>
      <c r="AR17" s="84"/>
      <c r="AS17" s="84"/>
      <c r="AT17" s="202"/>
      <c r="AU17" s="202"/>
      <c r="AV17" s="278"/>
      <c r="AW17" s="278"/>
      <c r="AX17" s="225"/>
      <c r="AY17" s="225"/>
      <c r="AZ17" s="225"/>
      <c r="BA17" s="225"/>
      <c r="BB17" s="225"/>
      <c r="BC17" s="225"/>
      <c r="BD17" s="225"/>
      <c r="BE17" s="225"/>
      <c r="BF17" s="225"/>
      <c r="BG17" s="202"/>
      <c r="BH17" s="202"/>
      <c r="BI17" s="202"/>
      <c r="BJ17" s="229"/>
      <c r="BK17" s="229"/>
      <c r="BL17" s="229"/>
      <c r="BM17" s="229"/>
      <c r="BN17" s="229"/>
      <c r="BO17" s="229"/>
      <c r="BP17" s="229"/>
      <c r="BQ17" s="229"/>
      <c r="BR17" s="229"/>
      <c r="BS17" s="202"/>
      <c r="BT17" s="202"/>
      <c r="BU17" s="202"/>
      <c r="BV17" s="229"/>
      <c r="BW17" s="229"/>
      <c r="BX17" s="229"/>
      <c r="BY17" s="229"/>
      <c r="BZ17" s="229"/>
      <c r="CA17" s="229"/>
      <c r="CB17" s="229"/>
      <c r="CC17" s="229"/>
      <c r="CD17" s="229"/>
      <c r="CF17" s="371">
        <f>VLOOKUP(N17,Validacion!$I$15:$M$19,2,FALSE)</f>
        <v>5</v>
      </c>
      <c r="CG17" s="371">
        <f>VLOOKUP(O17,Validacion!$I$23:$J$27,2,FALSE)</f>
        <v>5</v>
      </c>
      <c r="CK17" s="396">
        <f>VLOOKUP($AJ17,Validacion!$I$15:$M$19,2,FALSE)</f>
        <v>3</v>
      </c>
      <c r="CL17" s="407"/>
      <c r="CM17" s="396">
        <f>VLOOKUP($AK17,Validacion!$I$23:$J$27,2,FALSE)</f>
        <v>2</v>
      </c>
      <c r="CN17" s="187"/>
    </row>
    <row r="18" spans="1:110" s="177" customFormat="1" ht="78" customHeight="1" x14ac:dyDescent="0.25">
      <c r="A18" s="371"/>
      <c r="B18" s="397"/>
      <c r="C18" s="399"/>
      <c r="D18" s="378"/>
      <c r="E18" s="402"/>
      <c r="F18" s="371"/>
      <c r="G18" s="371"/>
      <c r="H18" s="371"/>
      <c r="I18" s="371"/>
      <c r="J18" s="371"/>
      <c r="K18" s="371"/>
      <c r="L18" s="371"/>
      <c r="M18" s="371"/>
      <c r="N18" s="371"/>
      <c r="O18" s="371"/>
      <c r="P18" s="372"/>
      <c r="Q18" s="175"/>
      <c r="R18" s="188" t="s">
        <v>223</v>
      </c>
      <c r="S18" s="188" t="s">
        <v>58</v>
      </c>
      <c r="T18" s="188" t="s">
        <v>59</v>
      </c>
      <c r="U18" s="188" t="s">
        <v>60</v>
      </c>
      <c r="V18" s="188" t="s">
        <v>72</v>
      </c>
      <c r="W18" s="188" t="s">
        <v>62</v>
      </c>
      <c r="X18" s="188" t="s">
        <v>75</v>
      </c>
      <c r="Y18" s="188" t="s">
        <v>63</v>
      </c>
      <c r="Z18" s="203">
        <f t="shared" si="0"/>
        <v>95</v>
      </c>
      <c r="AA18" s="206" t="str">
        <f t="shared" si="6"/>
        <v>Moderado</v>
      </c>
      <c r="AB18" s="207" t="s">
        <v>141</v>
      </c>
      <c r="AC18" s="189">
        <f t="shared" si="1"/>
        <v>150</v>
      </c>
      <c r="AD18" s="190" t="str">
        <f t="shared" si="7"/>
        <v>Moderado</v>
      </c>
      <c r="AE18" s="375"/>
      <c r="AF18" s="374"/>
      <c r="AG18" s="376"/>
      <c r="AH18" s="376"/>
      <c r="AI18" s="372"/>
      <c r="AJ18" s="372"/>
      <c r="AK18" s="372"/>
      <c r="AL18" s="372"/>
      <c r="AM18" s="379"/>
      <c r="AN18" s="175"/>
      <c r="AO18" s="175"/>
      <c r="AP18" s="216"/>
      <c r="AQ18" s="202"/>
      <c r="AR18" s="84"/>
      <c r="AS18" s="84"/>
      <c r="AT18" s="202"/>
      <c r="AU18" s="202"/>
      <c r="AV18" s="278"/>
      <c r="AW18" s="278"/>
      <c r="AX18" s="225"/>
      <c r="AY18" s="225"/>
      <c r="AZ18" s="225"/>
      <c r="BA18" s="225"/>
      <c r="BB18" s="225"/>
      <c r="BC18" s="225"/>
      <c r="BD18" s="225"/>
      <c r="BE18" s="225"/>
      <c r="BF18" s="225"/>
      <c r="BG18" s="202"/>
      <c r="BH18" s="202"/>
      <c r="BI18" s="202"/>
      <c r="BJ18" s="229"/>
      <c r="BK18" s="229"/>
      <c r="BL18" s="229"/>
      <c r="BM18" s="229"/>
      <c r="BN18" s="229"/>
      <c r="BO18" s="229"/>
      <c r="BP18" s="229"/>
      <c r="BQ18" s="229"/>
      <c r="BR18" s="229"/>
      <c r="BS18" s="202"/>
      <c r="BT18" s="202"/>
      <c r="BU18" s="202"/>
      <c r="BV18" s="229"/>
      <c r="BW18" s="229"/>
      <c r="BX18" s="229"/>
      <c r="BY18" s="229"/>
      <c r="BZ18" s="229"/>
      <c r="CA18" s="229"/>
      <c r="CB18" s="229"/>
      <c r="CC18" s="229"/>
      <c r="CD18" s="229"/>
      <c r="CF18" s="371"/>
      <c r="CG18" s="371"/>
      <c r="CK18" s="397"/>
      <c r="CL18" s="408"/>
      <c r="CM18" s="397"/>
      <c r="CN18" s="187"/>
    </row>
    <row r="19" spans="1:110" s="177" customFormat="1" ht="78" customHeight="1" x14ac:dyDescent="0.25">
      <c r="A19" s="371"/>
      <c r="B19" s="398"/>
      <c r="C19" s="399"/>
      <c r="D19" s="378"/>
      <c r="E19" s="403"/>
      <c r="F19" s="371"/>
      <c r="G19" s="371"/>
      <c r="H19" s="371"/>
      <c r="I19" s="371"/>
      <c r="J19" s="371"/>
      <c r="K19" s="371"/>
      <c r="L19" s="371"/>
      <c r="M19" s="371"/>
      <c r="N19" s="371"/>
      <c r="O19" s="371"/>
      <c r="P19" s="372"/>
      <c r="Q19" s="175"/>
      <c r="R19" s="188" t="s">
        <v>158</v>
      </c>
      <c r="S19" s="188" t="s">
        <v>58</v>
      </c>
      <c r="T19" s="188" t="s">
        <v>66</v>
      </c>
      <c r="U19" s="188" t="s">
        <v>60</v>
      </c>
      <c r="V19" s="188" t="s">
        <v>72</v>
      </c>
      <c r="W19" s="188" t="s">
        <v>62</v>
      </c>
      <c r="X19" s="188" t="s">
        <v>75</v>
      </c>
      <c r="Y19" s="188" t="s">
        <v>63</v>
      </c>
      <c r="Z19" s="203">
        <f t="shared" si="0"/>
        <v>80</v>
      </c>
      <c r="AA19" s="206" t="str">
        <f t="shared" si="6"/>
        <v>Débil</v>
      </c>
      <c r="AB19" s="207" t="s">
        <v>141</v>
      </c>
      <c r="AC19" s="189">
        <f t="shared" si="1"/>
        <v>100</v>
      </c>
      <c r="AD19" s="190" t="str">
        <f t="shared" si="7"/>
        <v>Débil</v>
      </c>
      <c r="AE19" s="375"/>
      <c r="AF19" s="374"/>
      <c r="AG19" s="376"/>
      <c r="AH19" s="376"/>
      <c r="AI19" s="372"/>
      <c r="AJ19" s="372"/>
      <c r="AK19" s="372"/>
      <c r="AL19" s="372"/>
      <c r="AM19" s="379"/>
      <c r="AN19" s="175"/>
      <c r="AO19" s="175"/>
      <c r="AP19" s="216"/>
      <c r="AQ19" s="202"/>
      <c r="AR19" s="84"/>
      <c r="AS19" s="84"/>
      <c r="AT19" s="202"/>
      <c r="AU19" s="202"/>
      <c r="AV19" s="278"/>
      <c r="AW19" s="278"/>
      <c r="AX19" s="225"/>
      <c r="AY19" s="225"/>
      <c r="AZ19" s="225"/>
      <c r="BA19" s="225"/>
      <c r="BB19" s="225"/>
      <c r="BC19" s="225"/>
      <c r="BD19" s="225"/>
      <c r="BE19" s="225"/>
      <c r="BF19" s="225"/>
      <c r="BG19" s="202"/>
      <c r="BH19" s="202"/>
      <c r="BI19" s="202"/>
      <c r="BJ19" s="229"/>
      <c r="BK19" s="229"/>
      <c r="BL19" s="229"/>
      <c r="BM19" s="229"/>
      <c r="BN19" s="229"/>
      <c r="BO19" s="229"/>
      <c r="BP19" s="229"/>
      <c r="BQ19" s="229"/>
      <c r="BR19" s="229"/>
      <c r="BS19" s="202"/>
      <c r="BT19" s="202"/>
      <c r="BU19" s="202"/>
      <c r="BV19" s="229"/>
      <c r="BW19" s="229"/>
      <c r="BX19" s="229"/>
      <c r="BY19" s="229"/>
      <c r="BZ19" s="229"/>
      <c r="CA19" s="229"/>
      <c r="CB19" s="229"/>
      <c r="CC19" s="229"/>
      <c r="CD19" s="229"/>
      <c r="CF19" s="371"/>
      <c r="CG19" s="371"/>
      <c r="CK19" s="397"/>
      <c r="CL19" s="408"/>
      <c r="CM19" s="397"/>
      <c r="CN19" s="187"/>
    </row>
    <row r="20" spans="1:110" s="177" customFormat="1" ht="74.25" customHeight="1" x14ac:dyDescent="0.25">
      <c r="A20" s="219"/>
      <c r="B20" s="202"/>
      <c r="C20" s="184"/>
      <c r="D20" s="202"/>
      <c r="E20" s="202"/>
      <c r="F20" s="202"/>
      <c r="G20" s="202"/>
      <c r="H20" s="202"/>
      <c r="I20" s="202"/>
      <c r="J20" s="202"/>
      <c r="K20" s="203"/>
      <c r="L20" s="202"/>
      <c r="M20" s="202"/>
      <c r="N20" s="203"/>
      <c r="O20" s="203"/>
      <c r="P20" s="204"/>
      <c r="Q20" s="175"/>
      <c r="R20" s="208"/>
      <c r="S20" s="208"/>
      <c r="T20" s="208"/>
      <c r="U20" s="208"/>
      <c r="V20" s="208"/>
      <c r="W20" s="208"/>
      <c r="X20" s="208"/>
      <c r="Y20" s="208"/>
      <c r="Z20" s="203"/>
      <c r="AA20" s="204"/>
      <c r="AB20" s="203"/>
      <c r="AC20" s="176"/>
      <c r="AD20" s="179"/>
      <c r="AE20" s="205"/>
      <c r="AF20" s="204"/>
      <c r="AG20" s="203"/>
      <c r="AH20" s="203"/>
      <c r="AI20" s="279"/>
      <c r="AJ20" s="204"/>
      <c r="AK20" s="204"/>
      <c r="AL20" s="204"/>
      <c r="AM20" s="208"/>
      <c r="AN20" s="175"/>
      <c r="AO20" s="175"/>
      <c r="AP20" s="216"/>
      <c r="AQ20" s="202"/>
      <c r="AR20" s="84"/>
      <c r="AS20" s="84"/>
      <c r="AT20" s="202"/>
      <c r="AU20" s="202"/>
      <c r="AV20" s="278"/>
      <c r="AW20" s="278"/>
      <c r="AX20" s="225"/>
      <c r="AY20" s="225"/>
      <c r="AZ20" s="225"/>
      <c r="BA20" s="225"/>
      <c r="BB20" s="225"/>
      <c r="BC20" s="225"/>
      <c r="BD20" s="225"/>
      <c r="BE20" s="225"/>
      <c r="BF20" s="225"/>
      <c r="BG20" s="202"/>
      <c r="BH20" s="202"/>
      <c r="BI20" s="202"/>
      <c r="BJ20" s="229"/>
      <c r="BK20" s="229"/>
      <c r="BL20" s="229"/>
      <c r="BM20" s="229"/>
      <c r="BN20" s="229"/>
      <c r="BO20" s="229"/>
      <c r="BP20" s="229"/>
      <c r="BQ20" s="229"/>
      <c r="BR20" s="229"/>
      <c r="BS20" s="202"/>
      <c r="BT20" s="202"/>
      <c r="BU20" s="202"/>
      <c r="BV20" s="229"/>
      <c r="BW20" s="229"/>
      <c r="BX20" s="229"/>
      <c r="BY20" s="229"/>
      <c r="BZ20" s="229"/>
      <c r="CA20" s="229"/>
      <c r="CB20" s="229"/>
      <c r="CC20" s="229"/>
      <c r="CD20" s="229"/>
      <c r="CF20" s="186"/>
      <c r="CG20" s="186"/>
      <c r="CK20" s="186"/>
      <c r="CL20" s="186"/>
      <c r="CM20" s="186"/>
      <c r="CN20" s="187"/>
    </row>
    <row r="21" spans="1:110" s="177" customFormat="1" ht="74.25" customHeight="1" x14ac:dyDescent="0.25">
      <c r="A21" s="219"/>
      <c r="B21" s="202"/>
      <c r="C21" s="184"/>
      <c r="D21" s="202"/>
      <c r="E21" s="202"/>
      <c r="F21" s="202"/>
      <c r="G21" s="202"/>
      <c r="H21" s="202"/>
      <c r="I21" s="202"/>
      <c r="J21" s="202"/>
      <c r="K21" s="203"/>
      <c r="L21" s="202"/>
      <c r="M21" s="202"/>
      <c r="N21" s="203"/>
      <c r="O21" s="203"/>
      <c r="P21" s="204"/>
      <c r="Q21" s="175"/>
      <c r="R21" s="208"/>
      <c r="S21" s="208"/>
      <c r="T21" s="208"/>
      <c r="U21" s="208"/>
      <c r="V21" s="208"/>
      <c r="W21" s="208"/>
      <c r="X21" s="208"/>
      <c r="Y21" s="208"/>
      <c r="Z21" s="203"/>
      <c r="AA21" s="204"/>
      <c r="AB21" s="203"/>
      <c r="AC21" s="176"/>
      <c r="AD21" s="179"/>
      <c r="AE21" s="205"/>
      <c r="AF21" s="204"/>
      <c r="AG21" s="203"/>
      <c r="AH21" s="203"/>
      <c r="AI21" s="278"/>
      <c r="AJ21" s="204"/>
      <c r="AK21" s="204"/>
      <c r="AL21" s="204"/>
      <c r="AM21" s="208"/>
      <c r="AN21" s="175"/>
      <c r="AO21" s="175"/>
      <c r="AP21" s="216"/>
      <c r="AQ21" s="202"/>
      <c r="AR21" s="84"/>
      <c r="AS21" s="84"/>
      <c r="AT21" s="202"/>
      <c r="AU21" s="202"/>
      <c r="AV21" s="278"/>
      <c r="AW21" s="278"/>
      <c r="AX21" s="225"/>
      <c r="AY21" s="225"/>
      <c r="AZ21" s="225"/>
      <c r="BA21" s="225"/>
      <c r="BB21" s="225"/>
      <c r="BC21" s="225"/>
      <c r="BD21" s="225"/>
      <c r="BE21" s="225"/>
      <c r="BF21" s="225"/>
      <c r="BG21" s="202"/>
      <c r="BH21" s="202"/>
      <c r="BI21" s="202"/>
      <c r="BJ21" s="229"/>
      <c r="BK21" s="229"/>
      <c r="BL21" s="229"/>
      <c r="BM21" s="229"/>
      <c r="BN21" s="229"/>
      <c r="BO21" s="229"/>
      <c r="BP21" s="229"/>
      <c r="BQ21" s="229"/>
      <c r="BR21" s="229"/>
      <c r="BS21" s="202"/>
      <c r="BT21" s="202"/>
      <c r="BU21" s="202"/>
      <c r="BV21" s="229"/>
      <c r="BW21" s="229"/>
      <c r="BX21" s="229"/>
      <c r="BY21" s="229"/>
      <c r="BZ21" s="229"/>
      <c r="CA21" s="229"/>
      <c r="CB21" s="229"/>
      <c r="CC21" s="229"/>
      <c r="CD21" s="229"/>
      <c r="CF21" s="186"/>
      <c r="CG21" s="186"/>
      <c r="CK21" s="186"/>
      <c r="CL21" s="186"/>
      <c r="CM21" s="186"/>
      <c r="CN21" s="187"/>
    </row>
    <row r="22" spans="1:110" s="177" customFormat="1" ht="74.25" customHeight="1" x14ac:dyDescent="0.25">
      <c r="A22" s="219"/>
      <c r="B22" s="202"/>
      <c r="C22" s="184"/>
      <c r="D22" s="202"/>
      <c r="E22" s="202"/>
      <c r="F22" s="202"/>
      <c r="G22" s="202"/>
      <c r="H22" s="202"/>
      <c r="I22" s="202"/>
      <c r="J22" s="202"/>
      <c r="K22" s="203"/>
      <c r="L22" s="202"/>
      <c r="M22" s="202"/>
      <c r="N22" s="203"/>
      <c r="O22" s="203"/>
      <c r="P22" s="204"/>
      <c r="Q22" s="175"/>
      <c r="R22" s="208"/>
      <c r="S22" s="208"/>
      <c r="T22" s="208"/>
      <c r="U22" s="208"/>
      <c r="V22" s="208"/>
      <c r="W22" s="208"/>
      <c r="X22" s="208"/>
      <c r="Y22" s="208"/>
      <c r="Z22" s="203"/>
      <c r="AA22" s="204"/>
      <c r="AB22" s="203"/>
      <c r="AC22" s="176"/>
      <c r="AD22" s="179"/>
      <c r="AE22" s="205"/>
      <c r="AF22" s="204"/>
      <c r="AG22" s="203"/>
      <c r="AH22" s="203"/>
      <c r="AI22" s="278"/>
      <c r="AJ22" s="204"/>
      <c r="AK22" s="204"/>
      <c r="AL22" s="204"/>
      <c r="AM22" s="208"/>
      <c r="AN22" s="175"/>
      <c r="AO22" s="175"/>
      <c r="AP22" s="216"/>
      <c r="AQ22" s="202"/>
      <c r="AR22" s="84"/>
      <c r="AS22" s="84"/>
      <c r="AT22" s="202"/>
      <c r="AU22" s="202"/>
      <c r="AV22" s="278"/>
      <c r="AW22" s="278"/>
      <c r="AX22" s="225"/>
      <c r="AY22" s="225"/>
      <c r="AZ22" s="225"/>
      <c r="BA22" s="225"/>
      <c r="BB22" s="225"/>
      <c r="BC22" s="225"/>
      <c r="BD22" s="225"/>
      <c r="BE22" s="225"/>
      <c r="BF22" s="225"/>
      <c r="BG22" s="202"/>
      <c r="BH22" s="202"/>
      <c r="BI22" s="202"/>
      <c r="BJ22" s="229"/>
      <c r="BK22" s="229"/>
      <c r="BL22" s="229"/>
      <c r="BM22" s="229"/>
      <c r="BN22" s="229"/>
      <c r="BO22" s="229"/>
      <c r="BP22" s="229"/>
      <c r="BQ22" s="229"/>
      <c r="BR22" s="229"/>
      <c r="BS22" s="202"/>
      <c r="BT22" s="202"/>
      <c r="BU22" s="202"/>
      <c r="BV22" s="229"/>
      <c r="BW22" s="229"/>
      <c r="BX22" s="229"/>
      <c r="BY22" s="229"/>
      <c r="BZ22" s="229"/>
      <c r="CA22" s="229"/>
      <c r="CB22" s="229"/>
      <c r="CC22" s="229"/>
      <c r="CD22" s="229"/>
      <c r="CF22" s="186"/>
      <c r="CG22" s="186"/>
      <c r="CK22" s="186"/>
      <c r="CL22" s="186"/>
      <c r="CM22" s="186"/>
      <c r="CN22" s="187"/>
    </row>
    <row r="23" spans="1:110" s="177" customFormat="1" ht="74.25" customHeight="1" x14ac:dyDescent="0.25">
      <c r="A23" s="219"/>
      <c r="B23" s="202"/>
      <c r="C23" s="184"/>
      <c r="D23" s="202"/>
      <c r="E23" s="202"/>
      <c r="F23" s="202"/>
      <c r="G23" s="202"/>
      <c r="H23" s="202"/>
      <c r="I23" s="202"/>
      <c r="J23" s="202"/>
      <c r="K23" s="203"/>
      <c r="L23" s="202"/>
      <c r="M23" s="202"/>
      <c r="N23" s="203"/>
      <c r="O23" s="203"/>
      <c r="P23" s="204"/>
      <c r="Q23" s="175"/>
      <c r="R23" s="208"/>
      <c r="S23" s="208"/>
      <c r="T23" s="208"/>
      <c r="U23" s="208"/>
      <c r="V23" s="208"/>
      <c r="W23" s="208"/>
      <c r="X23" s="208"/>
      <c r="Y23" s="208"/>
      <c r="Z23" s="203"/>
      <c r="AA23" s="204"/>
      <c r="AB23" s="203"/>
      <c r="AC23" s="176"/>
      <c r="AD23" s="179"/>
      <c r="AE23" s="205"/>
      <c r="AF23" s="204"/>
      <c r="AG23" s="203"/>
      <c r="AH23" s="203"/>
      <c r="AI23" s="278"/>
      <c r="AJ23" s="204"/>
      <c r="AK23" s="204"/>
      <c r="AL23" s="204"/>
      <c r="AM23" s="208"/>
      <c r="AN23" s="175"/>
      <c r="AO23" s="175"/>
      <c r="AP23" s="216"/>
      <c r="AQ23" s="202"/>
      <c r="AR23" s="84"/>
      <c r="AS23" s="84"/>
      <c r="AT23" s="202"/>
      <c r="AU23" s="202"/>
      <c r="AV23" s="278"/>
      <c r="AW23" s="278"/>
      <c r="AX23" s="225"/>
      <c r="AY23" s="225"/>
      <c r="AZ23" s="225"/>
      <c r="BA23" s="225"/>
      <c r="BB23" s="225"/>
      <c r="BC23" s="225"/>
      <c r="BD23" s="225"/>
      <c r="BE23" s="225"/>
      <c r="BF23" s="225"/>
      <c r="BG23" s="202"/>
      <c r="BH23" s="202"/>
      <c r="BI23" s="202"/>
      <c r="BJ23" s="229"/>
      <c r="BK23" s="229"/>
      <c r="BL23" s="229"/>
      <c r="BM23" s="229"/>
      <c r="BN23" s="229"/>
      <c r="BO23" s="229"/>
      <c r="BP23" s="229"/>
      <c r="BQ23" s="229"/>
      <c r="BR23" s="229"/>
      <c r="BS23" s="202"/>
      <c r="BT23" s="202"/>
      <c r="BU23" s="202"/>
      <c r="BV23" s="229"/>
      <c r="BW23" s="229"/>
      <c r="BX23" s="229"/>
      <c r="BY23" s="229"/>
      <c r="BZ23" s="229"/>
      <c r="CA23" s="229"/>
      <c r="CB23" s="229"/>
      <c r="CC23" s="229"/>
      <c r="CD23" s="229"/>
      <c r="CF23" s="186"/>
      <c r="CG23" s="186"/>
      <c r="CK23" s="186"/>
      <c r="CL23" s="186"/>
      <c r="CM23" s="186"/>
      <c r="CN23" s="187"/>
    </row>
    <row r="24" spans="1:110" s="177" customFormat="1" ht="74.25" customHeight="1" x14ac:dyDescent="0.25">
      <c r="A24" s="219"/>
      <c r="B24" s="202"/>
      <c r="C24" s="184"/>
      <c r="D24" s="202"/>
      <c r="E24" s="202"/>
      <c r="F24" s="202"/>
      <c r="G24" s="202"/>
      <c r="H24" s="202"/>
      <c r="I24" s="202"/>
      <c r="J24" s="202"/>
      <c r="K24" s="203"/>
      <c r="L24" s="202"/>
      <c r="M24" s="202"/>
      <c r="N24" s="203"/>
      <c r="O24" s="203"/>
      <c r="P24" s="204"/>
      <c r="Q24" s="175"/>
      <c r="R24" s="208"/>
      <c r="S24" s="208"/>
      <c r="T24" s="208"/>
      <c r="U24" s="208"/>
      <c r="V24" s="208"/>
      <c r="W24" s="208"/>
      <c r="X24" s="208"/>
      <c r="Y24" s="208"/>
      <c r="Z24" s="203"/>
      <c r="AA24" s="204"/>
      <c r="AB24" s="203"/>
      <c r="AC24" s="176"/>
      <c r="AD24" s="179"/>
      <c r="AE24" s="205"/>
      <c r="AF24" s="204"/>
      <c r="AG24" s="203"/>
      <c r="AH24" s="203"/>
      <c r="AI24" s="278"/>
      <c r="AJ24" s="204"/>
      <c r="AK24" s="204"/>
      <c r="AL24" s="204"/>
      <c r="AM24" s="208"/>
      <c r="AN24" s="175"/>
      <c r="AO24" s="175"/>
      <c r="AP24" s="216"/>
      <c r="AQ24" s="202"/>
      <c r="AR24" s="84"/>
      <c r="AS24" s="84"/>
      <c r="AT24" s="202"/>
      <c r="AU24" s="202"/>
      <c r="AV24" s="278"/>
      <c r="AW24" s="278"/>
      <c r="AX24" s="225"/>
      <c r="AY24" s="225"/>
      <c r="AZ24" s="225"/>
      <c r="BA24" s="225"/>
      <c r="BB24" s="225"/>
      <c r="BC24" s="225"/>
      <c r="BD24" s="225"/>
      <c r="BE24" s="225"/>
      <c r="BF24" s="225"/>
      <c r="BG24" s="202"/>
      <c r="BH24" s="202"/>
      <c r="BI24" s="202"/>
      <c r="BJ24" s="229"/>
      <c r="BK24" s="229"/>
      <c r="BL24" s="229"/>
      <c r="BM24" s="229"/>
      <c r="BN24" s="229"/>
      <c r="BO24" s="229"/>
      <c r="BP24" s="229"/>
      <c r="BQ24" s="229"/>
      <c r="BR24" s="229"/>
      <c r="BS24" s="202"/>
      <c r="BT24" s="202"/>
      <c r="BU24" s="202"/>
      <c r="BV24" s="229"/>
      <c r="BW24" s="229"/>
      <c r="BX24" s="229"/>
      <c r="BY24" s="229"/>
      <c r="BZ24" s="229"/>
      <c r="CA24" s="229"/>
      <c r="CB24" s="229"/>
      <c r="CC24" s="229"/>
      <c r="CD24" s="229"/>
      <c r="CF24" s="186"/>
      <c r="CG24" s="186"/>
      <c r="CK24" s="186"/>
      <c r="CL24" s="186"/>
      <c r="CM24" s="186"/>
      <c r="CN24" s="187"/>
    </row>
    <row r="25" spans="1:110" s="177" customFormat="1" ht="74.25" customHeight="1" x14ac:dyDescent="0.25">
      <c r="A25" s="219"/>
      <c r="B25" s="202"/>
      <c r="C25" s="184"/>
      <c r="D25" s="202"/>
      <c r="E25" s="202"/>
      <c r="F25" s="202"/>
      <c r="G25" s="202"/>
      <c r="H25" s="202"/>
      <c r="I25" s="202"/>
      <c r="J25" s="202"/>
      <c r="K25" s="203"/>
      <c r="L25" s="202"/>
      <c r="M25" s="202"/>
      <c r="N25" s="203"/>
      <c r="O25" s="203"/>
      <c r="P25" s="204"/>
      <c r="Q25" s="175"/>
      <c r="R25" s="208"/>
      <c r="S25" s="208"/>
      <c r="T25" s="208"/>
      <c r="U25" s="208"/>
      <c r="V25" s="208"/>
      <c r="W25" s="208"/>
      <c r="X25" s="208"/>
      <c r="Y25" s="208"/>
      <c r="Z25" s="203"/>
      <c r="AA25" s="204"/>
      <c r="AB25" s="203"/>
      <c r="AC25" s="176"/>
      <c r="AD25" s="179"/>
      <c r="AE25" s="205"/>
      <c r="AF25" s="204"/>
      <c r="AG25" s="203"/>
      <c r="AH25" s="203"/>
      <c r="AI25" s="278"/>
      <c r="AJ25" s="204"/>
      <c r="AK25" s="204"/>
      <c r="AL25" s="204"/>
      <c r="AM25" s="208"/>
      <c r="AN25" s="175"/>
      <c r="AO25" s="175"/>
      <c r="AP25" s="216"/>
      <c r="AQ25" s="202"/>
      <c r="AR25" s="84"/>
      <c r="AS25" s="84"/>
      <c r="AT25" s="202"/>
      <c r="AU25" s="202"/>
      <c r="AV25" s="278"/>
      <c r="AW25" s="278"/>
      <c r="AX25" s="225"/>
      <c r="AY25" s="225"/>
      <c r="AZ25" s="225"/>
      <c r="BA25" s="225"/>
      <c r="BB25" s="225"/>
      <c r="BC25" s="225"/>
      <c r="BD25" s="225"/>
      <c r="BE25" s="225"/>
      <c r="BF25" s="225"/>
      <c r="BG25" s="202"/>
      <c r="BH25" s="202"/>
      <c r="BI25" s="202"/>
      <c r="BJ25" s="229"/>
      <c r="BK25" s="229"/>
      <c r="BL25" s="229"/>
      <c r="BM25" s="229"/>
      <c r="BN25" s="229"/>
      <c r="BO25" s="229"/>
      <c r="BP25" s="229"/>
      <c r="BQ25" s="229"/>
      <c r="BR25" s="229"/>
      <c r="BS25" s="202"/>
      <c r="BT25" s="202"/>
      <c r="BU25" s="202"/>
      <c r="BV25" s="229"/>
      <c r="BW25" s="229"/>
      <c r="BX25" s="229"/>
      <c r="BY25" s="229"/>
      <c r="BZ25" s="229"/>
      <c r="CA25" s="229"/>
      <c r="CB25" s="229"/>
      <c r="CC25" s="229"/>
      <c r="CD25" s="229"/>
      <c r="CF25" s="186"/>
      <c r="CG25" s="186"/>
      <c r="CK25" s="186"/>
      <c r="CL25" s="186"/>
      <c r="CM25" s="186"/>
      <c r="CN25" s="187"/>
    </row>
    <row r="26" spans="1:110" s="177" customFormat="1" ht="74.25" customHeight="1" x14ac:dyDescent="0.25">
      <c r="A26" s="219"/>
      <c r="B26" s="202"/>
      <c r="C26" s="184"/>
      <c r="D26" s="202"/>
      <c r="E26" s="202"/>
      <c r="F26" s="202"/>
      <c r="G26" s="202"/>
      <c r="H26" s="202"/>
      <c r="I26" s="202"/>
      <c r="J26" s="202"/>
      <c r="K26" s="203"/>
      <c r="L26" s="202"/>
      <c r="M26" s="202"/>
      <c r="N26" s="203"/>
      <c r="O26" s="203"/>
      <c r="P26" s="204"/>
      <c r="Q26" s="175"/>
      <c r="R26" s="208"/>
      <c r="S26" s="208"/>
      <c r="T26" s="208"/>
      <c r="U26" s="208"/>
      <c r="V26" s="208"/>
      <c r="W26" s="208"/>
      <c r="X26" s="208"/>
      <c r="Y26" s="208"/>
      <c r="Z26" s="203"/>
      <c r="AA26" s="204"/>
      <c r="AB26" s="203"/>
      <c r="AC26" s="176"/>
      <c r="AD26" s="179"/>
      <c r="AE26" s="205"/>
      <c r="AF26" s="204"/>
      <c r="AG26" s="203"/>
      <c r="AH26" s="203"/>
      <c r="AI26" s="278"/>
      <c r="AJ26" s="204"/>
      <c r="AK26" s="204"/>
      <c r="AL26" s="204"/>
      <c r="AM26" s="208"/>
      <c r="AN26" s="175"/>
      <c r="AO26" s="175"/>
      <c r="AP26" s="216"/>
      <c r="AQ26" s="202"/>
      <c r="AR26" s="84"/>
      <c r="AS26" s="84"/>
      <c r="AT26" s="202"/>
      <c r="AU26" s="202"/>
      <c r="AV26" s="278"/>
      <c r="AW26" s="278"/>
      <c r="AX26" s="225"/>
      <c r="AY26" s="225"/>
      <c r="AZ26" s="225"/>
      <c r="BA26" s="225"/>
      <c r="BB26" s="225"/>
      <c r="BC26" s="225"/>
      <c r="BD26" s="225"/>
      <c r="BE26" s="225"/>
      <c r="BF26" s="225"/>
      <c r="BG26" s="202"/>
      <c r="BH26" s="202"/>
      <c r="BI26" s="202"/>
      <c r="BJ26" s="225"/>
      <c r="BK26" s="225"/>
      <c r="BL26" s="225"/>
      <c r="BM26" s="225"/>
      <c r="BN26" s="225"/>
      <c r="BO26" s="225"/>
      <c r="BP26" s="225"/>
      <c r="BQ26" s="225"/>
      <c r="BR26" s="225"/>
      <c r="BS26" s="202"/>
      <c r="BT26" s="202"/>
      <c r="BU26" s="202"/>
      <c r="BV26" s="229"/>
      <c r="BW26" s="229"/>
      <c r="BX26" s="229"/>
      <c r="BY26" s="229"/>
      <c r="BZ26" s="229"/>
      <c r="CA26" s="229"/>
      <c r="CB26" s="229"/>
      <c r="CC26" s="229"/>
      <c r="CD26" s="229"/>
      <c r="CF26" s="186"/>
      <c r="CG26" s="186"/>
      <c r="CK26" s="186"/>
      <c r="CL26" s="186"/>
      <c r="CM26" s="186"/>
      <c r="CN26" s="187"/>
    </row>
    <row r="27" spans="1:110" s="177" customFormat="1" ht="74.25" customHeight="1" x14ac:dyDescent="0.25">
      <c r="A27" s="219"/>
      <c r="B27" s="202"/>
      <c r="C27" s="184"/>
      <c r="D27" s="202"/>
      <c r="E27" s="202"/>
      <c r="F27" s="202"/>
      <c r="G27" s="202"/>
      <c r="H27" s="202"/>
      <c r="I27" s="202"/>
      <c r="J27" s="202"/>
      <c r="K27" s="203"/>
      <c r="L27" s="202"/>
      <c r="M27" s="202"/>
      <c r="N27" s="203"/>
      <c r="O27" s="203"/>
      <c r="P27" s="204"/>
      <c r="Q27" s="175"/>
      <c r="R27" s="208"/>
      <c r="S27" s="208"/>
      <c r="T27" s="208"/>
      <c r="U27" s="208"/>
      <c r="V27" s="208"/>
      <c r="W27" s="208"/>
      <c r="X27" s="208"/>
      <c r="Y27" s="208"/>
      <c r="Z27" s="203"/>
      <c r="AA27" s="204"/>
      <c r="AB27" s="203"/>
      <c r="AC27" s="176"/>
      <c r="AD27" s="179"/>
      <c r="AE27" s="205"/>
      <c r="AF27" s="204"/>
      <c r="AG27" s="203"/>
      <c r="AH27" s="203"/>
      <c r="AI27" s="278"/>
      <c r="AJ27" s="204"/>
      <c r="AK27" s="204"/>
      <c r="AL27" s="204"/>
      <c r="AM27" s="208"/>
      <c r="AN27" s="175"/>
      <c r="AO27" s="175"/>
      <c r="AP27" s="216"/>
      <c r="AQ27" s="202"/>
      <c r="AR27" s="84"/>
      <c r="AS27" s="84"/>
      <c r="AT27" s="202"/>
      <c r="AU27" s="202"/>
      <c r="AV27" s="278"/>
      <c r="AW27" s="278"/>
      <c r="AX27" s="225"/>
      <c r="AY27" s="225"/>
      <c r="AZ27" s="225"/>
      <c r="BA27" s="225"/>
      <c r="BB27" s="225"/>
      <c r="BC27" s="225"/>
      <c r="BD27" s="225"/>
      <c r="BE27" s="225"/>
      <c r="BF27" s="225"/>
      <c r="BG27" s="202"/>
      <c r="BH27" s="202"/>
      <c r="BI27" s="202"/>
      <c r="BJ27" s="225"/>
      <c r="BK27" s="225"/>
      <c r="BL27" s="225"/>
      <c r="BM27" s="225"/>
      <c r="BN27" s="225"/>
      <c r="BO27" s="225"/>
      <c r="BP27" s="225"/>
      <c r="BQ27" s="225"/>
      <c r="BR27" s="225"/>
      <c r="BS27" s="202"/>
      <c r="BT27" s="202"/>
      <c r="BU27" s="202"/>
      <c r="BV27" s="229"/>
      <c r="BW27" s="229"/>
      <c r="BX27" s="229"/>
      <c r="BY27" s="229"/>
      <c r="BZ27" s="229"/>
      <c r="CA27" s="229"/>
      <c r="CB27" s="229"/>
      <c r="CC27" s="229"/>
      <c r="CD27" s="229"/>
      <c r="CF27" s="186"/>
      <c r="CG27" s="186"/>
      <c r="CK27" s="186"/>
      <c r="CL27" s="186"/>
      <c r="CM27" s="186"/>
      <c r="CN27" s="187"/>
    </row>
    <row r="28" spans="1:110" s="177" customFormat="1" ht="74.25" customHeight="1" x14ac:dyDescent="0.25">
      <c r="A28" s="219"/>
      <c r="B28" s="202"/>
      <c r="C28" s="184"/>
      <c r="D28" s="202"/>
      <c r="E28" s="202"/>
      <c r="F28" s="202"/>
      <c r="G28" s="202"/>
      <c r="H28" s="202"/>
      <c r="I28" s="202"/>
      <c r="J28" s="202"/>
      <c r="K28" s="203"/>
      <c r="L28" s="202"/>
      <c r="M28" s="202"/>
      <c r="N28" s="203"/>
      <c r="O28" s="203"/>
      <c r="P28" s="204"/>
      <c r="Q28" s="175"/>
      <c r="R28" s="208"/>
      <c r="S28" s="208"/>
      <c r="T28" s="208"/>
      <c r="U28" s="208"/>
      <c r="V28" s="208"/>
      <c r="W28" s="208"/>
      <c r="X28" s="208"/>
      <c r="Y28" s="208"/>
      <c r="Z28" s="203"/>
      <c r="AA28" s="204"/>
      <c r="AB28" s="203"/>
      <c r="AC28" s="176"/>
      <c r="AD28" s="179"/>
      <c r="AE28" s="205"/>
      <c r="AF28" s="204"/>
      <c r="AG28" s="203"/>
      <c r="AH28" s="203"/>
      <c r="AI28" s="278"/>
      <c r="AJ28" s="204"/>
      <c r="AK28" s="204"/>
      <c r="AL28" s="204"/>
      <c r="AM28" s="208"/>
      <c r="AN28" s="175"/>
      <c r="AO28" s="175"/>
      <c r="AP28" s="216"/>
      <c r="AQ28" s="202"/>
      <c r="AR28" s="84"/>
      <c r="AS28" s="84"/>
      <c r="AT28" s="202"/>
      <c r="AU28" s="202"/>
      <c r="AV28" s="202"/>
      <c r="AW28" s="202"/>
      <c r="AX28" s="225"/>
      <c r="AY28" s="225"/>
      <c r="AZ28" s="225"/>
      <c r="BA28" s="225"/>
      <c r="BB28" s="225"/>
      <c r="BC28" s="225"/>
      <c r="BD28" s="225"/>
      <c r="BE28" s="225"/>
      <c r="BF28" s="225"/>
      <c r="BG28" s="202"/>
      <c r="BH28" s="202"/>
      <c r="BI28" s="202"/>
      <c r="BJ28" s="225"/>
      <c r="BK28" s="225"/>
      <c r="BL28" s="225"/>
      <c r="BM28" s="225"/>
      <c r="BN28" s="225"/>
      <c r="BO28" s="225"/>
      <c r="BP28" s="225"/>
      <c r="BQ28" s="225"/>
      <c r="BR28" s="225"/>
      <c r="BS28" s="202"/>
      <c r="BT28" s="202"/>
      <c r="BU28" s="202"/>
      <c r="BV28" s="229"/>
      <c r="BW28" s="229"/>
      <c r="BX28" s="229"/>
      <c r="BY28" s="229"/>
      <c r="BZ28" s="229"/>
      <c r="CA28" s="229"/>
      <c r="CB28" s="229"/>
      <c r="CC28" s="229"/>
      <c r="CD28" s="229"/>
      <c r="CF28" s="186"/>
      <c r="CG28" s="186"/>
      <c r="CK28" s="186"/>
      <c r="CL28" s="186"/>
      <c r="CM28" s="186"/>
      <c r="CN28" s="187"/>
    </row>
    <row r="29" spans="1:110" ht="26.25" customHeight="1" x14ac:dyDescent="0.25">
      <c r="A29" s="177"/>
      <c r="B29" s="177"/>
      <c r="C29" s="177"/>
      <c r="D29" s="177"/>
      <c r="N29" s="177"/>
      <c r="O29" s="177"/>
      <c r="P29" s="177"/>
      <c r="Q29" s="177"/>
      <c r="R29" s="177"/>
      <c r="S29" s="177"/>
      <c r="T29" s="177"/>
      <c r="U29" s="177"/>
      <c r="V29" s="177"/>
      <c r="W29" s="177"/>
      <c r="X29" s="177"/>
      <c r="Y29" s="177"/>
      <c r="Z29" s="177"/>
      <c r="AA29" s="177"/>
      <c r="AB29" s="177"/>
      <c r="AC29" s="177"/>
      <c r="AD29" s="177"/>
      <c r="AE29" s="177"/>
      <c r="AF29" s="177"/>
      <c r="AG29" s="177"/>
      <c r="AH29" s="177"/>
      <c r="AI29" s="224"/>
      <c r="AJ29" s="177"/>
      <c r="AK29" s="177"/>
      <c r="AL29" s="177"/>
      <c r="AM29" s="177"/>
      <c r="AN29" s="177"/>
      <c r="AO29" s="177"/>
      <c r="AP29" s="224"/>
      <c r="AR29" s="177"/>
      <c r="AS29" s="177"/>
      <c r="AT29" s="177"/>
      <c r="AU29" s="177"/>
      <c r="AV29" s="177"/>
      <c r="AW29" s="177"/>
      <c r="AX29" s="224"/>
      <c r="AY29" s="224"/>
      <c r="AZ29" s="224"/>
      <c r="BA29" s="224"/>
      <c r="BB29" s="224"/>
      <c r="BC29" s="224"/>
      <c r="BD29" s="224"/>
      <c r="BE29" s="224"/>
      <c r="BF29" s="224"/>
      <c r="BG29" s="177"/>
      <c r="BH29" s="177"/>
      <c r="BI29" s="177"/>
      <c r="BJ29" s="224"/>
      <c r="BK29" s="224"/>
      <c r="BL29" s="224"/>
      <c r="BM29" s="224"/>
      <c r="BN29" s="224"/>
      <c r="BO29" s="224"/>
      <c r="BP29" s="224"/>
      <c r="BQ29" s="224"/>
      <c r="BR29" s="224"/>
      <c r="BS29" s="177"/>
      <c r="BT29" s="177"/>
      <c r="BU29" s="177"/>
    </row>
    <row r="30" spans="1:110" ht="26.25" customHeight="1" x14ac:dyDescent="0.25">
      <c r="A30" s="177"/>
      <c r="B30" s="177"/>
      <c r="C30" s="177"/>
      <c r="D30" s="177"/>
      <c r="N30" s="177"/>
      <c r="O30" s="177"/>
      <c r="P30" s="177"/>
      <c r="Q30" s="177"/>
      <c r="R30" s="177"/>
      <c r="S30" s="177"/>
      <c r="T30" s="177"/>
      <c r="U30" s="177"/>
      <c r="V30" s="177"/>
      <c r="W30" s="177"/>
      <c r="X30" s="177"/>
      <c r="Y30" s="177"/>
      <c r="Z30" s="177"/>
      <c r="AA30" s="177"/>
      <c r="AB30" s="177"/>
      <c r="AC30" s="177"/>
      <c r="AD30" s="177"/>
      <c r="AE30" s="177"/>
      <c r="AF30" s="177"/>
      <c r="AG30" s="177"/>
      <c r="AH30" s="177"/>
      <c r="AI30" s="224"/>
      <c r="AJ30" s="177"/>
      <c r="AK30" s="177"/>
      <c r="AL30" s="177"/>
      <c r="AM30" s="177"/>
      <c r="AN30" s="177"/>
      <c r="AO30" s="177"/>
      <c r="AP30" s="224"/>
      <c r="AR30" s="177"/>
      <c r="AS30" s="177"/>
      <c r="AT30" s="177"/>
      <c r="AU30" s="177"/>
      <c r="AV30" s="177"/>
      <c r="AW30" s="177"/>
      <c r="AX30" s="224"/>
      <c r="AY30" s="224"/>
      <c r="AZ30" s="224"/>
      <c r="BA30" s="224"/>
      <c r="BB30" s="224"/>
      <c r="BC30" s="224"/>
      <c r="BD30" s="224"/>
      <c r="BE30" s="224"/>
      <c r="BF30" s="224"/>
      <c r="BG30" s="177"/>
      <c r="BH30" s="177"/>
      <c r="BI30" s="177"/>
      <c r="BJ30" s="224"/>
      <c r="BK30" s="224"/>
      <c r="BL30" s="224"/>
      <c r="BM30" s="224"/>
      <c r="BN30" s="224"/>
      <c r="BO30" s="224"/>
      <c r="BP30" s="224"/>
      <c r="BQ30" s="224"/>
      <c r="BR30" s="224"/>
      <c r="BS30" s="177"/>
      <c r="BT30" s="177"/>
      <c r="BU30" s="177"/>
      <c r="BV30" s="177"/>
      <c r="BW30" s="177"/>
    </row>
    <row r="31" spans="1:110" ht="33" customHeight="1" x14ac:dyDescent="0.25">
      <c r="A31" s="177"/>
      <c r="B31" s="177"/>
      <c r="C31" s="211" t="s">
        <v>43</v>
      </c>
      <c r="D31" s="211" t="s">
        <v>44</v>
      </c>
      <c r="E31" s="211" t="s">
        <v>45</v>
      </c>
      <c r="N31" s="177"/>
      <c r="O31" s="177"/>
      <c r="P31" s="177"/>
      <c r="Q31" s="177"/>
      <c r="R31" s="177"/>
      <c r="S31" s="177"/>
      <c r="T31" s="177"/>
      <c r="U31" s="177"/>
      <c r="V31" s="177"/>
      <c r="W31" s="177"/>
      <c r="X31" s="177"/>
      <c r="Y31" s="177"/>
      <c r="Z31" s="177"/>
      <c r="AA31" s="177"/>
      <c r="AB31" s="177"/>
      <c r="AC31" s="177"/>
      <c r="AD31" s="177"/>
      <c r="AE31" s="177"/>
      <c r="AF31" s="177"/>
      <c r="AG31" s="177"/>
      <c r="AH31" s="177"/>
      <c r="AI31" s="224"/>
      <c r="AJ31" s="177"/>
      <c r="AK31" s="177"/>
      <c r="AL31" s="177"/>
      <c r="AM31" s="177"/>
      <c r="AN31" s="177"/>
      <c r="AO31" s="177"/>
      <c r="AP31" s="224"/>
      <c r="AR31" s="177"/>
      <c r="AS31" s="177"/>
      <c r="AT31" s="177"/>
      <c r="AU31" s="177"/>
      <c r="AV31" s="177"/>
      <c r="AW31" s="177"/>
      <c r="AX31" s="224"/>
      <c r="AY31" s="224"/>
      <c r="AZ31" s="224"/>
      <c r="BA31" s="224"/>
      <c r="BB31" s="224"/>
      <c r="BC31" s="224"/>
      <c r="BD31" s="224"/>
      <c r="BE31" s="224"/>
      <c r="BF31" s="224"/>
      <c r="BG31" s="177"/>
      <c r="BH31" s="177"/>
      <c r="BI31" s="177"/>
      <c r="BJ31" s="224"/>
      <c r="BK31" s="224"/>
      <c r="BL31" s="224"/>
      <c r="BM31" s="224"/>
      <c r="BN31" s="224"/>
      <c r="BO31" s="224"/>
      <c r="BP31" s="224"/>
      <c r="BQ31" s="224"/>
      <c r="BR31" s="224"/>
      <c r="BS31" s="177"/>
      <c r="BT31" s="177"/>
      <c r="BU31" s="177"/>
      <c r="BV31" s="177"/>
      <c r="BW31" s="177"/>
    </row>
    <row r="32" spans="1:110" s="178" customFormat="1" ht="43.5" customHeight="1" x14ac:dyDescent="0.25">
      <c r="A32" s="177"/>
      <c r="B32" s="177"/>
      <c r="C32" s="250">
        <v>1</v>
      </c>
      <c r="D32" s="17" t="s">
        <v>838</v>
      </c>
      <c r="E32" s="250" t="s">
        <v>839</v>
      </c>
      <c r="F32" s="177"/>
      <c r="G32" s="177"/>
      <c r="H32" s="177"/>
      <c r="I32" s="177"/>
      <c r="J32" s="177"/>
      <c r="K32" s="224"/>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224"/>
      <c r="AJ32" s="177"/>
      <c r="AK32" s="177"/>
      <c r="AL32" s="177"/>
      <c r="AM32" s="177"/>
      <c r="AN32" s="177"/>
      <c r="AO32" s="177"/>
      <c r="AP32" s="224"/>
      <c r="AQ32" s="177"/>
      <c r="AR32" s="177"/>
      <c r="AS32" s="177"/>
      <c r="AT32" s="177"/>
      <c r="AU32" s="177"/>
      <c r="AV32" s="177"/>
      <c r="AW32" s="177"/>
      <c r="AX32" s="224"/>
      <c r="AY32" s="224"/>
      <c r="AZ32" s="224"/>
      <c r="BA32" s="224"/>
      <c r="BB32" s="224"/>
      <c r="BC32" s="224"/>
      <c r="BD32" s="224"/>
      <c r="BE32" s="224"/>
      <c r="BF32" s="224"/>
      <c r="BG32" s="177"/>
      <c r="BH32" s="177"/>
      <c r="BI32" s="177"/>
      <c r="BJ32" s="224"/>
      <c r="BK32" s="224"/>
      <c r="BL32" s="224"/>
      <c r="BM32" s="224"/>
      <c r="BN32" s="224"/>
      <c r="BO32" s="224"/>
      <c r="BP32" s="224"/>
      <c r="BQ32" s="224"/>
      <c r="BR32" s="224"/>
      <c r="BS32" s="177"/>
      <c r="BT32" s="177"/>
      <c r="BU32" s="177"/>
      <c r="BV32" s="177"/>
      <c r="BW32" s="177"/>
      <c r="BX32" s="166"/>
      <c r="BY32" s="166"/>
      <c r="BZ32" s="166"/>
      <c r="CA32" s="166"/>
      <c r="CB32" s="166"/>
      <c r="CC32" s="166"/>
      <c r="CD32" s="222"/>
      <c r="CE32" s="166"/>
      <c r="CF32" s="166"/>
      <c r="CG32" s="166"/>
      <c r="CH32" s="166"/>
      <c r="CI32" s="166"/>
      <c r="CJ32" s="166"/>
      <c r="CK32" s="166"/>
      <c r="CL32" s="166"/>
      <c r="CM32" s="166"/>
      <c r="CN32" s="166"/>
      <c r="CO32" s="166"/>
      <c r="CP32" s="166"/>
      <c r="CQ32" s="166"/>
      <c r="CR32" s="166"/>
      <c r="CS32" s="166"/>
      <c r="CT32" s="166"/>
      <c r="CU32" s="166"/>
      <c r="CV32" s="166"/>
      <c r="CW32" s="166"/>
      <c r="CX32" s="166"/>
      <c r="CY32" s="166"/>
      <c r="CZ32" s="166"/>
      <c r="DA32" s="166"/>
      <c r="DB32" s="166"/>
      <c r="DC32" s="166"/>
      <c r="DD32" s="166"/>
      <c r="DE32" s="166"/>
      <c r="DF32" s="166"/>
    </row>
    <row r="33" spans="1:110" s="178" customFormat="1" ht="39.75" customHeight="1" x14ac:dyDescent="0.25">
      <c r="A33" s="177"/>
      <c r="B33" s="177"/>
      <c r="C33" s="250">
        <v>2</v>
      </c>
      <c r="D33" s="17" t="s">
        <v>840</v>
      </c>
      <c r="E33" s="250" t="s">
        <v>841</v>
      </c>
      <c r="F33" s="177"/>
      <c r="G33" s="177"/>
      <c r="H33" s="177"/>
      <c r="I33" s="177"/>
      <c r="J33" s="177"/>
      <c r="K33" s="224"/>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224"/>
      <c r="AJ33" s="177"/>
      <c r="AK33" s="177"/>
      <c r="AL33" s="177"/>
      <c r="AM33" s="177"/>
      <c r="AN33" s="177"/>
      <c r="AO33" s="177"/>
      <c r="AP33" s="224"/>
      <c r="AQ33" s="177"/>
      <c r="AR33" s="177"/>
      <c r="AS33" s="177"/>
      <c r="AT33" s="177"/>
      <c r="AU33" s="177"/>
      <c r="AV33" s="177"/>
      <c r="AW33" s="177"/>
      <c r="AX33" s="224"/>
      <c r="AY33" s="224"/>
      <c r="AZ33" s="224"/>
      <c r="BA33" s="224"/>
      <c r="BB33" s="224"/>
      <c r="BC33" s="224"/>
      <c r="BD33" s="224"/>
      <c r="BE33" s="224"/>
      <c r="BF33" s="224"/>
      <c r="BG33" s="177"/>
      <c r="BH33" s="177"/>
      <c r="BI33" s="177"/>
      <c r="BJ33" s="224"/>
      <c r="BK33" s="224"/>
      <c r="BL33" s="224"/>
      <c r="BM33" s="224"/>
      <c r="BN33" s="224"/>
      <c r="BO33" s="224"/>
      <c r="BP33" s="224"/>
      <c r="BQ33" s="224"/>
      <c r="BR33" s="224"/>
      <c r="BS33" s="177"/>
      <c r="BT33" s="177"/>
      <c r="BU33" s="177"/>
      <c r="BV33" s="177"/>
      <c r="BW33" s="177"/>
      <c r="BX33" s="166"/>
      <c r="BY33" s="166"/>
      <c r="BZ33" s="166"/>
      <c r="CA33" s="166"/>
      <c r="CB33" s="166"/>
      <c r="CC33" s="166"/>
      <c r="CD33" s="222"/>
      <c r="CE33" s="166"/>
      <c r="CF33" s="166"/>
      <c r="CG33" s="166"/>
      <c r="CH33" s="166"/>
      <c r="CI33" s="166"/>
      <c r="CJ33" s="166"/>
      <c r="CK33" s="166"/>
      <c r="CL33" s="166"/>
      <c r="CM33" s="166"/>
      <c r="CN33" s="166"/>
      <c r="CO33" s="166"/>
      <c r="CP33" s="166"/>
      <c r="CQ33" s="166"/>
      <c r="CR33" s="166"/>
      <c r="CS33" s="166"/>
      <c r="CT33" s="166"/>
      <c r="CU33" s="166"/>
      <c r="CV33" s="166"/>
      <c r="CW33" s="166"/>
      <c r="CX33" s="166"/>
      <c r="CY33" s="166"/>
      <c r="CZ33" s="166"/>
      <c r="DA33" s="166"/>
      <c r="DB33" s="166"/>
      <c r="DC33" s="166"/>
      <c r="DD33" s="166"/>
      <c r="DE33" s="166"/>
      <c r="DF33" s="166"/>
    </row>
    <row r="34" spans="1:110" s="178" customFormat="1" ht="116.25" customHeight="1" x14ac:dyDescent="0.25">
      <c r="A34" s="177"/>
      <c r="B34" s="177"/>
      <c r="C34" s="212">
        <v>3</v>
      </c>
      <c r="D34" s="213" t="s">
        <v>842</v>
      </c>
      <c r="E34" s="212" t="s">
        <v>843</v>
      </c>
      <c r="F34" s="177"/>
      <c r="G34" s="177"/>
      <c r="H34" s="177"/>
      <c r="I34" s="177"/>
      <c r="J34" s="177"/>
      <c r="K34" s="224"/>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224"/>
      <c r="AJ34" s="177"/>
      <c r="AK34" s="177"/>
      <c r="AL34" s="177"/>
      <c r="AM34" s="177"/>
      <c r="AN34" s="177"/>
      <c r="AO34" s="177"/>
      <c r="AP34" s="224"/>
      <c r="AQ34" s="177"/>
      <c r="AR34" s="177"/>
      <c r="AS34" s="177"/>
      <c r="AT34" s="177"/>
      <c r="AU34" s="177"/>
      <c r="AV34" s="177"/>
      <c r="AW34" s="177"/>
      <c r="AX34" s="224"/>
      <c r="AY34" s="224"/>
      <c r="AZ34" s="224"/>
      <c r="BA34" s="224"/>
      <c r="BB34" s="224"/>
      <c r="BC34" s="224"/>
      <c r="BD34" s="224"/>
      <c r="BE34" s="224"/>
      <c r="BF34" s="224"/>
      <c r="BG34" s="177"/>
      <c r="BH34" s="177"/>
      <c r="BI34" s="177"/>
      <c r="BJ34" s="224"/>
      <c r="BK34" s="224"/>
      <c r="BL34" s="224"/>
      <c r="BM34" s="224"/>
      <c r="BN34" s="224"/>
      <c r="BO34" s="224"/>
      <c r="BP34" s="224"/>
      <c r="BQ34" s="224"/>
      <c r="BR34" s="224"/>
      <c r="BS34" s="177"/>
      <c r="BT34" s="177"/>
      <c r="BU34" s="177"/>
      <c r="BV34" s="177"/>
      <c r="BW34" s="177"/>
      <c r="BX34" s="166"/>
      <c r="BY34" s="166"/>
      <c r="BZ34" s="166"/>
      <c r="CA34" s="166"/>
      <c r="CB34" s="166"/>
      <c r="CC34" s="166"/>
      <c r="CD34" s="222"/>
      <c r="CE34" s="166"/>
      <c r="CF34" s="166"/>
      <c r="CG34" s="166"/>
      <c r="CH34" s="166"/>
      <c r="CI34" s="166"/>
      <c r="CJ34" s="166"/>
      <c r="CK34" s="166"/>
      <c r="CL34" s="166"/>
      <c r="CM34" s="166"/>
      <c r="CN34" s="166"/>
      <c r="CO34" s="166"/>
      <c r="CP34" s="166"/>
      <c r="CQ34" s="166"/>
      <c r="CR34" s="166"/>
      <c r="CS34" s="166"/>
      <c r="CT34" s="166"/>
      <c r="CU34" s="166"/>
      <c r="CV34" s="166"/>
      <c r="CW34" s="166"/>
      <c r="CX34" s="166"/>
      <c r="CY34" s="166"/>
      <c r="CZ34" s="166"/>
      <c r="DA34" s="166"/>
      <c r="DB34" s="166"/>
      <c r="DC34" s="166"/>
      <c r="DD34" s="166"/>
      <c r="DE34" s="166"/>
      <c r="DF34" s="166"/>
    </row>
    <row r="35" spans="1:110" s="178" customFormat="1" ht="28.5" customHeight="1" x14ac:dyDescent="0.25">
      <c r="A35" s="177"/>
      <c r="B35" s="177"/>
      <c r="C35" s="212">
        <v>4</v>
      </c>
      <c r="D35" s="213" t="s">
        <v>844</v>
      </c>
      <c r="E35" s="212" t="s">
        <v>845</v>
      </c>
      <c r="F35" s="177"/>
      <c r="G35" s="177"/>
      <c r="H35" s="177"/>
      <c r="I35" s="177"/>
      <c r="J35" s="177"/>
      <c r="K35" s="224"/>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224"/>
      <c r="AJ35" s="177"/>
      <c r="AK35" s="177"/>
      <c r="AL35" s="177"/>
      <c r="AM35" s="177"/>
      <c r="AN35" s="177"/>
      <c r="AO35" s="177"/>
      <c r="AP35" s="224"/>
      <c r="AQ35" s="177"/>
      <c r="AR35" s="177"/>
      <c r="AS35" s="177"/>
      <c r="AT35" s="177"/>
      <c r="AU35" s="177"/>
      <c r="AV35" s="177"/>
      <c r="AW35" s="177"/>
      <c r="AX35" s="224"/>
      <c r="AY35" s="224"/>
      <c r="AZ35" s="224"/>
      <c r="BA35" s="224"/>
      <c r="BB35" s="224"/>
      <c r="BC35" s="224"/>
      <c r="BD35" s="224"/>
      <c r="BE35" s="224"/>
      <c r="BF35" s="224"/>
      <c r="BG35" s="177"/>
      <c r="BH35" s="177"/>
      <c r="BI35" s="177"/>
      <c r="BJ35" s="224"/>
      <c r="BK35" s="224"/>
      <c r="BL35" s="224"/>
      <c r="BM35" s="224"/>
      <c r="BN35" s="224"/>
      <c r="BO35" s="224"/>
      <c r="BP35" s="224"/>
      <c r="BQ35" s="224"/>
      <c r="BR35" s="224"/>
      <c r="BS35" s="177"/>
      <c r="BT35" s="177"/>
      <c r="BU35" s="177"/>
      <c r="BV35" s="177"/>
      <c r="BW35" s="177"/>
      <c r="BX35" s="166"/>
      <c r="BY35" s="166"/>
      <c r="BZ35" s="166"/>
      <c r="CA35" s="166"/>
      <c r="CB35" s="166"/>
      <c r="CC35" s="166"/>
      <c r="CD35" s="222"/>
      <c r="CE35" s="166"/>
      <c r="CF35" s="166"/>
      <c r="CG35" s="166"/>
      <c r="CH35" s="166"/>
      <c r="CI35" s="166"/>
      <c r="CJ35" s="166"/>
      <c r="CK35" s="166"/>
      <c r="CL35" s="166"/>
      <c r="CM35" s="166"/>
      <c r="CN35" s="166"/>
      <c r="CO35" s="166"/>
      <c r="CP35" s="166"/>
      <c r="CQ35" s="166"/>
      <c r="CR35" s="166"/>
      <c r="CS35" s="166"/>
      <c r="CT35" s="166"/>
      <c r="CU35" s="166"/>
      <c r="CV35" s="166"/>
      <c r="CW35" s="166"/>
      <c r="CX35" s="166"/>
      <c r="CY35" s="166"/>
      <c r="CZ35" s="166"/>
      <c r="DA35" s="166"/>
      <c r="DB35" s="166"/>
      <c r="DC35" s="166"/>
      <c r="DD35" s="166"/>
      <c r="DE35" s="166"/>
      <c r="DF35" s="166"/>
    </row>
    <row r="36" spans="1:110" ht="45.75" customHeight="1" x14ac:dyDescent="0.25">
      <c r="A36" s="177"/>
      <c r="B36" s="177"/>
      <c r="C36" s="212">
        <v>5</v>
      </c>
      <c r="D36" s="213" t="s">
        <v>846</v>
      </c>
      <c r="E36" s="212" t="s">
        <v>847</v>
      </c>
      <c r="N36" s="177"/>
      <c r="O36" s="177"/>
      <c r="P36" s="177"/>
      <c r="Q36" s="177"/>
      <c r="R36" s="177"/>
      <c r="S36" s="177"/>
      <c r="T36" s="177"/>
      <c r="U36" s="177"/>
      <c r="V36" s="177"/>
      <c r="W36" s="177"/>
      <c r="X36" s="177"/>
      <c r="Y36" s="177"/>
      <c r="Z36" s="177"/>
      <c r="AA36" s="177"/>
      <c r="AB36" s="177"/>
      <c r="AC36" s="177"/>
      <c r="AD36" s="177"/>
      <c r="AE36" s="177"/>
      <c r="AF36" s="177"/>
      <c r="AG36" s="177"/>
      <c r="AH36" s="177"/>
      <c r="AI36" s="224"/>
      <c r="AJ36" s="177"/>
      <c r="AK36" s="177"/>
      <c r="AL36" s="177"/>
      <c r="AM36" s="177"/>
      <c r="AN36" s="177"/>
      <c r="AO36" s="177"/>
      <c r="AP36" s="224"/>
      <c r="AR36" s="177"/>
      <c r="AS36" s="177"/>
      <c r="AT36" s="177"/>
      <c r="AU36" s="177"/>
      <c r="AV36" s="177"/>
      <c r="AW36" s="177"/>
      <c r="AX36" s="224"/>
      <c r="AY36" s="224"/>
      <c r="AZ36" s="224"/>
      <c r="BA36" s="224"/>
      <c r="BB36" s="224"/>
      <c r="BC36" s="224"/>
      <c r="BD36" s="224"/>
      <c r="BE36" s="224"/>
      <c r="BF36" s="224"/>
      <c r="BG36" s="177"/>
      <c r="BH36" s="177"/>
      <c r="BI36" s="177"/>
      <c r="BJ36" s="224"/>
      <c r="BK36" s="224"/>
      <c r="BL36" s="224"/>
      <c r="BM36" s="224"/>
      <c r="BN36" s="224"/>
      <c r="BO36" s="224"/>
      <c r="BP36" s="224"/>
      <c r="BQ36" s="224"/>
      <c r="BR36" s="224"/>
      <c r="BS36" s="177"/>
      <c r="BT36" s="177"/>
      <c r="BU36" s="177"/>
      <c r="BV36" s="177"/>
      <c r="BW36" s="177"/>
    </row>
    <row r="37" spans="1:110" ht="116.25" customHeight="1" x14ac:dyDescent="0.25">
      <c r="C37" s="214">
        <v>6</v>
      </c>
      <c r="D37" s="215" t="s">
        <v>848</v>
      </c>
      <c r="E37" s="214" t="s">
        <v>849</v>
      </c>
      <c r="N37" s="177"/>
      <c r="O37" s="177"/>
      <c r="P37" s="177"/>
      <c r="Q37" s="177"/>
      <c r="R37" s="177"/>
      <c r="S37" s="177"/>
      <c r="T37" s="177"/>
      <c r="U37" s="177"/>
      <c r="V37" s="177"/>
      <c r="W37" s="177"/>
      <c r="X37" s="177"/>
      <c r="Y37" s="177"/>
      <c r="Z37" s="177"/>
      <c r="AA37" s="177"/>
      <c r="AB37" s="177"/>
      <c r="AC37" s="177"/>
      <c r="AD37" s="177"/>
      <c r="AE37" s="177"/>
      <c r="AF37" s="177"/>
      <c r="AG37" s="177"/>
      <c r="AH37" s="177"/>
      <c r="AI37" s="224"/>
      <c r="AJ37" s="177"/>
      <c r="AK37" s="177"/>
      <c r="AL37" s="177"/>
      <c r="AM37" s="177"/>
      <c r="AN37" s="177"/>
      <c r="AO37" s="177"/>
      <c r="AP37" s="224"/>
      <c r="AR37" s="177"/>
      <c r="AS37" s="177"/>
      <c r="AT37" s="177"/>
      <c r="AU37" s="177"/>
      <c r="AV37" s="177"/>
      <c r="AW37" s="177"/>
      <c r="AX37" s="224"/>
      <c r="AY37" s="224"/>
      <c r="AZ37" s="224"/>
      <c r="BA37" s="224"/>
      <c r="BB37" s="224"/>
      <c r="BC37" s="224"/>
      <c r="BD37" s="224"/>
      <c r="BE37" s="224"/>
      <c r="BF37" s="224"/>
      <c r="BG37" s="177"/>
      <c r="BH37" s="177"/>
      <c r="BI37" s="177"/>
      <c r="BJ37" s="224"/>
      <c r="BK37" s="224"/>
      <c r="BL37" s="224"/>
      <c r="BM37" s="224"/>
      <c r="BN37" s="224"/>
      <c r="BO37" s="224"/>
      <c r="BP37" s="224"/>
      <c r="BQ37" s="224"/>
      <c r="BR37" s="224"/>
      <c r="BS37" s="177"/>
      <c r="BT37" s="177"/>
      <c r="BU37" s="177"/>
      <c r="BV37" s="177"/>
      <c r="BW37" s="177"/>
    </row>
    <row r="38" spans="1:110" ht="255" x14ac:dyDescent="0.25">
      <c r="C38" s="217">
        <v>7</v>
      </c>
      <c r="D38" s="251" t="s">
        <v>850</v>
      </c>
      <c r="E38" s="226">
        <v>44074</v>
      </c>
    </row>
  </sheetData>
  <mergeCells count="202">
    <mergeCell ref="AI10:AI13"/>
    <mergeCell ref="AI14:AI16"/>
    <mergeCell ref="AI17:AI19"/>
    <mergeCell ref="E5:AL7"/>
    <mergeCell ref="AM5:AT7"/>
    <mergeCell ref="A17:A19"/>
    <mergeCell ref="B17:B19"/>
    <mergeCell ref="K17:K19"/>
    <mergeCell ref="C17:C19"/>
    <mergeCell ref="D17:D19"/>
    <mergeCell ref="E17:E19"/>
    <mergeCell ref="F17:F19"/>
    <mergeCell ref="G17:G19"/>
    <mergeCell ref="H17:H19"/>
    <mergeCell ref="L14:L16"/>
    <mergeCell ref="M14:M16"/>
    <mergeCell ref="AE17:AE19"/>
    <mergeCell ref="AF17:AF19"/>
    <mergeCell ref="AG17:AG19"/>
    <mergeCell ref="AH17:AH19"/>
    <mergeCell ref="N17:N19"/>
    <mergeCell ref="I17:I19"/>
    <mergeCell ref="J17:J19"/>
    <mergeCell ref="L17:L19"/>
    <mergeCell ref="M17:M19"/>
    <mergeCell ref="AF14:AF16"/>
    <mergeCell ref="AJ17:AJ19"/>
    <mergeCell ref="O17:O19"/>
    <mergeCell ref="P17:P19"/>
    <mergeCell ref="P14:P16"/>
    <mergeCell ref="AK17:AK19"/>
    <mergeCell ref="AL17:AL19"/>
    <mergeCell ref="CF17:CF19"/>
    <mergeCell ref="CG17:CG19"/>
    <mergeCell ref="CM17:CM19"/>
    <mergeCell ref="AM17:AM19"/>
    <mergeCell ref="CL17:CL19"/>
    <mergeCell ref="CK14:CK16"/>
    <mergeCell ref="CK17:CK19"/>
    <mergeCell ref="CF14:CF16"/>
    <mergeCell ref="CG14:CG16"/>
    <mergeCell ref="AH14:AH16"/>
    <mergeCell ref="O14:O16"/>
    <mergeCell ref="AE14:AE16"/>
    <mergeCell ref="CM14:CM16"/>
    <mergeCell ref="CL14:CL16"/>
    <mergeCell ref="AG14:AG16"/>
    <mergeCell ref="A14:A16"/>
    <mergeCell ref="B14:B16"/>
    <mergeCell ref="K14:K16"/>
    <mergeCell ref="C14:C16"/>
    <mergeCell ref="D14:D16"/>
    <mergeCell ref="E14:E16"/>
    <mergeCell ref="F14:F16"/>
    <mergeCell ref="G14:G16"/>
    <mergeCell ref="H14:H16"/>
    <mergeCell ref="I14:I16"/>
    <mergeCell ref="J14:J16"/>
    <mergeCell ref="CN14:CN16"/>
    <mergeCell ref="AJ14:AJ16"/>
    <mergeCell ref="AK14:AK16"/>
    <mergeCell ref="AL14:AL16"/>
    <mergeCell ref="AM14:AM16"/>
    <mergeCell ref="CM10:CM13"/>
    <mergeCell ref="CN10:CN13"/>
    <mergeCell ref="CF10:CF13"/>
    <mergeCell ref="CG10:CG13"/>
    <mergeCell ref="CK10:CK13"/>
    <mergeCell ref="CL10:CL13"/>
    <mergeCell ref="A10:A13"/>
    <mergeCell ref="B10:B13"/>
    <mergeCell ref="C10:C13"/>
    <mergeCell ref="D10:D13"/>
    <mergeCell ref="E10:E13"/>
    <mergeCell ref="K8:K9"/>
    <mergeCell ref="K10:K13"/>
    <mergeCell ref="J10:J13"/>
    <mergeCell ref="F8:F9"/>
    <mergeCell ref="F10:F13"/>
    <mergeCell ref="G8:G9"/>
    <mergeCell ref="G10:G13"/>
    <mergeCell ref="H8:H9"/>
    <mergeCell ref="H10:H13"/>
    <mergeCell ref="I8:I9"/>
    <mergeCell ref="I10:I13"/>
    <mergeCell ref="DE3:DE4"/>
    <mergeCell ref="DF3:DF4"/>
    <mergeCell ref="A1:A3"/>
    <mergeCell ref="B1:R3"/>
    <mergeCell ref="S1:AT3"/>
    <mergeCell ref="CZ3:DA8"/>
    <mergeCell ref="DB3:DB4"/>
    <mergeCell ref="DC3:DC4"/>
    <mergeCell ref="W8:W9"/>
    <mergeCell ref="X8:X9"/>
    <mergeCell ref="Y8:Y9"/>
    <mergeCell ref="A8:A9"/>
    <mergeCell ref="B8:B9"/>
    <mergeCell ref="C8:C9"/>
    <mergeCell ref="D8:D9"/>
    <mergeCell ref="E8:E9"/>
    <mergeCell ref="L8:L9"/>
    <mergeCell ref="DD3:DD4"/>
    <mergeCell ref="AD8:AD9"/>
    <mergeCell ref="CL8:CN8"/>
    <mergeCell ref="BD8:BD9"/>
    <mergeCell ref="AH8:AH9"/>
    <mergeCell ref="AJ8:AL8"/>
    <mergeCell ref="AM8:AM9"/>
    <mergeCell ref="BE8:BE9"/>
    <mergeCell ref="N8:P8"/>
    <mergeCell ref="J8:J9"/>
    <mergeCell ref="S8:S9"/>
    <mergeCell ref="T8:T9"/>
    <mergeCell ref="U8:U9"/>
    <mergeCell ref="V8:V9"/>
    <mergeCell ref="AG10:AG13"/>
    <mergeCell ref="Z8:Z9"/>
    <mergeCell ref="M8:M9"/>
    <mergeCell ref="L10:L13"/>
    <mergeCell ref="M10:M13"/>
    <mergeCell ref="AR8:AR9"/>
    <mergeCell ref="AS8:AS9"/>
    <mergeCell ref="AT8:AT9"/>
    <mergeCell ref="AH10:AH13"/>
    <mergeCell ref="AJ10:AJ13"/>
    <mergeCell ref="AK10:AK13"/>
    <mergeCell ref="AL10:AL13"/>
    <mergeCell ref="AM10:AM13"/>
    <mergeCell ref="AN8:AN9"/>
    <mergeCell ref="AO8:AO9"/>
    <mergeCell ref="AQ8:AQ9"/>
    <mergeCell ref="N14:N16"/>
    <mergeCell ref="N10:N13"/>
    <mergeCell ref="O10:O13"/>
    <mergeCell ref="P10:P13"/>
    <mergeCell ref="AA8:AA9"/>
    <mergeCell ref="AB8:AB9"/>
    <mergeCell ref="AF10:AF13"/>
    <mergeCell ref="AF8:AF9"/>
    <mergeCell ref="AG8:AG9"/>
    <mergeCell ref="AE10:AE13"/>
    <mergeCell ref="Q8:Q9"/>
    <mergeCell ref="R8:R9"/>
    <mergeCell ref="BG5:BI5"/>
    <mergeCell ref="BJ5:BR5"/>
    <mergeCell ref="BS5:BU5"/>
    <mergeCell ref="BV5:CD5"/>
    <mergeCell ref="AU6:AW6"/>
    <mergeCell ref="AX6:BF6"/>
    <mergeCell ref="BG6:BI6"/>
    <mergeCell ref="BJ6:BR6"/>
    <mergeCell ref="BS6:BU6"/>
    <mergeCell ref="BV6:CD6"/>
    <mergeCell ref="BG8:BG9"/>
    <mergeCell ref="AU5:AW5"/>
    <mergeCell ref="CD8:CD9"/>
    <mergeCell ref="BS7:BU7"/>
    <mergeCell ref="BH8:BH9"/>
    <mergeCell ref="AV8:AV9"/>
    <mergeCell ref="BT8:BT9"/>
    <mergeCell ref="BU8:BU9"/>
    <mergeCell ref="AW8:AW9"/>
    <mergeCell ref="AZ8:AZ9"/>
    <mergeCell ref="BA8:BA9"/>
    <mergeCell ref="BB8:BB9"/>
    <mergeCell ref="BC8:BC9"/>
    <mergeCell ref="BF8:BF9"/>
    <mergeCell ref="BJ8:BJ9"/>
    <mergeCell ref="BV7:CA7"/>
    <mergeCell ref="CB7:CD7"/>
    <mergeCell ref="AU7:AW7"/>
    <mergeCell ref="AX7:BC7"/>
    <mergeCell ref="BD7:BF7"/>
    <mergeCell ref="BG7:BI7"/>
    <mergeCell ref="BJ7:BO7"/>
    <mergeCell ref="BP7:BR7"/>
    <mergeCell ref="AX5:BF5"/>
    <mergeCell ref="B4:C4"/>
    <mergeCell ref="AP8:AP9"/>
    <mergeCell ref="A5:D7"/>
    <mergeCell ref="CB8:CB9"/>
    <mergeCell ref="CC8:CC9"/>
    <mergeCell ref="BL8:BL9"/>
    <mergeCell ref="BM8:BM9"/>
    <mergeCell ref="BN8:BN9"/>
    <mergeCell ref="BO8:BO9"/>
    <mergeCell ref="BP8:BP9"/>
    <mergeCell ref="BQ8:BQ9"/>
    <mergeCell ref="BR8:BR9"/>
    <mergeCell ref="BV8:BV9"/>
    <mergeCell ref="BW8:BW9"/>
    <mergeCell ref="BZ8:BZ9"/>
    <mergeCell ref="CA8:CA9"/>
    <mergeCell ref="BK8:BK9"/>
    <mergeCell ref="BI8:BI9"/>
    <mergeCell ref="BS8:BS9"/>
    <mergeCell ref="AU8:AU9"/>
    <mergeCell ref="BX8:BX9"/>
    <mergeCell ref="BY8:BY9"/>
    <mergeCell ref="AX8:AX9"/>
    <mergeCell ref="AY8:AY9"/>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52" operator="equal" id="{3581B528-6013-4113-B787-152D003A3FC1}">
            <xm:f>'DATOS '!$A$6</xm:f>
            <x14:dxf>
              <fill>
                <patternFill>
                  <bgColor rgb="FF00B050"/>
                </patternFill>
              </fill>
            </x14:dxf>
          </x14:cfRule>
          <x14:cfRule type="cellIs" priority="253" operator="equal" id="{63AB54CB-E0F3-46AF-8ACB-B224DDD1E649}">
            <xm:f>'DATOS '!$A$5</xm:f>
            <x14:dxf>
              <fill>
                <patternFill>
                  <bgColor rgb="FF92D050"/>
                </patternFill>
              </fill>
            </x14:dxf>
          </x14:cfRule>
          <x14:cfRule type="cellIs" priority="254" operator="equal" id="{5AAEB860-0921-4D61-85F7-3F34E35F9DA0}">
            <xm:f>'DATOS '!$A$4</xm:f>
            <x14:dxf>
              <fill>
                <patternFill>
                  <bgColor rgb="FFFFFF00"/>
                </patternFill>
              </fill>
            </x14:dxf>
          </x14:cfRule>
          <x14:cfRule type="cellIs" priority="255" operator="equal" id="{DB2845A9-6B1E-424F-87C6-CECF127B5E9D}">
            <xm:f>'DATOS '!$A$3</xm:f>
            <x14:dxf>
              <fill>
                <patternFill>
                  <bgColor rgb="FFFFC000"/>
                </patternFill>
              </fill>
            </x14:dxf>
          </x14:cfRule>
          <x14:cfRule type="cellIs" priority="256" operator="equal" id="{C7D07FF5-796E-44DC-94DF-9841C7618938}">
            <xm:f>'DATOS '!$A$2</xm:f>
            <x14:dxf>
              <fill>
                <patternFill>
                  <bgColor rgb="FFFF0000"/>
                </patternFill>
              </fill>
            </x14:dxf>
          </x14:cfRule>
          <xm:sqref>N10:N11 AJ10:AJ11 N14:N15 N17 AJ14 AJ17</xm:sqref>
        </x14:conditionalFormatting>
        <x14:conditionalFormatting xmlns:xm="http://schemas.microsoft.com/office/excel/2006/main">
          <x14:cfRule type="cellIs" priority="257" operator="equal" id="{63592E8F-EB51-44DD-829A-060613CA8381}">
            <xm:f>'DATOS '!$A$13</xm:f>
            <x14:dxf>
              <fill>
                <patternFill>
                  <bgColor rgb="FF00B050"/>
                </patternFill>
              </fill>
            </x14:dxf>
          </x14:cfRule>
          <x14:cfRule type="cellIs" priority="258" operator="equal" id="{C9D7971D-8EF3-4B16-A906-1A862BC0DC07}">
            <xm:f>'DATOS '!$A$12</xm:f>
            <x14:dxf>
              <fill>
                <patternFill>
                  <bgColor rgb="FF92D050"/>
                </patternFill>
              </fill>
            </x14:dxf>
          </x14:cfRule>
          <x14:cfRule type="cellIs" priority="259" operator="equal" id="{32FAC9BE-1B93-4BDE-9C3E-0F1567FB50B9}">
            <xm:f>'DATOS '!$A$11</xm:f>
            <x14:dxf>
              <fill>
                <patternFill>
                  <bgColor rgb="FFFFFF00"/>
                </patternFill>
              </fill>
            </x14:dxf>
          </x14:cfRule>
          <x14:cfRule type="cellIs" priority="260" operator="equal" id="{1C0AB6EC-3D36-48FC-95D5-29B8A8D74FC4}">
            <xm:f>'DATOS '!$A$10</xm:f>
            <x14:dxf>
              <fill>
                <patternFill>
                  <bgColor rgb="FFFFC000"/>
                </patternFill>
              </fill>
            </x14:dxf>
          </x14:cfRule>
          <x14:cfRule type="cellIs" priority="261" operator="equal" id="{6951F159-CACB-4E25-B0F9-8CDAA0153B13}">
            <xm:f>'DATOS '!$A$9</xm:f>
            <x14:dxf>
              <fill>
                <patternFill>
                  <bgColor rgb="FFFF0000"/>
                </patternFill>
              </fill>
            </x14:dxf>
          </x14:cfRule>
          <xm:sqref>O10:O11 AK10:AK11 O14:O15 O17 AK14 AK17</xm:sqref>
        </x14:conditionalFormatting>
        <x14:conditionalFormatting xmlns:xm="http://schemas.microsoft.com/office/excel/2006/main">
          <x14:cfRule type="cellIs" priority="262" operator="equal" id="{644EA223-1B9F-4D70-BDDB-54D0A0ACDA3A}">
            <xm:f>'DATOS '!$A$19</xm:f>
            <x14:dxf>
              <fill>
                <patternFill>
                  <bgColor rgb="FF92D050"/>
                </patternFill>
              </fill>
            </x14:dxf>
          </x14:cfRule>
          <x14:cfRule type="cellIs" priority="263" operator="equal" id="{8D682805-5B57-4A4F-B84D-2C9912067687}">
            <xm:f>'DATOS '!$A$18</xm:f>
            <x14:dxf>
              <fill>
                <patternFill>
                  <bgColor rgb="FFFFFF00"/>
                </patternFill>
              </fill>
            </x14:dxf>
          </x14:cfRule>
          <x14:cfRule type="cellIs" priority="264" operator="equal" id="{6EE34CB8-9A1D-4BAA-A212-486C01B155C1}">
            <xm:f>'DATOS '!$A$17</xm:f>
            <x14:dxf>
              <fill>
                <patternFill>
                  <bgColor rgb="FFFFC000"/>
                </patternFill>
              </fill>
            </x14:dxf>
          </x14:cfRule>
          <x14:cfRule type="cellIs" priority="265" operator="equal" id="{98D548AD-2A95-420C-A8E0-CFCD41399719}">
            <xm:f>'DATOS '!$A$16</xm:f>
            <x14:dxf>
              <fill>
                <patternFill>
                  <bgColor rgb="FFFF0000"/>
                </patternFill>
              </fill>
            </x14:dxf>
          </x14:cfRule>
          <xm:sqref>CF10:CG11 CK10:CM11 AM10:AM11 CF14:CG15 CF17:CG18 CK14:CN14 CK17 CM17</xm:sqref>
        </x14:conditionalFormatting>
        <x14:conditionalFormatting xmlns:xm="http://schemas.microsoft.com/office/excel/2006/main">
          <x14:cfRule type="cellIs" priority="182" operator="equal" id="{1EED28F9-D33A-4C07-8D29-3818EA82DC53}">
            <xm:f>'DATOS '!$A$19</xm:f>
            <x14:dxf>
              <fill>
                <patternFill>
                  <bgColor rgb="FF92D050"/>
                </patternFill>
              </fill>
            </x14:dxf>
          </x14:cfRule>
          <x14:cfRule type="cellIs" priority="183" operator="equal" id="{61E92972-ADF0-442A-90DB-159F6194B119}">
            <xm:f>'DATOS '!$A$18</xm:f>
            <x14:dxf>
              <fill>
                <patternFill>
                  <bgColor rgb="FFFFFF00"/>
                </patternFill>
              </fill>
            </x14:dxf>
          </x14:cfRule>
          <x14:cfRule type="cellIs" priority="184" operator="equal" id="{91796FE9-AC0A-4B8A-920A-DAF997E87449}">
            <xm:f>'DATOS '!$A$17</xm:f>
            <x14:dxf>
              <fill>
                <patternFill>
                  <bgColor rgb="FFFFC000"/>
                </patternFill>
              </fill>
            </x14:dxf>
          </x14:cfRule>
          <x14:cfRule type="cellIs" priority="185" operator="equal" id="{D129BCAE-DBF4-4E30-9408-BE4260487B9E}">
            <xm:f>'DATOS '!$A$16</xm:f>
            <x14:dxf>
              <fill>
                <patternFill>
                  <bgColor rgb="FFFF0000"/>
                </patternFill>
              </fill>
            </x14:dxf>
          </x14:cfRule>
          <xm:sqref>P10:P11</xm:sqref>
        </x14:conditionalFormatting>
        <x14:conditionalFormatting xmlns:xm="http://schemas.microsoft.com/office/excel/2006/main">
          <x14:cfRule type="cellIs" priority="9" operator="equal" id="{774D086E-04D0-4469-BB12-4C0A2DC68B93}">
            <xm:f>'DATOS '!$A$19</xm:f>
            <x14:dxf>
              <fill>
                <patternFill>
                  <bgColor rgb="FF92D050"/>
                </patternFill>
              </fill>
            </x14:dxf>
          </x14:cfRule>
          <x14:cfRule type="cellIs" priority="10" operator="equal" id="{1802FE3F-3A51-4C3A-89B3-50A30D08B6E6}">
            <xm:f>'DATOS '!$A$18</xm:f>
            <x14:dxf>
              <fill>
                <patternFill>
                  <bgColor rgb="FFFFFF00"/>
                </patternFill>
              </fill>
            </x14:dxf>
          </x14:cfRule>
          <x14:cfRule type="cellIs" priority="11" operator="equal" id="{ABFDD1C3-EDF1-4A85-9125-074020C81C54}">
            <xm:f>'DATOS '!$A$17</xm:f>
            <x14:dxf>
              <fill>
                <patternFill>
                  <bgColor rgb="FFFFC000"/>
                </patternFill>
              </fill>
            </x14:dxf>
          </x14:cfRule>
          <x14:cfRule type="cellIs" priority="12" operator="equal" id="{8AC06CDE-A081-4AE9-923F-17F66E43ABFC}">
            <xm:f>'DATOS '!$A$16</xm:f>
            <x14:dxf>
              <fill>
                <patternFill>
                  <bgColor rgb="FFFF0000"/>
                </patternFill>
              </fill>
            </x14:dxf>
          </x14:cfRule>
          <xm:sqref>AL10:AL11 AL14 AL17</xm:sqref>
        </x14:conditionalFormatting>
        <x14:conditionalFormatting xmlns:xm="http://schemas.microsoft.com/office/excel/2006/main">
          <x14:cfRule type="cellIs" priority="5" operator="equal" id="{78540AE0-4345-4FC1-ABAB-49D477D7B3FB}">
            <xm:f>'DATOS '!$A$19</xm:f>
            <x14:dxf>
              <fill>
                <patternFill>
                  <bgColor rgb="FF92D050"/>
                </patternFill>
              </fill>
            </x14:dxf>
          </x14:cfRule>
          <x14:cfRule type="cellIs" priority="6" operator="equal" id="{0F1FD63A-BAEB-4CF4-A9FC-5135816F90F5}">
            <xm:f>'DATOS '!$A$18</xm:f>
            <x14:dxf>
              <fill>
                <patternFill>
                  <bgColor rgb="FFFFFF00"/>
                </patternFill>
              </fill>
            </x14:dxf>
          </x14:cfRule>
          <x14:cfRule type="cellIs" priority="7" operator="equal" id="{BD0CEC7C-550B-4BC2-B2F9-76B7A201CB9A}">
            <xm:f>'DATOS '!$A$17</xm:f>
            <x14:dxf>
              <fill>
                <patternFill>
                  <bgColor rgb="FFFFC000"/>
                </patternFill>
              </fill>
            </x14:dxf>
          </x14:cfRule>
          <x14:cfRule type="cellIs" priority="8" operator="equal" id="{3906EA16-F08A-405B-BB5D-12EF635ACE5D}">
            <xm:f>'DATOS '!$A$16</xm:f>
            <x14:dxf>
              <fill>
                <patternFill>
                  <bgColor rgb="FFFF0000"/>
                </patternFill>
              </fill>
            </x14:dxf>
          </x14:cfRule>
          <xm:sqref>P14:P15 P17</xm:sqref>
        </x14:conditionalFormatting>
        <x14:conditionalFormatting xmlns:xm="http://schemas.microsoft.com/office/excel/2006/main">
          <x14:cfRule type="cellIs" priority="1" operator="equal" id="{DC8F8DEC-5559-4AA9-A667-C85A00F42324}">
            <xm:f>'DATOS '!$A$19</xm:f>
            <x14:dxf>
              <fill>
                <patternFill>
                  <bgColor rgb="FF92D050"/>
                </patternFill>
              </fill>
            </x14:dxf>
          </x14:cfRule>
          <x14:cfRule type="cellIs" priority="2" operator="equal" id="{B09BA5A5-A6C3-4559-A8D7-C1069050E183}">
            <xm:f>'DATOS '!$A$18</xm:f>
            <x14:dxf>
              <fill>
                <patternFill>
                  <bgColor rgb="FFFFFF00"/>
                </patternFill>
              </fill>
            </x14:dxf>
          </x14:cfRule>
          <x14:cfRule type="cellIs" priority="3" operator="equal" id="{FC767C69-719F-4D16-A065-E253CA89E6B1}">
            <xm:f>'DATOS '!$A$17</xm:f>
            <x14:dxf>
              <fill>
                <patternFill>
                  <bgColor rgb="FFFFC000"/>
                </patternFill>
              </fill>
            </x14:dxf>
          </x14:cfRule>
          <x14:cfRule type="cellIs" priority="4" operator="equal" id="{A2D406D7-84A6-4C76-84B5-A8D6037FDE72}">
            <xm:f>'DATOS '!$A$16</xm:f>
            <x14:dxf>
              <fill>
                <patternFill>
                  <bgColor rgb="FFFF0000"/>
                </patternFill>
              </fill>
            </x14:dxf>
          </x14:cfRule>
          <xm:sqref>AI10:AI11 AI14 AI17</xm:sqref>
        </x14:conditionalFormatting>
      </x14:conditionalFormattings>
    </ext>
    <ext xmlns:x14="http://schemas.microsoft.com/office/spreadsheetml/2009/9/main" uri="{CCE6A557-97BC-4b89-ADB6-D9C93CAAB3DF}">
      <x14:dataValidations xmlns:xm="http://schemas.microsoft.com/office/excel/2006/main" count="25">
        <x14:dataValidation type="list" allowBlank="1" showInputMessage="1" showErrorMessage="1">
          <x14:formula1>
            <xm:f>'DATOS '!$A$24:$A$26</xm:f>
          </x14:formula1>
          <xm:sqref>AM10:AM15 AM17 AM20:AM28</xm:sqref>
        </x14:dataValidation>
        <x14:dataValidation type="list" allowBlank="1" showInputMessage="1" showErrorMessage="1">
          <x14:formula1>
            <xm:f>Validacion!$J$1:$J$4</xm:f>
          </x14:formula1>
          <xm:sqref>AG17:AH17 AI21:AI28 AG20:AH28 AG10:AH15</xm:sqref>
        </x14:dataValidation>
        <x14:dataValidation type="list" allowBlank="1" showInputMessage="1" showErrorMessage="1">
          <x14:formula1>
            <xm:f>'DATOS '!$A$9:$A$13</xm:f>
          </x14:formula1>
          <xm:sqref>O20:O28 O10:O17</xm:sqref>
        </x14:dataValidation>
        <x14:dataValidation type="list" allowBlank="1" showInputMessage="1" showErrorMessage="1">
          <x14:formula1>
            <xm:f>Datos!$B$13:$B$16</xm:f>
          </x14:formula1>
          <xm:sqref>B10:B28</xm:sqref>
        </x14:dataValidation>
        <x14:dataValidation type="list" allowBlank="1" showInputMessage="1" showErrorMessage="1">
          <x14:formula1>
            <xm:f>Datos!$B$3:$B$9</xm:f>
          </x14:formula1>
          <xm:sqref>A20:A28</xm:sqref>
        </x14:dataValidation>
        <x14:dataValidation type="list" allowBlank="1" showInputMessage="1" showErrorMessage="1">
          <x14:formula1>
            <xm:f>'DATOS '!$A$2:$A$6</xm:f>
          </x14:formula1>
          <xm:sqref>N20:N28 N10:N17</xm:sqref>
        </x14:dataValidation>
        <x14:dataValidation type="list" allowBlank="1" showInputMessage="1" showErrorMessage="1">
          <x14:formula1>
            <xm:f>Datos!$B$19:$B$27</xm:f>
          </x14:formula1>
          <xm:sqref>K10:K28</xm:sqref>
        </x14:dataValidation>
        <x14:dataValidation type="list" allowBlank="1" showInputMessage="1" showErrorMessage="1">
          <x14:formula1>
            <xm:f>'DATOS '!$E$24:$E$26</xm:f>
          </x14:formula1>
          <xm:sqref>AB10:AB28</xm:sqref>
        </x14:dataValidation>
        <x14:dataValidation type="list" allowBlank="1" showInputMessage="1" showErrorMessage="1">
          <x14:formula1>
            <xm:f>'DATOS '!$C$24:$C$25</xm:f>
          </x14:formula1>
          <xm:sqref>R10:R28</xm:sqref>
        </x14:dataValidation>
        <x14:dataValidation type="list" allowBlank="1" showInputMessage="1" showErrorMessage="1">
          <x14:formula1>
            <xm:f>Validacion!$G$2:$G$4</xm:f>
          </x14:formula1>
          <xm:sqref>Y10:Y28</xm:sqref>
        </x14:dataValidation>
        <x14:dataValidation type="list" allowBlank="1" showInputMessage="1" showErrorMessage="1">
          <x14:formula1>
            <xm:f>Validacion!$F$2:$F$3</xm:f>
          </x14:formula1>
          <xm:sqref>X10:X28</xm:sqref>
        </x14:dataValidation>
        <x14:dataValidation type="list" allowBlank="1" showInputMessage="1" showErrorMessage="1">
          <x14:formula1>
            <xm:f>Validacion!$E$2:$E$3</xm:f>
          </x14:formula1>
          <xm:sqref>W10:W28</xm:sqref>
        </x14:dataValidation>
        <x14:dataValidation type="list" allowBlank="1" showInputMessage="1" showErrorMessage="1">
          <x14:formula1>
            <xm:f>Validacion!$D$2:$D$4</xm:f>
          </x14:formula1>
          <xm:sqref>V10:V28</xm:sqref>
        </x14:dataValidation>
        <x14:dataValidation type="list" allowBlank="1" showInputMessage="1" showErrorMessage="1">
          <x14:formula1>
            <xm:f>Validacion!$C$2:$C$3</xm:f>
          </x14:formula1>
          <xm:sqref>U10:U28</xm:sqref>
        </x14:dataValidation>
        <x14:dataValidation type="list" allowBlank="1" showInputMessage="1" showErrorMessage="1">
          <x14:formula1>
            <xm:f>Validacion!$B$2:$B$3</xm:f>
          </x14:formula1>
          <xm:sqref>T10:T28</xm:sqref>
        </x14:dataValidation>
        <x14:dataValidation type="list" allowBlank="1" showInputMessage="1" showErrorMessage="1">
          <x14:formula1>
            <xm:f>Validacion!$A$2:$A$3</xm:f>
          </x14:formula1>
          <xm:sqref>S10:S28</xm:sqref>
        </x14:dataValidation>
        <x14:dataValidation type="list" allowBlank="1" showInputMessage="1" showErrorMessage="1">
          <x14:formula1>
            <xm:f>Validacion!$I$15:$I$19</xm:f>
          </x14:formula1>
          <xm:sqref>AJ10:AJ28</xm:sqref>
        </x14:dataValidation>
        <x14:dataValidation type="list" allowBlank="1" showInputMessage="1" showErrorMessage="1">
          <x14:formula1>
            <xm:f>Validacion!$I$23:$I$27</xm:f>
          </x14:formula1>
          <xm:sqref>AK10:AK28</xm:sqref>
        </x14:dataValidation>
        <x14:dataValidation type="list" allowBlank="1" showInputMessage="1" showErrorMessage="1">
          <x14:formula1>
            <xm:f>Datos!$G$3:$G$8</xm:f>
          </x14:formula1>
          <xm:sqref>AI10:AI19</xm:sqref>
        </x14:dataValidation>
        <x14:dataValidation type="list" allowBlank="1" showInputMessage="1" showErrorMessage="1">
          <x14:formula1>
            <xm:f>Datos!$J$3:$J$6</xm:f>
          </x14:formula1>
          <xm:sqref>BV10:BV21 AX10:AX21 BJ10:BJ21</xm:sqref>
        </x14:dataValidation>
        <x14:dataValidation type="list" allowBlank="1" showInputMessage="1" showErrorMessage="1">
          <x14:formula1>
            <xm:f>Datos!$K$3:$K$4</xm:f>
          </x14:formula1>
          <xm:sqref>BX10:BX20 BL10:BL20 AZ10:AZ20</xm:sqref>
        </x14:dataValidation>
        <x14:dataValidation type="list" allowBlank="1" showInputMessage="1" showErrorMessage="1">
          <x14:formula1>
            <xm:f>Datos!$L$3:$L$4</xm:f>
          </x14:formula1>
          <xm:sqref>BY10:BY20 BM10:BM20 BA10:BA20</xm:sqref>
        </x14:dataValidation>
        <x14:dataValidation type="list" allowBlank="1" showInputMessage="1" showErrorMessage="1">
          <x14:formula1>
            <xm:f>Datos!$M$3:$M$4</xm:f>
          </x14:formula1>
          <xm:sqref>BD10:BD24 CB10:CB24 BP10:BP24</xm:sqref>
        </x14:dataValidation>
        <x14:dataValidation type="list" allowBlank="1" showInputMessage="1" showErrorMessage="1">
          <x14:formula1>
            <xm:f>Datos!$D$3:$D$29</xm:f>
          </x14:formula1>
          <xm:sqref>C10:C28</xm:sqref>
        </x14:dataValidation>
        <x14:dataValidation type="list" allowBlank="1" showInputMessage="1" showErrorMessage="1">
          <x14:formula1>
            <xm:f>Datos!$B$3:$B$10</xm:f>
          </x14:formula1>
          <xm:sqref>A10:A19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L16"/>
  <sheetViews>
    <sheetView workbookViewId="0">
      <selection activeCell="L9" sqref="L9"/>
    </sheetView>
  </sheetViews>
  <sheetFormatPr baseColWidth="10" defaultRowHeight="15" x14ac:dyDescent="0.25"/>
  <cols>
    <col min="6" max="6" width="44.5703125" customWidth="1"/>
  </cols>
  <sheetData>
    <row r="3" spans="5:12" x14ac:dyDescent="0.25">
      <c r="E3" s="416" t="s">
        <v>936</v>
      </c>
      <c r="F3" s="416"/>
      <c r="G3" s="21" t="s">
        <v>33</v>
      </c>
      <c r="H3" s="21" t="s">
        <v>599</v>
      </c>
    </row>
    <row r="4" spans="5:12" ht="66.75" customHeight="1" x14ac:dyDescent="0.25">
      <c r="E4" s="415" t="s">
        <v>935</v>
      </c>
      <c r="F4" s="415"/>
      <c r="G4" s="21"/>
      <c r="H4" s="21" t="s">
        <v>867</v>
      </c>
    </row>
    <row r="5" spans="5:12" ht="45" customHeight="1" x14ac:dyDescent="0.25">
      <c r="E5" s="415" t="s">
        <v>937</v>
      </c>
      <c r="F5" s="415"/>
      <c r="G5" s="21" t="s">
        <v>867</v>
      </c>
      <c r="H5" s="21"/>
    </row>
    <row r="6" spans="5:12" ht="64.5" customHeight="1" x14ac:dyDescent="0.25">
      <c r="E6" s="415" t="s">
        <v>938</v>
      </c>
      <c r="F6" s="415"/>
      <c r="G6" s="21"/>
      <c r="H6" s="21" t="s">
        <v>867</v>
      </c>
    </row>
    <row r="7" spans="5:12" ht="30.75" customHeight="1" x14ac:dyDescent="0.25">
      <c r="E7" s="415" t="s">
        <v>942</v>
      </c>
      <c r="F7" s="415"/>
      <c r="G7" s="21" t="s">
        <v>945</v>
      </c>
      <c r="H7" s="21"/>
    </row>
    <row r="8" spans="5:12" ht="82.5" customHeight="1" x14ac:dyDescent="0.25">
      <c r="E8" s="415" t="s">
        <v>940</v>
      </c>
      <c r="F8" s="415"/>
      <c r="G8" s="21"/>
      <c r="H8" s="21" t="s">
        <v>945</v>
      </c>
    </row>
    <row r="9" spans="5:12" ht="88.5" customHeight="1" x14ac:dyDescent="0.25">
      <c r="E9" s="415" t="s">
        <v>941</v>
      </c>
      <c r="F9" s="415"/>
      <c r="G9" s="21"/>
      <c r="H9" s="21" t="s">
        <v>945</v>
      </c>
      <c r="L9" s="277">
        <f>546256229/9041873791</f>
        <v>6.0414051514822785E-2</v>
      </c>
    </row>
    <row r="10" spans="5:12" ht="36.75" customHeight="1" x14ac:dyDescent="0.25">
      <c r="E10" s="415" t="s">
        <v>943</v>
      </c>
      <c r="F10" s="415"/>
      <c r="G10" s="21"/>
      <c r="H10" s="21"/>
    </row>
    <row r="11" spans="5:12" ht="46.5" customHeight="1" x14ac:dyDescent="0.25">
      <c r="E11" s="415" t="s">
        <v>944</v>
      </c>
      <c r="F11" s="415"/>
      <c r="G11" s="21"/>
      <c r="H11" s="21"/>
    </row>
    <row r="12" spans="5:12" x14ac:dyDescent="0.25">
      <c r="E12" s="417"/>
      <c r="F12" s="417"/>
      <c r="G12" s="21"/>
      <c r="H12" s="21"/>
    </row>
    <row r="13" spans="5:12" x14ac:dyDescent="0.25">
      <c r="E13" s="417"/>
      <c r="F13" s="417"/>
      <c r="G13" s="21"/>
      <c r="H13" s="21"/>
    </row>
    <row r="14" spans="5:12" x14ac:dyDescent="0.25">
      <c r="E14" s="417"/>
      <c r="F14" s="417"/>
      <c r="G14" s="21"/>
      <c r="H14" s="21"/>
    </row>
    <row r="15" spans="5:12" x14ac:dyDescent="0.25">
      <c r="E15" s="417"/>
      <c r="F15" s="417"/>
      <c r="G15" s="21"/>
      <c r="H15" s="21"/>
    </row>
    <row r="16" spans="5:12" x14ac:dyDescent="0.25">
      <c r="E16" s="418"/>
      <c r="F16" s="418"/>
    </row>
  </sheetData>
  <mergeCells count="14">
    <mergeCell ref="E15:F15"/>
    <mergeCell ref="E16:F16"/>
    <mergeCell ref="E9:F9"/>
    <mergeCell ref="E10:F10"/>
    <mergeCell ref="E11:F11"/>
    <mergeCell ref="E12:F12"/>
    <mergeCell ref="E13:F13"/>
    <mergeCell ref="E14:F14"/>
    <mergeCell ref="E8:F8"/>
    <mergeCell ref="E3:F3"/>
    <mergeCell ref="E4:F4"/>
    <mergeCell ref="E5:F5"/>
    <mergeCell ref="E6:F6"/>
    <mergeCell ref="E7:F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42578125" defaultRowHeight="12.75" x14ac:dyDescent="0.25"/>
  <cols>
    <col min="1" max="1" width="20.42578125" style="8" customWidth="1"/>
    <col min="2" max="3" width="16.28515625" style="8" customWidth="1"/>
    <col min="4" max="4" width="20.28515625" style="8" customWidth="1"/>
    <col min="5" max="5" width="35.42578125" style="8" customWidth="1"/>
    <col min="6" max="6" width="29.140625" style="11" customWidth="1"/>
    <col min="7" max="7" width="15.85546875" style="11" hidden="1" customWidth="1"/>
    <col min="8" max="8" width="13.28515625" style="11" hidden="1" customWidth="1"/>
    <col min="9" max="9" width="17.42578125" style="11" hidden="1" customWidth="1"/>
    <col min="10" max="10" width="16" style="11" hidden="1" customWidth="1"/>
    <col min="11" max="11" width="29.140625" style="11" customWidth="1"/>
    <col min="12" max="12" width="34.42578125" style="11" customWidth="1"/>
    <col min="13" max="13" width="34.28515625" style="11" customWidth="1"/>
    <col min="14" max="14" width="19.85546875" style="102" customWidth="1"/>
    <col min="15" max="15" width="16.140625" style="102" customWidth="1"/>
    <col min="16" max="16" width="15.140625" style="102" customWidth="1"/>
    <col min="17" max="17" width="96.42578125" style="8" customWidth="1"/>
    <col min="18" max="18" width="17.42578125" style="8" customWidth="1"/>
    <col min="19" max="20" width="20.42578125" style="8" customWidth="1"/>
    <col min="21" max="21" width="19.85546875" style="8" customWidth="1"/>
    <col min="22" max="22" width="18" style="8" customWidth="1"/>
    <col min="23" max="23" width="19.85546875" style="8" customWidth="1"/>
    <col min="24" max="24" width="23.28515625" style="8" customWidth="1"/>
    <col min="25" max="25" width="18" style="8" customWidth="1"/>
    <col min="26" max="26" width="12.42578125" style="8" hidden="1" customWidth="1"/>
    <col min="27" max="27" width="15.42578125" style="8" customWidth="1"/>
    <col min="28" max="28" width="17.42578125" style="8" customWidth="1"/>
    <col min="29" max="29" width="13.42578125" style="102" hidden="1" customWidth="1"/>
    <col min="30" max="30" width="17.42578125" style="102" customWidth="1"/>
    <col min="31" max="31" width="10.42578125" style="102" hidden="1" customWidth="1"/>
    <col min="32" max="32" width="16.42578125" style="8" customWidth="1"/>
    <col min="33" max="33" width="20.85546875" style="8" customWidth="1"/>
    <col min="34" max="34" width="19.7109375" style="8" customWidth="1"/>
    <col min="35" max="35" width="17.85546875" style="102" customWidth="1"/>
    <col min="36" max="36" width="15.28515625" style="102" customWidth="1"/>
    <col min="37" max="37" width="16.42578125" style="102" customWidth="1"/>
    <col min="38" max="38" width="13.28515625" style="8" customWidth="1"/>
    <col min="39" max="39" width="46.42578125" style="8" customWidth="1"/>
    <col min="40" max="40" width="19.140625" style="8" customWidth="1"/>
    <col min="41" max="41" width="25.7109375" style="11" customWidth="1"/>
    <col min="42" max="42" width="16.42578125" style="102" customWidth="1"/>
    <col min="43" max="43" width="20" style="102" customWidth="1"/>
    <col min="44" max="44" width="31.42578125" style="8" customWidth="1"/>
    <col min="45" max="46" width="20.7109375" style="11" hidden="1" customWidth="1"/>
    <col min="47" max="48" width="27.7109375" style="8" hidden="1" customWidth="1"/>
    <col min="49" max="50" width="20.7109375" style="8" hidden="1" customWidth="1"/>
    <col min="51" max="53" width="20.85546875" style="8" hidden="1" customWidth="1"/>
    <col min="54" max="55" width="20.85546875" style="11" hidden="1" customWidth="1"/>
    <col min="56" max="57" width="27.7109375" style="8" hidden="1" customWidth="1"/>
    <col min="58" max="62" width="20.7109375" style="8" hidden="1" customWidth="1"/>
    <col min="63" max="64" width="20.85546875" style="8" hidden="1" customWidth="1"/>
    <col min="65" max="66" width="27.7109375" style="8" hidden="1" customWidth="1"/>
    <col min="67" max="73" width="20.7109375" style="8" hidden="1" customWidth="1"/>
    <col min="74" max="75" width="27.7109375" style="8" hidden="1" customWidth="1"/>
    <col min="76" max="80" width="20.7109375" style="8" hidden="1" customWidth="1"/>
    <col min="81" max="81" width="63.85546875" style="8" customWidth="1"/>
    <col min="82" max="83" width="31.42578125" style="8" customWidth="1"/>
    <col min="84" max="84" width="63.85546875" style="8" customWidth="1"/>
    <col min="85" max="86" width="31.42578125" style="8" customWidth="1"/>
    <col min="87" max="87" width="63.85546875" style="8" customWidth="1"/>
    <col min="88" max="89" width="31.42578125" style="8" customWidth="1"/>
    <col min="90" max="90" width="5.42578125" style="8" customWidth="1"/>
    <col min="91" max="102" width="11.42578125" style="8" customWidth="1"/>
    <col min="103" max="107" width="11.42578125" style="8" hidden="1" customWidth="1"/>
    <col min="108" max="109" width="13.7109375" style="8" hidden="1" customWidth="1"/>
    <col min="110" max="112" width="11.42578125" style="8" hidden="1" customWidth="1"/>
    <col min="113" max="114" width="11.42578125" style="8"/>
    <col min="115" max="115" width="20.85546875" style="8" customWidth="1"/>
    <col min="116" max="116" width="21.42578125" style="8" customWidth="1"/>
    <col min="117" max="122" width="11.42578125" style="8"/>
    <col min="123" max="129" width="0" style="8" hidden="1" customWidth="1"/>
    <col min="130" max="16384" width="11.42578125" style="8"/>
  </cols>
  <sheetData>
    <row r="1" spans="1:129" s="68" customFormat="1" ht="26.25" customHeight="1" x14ac:dyDescent="0.25">
      <c r="A1" s="300"/>
      <c r="B1" s="421" t="s">
        <v>228</v>
      </c>
      <c r="C1" s="422"/>
      <c r="D1" s="422"/>
      <c r="E1" s="422"/>
      <c r="F1" s="422"/>
      <c r="G1" s="422"/>
      <c r="H1" s="422"/>
      <c r="I1" s="422"/>
      <c r="J1" s="422"/>
      <c r="K1" s="422"/>
      <c r="L1" s="422"/>
      <c r="M1" s="422"/>
      <c r="N1" s="422"/>
      <c r="O1" s="422"/>
      <c r="P1" s="422"/>
      <c r="Q1" s="422"/>
      <c r="R1" s="422"/>
      <c r="S1" s="422" t="s">
        <v>228</v>
      </c>
      <c r="T1" s="422"/>
      <c r="U1" s="422"/>
      <c r="V1" s="422"/>
      <c r="W1" s="422"/>
      <c r="X1" s="422"/>
      <c r="Y1" s="422"/>
      <c r="Z1" s="422"/>
      <c r="AA1" s="422"/>
      <c r="AB1" s="422"/>
      <c r="AC1" s="422"/>
      <c r="AD1" s="422"/>
      <c r="AE1" s="422"/>
      <c r="AF1" s="422"/>
      <c r="AG1" s="422"/>
      <c r="AH1" s="422"/>
      <c r="AI1" s="422"/>
      <c r="AJ1" s="422"/>
      <c r="AK1" s="422"/>
      <c r="AL1" s="422"/>
      <c r="AM1" s="422"/>
      <c r="AN1" s="422"/>
      <c r="AO1" s="422"/>
      <c r="AP1" s="422"/>
      <c r="AQ1" s="422"/>
      <c r="AR1" s="427"/>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25" customHeight="1" x14ac:dyDescent="0.25">
      <c r="A2" s="419"/>
      <c r="B2" s="423"/>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8"/>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420"/>
      <c r="B3" s="425"/>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c r="AG3" s="426"/>
      <c r="AH3" s="426"/>
      <c r="AI3" s="426"/>
      <c r="AJ3" s="426"/>
      <c r="AK3" s="426"/>
      <c r="AL3" s="426"/>
      <c r="AM3" s="426"/>
      <c r="AN3" s="426"/>
      <c r="AO3" s="426"/>
      <c r="AP3" s="426"/>
      <c r="AQ3" s="426"/>
      <c r="AR3" s="429"/>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430"/>
      <c r="DT3" s="430"/>
      <c r="DU3" s="431"/>
      <c r="DV3" s="431"/>
      <c r="DW3" s="431"/>
      <c r="DX3" s="431"/>
      <c r="DY3" s="431"/>
    </row>
    <row r="4" spans="1:129" ht="21"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430"/>
      <c r="DT4" s="430"/>
      <c r="DU4" s="432"/>
      <c r="DV4" s="432"/>
      <c r="DW4" s="432"/>
      <c r="DX4" s="432"/>
      <c r="DY4" s="432"/>
    </row>
    <row r="5" spans="1:129" ht="28.5" customHeight="1" x14ac:dyDescent="0.25">
      <c r="A5" s="520" t="s">
        <v>40</v>
      </c>
      <c r="B5" s="520"/>
      <c r="C5" s="520"/>
      <c r="D5" s="520"/>
      <c r="E5" s="520"/>
      <c r="F5" s="440" t="s">
        <v>41</v>
      </c>
      <c r="G5" s="440"/>
      <c r="H5" s="440"/>
      <c r="I5" s="440"/>
      <c r="J5" s="440"/>
      <c r="K5" s="440"/>
      <c r="L5" s="440"/>
      <c r="M5" s="440"/>
      <c r="N5" s="440"/>
      <c r="O5" s="440"/>
      <c r="P5" s="440"/>
      <c r="Q5" s="440"/>
      <c r="R5" s="440"/>
      <c r="S5" s="440"/>
      <c r="T5" s="440"/>
      <c r="U5" s="440"/>
      <c r="V5" s="440"/>
      <c r="W5" s="440"/>
      <c r="X5" s="440"/>
      <c r="Y5" s="440"/>
      <c r="Z5" s="440"/>
      <c r="AA5" s="440"/>
      <c r="AB5" s="440"/>
      <c r="AC5" s="440"/>
      <c r="AD5" s="440"/>
      <c r="AE5" s="440"/>
      <c r="AF5" s="440"/>
      <c r="AG5" s="440"/>
      <c r="AH5" s="440"/>
      <c r="AI5" s="440"/>
      <c r="AJ5" s="440"/>
      <c r="AK5" s="440"/>
      <c r="AL5" s="441" t="s">
        <v>51</v>
      </c>
      <c r="AM5" s="441"/>
      <c r="AN5" s="441"/>
      <c r="AO5" s="441"/>
      <c r="AP5" s="441"/>
      <c r="AQ5" s="441"/>
      <c r="AR5" s="441"/>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436" t="s">
        <v>231</v>
      </c>
      <c r="CD5" s="437"/>
      <c r="CE5" s="437"/>
      <c r="CF5" s="437"/>
      <c r="CG5" s="437"/>
      <c r="CH5" s="437"/>
      <c r="CI5" s="437"/>
      <c r="CJ5" s="437"/>
      <c r="CK5" s="438"/>
      <c r="DS5" s="430"/>
      <c r="DT5" s="430"/>
      <c r="DU5" s="65" t="s">
        <v>15</v>
      </c>
      <c r="DV5" s="65" t="s">
        <v>150</v>
      </c>
      <c r="DW5" s="65" t="s">
        <v>150</v>
      </c>
      <c r="DX5" s="65">
        <v>1</v>
      </c>
      <c r="DY5" s="65">
        <v>1</v>
      </c>
    </row>
    <row r="6" spans="1:129" ht="34.5" customHeight="1" x14ac:dyDescent="0.25">
      <c r="A6" s="520"/>
      <c r="B6" s="520"/>
      <c r="C6" s="520"/>
      <c r="D6" s="520"/>
      <c r="E6" s="520"/>
      <c r="F6" s="440"/>
      <c r="G6" s="440"/>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1"/>
      <c r="AM6" s="441"/>
      <c r="AN6" s="441"/>
      <c r="AO6" s="441"/>
      <c r="AP6" s="441"/>
      <c r="AQ6" s="441"/>
      <c r="AR6" s="441"/>
      <c r="AS6" s="435" t="s">
        <v>189</v>
      </c>
      <c r="AT6" s="442"/>
      <c r="AU6" s="442"/>
      <c r="AV6" s="442"/>
      <c r="AW6" s="442"/>
      <c r="AX6" s="442"/>
      <c r="AY6" s="442"/>
      <c r="AZ6" s="442"/>
      <c r="BA6" s="442"/>
      <c r="BB6" s="433" t="s">
        <v>192</v>
      </c>
      <c r="BC6" s="434"/>
      <c r="BD6" s="434"/>
      <c r="BE6" s="434"/>
      <c r="BF6" s="434"/>
      <c r="BG6" s="434"/>
      <c r="BH6" s="434"/>
      <c r="BI6" s="434"/>
      <c r="BJ6" s="435"/>
      <c r="BK6" s="433" t="s">
        <v>191</v>
      </c>
      <c r="BL6" s="434"/>
      <c r="BM6" s="434"/>
      <c r="BN6" s="434"/>
      <c r="BO6" s="434"/>
      <c r="BP6" s="434"/>
      <c r="BQ6" s="434"/>
      <c r="BR6" s="434"/>
      <c r="BS6" s="435"/>
      <c r="BT6" s="433" t="s">
        <v>190</v>
      </c>
      <c r="BU6" s="434"/>
      <c r="BV6" s="434"/>
      <c r="BW6" s="434"/>
      <c r="BX6" s="434"/>
      <c r="BY6" s="434"/>
      <c r="BZ6" s="434"/>
      <c r="CA6" s="434"/>
      <c r="CB6" s="435"/>
      <c r="CC6" s="436" t="s">
        <v>232</v>
      </c>
      <c r="CD6" s="437"/>
      <c r="CE6" s="437"/>
      <c r="CF6" s="437"/>
      <c r="CG6" s="437"/>
      <c r="CH6" s="437"/>
      <c r="CI6" s="437"/>
      <c r="CJ6" s="437"/>
      <c r="CK6" s="438"/>
      <c r="DS6" s="430"/>
      <c r="DT6" s="430"/>
      <c r="DU6" s="65" t="s">
        <v>15</v>
      </c>
      <c r="DV6" s="65" t="s">
        <v>152</v>
      </c>
      <c r="DW6" s="65" t="s">
        <v>150</v>
      </c>
      <c r="DX6" s="65">
        <v>0</v>
      </c>
      <c r="DY6" s="65">
        <v>1</v>
      </c>
    </row>
    <row r="7" spans="1:129" ht="34.5" customHeight="1" x14ac:dyDescent="0.25">
      <c r="A7" s="158"/>
      <c r="B7" s="158"/>
      <c r="C7" s="158"/>
      <c r="D7" s="158"/>
      <c r="E7" s="158"/>
      <c r="F7" s="159"/>
      <c r="G7" s="519" t="s">
        <v>255</v>
      </c>
      <c r="H7" s="519"/>
      <c r="I7" s="519"/>
      <c r="J7" s="519"/>
      <c r="K7" s="8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60"/>
      <c r="AM7" s="160"/>
      <c r="AN7" s="160"/>
      <c r="AO7" s="160"/>
      <c r="AP7" s="160"/>
      <c r="AQ7" s="160"/>
      <c r="AR7" s="160"/>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1"/>
      <c r="CD7" s="162"/>
      <c r="CE7" s="163"/>
      <c r="CF7" s="163"/>
      <c r="CG7" s="162"/>
      <c r="CH7" s="163"/>
      <c r="CI7" s="163"/>
      <c r="CJ7" s="162"/>
      <c r="CK7" s="164"/>
      <c r="DS7" s="430"/>
      <c r="DT7" s="430"/>
      <c r="DU7" s="65"/>
      <c r="DV7" s="65"/>
      <c r="DW7" s="65"/>
      <c r="DX7" s="65"/>
      <c r="DY7" s="65"/>
    </row>
    <row r="8" spans="1:129" ht="33.75" customHeight="1" x14ac:dyDescent="0.25">
      <c r="A8" s="439" t="s">
        <v>0</v>
      </c>
      <c r="B8" s="439" t="s">
        <v>1</v>
      </c>
      <c r="C8" s="439" t="s">
        <v>572</v>
      </c>
      <c r="D8" s="439" t="s">
        <v>2</v>
      </c>
      <c r="E8" s="439" t="s">
        <v>39</v>
      </c>
      <c r="F8" s="439" t="s">
        <v>288</v>
      </c>
      <c r="G8" s="439" t="s">
        <v>251</v>
      </c>
      <c r="H8" s="439" t="s">
        <v>252</v>
      </c>
      <c r="I8" s="439" t="s">
        <v>253</v>
      </c>
      <c r="J8" s="439" t="s">
        <v>254</v>
      </c>
      <c r="K8" s="439" t="s">
        <v>249</v>
      </c>
      <c r="L8" s="439" t="s">
        <v>46</v>
      </c>
      <c r="M8" s="439" t="s">
        <v>47</v>
      </c>
      <c r="N8" s="439" t="s">
        <v>35</v>
      </c>
      <c r="O8" s="439"/>
      <c r="P8" s="439"/>
      <c r="Q8" s="439" t="s">
        <v>170</v>
      </c>
      <c r="R8" s="439" t="s">
        <v>157</v>
      </c>
      <c r="S8" s="439" t="s">
        <v>176</v>
      </c>
      <c r="T8" s="439" t="s">
        <v>177</v>
      </c>
      <c r="U8" s="439" t="s">
        <v>178</v>
      </c>
      <c r="V8" s="439" t="s">
        <v>179</v>
      </c>
      <c r="W8" s="439" t="s">
        <v>180</v>
      </c>
      <c r="X8" s="439" t="s">
        <v>181</v>
      </c>
      <c r="Y8" s="439" t="s">
        <v>182</v>
      </c>
      <c r="Z8" s="439" t="s">
        <v>28</v>
      </c>
      <c r="AA8" s="439" t="s">
        <v>183</v>
      </c>
      <c r="AB8" s="439" t="s">
        <v>184</v>
      </c>
      <c r="AC8" s="88"/>
      <c r="AD8" s="439" t="s">
        <v>185</v>
      </c>
      <c r="AE8" s="88"/>
      <c r="AF8" s="439" t="s">
        <v>186</v>
      </c>
      <c r="AG8" s="439" t="s">
        <v>187</v>
      </c>
      <c r="AH8" s="439" t="s">
        <v>188</v>
      </c>
      <c r="AI8" s="439" t="s">
        <v>3</v>
      </c>
      <c r="AJ8" s="439"/>
      <c r="AK8" s="439"/>
      <c r="AL8" s="439" t="s">
        <v>48</v>
      </c>
      <c r="AM8" s="439" t="s">
        <v>159</v>
      </c>
      <c r="AN8" s="439" t="s">
        <v>160</v>
      </c>
      <c r="AO8" s="439" t="s">
        <v>161</v>
      </c>
      <c r="AP8" s="439" t="s">
        <v>36</v>
      </c>
      <c r="AQ8" s="439" t="s">
        <v>37</v>
      </c>
      <c r="AR8" s="439" t="s">
        <v>162</v>
      </c>
      <c r="AS8" s="446" t="s">
        <v>49</v>
      </c>
      <c r="AT8" s="447"/>
      <c r="AU8" s="443" t="s">
        <v>166</v>
      </c>
      <c r="AV8" s="444"/>
      <c r="AW8" s="444"/>
      <c r="AX8" s="445"/>
      <c r="AY8" s="443" t="s">
        <v>165</v>
      </c>
      <c r="AZ8" s="444"/>
      <c r="BA8" s="445"/>
      <c r="BB8" s="446" t="s">
        <v>49</v>
      </c>
      <c r="BC8" s="447"/>
      <c r="BD8" s="443" t="s">
        <v>166</v>
      </c>
      <c r="BE8" s="444"/>
      <c r="BF8" s="444"/>
      <c r="BG8" s="445"/>
      <c r="BH8" s="443" t="s">
        <v>165</v>
      </c>
      <c r="BI8" s="444"/>
      <c r="BJ8" s="445"/>
      <c r="BK8" s="446" t="s">
        <v>49</v>
      </c>
      <c r="BL8" s="447"/>
      <c r="BM8" s="443" t="s">
        <v>166</v>
      </c>
      <c r="BN8" s="444"/>
      <c r="BO8" s="444"/>
      <c r="BP8" s="445"/>
      <c r="BQ8" s="443" t="s">
        <v>165</v>
      </c>
      <c r="BR8" s="444"/>
      <c r="BS8" s="445"/>
      <c r="BT8" s="446" t="s">
        <v>49</v>
      </c>
      <c r="BU8" s="447"/>
      <c r="BV8" s="443" t="s">
        <v>166</v>
      </c>
      <c r="BW8" s="444"/>
      <c r="BX8" s="444"/>
      <c r="BY8" s="445"/>
      <c r="BZ8" s="443" t="s">
        <v>165</v>
      </c>
      <c r="CA8" s="444"/>
      <c r="CB8" s="445"/>
      <c r="CC8" s="439" t="s">
        <v>234</v>
      </c>
      <c r="CD8" s="448" t="s">
        <v>230</v>
      </c>
      <c r="CE8" s="439" t="s">
        <v>233</v>
      </c>
      <c r="CF8" s="439" t="s">
        <v>235</v>
      </c>
      <c r="CG8" s="448" t="s">
        <v>230</v>
      </c>
      <c r="CH8" s="439" t="s">
        <v>233</v>
      </c>
      <c r="CI8" s="439" t="s">
        <v>236</v>
      </c>
      <c r="CJ8" s="448" t="s">
        <v>230</v>
      </c>
      <c r="CK8" s="439" t="s">
        <v>233</v>
      </c>
      <c r="DE8" s="450" t="s">
        <v>154</v>
      </c>
      <c r="DF8" s="450"/>
      <c r="DG8" s="450"/>
      <c r="DS8" s="430"/>
      <c r="DT8" s="430"/>
      <c r="DU8" s="65" t="s">
        <v>15</v>
      </c>
      <c r="DV8" s="65" t="s">
        <v>150</v>
      </c>
      <c r="DW8" s="65" t="s">
        <v>152</v>
      </c>
      <c r="DX8" s="65">
        <v>1</v>
      </c>
      <c r="DY8" s="65">
        <v>0</v>
      </c>
    </row>
    <row r="9" spans="1:129" ht="33.75" customHeight="1" x14ac:dyDescent="0.25">
      <c r="A9" s="439"/>
      <c r="B9" s="439"/>
      <c r="C9" s="439"/>
      <c r="D9" s="439"/>
      <c r="E9" s="439"/>
      <c r="F9" s="439"/>
      <c r="G9" s="439"/>
      <c r="H9" s="439"/>
      <c r="I9" s="439"/>
      <c r="J9" s="439"/>
      <c r="K9" s="439"/>
      <c r="L9" s="439"/>
      <c r="M9" s="439"/>
      <c r="N9" s="88" t="s">
        <v>4</v>
      </c>
      <c r="O9" s="88" t="s">
        <v>5</v>
      </c>
      <c r="P9" s="88" t="s">
        <v>6</v>
      </c>
      <c r="Q9" s="439"/>
      <c r="R9" s="439"/>
      <c r="S9" s="439"/>
      <c r="T9" s="439" t="s">
        <v>171</v>
      </c>
      <c r="U9" s="439" t="s">
        <v>56</v>
      </c>
      <c r="V9" s="439" t="s">
        <v>172</v>
      </c>
      <c r="W9" s="439" t="s">
        <v>173</v>
      </c>
      <c r="X9" s="439" t="s">
        <v>174</v>
      </c>
      <c r="Y9" s="439" t="s">
        <v>175</v>
      </c>
      <c r="Z9" s="439"/>
      <c r="AA9" s="439"/>
      <c r="AB9" s="439"/>
      <c r="AC9" s="88"/>
      <c r="AD9" s="439"/>
      <c r="AE9" s="88"/>
      <c r="AF9" s="439"/>
      <c r="AG9" s="439"/>
      <c r="AH9" s="439"/>
      <c r="AI9" s="88" t="s">
        <v>4</v>
      </c>
      <c r="AJ9" s="88" t="s">
        <v>5</v>
      </c>
      <c r="AK9" s="88" t="s">
        <v>6</v>
      </c>
      <c r="AL9" s="439"/>
      <c r="AM9" s="439"/>
      <c r="AN9" s="439"/>
      <c r="AO9" s="439"/>
      <c r="AP9" s="439"/>
      <c r="AQ9" s="439"/>
      <c r="AR9" s="439"/>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439"/>
      <c r="CD9" s="449"/>
      <c r="CE9" s="439"/>
      <c r="CF9" s="439"/>
      <c r="CG9" s="449"/>
      <c r="CH9" s="439"/>
      <c r="CI9" s="439"/>
      <c r="CJ9" s="449"/>
      <c r="CK9" s="439"/>
      <c r="CY9" s="52" t="s">
        <v>138</v>
      </c>
      <c r="CZ9" s="52" t="s">
        <v>139</v>
      </c>
      <c r="DD9" s="52" t="s">
        <v>138</v>
      </c>
      <c r="DE9" s="52" t="s">
        <v>138</v>
      </c>
      <c r="DF9" s="52" t="s">
        <v>139</v>
      </c>
      <c r="DG9" s="52" t="s">
        <v>139</v>
      </c>
      <c r="DS9"/>
      <c r="DT9"/>
      <c r="DU9" s="67" t="s">
        <v>142</v>
      </c>
      <c r="DV9" s="67" t="s">
        <v>153</v>
      </c>
      <c r="DW9" s="67" t="s">
        <v>153</v>
      </c>
      <c r="DX9"/>
      <c r="DY9"/>
    </row>
    <row r="10" spans="1:129" s="11" customFormat="1" ht="112.5" customHeight="1" x14ac:dyDescent="0.25">
      <c r="A10" s="451" t="s">
        <v>53</v>
      </c>
      <c r="B10" s="451" t="s">
        <v>194</v>
      </c>
      <c r="C10" s="451" t="s">
        <v>239</v>
      </c>
      <c r="D10" s="452" t="s">
        <v>217</v>
      </c>
      <c r="E10" s="451" t="s">
        <v>289</v>
      </c>
      <c r="F10" s="451" t="s">
        <v>290</v>
      </c>
      <c r="G10" s="451"/>
      <c r="H10" s="451"/>
      <c r="I10" s="451"/>
      <c r="J10" s="451"/>
      <c r="K10" s="451"/>
      <c r="L10" s="451" t="s">
        <v>291</v>
      </c>
      <c r="M10" s="451" t="s">
        <v>292</v>
      </c>
      <c r="N10" s="466" t="s">
        <v>11</v>
      </c>
      <c r="O10" s="466" t="s">
        <v>14</v>
      </c>
      <c r="P10" s="466" t="str">
        <f>INDEX([9]Validacion!$C$15:$G$19,'Mapa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468">
        <f>(IF(AD10="Fuerte",100,IF(AD10="Moderado",50,0))+IF(AD11="Fuerte",100,IF(AD11="Moderado",50,0))+(IF(AD12="Fuerte",100,IF(AD12="Moderado",50,0))+IF(AD13="Fuerte",100,IF(AD13="Moderado",50,0))+IF(AD14="Fuerte",100,IF(AD14="Moderado",50,0)))/5)</f>
        <v>260</v>
      </c>
      <c r="AF10" s="466" t="str">
        <f>IF(AE10&gt;=100,"Fuerte",IF(OR(AE10=99,AE10&gt;=50),"Moderado","Débil"))</f>
        <v>Fuerte</v>
      </c>
      <c r="AG10" s="466" t="s">
        <v>150</v>
      </c>
      <c r="AH10" s="466" t="s">
        <v>152</v>
      </c>
      <c r="AI10" s="466" t="str">
        <f>VLOOKUP(IF(DE10=0,DE10+1,IF(DE10&lt;0,DE10+2,DE10)),[9]Validacion!$J$15:$K$19,2,FALSE)</f>
        <v>Rara Vez</v>
      </c>
      <c r="AJ10" s="466" t="str">
        <f>VLOOKUP(IF(DG10=0,DG10+1,DG10),[9]Validacion!$J$23:$K$27,2,FALSE)</f>
        <v>Mayor</v>
      </c>
      <c r="AK10" s="466" t="str">
        <f>INDEX([9]Validacion!$C$15:$G$19,IF(DE10=0,DE10+1,IF(DE10&lt;0,DE10+2,'Mapa de Riesgos'!DE10:DE14)),IF(DG10=0,DG10+1,'Mapa de Riesgos'!DG10:DG14))</f>
        <v>Alta</v>
      </c>
      <c r="AL10" s="467" t="s">
        <v>226</v>
      </c>
      <c r="AM10" s="85" t="s">
        <v>294</v>
      </c>
      <c r="AN10" s="85" t="s">
        <v>295</v>
      </c>
      <c r="AO10" s="93" t="s">
        <v>296</v>
      </c>
      <c r="AP10" s="84">
        <v>43467</v>
      </c>
      <c r="AQ10" s="84">
        <v>43830</v>
      </c>
      <c r="AR10" s="93" t="s">
        <v>297</v>
      </c>
      <c r="AS10" s="20"/>
      <c r="AT10" s="20"/>
      <c r="AU10" s="12"/>
      <c r="AV10" s="93"/>
      <c r="AW10" s="93"/>
      <c r="AX10" s="107"/>
      <c r="AY10" s="463"/>
      <c r="AZ10" s="91"/>
      <c r="BA10" s="463"/>
      <c r="BB10" s="20"/>
      <c r="BC10" s="93"/>
      <c r="BD10" s="85"/>
      <c r="BE10" s="85"/>
      <c r="BF10" s="16"/>
      <c r="BG10" s="86"/>
      <c r="BH10" s="454"/>
      <c r="BI10" s="454"/>
      <c r="BJ10" s="457"/>
      <c r="BK10" s="20"/>
      <c r="BL10" s="93"/>
      <c r="BM10" s="85"/>
      <c r="BN10" s="85"/>
      <c r="BO10" s="18"/>
      <c r="BP10" s="86"/>
      <c r="BQ10" s="454"/>
      <c r="BR10" s="454"/>
      <c r="BS10" s="457"/>
      <c r="BT10" s="17"/>
      <c r="BU10" s="17"/>
      <c r="BV10" s="17"/>
      <c r="BW10" s="17"/>
      <c r="BX10" s="17"/>
      <c r="BY10" s="17"/>
      <c r="BZ10" s="17"/>
      <c r="CA10" s="17"/>
      <c r="CB10" s="17"/>
      <c r="CC10" s="93"/>
      <c r="CD10" s="93"/>
      <c r="CE10" s="93"/>
      <c r="CF10" s="93"/>
      <c r="CG10" s="93"/>
      <c r="CH10" s="93"/>
      <c r="CI10" s="93"/>
      <c r="CJ10" s="93"/>
      <c r="CK10" s="93"/>
      <c r="CY10" s="460">
        <f>VLOOKUP(N10,[9]Validacion!$I$15:$M$19,2,FALSE)</f>
        <v>1</v>
      </c>
      <c r="CZ10" s="460">
        <f>VLOOKUP(O10,[9]Validacion!$I$23:$J$27,2,FALSE)</f>
        <v>4</v>
      </c>
      <c r="DD10" s="460">
        <f>VLOOKUP($N10,[9]Validacion!$I$15:$M$19,2,FALSE)</f>
        <v>1</v>
      </c>
      <c r="DE10" s="460">
        <f>IF(AF10="Fuerte",DD10-2,IF(AND(AF10="Moderado",AG10="Directamente",AH10="Directamente"),DD10-1,IF(AND(AF10="Moderado",AG10="No Disminuye",AH10="Directamente"),DD10,IF(AND(AF10="Moderado",AG10="Directamente",AH10="No Disminuye"),DD10-1,DD10))))</f>
        <v>-1</v>
      </c>
      <c r="DF10" s="460">
        <f>VLOOKUP($O10,[9]Validacion!$I$23:$J$27,2,FALSE)</f>
        <v>4</v>
      </c>
      <c r="DG10" s="469">
        <f>IF(AF10="Fuerte",DF10,IF(AND(AF10="Moderado",AG10="Directamente",AH10="Directamente"),DF10-1,IF(AND(AF10="Moderado",AG10="No Disminuye",AH10="Directamente"),DF10-1,IF(AND(AF10="Moderado",AG10="Directamente",AH10="No Disminuye"),DF10,DF10))))</f>
        <v>4</v>
      </c>
    </row>
    <row r="11" spans="1:129" s="11" customFormat="1" ht="92.25" customHeight="1" x14ac:dyDescent="0.25">
      <c r="A11" s="451"/>
      <c r="B11" s="451"/>
      <c r="C11" s="451"/>
      <c r="D11" s="452"/>
      <c r="E11" s="451"/>
      <c r="F11" s="451"/>
      <c r="G11" s="451"/>
      <c r="H11" s="451"/>
      <c r="I11" s="451"/>
      <c r="J11" s="451"/>
      <c r="K11" s="451"/>
      <c r="L11" s="451"/>
      <c r="M11" s="451"/>
      <c r="N11" s="466"/>
      <c r="O11" s="466"/>
      <c r="P11" s="466"/>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468"/>
      <c r="AF11" s="466"/>
      <c r="AG11" s="466"/>
      <c r="AH11" s="466"/>
      <c r="AI11" s="466"/>
      <c r="AJ11" s="466"/>
      <c r="AK11" s="466"/>
      <c r="AL11" s="467"/>
      <c r="AM11" s="85" t="s">
        <v>299</v>
      </c>
      <c r="AN11" s="85" t="s">
        <v>300</v>
      </c>
      <c r="AO11" s="93" t="s">
        <v>296</v>
      </c>
      <c r="AP11" s="84">
        <v>43467</v>
      </c>
      <c r="AQ11" s="84">
        <v>43830</v>
      </c>
      <c r="AR11" s="93" t="s">
        <v>301</v>
      </c>
      <c r="AS11" s="20"/>
      <c r="AT11" s="20"/>
      <c r="AU11" s="91"/>
      <c r="AV11" s="91"/>
      <c r="AW11" s="91"/>
      <c r="AX11" s="107"/>
      <c r="AY11" s="464"/>
      <c r="AZ11" s="99"/>
      <c r="BA11" s="464"/>
      <c r="BB11" s="20"/>
      <c r="BC11" s="20"/>
      <c r="BD11" s="85"/>
      <c r="BE11" s="85"/>
      <c r="BF11" s="16"/>
      <c r="BG11" s="86"/>
      <c r="BH11" s="455"/>
      <c r="BI11" s="455"/>
      <c r="BJ11" s="458"/>
      <c r="BK11" s="20"/>
      <c r="BL11" s="20"/>
      <c r="BM11" s="85"/>
      <c r="BN11" s="85"/>
      <c r="BO11" s="19"/>
      <c r="BP11" s="86"/>
      <c r="BQ11" s="455"/>
      <c r="BR11" s="455"/>
      <c r="BS11" s="458"/>
      <c r="BT11" s="17"/>
      <c r="BU11" s="17"/>
      <c r="BV11" s="17"/>
      <c r="BW11" s="17"/>
      <c r="BX11" s="17"/>
      <c r="BY11" s="17"/>
      <c r="BZ11" s="17"/>
      <c r="CA11" s="17"/>
      <c r="CB11" s="17"/>
      <c r="CC11" s="93"/>
      <c r="CD11" s="93"/>
      <c r="CE11" s="93"/>
      <c r="CF11" s="93"/>
      <c r="CG11" s="93"/>
      <c r="CH11" s="93"/>
      <c r="CI11" s="93"/>
      <c r="CJ11" s="93"/>
      <c r="CK11" s="93"/>
      <c r="CY11" s="461"/>
      <c r="CZ11" s="461"/>
      <c r="DD11" s="461"/>
      <c r="DE11" s="461"/>
      <c r="DF11" s="461"/>
      <c r="DG11" s="469"/>
    </row>
    <row r="12" spans="1:129" s="11" customFormat="1" ht="101.25" customHeight="1" x14ac:dyDescent="0.25">
      <c r="A12" s="451"/>
      <c r="B12" s="451"/>
      <c r="C12" s="451"/>
      <c r="D12" s="452"/>
      <c r="E12" s="451"/>
      <c r="F12" s="451"/>
      <c r="G12" s="451"/>
      <c r="H12" s="451"/>
      <c r="I12" s="451"/>
      <c r="J12" s="451"/>
      <c r="K12" s="451"/>
      <c r="L12" s="451"/>
      <c r="M12" s="451"/>
      <c r="N12" s="466"/>
      <c r="O12" s="466"/>
      <c r="P12" s="466"/>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468"/>
      <c r="AF12" s="466"/>
      <c r="AG12" s="466"/>
      <c r="AH12" s="466"/>
      <c r="AI12" s="466"/>
      <c r="AJ12" s="466"/>
      <c r="AK12" s="466"/>
      <c r="AL12" s="467"/>
      <c r="AM12" s="85" t="s">
        <v>303</v>
      </c>
      <c r="AN12" s="85" t="s">
        <v>304</v>
      </c>
      <c r="AO12" s="93" t="s">
        <v>296</v>
      </c>
      <c r="AP12" s="84">
        <v>43467</v>
      </c>
      <c r="AQ12" s="84">
        <v>43830</v>
      </c>
      <c r="AR12" s="93" t="s">
        <v>305</v>
      </c>
      <c r="AS12" s="20"/>
      <c r="AT12" s="20"/>
      <c r="AU12" s="91"/>
      <c r="AV12" s="91"/>
      <c r="AW12" s="91"/>
      <c r="AX12" s="107"/>
      <c r="AY12" s="464"/>
      <c r="AZ12" s="99"/>
      <c r="BA12" s="464"/>
      <c r="BB12" s="20"/>
      <c r="BC12" s="20"/>
      <c r="BD12" s="85"/>
      <c r="BE12" s="85"/>
      <c r="BF12" s="16"/>
      <c r="BG12" s="86"/>
      <c r="BH12" s="455"/>
      <c r="BI12" s="455"/>
      <c r="BJ12" s="458"/>
      <c r="BK12" s="20"/>
      <c r="BL12" s="20"/>
      <c r="BM12" s="85"/>
      <c r="BN12" s="85"/>
      <c r="BO12" s="19"/>
      <c r="BP12" s="86"/>
      <c r="BQ12" s="455"/>
      <c r="BR12" s="455"/>
      <c r="BS12" s="458"/>
      <c r="BT12" s="17"/>
      <c r="BU12" s="17"/>
      <c r="BV12" s="17"/>
      <c r="BW12" s="17"/>
      <c r="BX12" s="17"/>
      <c r="BY12" s="17"/>
      <c r="BZ12" s="17"/>
      <c r="CA12" s="17"/>
      <c r="CB12" s="17"/>
      <c r="CC12" s="93"/>
      <c r="CD12" s="93"/>
      <c r="CE12" s="93"/>
      <c r="CF12" s="93"/>
      <c r="CG12" s="93"/>
      <c r="CH12" s="93"/>
      <c r="CI12" s="93"/>
      <c r="CJ12" s="93"/>
      <c r="CK12" s="93"/>
      <c r="CY12" s="461"/>
      <c r="CZ12" s="461"/>
      <c r="DD12" s="461"/>
      <c r="DE12" s="461"/>
      <c r="DF12" s="461"/>
      <c r="DG12" s="469"/>
    </row>
    <row r="13" spans="1:129" s="11" customFormat="1" ht="69" customHeight="1" x14ac:dyDescent="0.25">
      <c r="A13" s="451"/>
      <c r="B13" s="451"/>
      <c r="C13" s="451"/>
      <c r="D13" s="452"/>
      <c r="E13" s="451"/>
      <c r="F13" s="451"/>
      <c r="G13" s="451"/>
      <c r="H13" s="451"/>
      <c r="I13" s="451"/>
      <c r="J13" s="451"/>
      <c r="K13" s="451"/>
      <c r="L13" s="451"/>
      <c r="M13" s="451"/>
      <c r="N13" s="466"/>
      <c r="O13" s="466"/>
      <c r="P13" s="466"/>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468"/>
      <c r="AF13" s="466"/>
      <c r="AG13" s="466"/>
      <c r="AH13" s="466"/>
      <c r="AI13" s="466"/>
      <c r="AJ13" s="466"/>
      <c r="AK13" s="466"/>
      <c r="AL13" s="467"/>
      <c r="AM13" s="85" t="s">
        <v>307</v>
      </c>
      <c r="AN13" s="85" t="s">
        <v>308</v>
      </c>
      <c r="AO13" s="93" t="s">
        <v>296</v>
      </c>
      <c r="AP13" s="84">
        <v>43467</v>
      </c>
      <c r="AQ13" s="84">
        <v>43830</v>
      </c>
      <c r="AR13" s="93" t="s">
        <v>309</v>
      </c>
      <c r="AS13" s="20"/>
      <c r="AT13" s="20"/>
      <c r="AU13" s="91"/>
      <c r="AV13" s="463"/>
      <c r="AW13" s="463"/>
      <c r="AX13" s="470"/>
      <c r="AY13" s="464"/>
      <c r="AZ13" s="99"/>
      <c r="BA13" s="464"/>
      <c r="BB13" s="20"/>
      <c r="BC13" s="20"/>
      <c r="BD13" s="85"/>
      <c r="BE13" s="85"/>
      <c r="BF13" s="16"/>
      <c r="BG13" s="86"/>
      <c r="BH13" s="455"/>
      <c r="BI13" s="455"/>
      <c r="BJ13" s="458"/>
      <c r="BK13" s="20"/>
      <c r="BL13" s="20"/>
      <c r="BM13" s="85"/>
      <c r="BN13" s="85"/>
      <c r="BO13" s="19"/>
      <c r="BP13" s="86"/>
      <c r="BQ13" s="455"/>
      <c r="BR13" s="455"/>
      <c r="BS13" s="458"/>
      <c r="BT13" s="17"/>
      <c r="BU13" s="17"/>
      <c r="BV13" s="17"/>
      <c r="BW13" s="17"/>
      <c r="BX13" s="17"/>
      <c r="BY13" s="17"/>
      <c r="BZ13" s="17"/>
      <c r="CA13" s="17"/>
      <c r="CB13" s="17"/>
      <c r="CC13" s="93"/>
      <c r="CD13" s="93"/>
      <c r="CE13" s="93"/>
      <c r="CF13" s="93"/>
      <c r="CG13" s="93"/>
      <c r="CH13" s="93"/>
      <c r="CI13" s="93"/>
      <c r="CJ13" s="93"/>
      <c r="CK13" s="93"/>
      <c r="CY13" s="461"/>
      <c r="CZ13" s="461"/>
      <c r="DD13" s="461"/>
      <c r="DE13" s="461"/>
      <c r="DF13" s="461"/>
      <c r="DG13" s="469"/>
    </row>
    <row r="14" spans="1:129" s="11" customFormat="1" ht="102.75" customHeight="1" x14ac:dyDescent="0.25">
      <c r="A14" s="451"/>
      <c r="B14" s="451"/>
      <c r="C14" s="451"/>
      <c r="D14" s="452"/>
      <c r="E14" s="451"/>
      <c r="F14" s="451"/>
      <c r="G14" s="451"/>
      <c r="H14" s="451"/>
      <c r="I14" s="451"/>
      <c r="J14" s="451"/>
      <c r="K14" s="451"/>
      <c r="L14" s="451"/>
      <c r="M14" s="451"/>
      <c r="N14" s="466"/>
      <c r="O14" s="466"/>
      <c r="P14" s="466"/>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468"/>
      <c r="AF14" s="466"/>
      <c r="AG14" s="466"/>
      <c r="AH14" s="466"/>
      <c r="AI14" s="466"/>
      <c r="AJ14" s="466"/>
      <c r="AK14" s="466"/>
      <c r="AL14" s="467"/>
      <c r="AM14" s="85" t="s">
        <v>311</v>
      </c>
      <c r="AN14" s="85" t="s">
        <v>312</v>
      </c>
      <c r="AO14" s="93" t="s">
        <v>296</v>
      </c>
      <c r="AP14" s="84">
        <v>43467</v>
      </c>
      <c r="AQ14" s="84">
        <v>43830</v>
      </c>
      <c r="AR14" s="93" t="s">
        <v>313</v>
      </c>
      <c r="AS14" s="20"/>
      <c r="AT14" s="20"/>
      <c r="AU14" s="92"/>
      <c r="AV14" s="465"/>
      <c r="AW14" s="465"/>
      <c r="AX14" s="471"/>
      <c r="AY14" s="465"/>
      <c r="AZ14" s="92"/>
      <c r="BA14" s="465"/>
      <c r="BB14" s="20"/>
      <c r="BC14" s="20"/>
      <c r="BD14" s="85"/>
      <c r="BE14" s="85"/>
      <c r="BF14" s="90"/>
      <c r="BG14" s="86"/>
      <c r="BH14" s="456"/>
      <c r="BI14" s="456"/>
      <c r="BJ14" s="459"/>
      <c r="BK14" s="20"/>
      <c r="BL14" s="20"/>
      <c r="BM14" s="85"/>
      <c r="BN14" s="85"/>
      <c r="BO14" s="90"/>
      <c r="BP14" s="86"/>
      <c r="BQ14" s="456"/>
      <c r="BR14" s="456"/>
      <c r="BS14" s="459"/>
      <c r="BT14" s="17"/>
      <c r="BU14" s="17"/>
      <c r="BV14" s="17"/>
      <c r="BW14" s="17"/>
      <c r="BX14" s="17"/>
      <c r="BY14" s="17"/>
      <c r="BZ14" s="17"/>
      <c r="CA14" s="17"/>
      <c r="CB14" s="17"/>
      <c r="CC14" s="93"/>
      <c r="CD14" s="93"/>
      <c r="CE14" s="93"/>
      <c r="CF14" s="93"/>
      <c r="CG14" s="93"/>
      <c r="CH14" s="93"/>
      <c r="CI14" s="93"/>
      <c r="CJ14" s="93"/>
      <c r="CK14" s="93"/>
      <c r="CY14" s="462"/>
      <c r="CZ14" s="462"/>
      <c r="DD14" s="461"/>
      <c r="DE14" s="461"/>
      <c r="DF14" s="461"/>
      <c r="DG14" s="469"/>
    </row>
    <row r="15" spans="1:129" ht="121.5" customHeight="1" x14ac:dyDescent="0.25">
      <c r="A15" s="451" t="s">
        <v>22</v>
      </c>
      <c r="B15" s="451" t="s">
        <v>194</v>
      </c>
      <c r="C15" s="451" t="s">
        <v>194</v>
      </c>
      <c r="D15" s="453" t="s">
        <v>201</v>
      </c>
      <c r="E15" s="451" t="s">
        <v>314</v>
      </c>
      <c r="F15" s="451" t="s">
        <v>315</v>
      </c>
      <c r="L15" s="451" t="s">
        <v>316</v>
      </c>
      <c r="M15" s="451" t="s">
        <v>317</v>
      </c>
      <c r="N15" s="466" t="s">
        <v>10</v>
      </c>
      <c r="O15" s="466" t="s">
        <v>14</v>
      </c>
      <c r="P15" s="466" t="str">
        <f>INDEX([9]Validacion!$C$15:$G$19,'Mapa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3" t="str">
        <f t="shared" si="3"/>
        <v>Fuerte</v>
      </c>
      <c r="AE15" s="468">
        <f>(IF(AD15="Fuerte",100,IF(AD15="Moderado",50,0))+IF(AD16="Fuerte",100,IF(AD16="Moderado",50,0))+IF(AD17="Fuerte",100,IF(AD17="Moderado",50,0)))/3</f>
        <v>100</v>
      </c>
      <c r="AF15" s="466" t="str">
        <f>IF(AE15=100,"Fuerte",IF(OR(AE15=99,AE15&gt;=50),"Moderado","Débil"))</f>
        <v>Fuerte</v>
      </c>
      <c r="AG15" s="466" t="s">
        <v>150</v>
      </c>
      <c r="AH15" s="466" t="s">
        <v>152</v>
      </c>
      <c r="AI15" s="466" t="str">
        <f>VLOOKUP(IF(DE15=0,DE15+1,DE15),[9]Validacion!$J$15:$K$19,2,FALSE)</f>
        <v>Rara Vez</v>
      </c>
      <c r="AJ15" s="466" t="str">
        <f>VLOOKUP(IF(DG15=0,DG15+1,DG15),[9]Validacion!$J$23:$K$27,2,FALSE)</f>
        <v>Mayor</v>
      </c>
      <c r="AK15" s="466" t="str">
        <f>INDEX([9]Validacion!$C$15:$G$19,IF(DE15=0,DE15+1,'Mapa de Riesgos'!DE15:DE17),IF(DG15=0,DG15+1,'Mapa de Riesgos'!DG15:DG17))</f>
        <v>Alta</v>
      </c>
      <c r="AL15" s="466" t="s">
        <v>226</v>
      </c>
      <c r="AM15" s="93" t="s">
        <v>319</v>
      </c>
      <c r="AN15" s="93" t="s">
        <v>320</v>
      </c>
      <c r="AO15" s="93" t="s">
        <v>22</v>
      </c>
      <c r="AP15" s="84">
        <v>43467</v>
      </c>
      <c r="AQ15" s="84">
        <v>43830</v>
      </c>
      <c r="AR15" s="93" t="s">
        <v>321</v>
      </c>
      <c r="AS15" s="93"/>
      <c r="AT15" s="93"/>
      <c r="AU15" s="93"/>
      <c r="AV15" s="93"/>
      <c r="AW15" s="114"/>
      <c r="AX15" s="86"/>
      <c r="AY15" s="460"/>
      <c r="AZ15" s="94"/>
      <c r="BA15" s="460"/>
      <c r="BB15" s="115"/>
      <c r="BC15" s="115"/>
      <c r="BD15" s="115"/>
      <c r="BE15" s="115"/>
      <c r="BF15" s="116"/>
      <c r="BG15" s="117"/>
      <c r="BH15" s="480"/>
      <c r="BI15" s="480"/>
      <c r="BJ15" s="489"/>
      <c r="BK15" s="115"/>
      <c r="BL15" s="115"/>
      <c r="BM15" s="115"/>
      <c r="BN15" s="115"/>
      <c r="BO15" s="116"/>
      <c r="BP15" s="117"/>
      <c r="BQ15" s="480"/>
      <c r="BR15" s="480"/>
      <c r="BS15" s="457"/>
      <c r="BT15" s="118"/>
      <c r="BU15" s="118"/>
      <c r="BV15" s="118"/>
      <c r="BW15" s="118"/>
      <c r="BX15" s="118"/>
      <c r="BY15" s="118"/>
      <c r="BZ15" s="118"/>
      <c r="CA15" s="118"/>
      <c r="CB15" s="118"/>
      <c r="CC15" s="93"/>
      <c r="CD15" s="93"/>
      <c r="CE15" s="93"/>
      <c r="CF15" s="93"/>
      <c r="CG15" s="93"/>
      <c r="CH15" s="93"/>
      <c r="CI15" s="93"/>
      <c r="CJ15" s="93"/>
      <c r="CK15" s="93"/>
      <c r="CM15" s="483"/>
      <c r="CY15" s="460">
        <f>VLOOKUP(N15,[9]Validacion!$I$15:$M$19,2,FALSE)</f>
        <v>2</v>
      </c>
      <c r="CZ15" s="460">
        <f>VLOOKUP(O15,[9]Validacion!$I$23:$J$27,2,FALSE)</f>
        <v>4</v>
      </c>
      <c r="DD15" s="460">
        <f>VLOOKUP($N15,[9]Validacion!$I$15:$M$19,2,FALSE)</f>
        <v>2</v>
      </c>
      <c r="DE15" s="460">
        <f>IF(AF15="Fuerte",DD15-2,IF(AND(AF15="Moderado",AG15="Directamente",AH15="Directamente"),DD15-1,IF(AND(AF15="Moderado",AG15="No Disminuye",AH15="Directamente"),DD15,IF(AND(AF15="Moderado",AG15="Directamente",AH15="No Disminuye"),DD15-1,DD15))))</f>
        <v>0</v>
      </c>
      <c r="DF15" s="460">
        <f>VLOOKUP($O15,[9]Validacion!$I$23:$J$27,2,FALSE)</f>
        <v>4</v>
      </c>
      <c r="DG15" s="469">
        <f>IF(AF15="Fuerte",DF15,IF(AND(AF15="Moderado",AG15="Directamente",AH15="Directamente"),DF15-1,IF(AND(AF15="Moderado",AG15="No Disminuye",AH15="Directamente"),DF15-1,IF(AND(AF15="Moderado",AG15="Directamente",AH15="No Disminuye"),DF15,DF15))))</f>
        <v>4</v>
      </c>
    </row>
    <row r="16" spans="1:129" ht="87.75" customHeight="1" x14ac:dyDescent="0.25">
      <c r="A16" s="451"/>
      <c r="B16" s="451"/>
      <c r="C16" s="451"/>
      <c r="D16" s="453"/>
      <c r="E16" s="451"/>
      <c r="F16" s="451"/>
      <c r="L16" s="451"/>
      <c r="M16" s="451"/>
      <c r="N16" s="466"/>
      <c r="O16" s="466"/>
      <c r="P16" s="466"/>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3" t="str">
        <f t="shared" si="3"/>
        <v>Fuerte</v>
      </c>
      <c r="AE16" s="468"/>
      <c r="AF16" s="466"/>
      <c r="AG16" s="466"/>
      <c r="AH16" s="466"/>
      <c r="AI16" s="466"/>
      <c r="AJ16" s="466"/>
      <c r="AK16" s="466"/>
      <c r="AL16" s="466"/>
      <c r="AM16" s="93" t="s">
        <v>323</v>
      </c>
      <c r="AN16" s="93" t="s">
        <v>324</v>
      </c>
      <c r="AO16" s="93" t="s">
        <v>22</v>
      </c>
      <c r="AP16" s="84">
        <v>43467</v>
      </c>
      <c r="AQ16" s="84">
        <v>43830</v>
      </c>
      <c r="AR16" s="93" t="s">
        <v>325</v>
      </c>
      <c r="AS16" s="93"/>
      <c r="AT16" s="93"/>
      <c r="AU16" s="463"/>
      <c r="AV16" s="463"/>
      <c r="AW16" s="474"/>
      <c r="AX16" s="476"/>
      <c r="AY16" s="461"/>
      <c r="AZ16" s="95"/>
      <c r="BA16" s="461"/>
      <c r="BB16" s="115"/>
      <c r="BC16" s="115"/>
      <c r="BD16" s="478"/>
      <c r="BE16" s="478"/>
      <c r="BF16" s="487"/>
      <c r="BG16" s="472"/>
      <c r="BH16" s="481"/>
      <c r="BI16" s="481"/>
      <c r="BJ16" s="490"/>
      <c r="BK16" s="115"/>
      <c r="BL16" s="115"/>
      <c r="BM16" s="478"/>
      <c r="BN16" s="478"/>
      <c r="BO16" s="487"/>
      <c r="BP16" s="472"/>
      <c r="BQ16" s="481"/>
      <c r="BR16" s="481"/>
      <c r="BS16" s="458"/>
      <c r="BT16" s="97"/>
      <c r="BU16" s="97"/>
      <c r="BV16" s="457"/>
      <c r="BW16" s="457"/>
      <c r="BX16" s="457"/>
      <c r="BY16" s="457"/>
      <c r="BZ16" s="457"/>
      <c r="CA16" s="97"/>
      <c r="CB16" s="457"/>
      <c r="CC16" s="93"/>
      <c r="CD16" s="93"/>
      <c r="CE16" s="93"/>
      <c r="CF16" s="93"/>
      <c r="CG16" s="93"/>
      <c r="CH16" s="93"/>
      <c r="CI16" s="93"/>
      <c r="CJ16" s="93"/>
      <c r="CK16" s="93"/>
      <c r="CM16" s="483"/>
      <c r="CY16" s="461"/>
      <c r="CZ16" s="461"/>
      <c r="DD16" s="461"/>
      <c r="DE16" s="461"/>
      <c r="DF16" s="461"/>
      <c r="DG16" s="469"/>
    </row>
    <row r="17" spans="1:112" ht="74.25" customHeight="1" x14ac:dyDescent="0.25">
      <c r="A17" s="451"/>
      <c r="B17" s="451"/>
      <c r="C17" s="451"/>
      <c r="D17" s="453"/>
      <c r="E17" s="451"/>
      <c r="F17" s="451"/>
      <c r="G17" s="111"/>
      <c r="H17" s="111"/>
      <c r="I17" s="111"/>
      <c r="J17" s="111"/>
      <c r="K17" s="111"/>
      <c r="L17" s="451"/>
      <c r="M17" s="451"/>
      <c r="N17" s="466"/>
      <c r="O17" s="466"/>
      <c r="P17" s="466"/>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3" t="str">
        <f t="shared" si="3"/>
        <v>Fuerte</v>
      </c>
      <c r="AE17" s="468"/>
      <c r="AF17" s="466"/>
      <c r="AG17" s="466"/>
      <c r="AH17" s="466"/>
      <c r="AI17" s="466"/>
      <c r="AJ17" s="466"/>
      <c r="AK17" s="466"/>
      <c r="AL17" s="466"/>
      <c r="AM17" s="93" t="s">
        <v>327</v>
      </c>
      <c r="AN17" s="93" t="s">
        <v>328</v>
      </c>
      <c r="AO17" s="93" t="s">
        <v>22</v>
      </c>
      <c r="AP17" s="84">
        <v>43467</v>
      </c>
      <c r="AQ17" s="84">
        <v>43830</v>
      </c>
      <c r="AR17" s="93" t="s">
        <v>329</v>
      </c>
      <c r="AS17" s="93"/>
      <c r="AT17" s="85"/>
      <c r="AU17" s="465"/>
      <c r="AV17" s="465"/>
      <c r="AW17" s="475"/>
      <c r="AX17" s="477"/>
      <c r="AY17" s="462"/>
      <c r="AZ17" s="96"/>
      <c r="BA17" s="462"/>
      <c r="BB17" s="115"/>
      <c r="BC17" s="119"/>
      <c r="BD17" s="479"/>
      <c r="BE17" s="479"/>
      <c r="BF17" s="488"/>
      <c r="BG17" s="473"/>
      <c r="BH17" s="482"/>
      <c r="BI17" s="482"/>
      <c r="BJ17" s="491"/>
      <c r="BK17" s="115"/>
      <c r="BL17" s="119"/>
      <c r="BM17" s="479"/>
      <c r="BN17" s="479"/>
      <c r="BO17" s="488"/>
      <c r="BP17" s="473"/>
      <c r="BQ17" s="482"/>
      <c r="BR17" s="482"/>
      <c r="BS17" s="459"/>
      <c r="BT17" s="98"/>
      <c r="BU17" s="98"/>
      <c r="BV17" s="459"/>
      <c r="BW17" s="459"/>
      <c r="BX17" s="459"/>
      <c r="BY17" s="459"/>
      <c r="BZ17" s="459"/>
      <c r="CA17" s="98"/>
      <c r="CB17" s="459"/>
      <c r="CC17" s="93"/>
      <c r="CD17" s="93"/>
      <c r="CE17" s="93"/>
      <c r="CF17" s="93"/>
      <c r="CG17" s="93"/>
      <c r="CH17" s="93"/>
      <c r="CI17" s="93"/>
      <c r="CJ17" s="93"/>
      <c r="CK17" s="93"/>
      <c r="CM17" s="483"/>
      <c r="CY17" s="462"/>
      <c r="CZ17" s="462"/>
      <c r="DD17" s="461"/>
      <c r="DE17" s="461"/>
      <c r="DF17" s="461"/>
      <c r="DG17" s="469"/>
    </row>
    <row r="18" spans="1:112" ht="108" customHeight="1" x14ac:dyDescent="0.25">
      <c r="A18" s="451" t="s">
        <v>330</v>
      </c>
      <c r="B18" s="451" t="s">
        <v>197</v>
      </c>
      <c r="C18" s="451" t="s">
        <v>197</v>
      </c>
      <c r="D18" s="484" t="s">
        <v>198</v>
      </c>
      <c r="E18" s="485" t="s">
        <v>331</v>
      </c>
      <c r="F18" s="486" t="s">
        <v>332</v>
      </c>
      <c r="G18" s="9" t="s">
        <v>45</v>
      </c>
      <c r="H18" s="9" t="s">
        <v>45</v>
      </c>
      <c r="I18" s="9" t="s">
        <v>45</v>
      </c>
      <c r="J18" s="9" t="s">
        <v>45</v>
      </c>
      <c r="K18" s="9" t="s">
        <v>45</v>
      </c>
      <c r="L18" s="486" t="s">
        <v>333</v>
      </c>
      <c r="M18" s="486" t="s">
        <v>334</v>
      </c>
      <c r="N18" s="466" t="s">
        <v>9</v>
      </c>
      <c r="O18" s="466" t="s">
        <v>14</v>
      </c>
      <c r="P18" s="466" t="str">
        <f>INDEX([9]Validacion!$C$15:$G$19,'Mapa de Riesgos'!CY18:CY20,'Mapa de Riesgos'!CZ18:CZ20)</f>
        <v>Extrema</v>
      </c>
      <c r="Q18" s="115" t="s">
        <v>335</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468">
        <f>(IF(AD18="Fuerte",100,IF(AD18="Moderado",50,0))+IF(AD19="Fuerte",100,IF(AD19="Moderado",50,0))+IF(AD20="Fuerte",100,IF(AD20="Moderado",50,0)))/3</f>
        <v>100</v>
      </c>
      <c r="AF18" s="466" t="str">
        <f>IF(AE18=100,"Fuerte",IF(OR(AE18=99,AE18&gt;=50),"Moderado","Débil"))</f>
        <v>Fuerte</v>
      </c>
      <c r="AG18" s="466" t="s">
        <v>150</v>
      </c>
      <c r="AH18" s="466" t="s">
        <v>152</v>
      </c>
      <c r="AI18" s="466" t="str">
        <f>VLOOKUP(IF(DE18=0,DE18+1,IF(DE18&lt;0,DE18+2,DE18)),[9]Validacion!$J$15:$K$19,2,FALSE)</f>
        <v>Rara Vez</v>
      </c>
      <c r="AJ18" s="466" t="str">
        <f>VLOOKUP(IF(DG18=0,DG18+1,DG18),[9]Validacion!$J$23:$K$27,2,FALSE)</f>
        <v>Mayor</v>
      </c>
      <c r="AK18" s="466" t="str">
        <f>INDEX([9]Validacion!$C$15:$G$19,IF(DE18=0,DE18+1,IF(DE18&lt;0,DE18+2,'Mapa de Riesgos'!DE18:DE20)),IF(DG18=0,DG18+1,'Mapa de Riesgos'!DG18:DG20))</f>
        <v>Alta</v>
      </c>
      <c r="AL18" s="466" t="s">
        <v>226</v>
      </c>
      <c r="AM18" s="115" t="s">
        <v>336</v>
      </c>
      <c r="AN18" s="115" t="s">
        <v>337</v>
      </c>
      <c r="AO18" s="93" t="s">
        <v>338</v>
      </c>
      <c r="AP18" s="84">
        <v>43525</v>
      </c>
      <c r="AQ18" s="84">
        <v>43830</v>
      </c>
      <c r="AR18" s="93" t="s">
        <v>339</v>
      </c>
      <c r="AS18" s="93"/>
      <c r="AT18" s="93"/>
      <c r="AU18" s="93"/>
      <c r="AV18" s="93"/>
      <c r="AW18" s="120"/>
      <c r="AX18" s="86"/>
      <c r="AY18" s="460"/>
      <c r="AZ18" s="94"/>
      <c r="BA18" s="460"/>
      <c r="BB18" s="115"/>
      <c r="BC18" s="115"/>
      <c r="BD18" s="115"/>
      <c r="BE18" s="115"/>
      <c r="BF18" s="121"/>
      <c r="BG18" s="117"/>
      <c r="BH18" s="480"/>
      <c r="BI18" s="480"/>
      <c r="BJ18" s="478" t="s">
        <v>340</v>
      </c>
      <c r="BK18" s="115"/>
      <c r="BL18" s="115"/>
      <c r="BM18" s="115"/>
      <c r="BN18" s="115"/>
      <c r="BO18" s="121"/>
      <c r="BP18" s="117"/>
      <c r="BQ18" s="480"/>
      <c r="BR18" s="480"/>
      <c r="BS18" s="478"/>
      <c r="BT18" s="118"/>
      <c r="BU18" s="118"/>
      <c r="BV18" s="118"/>
      <c r="BW18" s="118"/>
      <c r="BX18" s="118"/>
      <c r="BY18" s="118"/>
      <c r="BZ18" s="118"/>
      <c r="CA18" s="118"/>
      <c r="CB18" s="118"/>
      <c r="CC18" s="93"/>
      <c r="CD18" s="93"/>
      <c r="CE18" s="93"/>
      <c r="CF18" s="93"/>
      <c r="CG18" s="93"/>
      <c r="CH18" s="93"/>
      <c r="CI18" s="93"/>
      <c r="CJ18" s="93"/>
      <c r="CK18" s="93"/>
      <c r="CY18" s="460">
        <f>VLOOKUP(N18,[9]Validacion!$I$15:$M$19,2,FALSE)</f>
        <v>3</v>
      </c>
      <c r="CZ18" s="460">
        <f>VLOOKUP(O18,[9]Validacion!$I$23:$J$27,2,FALSE)</f>
        <v>4</v>
      </c>
      <c r="DD18" s="460">
        <f>VLOOKUP($N18,[9]Validacion!$I$15:$M$19,2,FALSE)</f>
        <v>3</v>
      </c>
      <c r="DE18" s="460">
        <f>IF(AF18="Fuerte",DD18-2,IF(AND(AF18="Moderado",AG18="Directamente",AH18="Directamente"),DD18-1,IF(AND(AF18="Moderado",AG18="No Disminuye",AH18="Directamente"),DD18,IF(AND(AF18="Moderado",AG18="Directamente",AH18="No Disminuye"),DD18-1,DD18))))</f>
        <v>1</v>
      </c>
      <c r="DF18" s="460">
        <f>VLOOKUP($O18,[9]Validacion!$I$23:$J$27,2,FALSE)</f>
        <v>4</v>
      </c>
      <c r="DG18" s="469">
        <f>IF(AF18="Fuerte",DF18,IF(AND(AF18="Moderado",AG18="Directamente",AH18="Directamente"),DF18-1,IF(AND(AF18="Moderado",AG18="No Disminuye",AH18="Directamente"),DF18-1,IF(AND(AF18="Moderado",AG18="Directamente",AH18="No Disminuye"),DF18,DF18))))</f>
        <v>4</v>
      </c>
      <c r="DH18" s="469" t="e">
        <f>IF(AJ18="Fuerte",#REF!-1,IF(AND(AJ18="Moderado",AK18="Directamente",AL18="Directamente"),#REF!-1,IF(AND(AJ18="Moderado",AK18="No Disminuye",AL18="Directamente"),#REF!-1,IF(AND(AJ18="Moderado",AK18="Directamente",AL18="No Disminuye"),#REF!,#REF!))))</f>
        <v>#REF!</v>
      </c>
    </row>
    <row r="19" spans="1:112" ht="120.75" customHeight="1" x14ac:dyDescent="0.25">
      <c r="A19" s="451"/>
      <c r="B19" s="451"/>
      <c r="C19" s="451"/>
      <c r="D19" s="484"/>
      <c r="E19" s="485"/>
      <c r="F19" s="486"/>
      <c r="G19" s="10" t="s">
        <v>224</v>
      </c>
      <c r="H19" s="10" t="s">
        <v>224</v>
      </c>
      <c r="I19" s="10" t="s">
        <v>224</v>
      </c>
      <c r="J19" s="10" t="s">
        <v>224</v>
      </c>
      <c r="K19" s="10" t="s">
        <v>224</v>
      </c>
      <c r="L19" s="486"/>
      <c r="M19" s="486"/>
      <c r="N19" s="466"/>
      <c r="O19" s="466"/>
      <c r="P19" s="466"/>
      <c r="Q19" s="115" t="s">
        <v>341</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468"/>
      <c r="AF19" s="466"/>
      <c r="AG19" s="466"/>
      <c r="AH19" s="466"/>
      <c r="AI19" s="466"/>
      <c r="AJ19" s="466"/>
      <c r="AK19" s="466"/>
      <c r="AL19" s="466"/>
      <c r="AM19" s="115" t="s">
        <v>342</v>
      </c>
      <c r="AN19" s="115" t="s">
        <v>343</v>
      </c>
      <c r="AO19" s="93" t="s">
        <v>338</v>
      </c>
      <c r="AP19" s="84">
        <v>43525</v>
      </c>
      <c r="AQ19" s="84">
        <v>43830</v>
      </c>
      <c r="AR19" s="93" t="s">
        <v>344</v>
      </c>
      <c r="AS19" s="93"/>
      <c r="AT19" s="93"/>
      <c r="AU19" s="93"/>
      <c r="AV19" s="93"/>
      <c r="AW19" s="120"/>
      <c r="AX19" s="86"/>
      <c r="AY19" s="461"/>
      <c r="AZ19" s="96"/>
      <c r="BA19" s="461"/>
      <c r="BB19" s="115"/>
      <c r="BC19" s="115"/>
      <c r="BD19" s="122"/>
      <c r="BE19" s="115"/>
      <c r="BF19" s="123"/>
      <c r="BG19" s="117"/>
      <c r="BH19" s="481"/>
      <c r="BI19" s="481"/>
      <c r="BJ19" s="492"/>
      <c r="BK19" s="115"/>
      <c r="BL19" s="115"/>
      <c r="BM19" s="122"/>
      <c r="BN19" s="115"/>
      <c r="BO19" s="123"/>
      <c r="BP19" s="117"/>
      <c r="BQ19" s="481"/>
      <c r="BR19" s="481"/>
      <c r="BS19" s="492"/>
      <c r="BT19" s="118"/>
      <c r="BU19" s="118"/>
      <c r="BV19" s="118"/>
      <c r="BW19" s="118"/>
      <c r="BX19" s="118"/>
      <c r="BY19" s="118"/>
      <c r="BZ19" s="118"/>
      <c r="CA19" s="118"/>
      <c r="CB19" s="118"/>
      <c r="CC19" s="93"/>
      <c r="CD19" s="93"/>
      <c r="CE19" s="93"/>
      <c r="CF19" s="93"/>
      <c r="CG19" s="93"/>
      <c r="CH19" s="93"/>
      <c r="CI19" s="93"/>
      <c r="CJ19" s="93"/>
      <c r="CK19" s="93"/>
      <c r="CY19" s="461"/>
      <c r="CZ19" s="461"/>
      <c r="DD19" s="461"/>
      <c r="DE19" s="461"/>
      <c r="DF19" s="461"/>
      <c r="DG19" s="469"/>
      <c r="DH19" s="469"/>
    </row>
    <row r="20" spans="1:112" ht="145.5" customHeight="1" x14ac:dyDescent="0.25">
      <c r="A20" s="451"/>
      <c r="B20" s="451"/>
      <c r="C20" s="451"/>
      <c r="D20" s="484"/>
      <c r="E20" s="485"/>
      <c r="F20" s="451"/>
      <c r="G20" s="10"/>
      <c r="H20" s="10"/>
      <c r="I20" s="10"/>
      <c r="J20" s="10"/>
      <c r="K20" s="10"/>
      <c r="L20" s="451"/>
      <c r="M20" s="486"/>
      <c r="N20" s="466"/>
      <c r="O20" s="466"/>
      <c r="P20" s="466"/>
      <c r="Q20" s="115" t="s">
        <v>345</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468"/>
      <c r="AF20" s="466"/>
      <c r="AG20" s="466"/>
      <c r="AH20" s="466"/>
      <c r="AI20" s="466"/>
      <c r="AJ20" s="466"/>
      <c r="AK20" s="466"/>
      <c r="AL20" s="466"/>
      <c r="AM20" s="115" t="s">
        <v>346</v>
      </c>
      <c r="AN20" s="115" t="s">
        <v>337</v>
      </c>
      <c r="AO20" s="115" t="s">
        <v>347</v>
      </c>
      <c r="AP20" s="84">
        <v>43525</v>
      </c>
      <c r="AQ20" s="84">
        <v>43830</v>
      </c>
      <c r="AR20" s="93" t="s">
        <v>348</v>
      </c>
      <c r="AS20" s="93"/>
      <c r="AT20" s="93"/>
      <c r="AU20" s="93"/>
      <c r="AV20" s="93"/>
      <c r="AW20" s="120"/>
      <c r="AX20" s="86"/>
      <c r="AY20" s="462"/>
      <c r="AZ20" s="96"/>
      <c r="BA20" s="462"/>
      <c r="BB20" s="115"/>
      <c r="BC20" s="115"/>
      <c r="BD20" s="122"/>
      <c r="BE20" s="115"/>
      <c r="BF20" s="123"/>
      <c r="BG20" s="117"/>
      <c r="BH20" s="482"/>
      <c r="BI20" s="482"/>
      <c r="BJ20" s="479"/>
      <c r="BK20" s="115"/>
      <c r="BL20" s="115"/>
      <c r="BM20" s="122"/>
      <c r="BN20" s="115"/>
      <c r="BO20" s="123"/>
      <c r="BP20" s="117"/>
      <c r="BQ20" s="482"/>
      <c r="BR20" s="482"/>
      <c r="BS20" s="479"/>
      <c r="BT20" s="118"/>
      <c r="BU20" s="118"/>
      <c r="BV20" s="118"/>
      <c r="BW20" s="118"/>
      <c r="BX20" s="118"/>
      <c r="BY20" s="118"/>
      <c r="BZ20" s="118"/>
      <c r="CA20" s="118"/>
      <c r="CB20" s="118"/>
      <c r="CC20" s="93"/>
      <c r="CD20" s="93"/>
      <c r="CE20" s="93"/>
      <c r="CF20" s="93"/>
      <c r="CG20" s="93"/>
      <c r="CH20" s="93"/>
      <c r="CI20" s="93"/>
      <c r="CJ20" s="93"/>
      <c r="CK20" s="93"/>
      <c r="CM20" s="124"/>
      <c r="CY20" s="462"/>
      <c r="CZ20" s="462"/>
      <c r="DD20" s="462"/>
      <c r="DE20" s="462"/>
      <c r="DF20" s="462"/>
      <c r="DG20" s="469"/>
      <c r="DH20" s="469"/>
    </row>
    <row r="21" spans="1:112" ht="132.75" customHeight="1" x14ac:dyDescent="0.25">
      <c r="A21" s="451" t="s">
        <v>54</v>
      </c>
      <c r="B21" s="451" t="s">
        <v>197</v>
      </c>
      <c r="C21" s="451" t="s">
        <v>197</v>
      </c>
      <c r="D21" s="484" t="s">
        <v>199</v>
      </c>
      <c r="E21" s="485" t="s">
        <v>331</v>
      </c>
      <c r="F21" s="451" t="s">
        <v>349</v>
      </c>
      <c r="G21" s="10"/>
      <c r="H21" s="10"/>
      <c r="I21" s="10"/>
      <c r="J21" s="10"/>
      <c r="K21" s="10"/>
      <c r="L21" s="451" t="s">
        <v>350</v>
      </c>
      <c r="M21" s="486" t="s">
        <v>351</v>
      </c>
      <c r="N21" s="466" t="s">
        <v>9</v>
      </c>
      <c r="O21" s="466" t="s">
        <v>14</v>
      </c>
      <c r="P21" s="466" t="str">
        <f>INDEX([9]Validacion!$C$15:$G$19,'Mapa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3" t="str">
        <f t="shared" si="3"/>
        <v>Fuerte</v>
      </c>
      <c r="AE21" s="468">
        <f>(IF(AD21="Fuerte",100,IF(AD21="Moderado",50,0))+IF(AD22="Fuerte",100,IF(AD22="Moderado",50,0))+IF(AD23="Fuerte",100,IF(AD23="Moderado",50,0)))/3</f>
        <v>100</v>
      </c>
      <c r="AF21" s="466" t="str">
        <f>IF(AE21=100,"Fuerte",IF(OR(AE21=99,AE21&gt;=50),"Moderado","Débil"))</f>
        <v>Fuerte</v>
      </c>
      <c r="AG21" s="466" t="s">
        <v>150</v>
      </c>
      <c r="AH21" s="466" t="s">
        <v>152</v>
      </c>
      <c r="AI21" s="466" t="str">
        <f>VLOOKUP(IF(DE21=0,DE21+1,DE21),[9]Validacion!$J$15:$K$19,2,FALSE)</f>
        <v>Rara Vez</v>
      </c>
      <c r="AJ21" s="466" t="str">
        <f>VLOOKUP(IF(DG21=0,DG21+1,DG21),[9]Validacion!$J$23:$K$27,2,FALSE)</f>
        <v>Mayor</v>
      </c>
      <c r="AK21" s="466" t="str">
        <f>INDEX([9]Validacion!$C$15:$G$19,IF(DE21=0,DE21+1,'Mapa de Riesgos'!DE21:DE23),IF(DG21=0,DG21+1,'Mapa de Riesgos'!DG21:DG23))</f>
        <v>Alta</v>
      </c>
      <c r="AL21" s="466" t="s">
        <v>226</v>
      </c>
      <c r="AM21" s="115" t="s">
        <v>353</v>
      </c>
      <c r="AN21" s="85" t="s">
        <v>354</v>
      </c>
      <c r="AO21" s="93" t="s">
        <v>355</v>
      </c>
      <c r="AP21" s="84">
        <v>43467</v>
      </c>
      <c r="AQ21" s="84">
        <v>43830</v>
      </c>
      <c r="AR21" s="93" t="s">
        <v>356</v>
      </c>
      <c r="AS21" s="93"/>
      <c r="AT21" s="93"/>
      <c r="AU21" s="93"/>
      <c r="AV21" s="93"/>
      <c r="AW21" s="114"/>
      <c r="AX21" s="86"/>
      <c r="AY21" s="460"/>
      <c r="AZ21" s="94"/>
      <c r="BA21" s="460"/>
      <c r="BB21" s="115"/>
      <c r="BC21" s="115"/>
      <c r="BD21" s="115"/>
      <c r="BE21" s="115"/>
      <c r="BF21" s="116"/>
      <c r="BG21" s="117"/>
      <c r="BH21" s="480"/>
      <c r="BI21" s="480"/>
      <c r="BJ21" s="489"/>
      <c r="BK21" s="115"/>
      <c r="BL21" s="115"/>
      <c r="BM21" s="115"/>
      <c r="BN21" s="115"/>
      <c r="BO21" s="116"/>
      <c r="BP21" s="117"/>
      <c r="BQ21" s="480"/>
      <c r="BR21" s="480"/>
      <c r="BS21" s="457"/>
      <c r="BT21" s="118"/>
      <c r="BU21" s="118"/>
      <c r="BV21" s="118"/>
      <c r="BW21" s="118"/>
      <c r="BX21" s="118"/>
      <c r="BY21" s="118"/>
      <c r="BZ21" s="118"/>
      <c r="CA21" s="118"/>
      <c r="CB21" s="118"/>
      <c r="CC21" s="93"/>
      <c r="CD21" s="93"/>
      <c r="CE21" s="93"/>
      <c r="CF21" s="93"/>
      <c r="CG21" s="93"/>
      <c r="CH21" s="93"/>
      <c r="CI21" s="93"/>
      <c r="CJ21" s="93"/>
      <c r="CK21" s="93"/>
      <c r="CM21" s="483"/>
      <c r="CY21" s="460">
        <f>VLOOKUP(N21,[9]Validacion!$I$15:$M$19,2,FALSE)</f>
        <v>3</v>
      </c>
      <c r="CZ21" s="460">
        <f>VLOOKUP(O21,[9]Validacion!$I$23:$J$27,2,FALSE)</f>
        <v>4</v>
      </c>
      <c r="DD21" s="460">
        <f>VLOOKUP($N21,[9]Validacion!$I$15:$M$19,2,FALSE)</f>
        <v>3</v>
      </c>
      <c r="DE21" s="460">
        <f>IF(AF21="Fuerte",DD21-2,IF(AND(AF21="Moderado",AG21="Directamente",AH21="Directamente"),DD21-1,IF(AND(AF21="Moderado",AG21="No Disminuye",AH21="Directamente"),DD21,IF(AND(AF21="Moderado",AG21="Directamente",AH21="No Disminuye"),DD21-1,DD21))))</f>
        <v>1</v>
      </c>
      <c r="DF21" s="460">
        <f>VLOOKUP($O21,[9]Validacion!$I$23:$J$27,2,FALSE)</f>
        <v>4</v>
      </c>
      <c r="DG21" s="469">
        <f>IF(AF21="Fuerte",DF21,IF(AND(AF21="Moderado",AG21="Directamente",AH21="Directamente"),DF21-1,IF(AND(AF21="Moderado",AG21="No Disminuye",AH21="Directamente"),DF21-1,IF(AND(AF21="Moderado",AG21="Directamente",AH21="No Disminuye"),DF21,DF21))))</f>
        <v>4</v>
      </c>
    </row>
    <row r="22" spans="1:112" ht="132.75" customHeight="1" x14ac:dyDescent="0.25">
      <c r="A22" s="451"/>
      <c r="B22" s="451"/>
      <c r="C22" s="451"/>
      <c r="D22" s="484"/>
      <c r="E22" s="485"/>
      <c r="F22" s="451"/>
      <c r="G22" s="13"/>
      <c r="H22" s="13"/>
      <c r="I22" s="13"/>
      <c r="J22" s="13"/>
      <c r="K22" s="13"/>
      <c r="L22" s="451"/>
      <c r="M22" s="451"/>
      <c r="N22" s="466"/>
      <c r="O22" s="466"/>
      <c r="P22" s="466"/>
      <c r="Q22" s="93" t="s">
        <v>357</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3" t="str">
        <f t="shared" si="3"/>
        <v>Fuerte</v>
      </c>
      <c r="AE22" s="468"/>
      <c r="AF22" s="466"/>
      <c r="AG22" s="466"/>
      <c r="AH22" s="466"/>
      <c r="AI22" s="466"/>
      <c r="AJ22" s="466"/>
      <c r="AK22" s="466"/>
      <c r="AL22" s="466"/>
      <c r="AM22" s="115" t="s">
        <v>358</v>
      </c>
      <c r="AN22" s="93" t="s">
        <v>359</v>
      </c>
      <c r="AO22" s="93" t="s">
        <v>355</v>
      </c>
      <c r="AP22" s="84">
        <v>43467</v>
      </c>
      <c r="AQ22" s="84">
        <v>43830</v>
      </c>
      <c r="AR22" s="93" t="s">
        <v>360</v>
      </c>
      <c r="AS22" s="93"/>
      <c r="AT22" s="93"/>
      <c r="AU22" s="92"/>
      <c r="AV22" s="92"/>
      <c r="AW22" s="125"/>
      <c r="AX22" s="126"/>
      <c r="AY22" s="461"/>
      <c r="AZ22" s="95"/>
      <c r="BA22" s="461"/>
      <c r="BB22" s="115"/>
      <c r="BC22" s="115"/>
      <c r="BD22" s="127"/>
      <c r="BE22" s="127"/>
      <c r="BF22" s="128"/>
      <c r="BG22" s="129"/>
      <c r="BH22" s="481"/>
      <c r="BI22" s="481"/>
      <c r="BJ22" s="490"/>
      <c r="BK22" s="115"/>
      <c r="BL22" s="115"/>
      <c r="BM22" s="127"/>
      <c r="BN22" s="127"/>
      <c r="BO22" s="128"/>
      <c r="BP22" s="129"/>
      <c r="BQ22" s="481"/>
      <c r="BR22" s="481"/>
      <c r="BS22" s="458"/>
      <c r="BT22" s="130"/>
      <c r="BU22" s="130"/>
      <c r="BV22" s="130"/>
      <c r="BW22" s="130"/>
      <c r="BX22" s="130"/>
      <c r="BY22" s="130"/>
      <c r="BZ22" s="130"/>
      <c r="CA22" s="130"/>
      <c r="CB22" s="130"/>
      <c r="CC22" s="93"/>
      <c r="CD22" s="93"/>
      <c r="CE22" s="93"/>
      <c r="CF22" s="93"/>
      <c r="CG22" s="93"/>
      <c r="CH22" s="93"/>
      <c r="CI22" s="93"/>
      <c r="CJ22" s="93"/>
      <c r="CK22" s="93"/>
      <c r="CM22" s="483"/>
      <c r="CY22" s="461"/>
      <c r="CZ22" s="461"/>
      <c r="DD22" s="461"/>
      <c r="DE22" s="461"/>
      <c r="DF22" s="461"/>
      <c r="DG22" s="469"/>
    </row>
    <row r="23" spans="1:112" ht="103.5" customHeight="1" x14ac:dyDescent="0.25">
      <c r="A23" s="451"/>
      <c r="B23" s="451"/>
      <c r="C23" s="451"/>
      <c r="D23" s="484"/>
      <c r="E23" s="485"/>
      <c r="F23" s="451"/>
      <c r="L23" s="451"/>
      <c r="M23" s="451"/>
      <c r="N23" s="466"/>
      <c r="O23" s="466"/>
      <c r="P23" s="466"/>
      <c r="Q23" s="93" t="s">
        <v>361</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3" t="str">
        <f t="shared" si="3"/>
        <v>Fuerte</v>
      </c>
      <c r="AE23" s="468"/>
      <c r="AF23" s="466"/>
      <c r="AG23" s="466"/>
      <c r="AH23" s="466"/>
      <c r="AI23" s="466"/>
      <c r="AJ23" s="466"/>
      <c r="AK23" s="466"/>
      <c r="AL23" s="466"/>
      <c r="AM23" s="119" t="s">
        <v>362</v>
      </c>
      <c r="AN23" s="85" t="s">
        <v>363</v>
      </c>
      <c r="AO23" s="93" t="s">
        <v>355</v>
      </c>
      <c r="AP23" s="84">
        <v>43467</v>
      </c>
      <c r="AQ23" s="84">
        <v>43830</v>
      </c>
      <c r="AR23" s="93" t="s">
        <v>364</v>
      </c>
      <c r="AS23" s="93"/>
      <c r="AT23" s="85"/>
      <c r="AU23" s="92"/>
      <c r="AV23" s="92"/>
      <c r="AW23" s="125"/>
      <c r="AX23" s="131"/>
      <c r="AY23" s="462"/>
      <c r="AZ23" s="96"/>
      <c r="BA23" s="462"/>
      <c r="BB23" s="115"/>
      <c r="BC23" s="119"/>
      <c r="BD23" s="127"/>
      <c r="BE23" s="127"/>
      <c r="BF23" s="128"/>
      <c r="BG23" s="132"/>
      <c r="BH23" s="482"/>
      <c r="BI23" s="482"/>
      <c r="BJ23" s="491"/>
      <c r="BK23" s="115"/>
      <c r="BL23" s="119"/>
      <c r="BM23" s="127"/>
      <c r="BN23" s="127"/>
      <c r="BO23" s="128"/>
      <c r="BP23" s="132"/>
      <c r="BQ23" s="482"/>
      <c r="BR23" s="482"/>
      <c r="BS23" s="459"/>
      <c r="BT23" s="98"/>
      <c r="BU23" s="98"/>
      <c r="BV23" s="98"/>
      <c r="BW23" s="98"/>
      <c r="BX23" s="98"/>
      <c r="BY23" s="98"/>
      <c r="BZ23" s="98"/>
      <c r="CA23" s="98"/>
      <c r="CB23" s="98"/>
      <c r="CC23" s="93"/>
      <c r="CD23" s="93"/>
      <c r="CE23" s="93"/>
      <c r="CF23" s="93"/>
      <c r="CG23" s="93"/>
      <c r="CH23" s="93"/>
      <c r="CI23" s="93"/>
      <c r="CJ23" s="93"/>
      <c r="CK23" s="93"/>
      <c r="CM23" s="483"/>
      <c r="CY23" s="462"/>
      <c r="CZ23" s="462"/>
      <c r="DD23" s="461"/>
      <c r="DE23" s="461"/>
      <c r="DF23" s="461"/>
      <c r="DG23" s="469"/>
    </row>
    <row r="24" spans="1:112" ht="132.75" customHeight="1" x14ac:dyDescent="0.25">
      <c r="A24" s="451" t="s">
        <v>54</v>
      </c>
      <c r="B24" s="451" t="s">
        <v>197</v>
      </c>
      <c r="C24" s="451" t="s">
        <v>197</v>
      </c>
      <c r="D24" s="484" t="s">
        <v>199</v>
      </c>
      <c r="E24" s="485" t="s">
        <v>331</v>
      </c>
      <c r="F24" s="486" t="s">
        <v>365</v>
      </c>
      <c r="L24" s="486" t="s">
        <v>366</v>
      </c>
      <c r="M24" s="486" t="s">
        <v>367</v>
      </c>
      <c r="N24" s="466" t="s">
        <v>9</v>
      </c>
      <c r="O24" s="466" t="s">
        <v>14</v>
      </c>
      <c r="P24" s="466" t="str">
        <f>INDEX([9]Validacion!$C$15:$G$19,'Mapa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3" t="str">
        <f t="shared" si="3"/>
        <v>Fuerte</v>
      </c>
      <c r="AE24" s="468">
        <f>(IF(AD24="Fuerte",100,IF(AD24="Moderado",50,0))+IF(AD25="Fuerte",100,IF(AD25="Moderado",50,0)))/2</f>
        <v>100</v>
      </c>
      <c r="AF24" s="466" t="str">
        <f>IF(AE24=100,"Fuerte",IF(OR(AE24=99,AE24&gt;=50),"Moderado","Débil"))</f>
        <v>Fuerte</v>
      </c>
      <c r="AG24" s="466" t="s">
        <v>150</v>
      </c>
      <c r="AH24" s="466" t="s">
        <v>152</v>
      </c>
      <c r="AI24" s="466" t="str">
        <f>VLOOKUP(IF(DE24=0,DE24+1,DE24),[9]Validacion!$J$15:$K$19,2,FALSE)</f>
        <v>Rara Vez</v>
      </c>
      <c r="AJ24" s="466" t="str">
        <f>VLOOKUP(IF(DG24=0,DG24+1,DG24),[9]Validacion!$J$23:$K$27,2,FALSE)</f>
        <v>Mayor</v>
      </c>
      <c r="AK24" s="466" t="str">
        <f>INDEX([9]Validacion!$C$15:$G$19,IF(DE24=0,DE24+1,'Mapa de Riesgos'!DE24:DE25),IF(DG24=0,DG24+1,'Mapa de Riesgos'!DG24:DG25))</f>
        <v>Alta</v>
      </c>
      <c r="AL24" s="466" t="s">
        <v>226</v>
      </c>
      <c r="AM24" s="119" t="s">
        <v>369</v>
      </c>
      <c r="AN24" s="119" t="s">
        <v>370</v>
      </c>
      <c r="AO24" s="119" t="s">
        <v>355</v>
      </c>
      <c r="AP24" s="84">
        <v>43467</v>
      </c>
      <c r="AQ24" s="84">
        <v>43830</v>
      </c>
      <c r="AR24" s="93" t="s">
        <v>371</v>
      </c>
      <c r="AS24" s="93"/>
      <c r="AT24" s="93"/>
      <c r="AU24" s="93"/>
      <c r="AV24" s="93"/>
      <c r="AW24" s="114"/>
      <c r="AX24" s="86"/>
      <c r="AY24" s="460"/>
      <c r="AZ24" s="94"/>
      <c r="BA24" s="460"/>
      <c r="BB24" s="115"/>
      <c r="BC24" s="115"/>
      <c r="BD24" s="115"/>
      <c r="BE24" s="115"/>
      <c r="BF24" s="116"/>
      <c r="BG24" s="117"/>
      <c r="BH24" s="480"/>
      <c r="BI24" s="480"/>
      <c r="BJ24" s="489"/>
      <c r="BK24" s="115"/>
      <c r="BL24" s="115"/>
      <c r="BM24" s="115"/>
      <c r="BN24" s="115"/>
      <c r="BO24" s="116"/>
      <c r="BP24" s="117"/>
      <c r="BQ24" s="480"/>
      <c r="BR24" s="480"/>
      <c r="BS24" s="457"/>
      <c r="BT24" s="118"/>
      <c r="BU24" s="118"/>
      <c r="BV24" s="118"/>
      <c r="BW24" s="118"/>
      <c r="BX24" s="118"/>
      <c r="BY24" s="118"/>
      <c r="BZ24" s="118"/>
      <c r="CA24" s="118"/>
      <c r="CB24" s="118"/>
      <c r="CC24" s="93"/>
      <c r="CD24" s="93"/>
      <c r="CE24" s="93"/>
      <c r="CF24" s="93"/>
      <c r="CG24" s="93"/>
      <c r="CH24" s="93"/>
      <c r="CI24" s="93"/>
      <c r="CJ24" s="93"/>
      <c r="CK24" s="93"/>
      <c r="CM24" s="483"/>
      <c r="CY24" s="460">
        <f>VLOOKUP(N24,[9]Validacion!$I$15:$M$19,2,FALSE)</f>
        <v>3</v>
      </c>
      <c r="CZ24" s="460">
        <f>VLOOKUP(O24,[9]Validacion!$I$23:$J$27,2,FALSE)</f>
        <v>4</v>
      </c>
      <c r="DD24" s="460">
        <f>VLOOKUP($N24,[9]Validacion!$I$15:$M$19,2,FALSE)</f>
        <v>3</v>
      </c>
      <c r="DE24" s="460">
        <f>IF(AF24="Fuerte",DD24-2,IF(AND(AF24="Moderado",AG24="Directamente",AH24="Directamente"),DD24-1,IF(AND(AF24="Moderado",AG24="No Disminuye",AH24="Directamente"),DD24,IF(AND(AF24="Moderado",AG24="Directamente",AH24="No Disminuye"),DD24-1,DD24))))</f>
        <v>1</v>
      </c>
      <c r="DF24" s="460">
        <f>VLOOKUP($O24,[9]Validacion!$I$23:$J$27,2,FALSE)</f>
        <v>4</v>
      </c>
      <c r="DG24" s="469">
        <f>IF(AF24="Fuerte",DF24,IF(AND(AF24="Moderado",AG24="Directamente",AH24="Directamente"),DF24-1,IF(AND(AF24="Moderado",AG24="No Disminuye",AH24="Directamente"),DF24-1,IF(AND(AF24="Moderado",AG24="Directamente",AH24="No Disminuye"),DF24,DF24))))</f>
        <v>4</v>
      </c>
    </row>
    <row r="25" spans="1:112" ht="103.5" customHeight="1" x14ac:dyDescent="0.25">
      <c r="A25" s="451"/>
      <c r="B25" s="451"/>
      <c r="C25" s="451"/>
      <c r="D25" s="484"/>
      <c r="E25" s="485"/>
      <c r="F25" s="486"/>
      <c r="L25" s="486"/>
      <c r="M25" s="486"/>
      <c r="N25" s="466"/>
      <c r="O25" s="466"/>
      <c r="P25" s="466"/>
      <c r="Q25" s="93" t="s">
        <v>372</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3" t="str">
        <f t="shared" si="3"/>
        <v>Fuerte</v>
      </c>
      <c r="AE25" s="468"/>
      <c r="AF25" s="466"/>
      <c r="AG25" s="466"/>
      <c r="AH25" s="466"/>
      <c r="AI25" s="466"/>
      <c r="AJ25" s="466"/>
      <c r="AK25" s="466"/>
      <c r="AL25" s="466"/>
      <c r="AM25" s="119" t="s">
        <v>362</v>
      </c>
      <c r="AN25" s="85" t="s">
        <v>363</v>
      </c>
      <c r="AO25" s="119" t="s">
        <v>355</v>
      </c>
      <c r="AP25" s="84">
        <v>43467</v>
      </c>
      <c r="AQ25" s="84">
        <v>43830</v>
      </c>
      <c r="AR25" s="93" t="s">
        <v>364</v>
      </c>
      <c r="AS25" s="93"/>
      <c r="AT25" s="85"/>
      <c r="AU25" s="92"/>
      <c r="AV25" s="92"/>
      <c r="AW25" s="125"/>
      <c r="AX25" s="131"/>
      <c r="AY25" s="462"/>
      <c r="AZ25" s="96"/>
      <c r="BA25" s="462"/>
      <c r="BB25" s="115"/>
      <c r="BC25" s="119"/>
      <c r="BD25" s="127"/>
      <c r="BE25" s="127"/>
      <c r="BF25" s="128"/>
      <c r="BG25" s="132"/>
      <c r="BH25" s="482"/>
      <c r="BI25" s="482"/>
      <c r="BJ25" s="491"/>
      <c r="BK25" s="115"/>
      <c r="BL25" s="119"/>
      <c r="BM25" s="127"/>
      <c r="BN25" s="127"/>
      <c r="BO25" s="128"/>
      <c r="BP25" s="132"/>
      <c r="BQ25" s="482"/>
      <c r="BR25" s="482"/>
      <c r="BS25" s="459"/>
      <c r="BT25" s="98"/>
      <c r="BU25" s="98"/>
      <c r="BV25" s="98"/>
      <c r="BW25" s="98"/>
      <c r="BX25" s="98"/>
      <c r="BY25" s="98"/>
      <c r="BZ25" s="98"/>
      <c r="CA25" s="98"/>
      <c r="CB25" s="98"/>
      <c r="CC25" s="93"/>
      <c r="CD25" s="93"/>
      <c r="CE25" s="93"/>
      <c r="CF25" s="93"/>
      <c r="CG25" s="93"/>
      <c r="CH25" s="93"/>
      <c r="CI25" s="93"/>
      <c r="CJ25" s="93"/>
      <c r="CK25" s="93"/>
      <c r="CM25" s="483"/>
      <c r="CY25" s="462"/>
      <c r="CZ25" s="462"/>
      <c r="DD25" s="461"/>
      <c r="DE25" s="461"/>
      <c r="DF25" s="461"/>
      <c r="DG25" s="469"/>
    </row>
    <row r="26" spans="1:112" ht="132.75" customHeight="1" x14ac:dyDescent="0.25">
      <c r="A26" s="451" t="s">
        <v>54</v>
      </c>
      <c r="B26" s="451" t="s">
        <v>197</v>
      </c>
      <c r="C26" s="451" t="s">
        <v>197</v>
      </c>
      <c r="D26" s="493" t="s">
        <v>215</v>
      </c>
      <c r="E26" s="485" t="s">
        <v>373</v>
      </c>
      <c r="F26" s="494" t="s">
        <v>374</v>
      </c>
      <c r="L26" s="494" t="s">
        <v>375</v>
      </c>
      <c r="M26" s="494" t="s">
        <v>376</v>
      </c>
      <c r="N26" s="466" t="s">
        <v>9</v>
      </c>
      <c r="O26" s="466" t="s">
        <v>14</v>
      </c>
      <c r="P26" s="466" t="str">
        <f>INDEX([9]Validacion!$C$15:$G$19,'Mapa de Riesgos'!CY26:CY28,'Mapa de Riesgos'!CZ26:CZ28)</f>
        <v>Extrema</v>
      </c>
      <c r="Q26" s="119" t="s">
        <v>377</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3" t="str">
        <f t="shared" si="3"/>
        <v>Fuerte</v>
      </c>
      <c r="AE26" s="468">
        <f>(IF(AD26="Fuerte",100,IF(AD26="Moderado",50,0))+IF(AD27="Fuerte",100,IF(AD27="Moderado",50,0))+IF(AD28="Fuerte",100,IF(AD28="Moderado",50,0)))/3</f>
        <v>100</v>
      </c>
      <c r="AF26" s="466" t="str">
        <f>IF(AE26=100,"Fuerte",IF(OR(AE26=99,AE26&gt;=50),"Moderado","Débil"))</f>
        <v>Fuerte</v>
      </c>
      <c r="AG26" s="466" t="s">
        <v>150</v>
      </c>
      <c r="AH26" s="466" t="s">
        <v>152</v>
      </c>
      <c r="AI26" s="466" t="str">
        <f>VLOOKUP(IF(DE26=0,DE26+1,DE26),[9]Validacion!$J$15:$K$19,2,FALSE)</f>
        <v>Rara Vez</v>
      </c>
      <c r="AJ26" s="466" t="str">
        <f>VLOOKUP(IF(DG26=0,DG26+1,DG26),[9]Validacion!$J$23:$K$27,2,FALSE)</f>
        <v>Mayor</v>
      </c>
      <c r="AK26" s="466" t="str">
        <f>INDEX([9]Validacion!$C$15:$G$19,IF(DE26=0,DE26+1,'Mapa de Riesgos'!DE26:DE28),IF(DG26=0,DG26+1,'Mapa de Riesgos'!DG26:DG28))</f>
        <v>Alta</v>
      </c>
      <c r="AL26" s="466" t="s">
        <v>226</v>
      </c>
      <c r="AM26" s="85" t="s">
        <v>378</v>
      </c>
      <c r="AN26" s="85" t="s">
        <v>354</v>
      </c>
      <c r="AO26" s="85" t="s">
        <v>355</v>
      </c>
      <c r="AP26" s="84">
        <v>43467</v>
      </c>
      <c r="AQ26" s="84">
        <v>43830</v>
      </c>
      <c r="AR26" s="93" t="s">
        <v>356</v>
      </c>
      <c r="AS26" s="93"/>
      <c r="AT26" s="93"/>
      <c r="AU26" s="93"/>
      <c r="AV26" s="93"/>
      <c r="AW26" s="114"/>
      <c r="AX26" s="86"/>
      <c r="AY26" s="460"/>
      <c r="AZ26" s="94"/>
      <c r="BA26" s="460"/>
      <c r="BB26" s="115"/>
      <c r="BC26" s="115"/>
      <c r="BD26" s="115"/>
      <c r="BE26" s="115"/>
      <c r="BF26" s="116"/>
      <c r="BG26" s="117"/>
      <c r="BH26" s="480"/>
      <c r="BI26" s="480"/>
      <c r="BJ26" s="489"/>
      <c r="BK26" s="115"/>
      <c r="BL26" s="115"/>
      <c r="BM26" s="115"/>
      <c r="BN26" s="115"/>
      <c r="BO26" s="116"/>
      <c r="BP26" s="117"/>
      <c r="BQ26" s="480"/>
      <c r="BR26" s="480"/>
      <c r="BS26" s="457"/>
      <c r="BT26" s="118"/>
      <c r="BU26" s="118"/>
      <c r="BV26" s="118"/>
      <c r="BW26" s="118"/>
      <c r="BX26" s="118"/>
      <c r="BY26" s="118"/>
      <c r="BZ26" s="118"/>
      <c r="CA26" s="118"/>
      <c r="CB26" s="118"/>
      <c r="CC26" s="93"/>
      <c r="CD26" s="93"/>
      <c r="CE26" s="93"/>
      <c r="CF26" s="93"/>
      <c r="CG26" s="93"/>
      <c r="CH26" s="93"/>
      <c r="CI26" s="93"/>
      <c r="CJ26" s="93"/>
      <c r="CK26" s="93"/>
      <c r="CM26" s="483"/>
      <c r="CY26" s="460">
        <f>VLOOKUP(N26,[9]Validacion!$I$15:$M$19,2,FALSE)</f>
        <v>3</v>
      </c>
      <c r="CZ26" s="460">
        <f>VLOOKUP(O26,[9]Validacion!$I$23:$J$27,2,FALSE)</f>
        <v>4</v>
      </c>
      <c r="DD26" s="460">
        <f>VLOOKUP($N26,[9]Validacion!$I$15:$M$19,2,FALSE)</f>
        <v>3</v>
      </c>
      <c r="DE26" s="460">
        <f>IF(AF26="Fuerte",DD26-2,IF(AND(AF26="Moderado",AG26="Directamente",AH26="Directamente"),DD26-1,IF(AND(AF26="Moderado",AG26="No Disminuye",AH26="Directamente"),DD26,IF(AND(AF26="Moderado",AG26="Directamente",AH26="No Disminuye"),DD26-1,DD26))))</f>
        <v>1</v>
      </c>
      <c r="DF26" s="460">
        <f>VLOOKUP($O26,[9]Validacion!$I$23:$J$27,2,FALSE)</f>
        <v>4</v>
      </c>
      <c r="DG26" s="469">
        <f>IF(AF26="Fuerte",DF26,IF(AND(AF26="Moderado",AG26="Directamente",AH26="Directamente"),DF26-1,IF(AND(AF26="Moderado",AG26="No Disminuye",AH26="Directamente"),DF26-1,IF(AND(AF26="Moderado",AG26="Directamente",AH26="No Disminuye"),DF26,DF26))))</f>
        <v>4</v>
      </c>
    </row>
    <row r="27" spans="1:112" ht="91.5" customHeight="1" x14ac:dyDescent="0.25">
      <c r="A27" s="451"/>
      <c r="B27" s="451"/>
      <c r="C27" s="451"/>
      <c r="D27" s="493"/>
      <c r="E27" s="485"/>
      <c r="F27" s="494"/>
      <c r="L27" s="494"/>
      <c r="M27" s="494"/>
      <c r="N27" s="466"/>
      <c r="O27" s="466"/>
      <c r="P27" s="466"/>
      <c r="Q27" s="85" t="s">
        <v>379</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3" t="str">
        <f t="shared" si="3"/>
        <v>Fuerte</v>
      </c>
      <c r="AE27" s="468"/>
      <c r="AF27" s="466"/>
      <c r="AG27" s="466"/>
      <c r="AH27" s="466"/>
      <c r="AI27" s="466"/>
      <c r="AJ27" s="466"/>
      <c r="AK27" s="466"/>
      <c r="AL27" s="466"/>
      <c r="AM27" s="85" t="s">
        <v>380</v>
      </c>
      <c r="AN27" s="85" t="s">
        <v>381</v>
      </c>
      <c r="AO27" s="85" t="s">
        <v>54</v>
      </c>
      <c r="AP27" s="84">
        <v>43467</v>
      </c>
      <c r="AQ27" s="84">
        <v>43830</v>
      </c>
      <c r="AR27" s="93" t="s">
        <v>382</v>
      </c>
      <c r="AS27" s="93"/>
      <c r="AT27" s="93"/>
      <c r="AU27" s="463"/>
      <c r="AV27" s="463"/>
      <c r="AW27" s="474"/>
      <c r="AX27" s="476"/>
      <c r="AY27" s="461"/>
      <c r="AZ27" s="95"/>
      <c r="BA27" s="461"/>
      <c r="BB27" s="115"/>
      <c r="BC27" s="115"/>
      <c r="BD27" s="478"/>
      <c r="BE27" s="478"/>
      <c r="BF27" s="487"/>
      <c r="BG27" s="472"/>
      <c r="BH27" s="481"/>
      <c r="BI27" s="481"/>
      <c r="BJ27" s="490"/>
      <c r="BK27" s="115"/>
      <c r="BL27" s="115"/>
      <c r="BM27" s="478"/>
      <c r="BN27" s="478"/>
      <c r="BO27" s="487"/>
      <c r="BP27" s="472"/>
      <c r="BQ27" s="481"/>
      <c r="BR27" s="481"/>
      <c r="BS27" s="458"/>
      <c r="BT27" s="97"/>
      <c r="BU27" s="97"/>
      <c r="BV27" s="457"/>
      <c r="BW27" s="457"/>
      <c r="BX27" s="457"/>
      <c r="BY27" s="457"/>
      <c r="BZ27" s="457"/>
      <c r="CA27" s="97"/>
      <c r="CB27" s="457"/>
      <c r="CC27" s="93"/>
      <c r="CD27" s="93"/>
      <c r="CE27" s="93"/>
      <c r="CF27" s="93"/>
      <c r="CG27" s="93"/>
      <c r="CH27" s="93"/>
      <c r="CI27" s="93"/>
      <c r="CJ27" s="93"/>
      <c r="CK27" s="93"/>
      <c r="CM27" s="483"/>
      <c r="CY27" s="461"/>
      <c r="CZ27" s="461"/>
      <c r="DD27" s="461"/>
      <c r="DE27" s="461"/>
      <c r="DF27" s="461"/>
      <c r="DG27" s="469"/>
    </row>
    <row r="28" spans="1:112" ht="105.75" customHeight="1" x14ac:dyDescent="0.25">
      <c r="A28" s="451"/>
      <c r="B28" s="451"/>
      <c r="C28" s="451"/>
      <c r="D28" s="493"/>
      <c r="E28" s="485"/>
      <c r="F28" s="494"/>
      <c r="L28" s="494"/>
      <c r="M28" s="494"/>
      <c r="N28" s="466"/>
      <c r="O28" s="466"/>
      <c r="P28" s="466"/>
      <c r="Q28" s="85" t="s">
        <v>383</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3" t="str">
        <f t="shared" si="3"/>
        <v>Fuerte</v>
      </c>
      <c r="AE28" s="468"/>
      <c r="AF28" s="466"/>
      <c r="AG28" s="466"/>
      <c r="AH28" s="466"/>
      <c r="AI28" s="466"/>
      <c r="AJ28" s="466"/>
      <c r="AK28" s="466"/>
      <c r="AL28" s="466"/>
      <c r="AM28" s="85" t="s">
        <v>384</v>
      </c>
      <c r="AN28" s="85" t="s">
        <v>385</v>
      </c>
      <c r="AO28" s="93" t="s">
        <v>54</v>
      </c>
      <c r="AP28" s="84">
        <v>43467</v>
      </c>
      <c r="AQ28" s="84">
        <v>43830</v>
      </c>
      <c r="AR28" s="93" t="s">
        <v>386</v>
      </c>
      <c r="AS28" s="93"/>
      <c r="AT28" s="85"/>
      <c r="AU28" s="465"/>
      <c r="AV28" s="465"/>
      <c r="AW28" s="475"/>
      <c r="AX28" s="477"/>
      <c r="AY28" s="462"/>
      <c r="AZ28" s="96"/>
      <c r="BA28" s="462"/>
      <c r="BB28" s="115"/>
      <c r="BC28" s="119"/>
      <c r="BD28" s="479"/>
      <c r="BE28" s="479"/>
      <c r="BF28" s="488"/>
      <c r="BG28" s="473"/>
      <c r="BH28" s="482"/>
      <c r="BI28" s="482"/>
      <c r="BJ28" s="491"/>
      <c r="BK28" s="115"/>
      <c r="BL28" s="119"/>
      <c r="BM28" s="479"/>
      <c r="BN28" s="479"/>
      <c r="BO28" s="488"/>
      <c r="BP28" s="473"/>
      <c r="BQ28" s="482"/>
      <c r="BR28" s="482"/>
      <c r="BS28" s="459"/>
      <c r="BT28" s="98"/>
      <c r="BU28" s="98"/>
      <c r="BV28" s="459"/>
      <c r="BW28" s="459"/>
      <c r="BX28" s="459"/>
      <c r="BY28" s="459"/>
      <c r="BZ28" s="459"/>
      <c r="CA28" s="98"/>
      <c r="CB28" s="459"/>
      <c r="CC28" s="93"/>
      <c r="CD28" s="93"/>
      <c r="CE28" s="93"/>
      <c r="CF28" s="93"/>
      <c r="CG28" s="93"/>
      <c r="CH28" s="93"/>
      <c r="CI28" s="93"/>
      <c r="CJ28" s="93"/>
      <c r="CK28" s="93"/>
      <c r="CM28" s="483"/>
      <c r="CY28" s="462"/>
      <c r="CZ28" s="462"/>
      <c r="DD28" s="461"/>
      <c r="DE28" s="461"/>
      <c r="DF28" s="461"/>
      <c r="DG28" s="469"/>
    </row>
    <row r="29" spans="1:112" ht="105.75" customHeight="1" x14ac:dyDescent="0.25">
      <c r="A29" s="451" t="s">
        <v>54</v>
      </c>
      <c r="B29" s="451" t="s">
        <v>197</v>
      </c>
      <c r="C29" s="451" t="s">
        <v>197</v>
      </c>
      <c r="D29" s="493" t="s">
        <v>215</v>
      </c>
      <c r="E29" s="485" t="s">
        <v>373</v>
      </c>
      <c r="F29" s="494" t="s">
        <v>387</v>
      </c>
      <c r="L29" s="494" t="s">
        <v>388</v>
      </c>
      <c r="M29" s="494" t="s">
        <v>389</v>
      </c>
      <c r="N29" s="466" t="s">
        <v>9</v>
      </c>
      <c r="O29" s="466" t="s">
        <v>14</v>
      </c>
      <c r="P29" s="466" t="str">
        <f>INDEX([9]Validacion!$C$15:$G$19,'Mapa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3" t="str">
        <f t="shared" si="3"/>
        <v>Fuerte</v>
      </c>
      <c r="AE29" s="468">
        <f>(IF(AD29="Fuerte",100,IF(AD29="Moderado",50,0))+IF(AD30="Fuerte",100,IF(AD30="Moderado",50,0))+IF(AD31="Fuerte",100,IF(AD31="Moderado",50,0)))/3</f>
        <v>100</v>
      </c>
      <c r="AF29" s="466" t="str">
        <f>IF(AE29=100,"Fuerte",IF(OR(AE29=99,AE29&gt;=50),"Moderado","Débil"))</f>
        <v>Fuerte</v>
      </c>
      <c r="AG29" s="466" t="s">
        <v>150</v>
      </c>
      <c r="AH29" s="466" t="s">
        <v>152</v>
      </c>
      <c r="AI29" s="466" t="str">
        <f>VLOOKUP(IF(DE29=0,DE29+1,DE29),[9]Validacion!$J$15:$K$19,2,FALSE)</f>
        <v>Rara Vez</v>
      </c>
      <c r="AJ29" s="466" t="str">
        <f>VLOOKUP(IF(DG29=0,DG29+1,DG29),[9]Validacion!$J$23:$K$27,2,FALSE)</f>
        <v>Mayor</v>
      </c>
      <c r="AK29" s="466" t="str">
        <f>INDEX([9]Validacion!$C$15:$G$19,IF(DE29=0,DE29+1,'Mapa de Riesgos'!DE29:DE31),IF(DG29=0,DG29+1,'Mapa de Riesgos'!DG29:DG31))</f>
        <v>Alta</v>
      </c>
      <c r="AL29" s="466" t="s">
        <v>226</v>
      </c>
      <c r="AM29" s="85" t="s">
        <v>391</v>
      </c>
      <c r="AN29" s="93" t="s">
        <v>392</v>
      </c>
      <c r="AO29" s="93" t="s">
        <v>393</v>
      </c>
      <c r="AP29" s="84">
        <v>43467</v>
      </c>
      <c r="AQ29" s="84">
        <v>43830</v>
      </c>
      <c r="AR29" s="93" t="s">
        <v>394</v>
      </c>
      <c r="AS29" s="93"/>
      <c r="AT29" s="93"/>
      <c r="AU29" s="93"/>
      <c r="AV29" s="93"/>
      <c r="AW29" s="114"/>
      <c r="AX29" s="86"/>
      <c r="AY29" s="460"/>
      <c r="AZ29" s="94"/>
      <c r="BA29" s="460"/>
      <c r="BB29" s="115"/>
      <c r="BC29" s="115"/>
      <c r="BD29" s="115"/>
      <c r="BE29" s="115"/>
      <c r="BF29" s="116"/>
      <c r="BG29" s="117"/>
      <c r="BH29" s="480"/>
      <c r="BI29" s="480"/>
      <c r="BJ29" s="489"/>
      <c r="BK29" s="115"/>
      <c r="BL29" s="115"/>
      <c r="BM29" s="115"/>
      <c r="BN29" s="115"/>
      <c r="BO29" s="116"/>
      <c r="BP29" s="117"/>
      <c r="BQ29" s="480"/>
      <c r="BR29" s="480"/>
      <c r="BS29" s="457"/>
      <c r="BT29" s="118"/>
      <c r="BU29" s="118"/>
      <c r="BV29" s="118"/>
      <c r="BW29" s="118"/>
      <c r="BX29" s="118"/>
      <c r="BY29" s="118"/>
      <c r="BZ29" s="118"/>
      <c r="CA29" s="118"/>
      <c r="CB29" s="118"/>
      <c r="CC29" s="93"/>
      <c r="CD29" s="93"/>
      <c r="CE29" s="93"/>
      <c r="CF29" s="93"/>
      <c r="CG29" s="93"/>
      <c r="CH29" s="93"/>
      <c r="CI29" s="93"/>
      <c r="CJ29" s="93"/>
      <c r="CK29" s="93"/>
      <c r="CM29" s="483"/>
      <c r="CY29" s="460">
        <f>VLOOKUP(N29,[9]Validacion!$I$15:$M$19,2,FALSE)</f>
        <v>3</v>
      </c>
      <c r="CZ29" s="460">
        <f>VLOOKUP(O29,[9]Validacion!$I$23:$J$27,2,FALSE)</f>
        <v>4</v>
      </c>
      <c r="DD29" s="460">
        <f>VLOOKUP($N29,[9]Validacion!$I$15:$M$19,2,FALSE)</f>
        <v>3</v>
      </c>
      <c r="DE29" s="460">
        <f>IF(AF29="Fuerte",DD29-2,IF(AND(AF29="Moderado",AG29="Directamente",AH29="Directamente"),DD29-1,IF(AND(AF29="Moderado",AG29="No Disminuye",AH29="Directamente"),DD29,IF(AND(AF29="Moderado",AG29="Directamente",AH29="No Disminuye"),DD29-1,DD29))))</f>
        <v>1</v>
      </c>
      <c r="DF29" s="460">
        <f>VLOOKUP($O29,[9]Validacion!$I$23:$J$27,2,FALSE)</f>
        <v>4</v>
      </c>
      <c r="DG29" s="469">
        <f>IF(AF29="Fuerte",DF29,IF(AND(AF29="Moderado",AG29="Directamente",AH29="Directamente"),DF29-1,IF(AND(AF29="Moderado",AG29="No Disminuye",AH29="Directamente"),DF29-1,IF(AND(AF29="Moderado",AG29="Directamente",AH29="No Disminuye"),DF29,DF29))))</f>
        <v>4</v>
      </c>
    </row>
    <row r="30" spans="1:112" ht="105.75" customHeight="1" x14ac:dyDescent="0.25">
      <c r="A30" s="451"/>
      <c r="B30" s="451"/>
      <c r="C30" s="451"/>
      <c r="D30" s="493"/>
      <c r="E30" s="485"/>
      <c r="F30" s="494"/>
      <c r="L30" s="494"/>
      <c r="M30" s="494"/>
      <c r="N30" s="466"/>
      <c r="O30" s="466"/>
      <c r="P30" s="466"/>
      <c r="Q30" s="85" t="s">
        <v>395</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3" t="str">
        <f t="shared" si="3"/>
        <v>Fuerte</v>
      </c>
      <c r="AE30" s="468"/>
      <c r="AF30" s="466"/>
      <c r="AG30" s="466"/>
      <c r="AH30" s="466"/>
      <c r="AI30" s="466"/>
      <c r="AJ30" s="466"/>
      <c r="AK30" s="466"/>
      <c r="AL30" s="466"/>
      <c r="AM30" s="85" t="s">
        <v>396</v>
      </c>
      <c r="AN30" s="93" t="s">
        <v>397</v>
      </c>
      <c r="AO30" s="93" t="s">
        <v>393</v>
      </c>
      <c r="AP30" s="84">
        <v>43467</v>
      </c>
      <c r="AQ30" s="84">
        <v>43830</v>
      </c>
      <c r="AR30" s="93" t="s">
        <v>398</v>
      </c>
      <c r="AS30" s="93"/>
      <c r="AT30" s="93"/>
      <c r="AU30" s="463"/>
      <c r="AV30" s="463"/>
      <c r="AW30" s="474"/>
      <c r="AX30" s="476"/>
      <c r="AY30" s="461"/>
      <c r="AZ30" s="95"/>
      <c r="BA30" s="461"/>
      <c r="BB30" s="115"/>
      <c r="BC30" s="115"/>
      <c r="BD30" s="478"/>
      <c r="BE30" s="478"/>
      <c r="BF30" s="487"/>
      <c r="BG30" s="472"/>
      <c r="BH30" s="481"/>
      <c r="BI30" s="481"/>
      <c r="BJ30" s="490"/>
      <c r="BK30" s="115"/>
      <c r="BL30" s="115"/>
      <c r="BM30" s="478"/>
      <c r="BN30" s="478"/>
      <c r="BO30" s="487"/>
      <c r="BP30" s="472"/>
      <c r="BQ30" s="481"/>
      <c r="BR30" s="481"/>
      <c r="BS30" s="458"/>
      <c r="BT30" s="97"/>
      <c r="BU30" s="97"/>
      <c r="BV30" s="457"/>
      <c r="BW30" s="457"/>
      <c r="BX30" s="457"/>
      <c r="BY30" s="457"/>
      <c r="BZ30" s="457"/>
      <c r="CA30" s="97"/>
      <c r="CB30" s="457"/>
      <c r="CC30" s="93"/>
      <c r="CD30" s="93"/>
      <c r="CE30" s="93"/>
      <c r="CF30" s="93"/>
      <c r="CG30" s="93"/>
      <c r="CH30" s="93"/>
      <c r="CI30" s="93"/>
      <c r="CJ30" s="93"/>
      <c r="CK30" s="93"/>
      <c r="CM30" s="483"/>
      <c r="CY30" s="461"/>
      <c r="CZ30" s="461"/>
      <c r="DD30" s="461"/>
      <c r="DE30" s="461"/>
      <c r="DF30" s="461"/>
      <c r="DG30" s="469"/>
    </row>
    <row r="31" spans="1:112" ht="108" customHeight="1" x14ac:dyDescent="0.25">
      <c r="A31" s="451"/>
      <c r="B31" s="451"/>
      <c r="C31" s="451"/>
      <c r="D31" s="493"/>
      <c r="E31" s="485"/>
      <c r="F31" s="494"/>
      <c r="L31" s="494"/>
      <c r="M31" s="494"/>
      <c r="N31" s="466"/>
      <c r="O31" s="466"/>
      <c r="P31" s="466"/>
      <c r="Q31" s="85" t="s">
        <v>383</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3" t="str">
        <f t="shared" si="3"/>
        <v>Fuerte</v>
      </c>
      <c r="AE31" s="468"/>
      <c r="AF31" s="466"/>
      <c r="AG31" s="466"/>
      <c r="AH31" s="466"/>
      <c r="AI31" s="466"/>
      <c r="AJ31" s="466"/>
      <c r="AK31" s="466"/>
      <c r="AL31" s="466"/>
      <c r="AM31" s="85" t="s">
        <v>384</v>
      </c>
      <c r="AN31" s="85" t="s">
        <v>385</v>
      </c>
      <c r="AO31" s="93" t="s">
        <v>54</v>
      </c>
      <c r="AP31" s="84">
        <v>43467</v>
      </c>
      <c r="AQ31" s="84">
        <v>43830</v>
      </c>
      <c r="AR31" s="93" t="s">
        <v>386</v>
      </c>
      <c r="AS31" s="93"/>
      <c r="AT31" s="85"/>
      <c r="AU31" s="465"/>
      <c r="AV31" s="465"/>
      <c r="AW31" s="475"/>
      <c r="AX31" s="477"/>
      <c r="AY31" s="462"/>
      <c r="AZ31" s="96"/>
      <c r="BA31" s="462"/>
      <c r="BB31" s="115"/>
      <c r="BC31" s="119"/>
      <c r="BD31" s="479"/>
      <c r="BE31" s="479"/>
      <c r="BF31" s="488"/>
      <c r="BG31" s="473"/>
      <c r="BH31" s="482"/>
      <c r="BI31" s="482"/>
      <c r="BJ31" s="491"/>
      <c r="BK31" s="115"/>
      <c r="BL31" s="119"/>
      <c r="BM31" s="479"/>
      <c r="BN31" s="479"/>
      <c r="BO31" s="488"/>
      <c r="BP31" s="473"/>
      <c r="BQ31" s="482"/>
      <c r="BR31" s="482"/>
      <c r="BS31" s="459"/>
      <c r="BT31" s="98"/>
      <c r="BU31" s="98"/>
      <c r="BV31" s="459"/>
      <c r="BW31" s="459"/>
      <c r="BX31" s="459"/>
      <c r="BY31" s="459"/>
      <c r="BZ31" s="459"/>
      <c r="CA31" s="98"/>
      <c r="CB31" s="459"/>
      <c r="CC31" s="93"/>
      <c r="CD31" s="93"/>
      <c r="CE31" s="93"/>
      <c r="CF31" s="93"/>
      <c r="CG31" s="93"/>
      <c r="CH31" s="93"/>
      <c r="CI31" s="93"/>
      <c r="CJ31" s="93"/>
      <c r="CK31" s="93"/>
      <c r="CM31" s="483"/>
      <c r="CY31" s="462"/>
      <c r="CZ31" s="462"/>
      <c r="DD31" s="461"/>
      <c r="DE31" s="461"/>
      <c r="DF31" s="461"/>
      <c r="DG31" s="469"/>
    </row>
    <row r="32" spans="1:112" ht="174.75" customHeight="1" x14ac:dyDescent="0.25">
      <c r="A32" s="93" t="s">
        <v>52</v>
      </c>
      <c r="B32" s="93" t="s">
        <v>197</v>
      </c>
      <c r="C32" s="93" t="s">
        <v>197</v>
      </c>
      <c r="D32" s="133" t="s">
        <v>214</v>
      </c>
      <c r="E32" s="134" t="s">
        <v>399</v>
      </c>
      <c r="F32" s="134" t="s">
        <v>400</v>
      </c>
      <c r="L32" s="134" t="s">
        <v>401</v>
      </c>
      <c r="M32" s="134" t="s">
        <v>402</v>
      </c>
      <c r="N32" s="90" t="s">
        <v>10</v>
      </c>
      <c r="O32" s="90" t="s">
        <v>14</v>
      </c>
      <c r="P32" s="90" t="str">
        <f>INDEX([9]Validacion!$C$15:$G$19,'Mapa de Riesgos'!CY32:CY32,'Mapa de Riesgos'!CZ32:CZ32)</f>
        <v>Alta</v>
      </c>
      <c r="Q32" s="119" t="s">
        <v>403</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3"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4"/>
      <c r="AX32" s="86"/>
      <c r="AY32" s="94"/>
      <c r="AZ32" s="94"/>
      <c r="BA32" s="94"/>
      <c r="BB32" s="115"/>
      <c r="BC32" s="115"/>
      <c r="BD32" s="115"/>
      <c r="BE32" s="115"/>
      <c r="BF32" s="116"/>
      <c r="BG32" s="117"/>
      <c r="BH32" s="135"/>
      <c r="BI32" s="135"/>
      <c r="BJ32" s="136"/>
      <c r="BK32" s="115"/>
      <c r="BL32" s="115"/>
      <c r="BM32" s="115"/>
      <c r="BN32" s="115"/>
      <c r="BO32" s="116"/>
      <c r="BP32" s="117"/>
      <c r="BQ32" s="135"/>
      <c r="BR32" s="135"/>
      <c r="BS32" s="97"/>
      <c r="BT32" s="118"/>
      <c r="BU32" s="118"/>
      <c r="BV32" s="118"/>
      <c r="BW32" s="118"/>
      <c r="BX32" s="118"/>
      <c r="BY32" s="118"/>
      <c r="BZ32" s="118"/>
      <c r="CA32" s="118"/>
      <c r="CB32" s="118"/>
      <c r="CC32" s="93"/>
      <c r="CD32" s="93"/>
      <c r="CE32" s="93"/>
      <c r="CF32" s="93"/>
      <c r="CG32" s="93"/>
      <c r="CH32" s="93"/>
      <c r="CI32" s="93"/>
      <c r="CJ32" s="93"/>
      <c r="CK32" s="93"/>
      <c r="CM32" s="137"/>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 customHeight="1" x14ac:dyDescent="0.25">
      <c r="A33" s="451" t="s">
        <v>25</v>
      </c>
      <c r="B33" s="451" t="s">
        <v>27</v>
      </c>
      <c r="C33" s="451" t="s">
        <v>27</v>
      </c>
      <c r="D33" s="495" t="s">
        <v>406</v>
      </c>
      <c r="E33" s="451" t="s">
        <v>407</v>
      </c>
      <c r="F33" s="494" t="s">
        <v>408</v>
      </c>
      <c r="L33" s="451" t="s">
        <v>409</v>
      </c>
      <c r="M33" s="451" t="s">
        <v>410</v>
      </c>
      <c r="N33" s="466" t="s">
        <v>10</v>
      </c>
      <c r="O33" s="466" t="s">
        <v>14</v>
      </c>
      <c r="P33" s="466" t="str">
        <f>INDEX([9]Validacion!$C$15:$G$19,'Mapa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3" t="str">
        <f t="shared" si="3"/>
        <v>Fuerte</v>
      </c>
      <c r="AE33" s="466">
        <f>(IF(AD33="Fuerte",100,IF(AD33="Moderado",50,0))+IF(AD34="Fuerte",100,IF(AD34="Moderado",50,0)))/2</f>
        <v>100</v>
      </c>
      <c r="AF33" s="466" t="str">
        <f>IF(AE33=100,"Fuerte",IF(OR(AE33=99,AE33&gt;=50),"Moderado","Débil"))</f>
        <v>Fuerte</v>
      </c>
      <c r="AG33" s="466" t="s">
        <v>150</v>
      </c>
      <c r="AH33" s="466" t="s">
        <v>152</v>
      </c>
      <c r="AI33" s="466" t="str">
        <f>VLOOKUP(IF(DE33=0,DE33+1,DE33),[9]Validacion!$J$15:$K$19,2,FALSE)</f>
        <v>Rara Vez</v>
      </c>
      <c r="AJ33" s="466" t="str">
        <f>VLOOKUP(IF(DG33=0,DG33+1,DG33),[9]Validacion!$J$23:$K$27,2,FALSE)</f>
        <v>Mayor</v>
      </c>
      <c r="AK33" s="466" t="str">
        <f>INDEX([9]Validacion!$C$15:$G$19,IF(DE33=0,DE33+1,'Mapa de Riesgos'!DE33:DE34),IF(DG33=0,DG33+1,'Mapa de Riesgos'!DG33:DG34))</f>
        <v>Alta</v>
      </c>
      <c r="AL33" s="466" t="s">
        <v>226</v>
      </c>
      <c r="AM33" s="93" t="s">
        <v>412</v>
      </c>
      <c r="AN33" s="93" t="s">
        <v>413</v>
      </c>
      <c r="AO33" s="93" t="s">
        <v>25</v>
      </c>
      <c r="AP33" s="84">
        <v>43467</v>
      </c>
      <c r="AQ33" s="84">
        <v>43830</v>
      </c>
      <c r="AR33" s="93" t="s">
        <v>356</v>
      </c>
      <c r="AS33" s="497"/>
      <c r="AT33" s="497"/>
      <c r="AU33" s="93"/>
      <c r="AV33" s="93"/>
      <c r="AW33" s="138"/>
      <c r="AX33" s="86"/>
      <c r="AY33" s="460"/>
      <c r="AZ33" s="94"/>
      <c r="BA33" s="460"/>
      <c r="BB33" s="91"/>
      <c r="BC33" s="91"/>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93"/>
      <c r="CD33" s="93"/>
      <c r="CE33" s="93"/>
      <c r="CF33" s="93"/>
      <c r="CG33" s="93"/>
      <c r="CH33" s="93"/>
      <c r="CI33" s="93"/>
      <c r="CJ33" s="93"/>
      <c r="CK33" s="93"/>
      <c r="CY33" s="460">
        <f>VLOOKUP(N33,[9]Validacion!$I$15:$M$19,2,FALSE)</f>
        <v>2</v>
      </c>
      <c r="CZ33" s="460">
        <f>VLOOKUP(O33,[9]Validacion!$I$23:$J$27,2,FALSE)</f>
        <v>4</v>
      </c>
      <c r="DD33" s="460">
        <f>VLOOKUP($N33,[9]Validacion!$I$15:$M$19,2,FALSE)</f>
        <v>2</v>
      </c>
      <c r="DE33" s="460">
        <f>IF(AF33="Fuerte",DD33-2,IF(AND(AF33="Moderado",AG33="Directamente",AH33="Directamente"),DD33-1,IF(AND(AF33="Moderado",AG33="No Disminuye",AH33="Directamente"),DD33,IF(AND(AF33="Moderado",AG33="Directamente",AH33="No Disminuye"),DD33-1,DD33))))</f>
        <v>0</v>
      </c>
      <c r="DF33" s="460">
        <f>VLOOKUP($O33,[9]Validacion!$I$23:$J$27,2,FALSE)</f>
        <v>4</v>
      </c>
      <c r="DG33" s="469">
        <f>IF(AF33="Fuerte",DF33,IF(AND(AF33="Moderado",AG33="Directamente",AH33="Directamente"),DF33-1,IF(AND(AF33="Moderado",AG33="No Disminuye",AH33="Directamente"),DF33-1,IF(AND(AF33="Moderado",AG33="Directamente",AH33="No Disminuye"),DF33,DF33))))</f>
        <v>4</v>
      </c>
    </row>
    <row r="34" spans="1:111" ht="102" customHeight="1" x14ac:dyDescent="0.25">
      <c r="A34" s="451"/>
      <c r="B34" s="451"/>
      <c r="C34" s="451"/>
      <c r="D34" s="495"/>
      <c r="E34" s="451"/>
      <c r="F34" s="494"/>
      <c r="L34" s="451"/>
      <c r="M34" s="451"/>
      <c r="N34" s="466"/>
      <c r="O34" s="466"/>
      <c r="P34" s="466"/>
      <c r="Q34" s="93" t="s">
        <v>414</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3" t="str">
        <f t="shared" si="3"/>
        <v>Fuerte</v>
      </c>
      <c r="AE34" s="466"/>
      <c r="AF34" s="466"/>
      <c r="AG34" s="466"/>
      <c r="AH34" s="466"/>
      <c r="AI34" s="466"/>
      <c r="AJ34" s="466"/>
      <c r="AK34" s="466"/>
      <c r="AL34" s="466"/>
      <c r="AM34" s="93" t="s">
        <v>415</v>
      </c>
      <c r="AN34" s="93" t="s">
        <v>416</v>
      </c>
      <c r="AO34" s="93" t="s">
        <v>25</v>
      </c>
      <c r="AP34" s="84">
        <v>43467</v>
      </c>
      <c r="AQ34" s="84">
        <v>43830</v>
      </c>
      <c r="AR34" s="93" t="s">
        <v>417</v>
      </c>
      <c r="AS34" s="498"/>
      <c r="AT34" s="498"/>
      <c r="AU34" s="93"/>
      <c r="AV34" s="93"/>
      <c r="AW34" s="139"/>
      <c r="AX34" s="86"/>
      <c r="AY34" s="462"/>
      <c r="AZ34" s="96"/>
      <c r="BA34" s="462"/>
      <c r="BB34" s="92"/>
      <c r="BC34" s="92"/>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93"/>
      <c r="CD34" s="93"/>
      <c r="CE34" s="93"/>
      <c r="CF34" s="93"/>
      <c r="CG34" s="93"/>
      <c r="CH34" s="93"/>
      <c r="CI34" s="93"/>
      <c r="CJ34" s="93"/>
      <c r="CK34" s="93"/>
      <c r="CY34" s="462"/>
      <c r="CZ34" s="462"/>
      <c r="DD34" s="462"/>
      <c r="DE34" s="462"/>
      <c r="DF34" s="462"/>
      <c r="DG34" s="469"/>
    </row>
    <row r="35" spans="1:111" ht="134.25" customHeight="1" x14ac:dyDescent="0.25">
      <c r="A35" s="451" t="s">
        <v>25</v>
      </c>
      <c r="B35" s="451" t="s">
        <v>27</v>
      </c>
      <c r="C35" s="451" t="s">
        <v>27</v>
      </c>
      <c r="D35" s="496" t="s">
        <v>213</v>
      </c>
      <c r="E35" s="451" t="s">
        <v>418</v>
      </c>
      <c r="F35" s="494" t="s">
        <v>419</v>
      </c>
      <c r="L35" s="494" t="s">
        <v>420</v>
      </c>
      <c r="M35" s="494" t="s">
        <v>421</v>
      </c>
      <c r="N35" s="466" t="s">
        <v>10</v>
      </c>
      <c r="O35" s="466" t="s">
        <v>14</v>
      </c>
      <c r="P35" s="466" t="str">
        <f>INDEX([9]Validacion!$C$15:$G$19,'Mapa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3" t="str">
        <f>IF(AND(AA35="Moderado",AB35="Moderado",AC35=100),"Moderado",IF(AC35=200,"Fuerte",IF(OR(AC35=150,),"Moderado","Débil")))</f>
        <v>Fuerte</v>
      </c>
      <c r="AE35" s="466">
        <f>(IF(AD35="Fuerte",100,IF(AD35="Moderado",50,0))+IF(AD36="Fuerte",100,IF(AD36="Moderado",50,0)))/2</f>
        <v>100</v>
      </c>
      <c r="AF35" s="466" t="str">
        <f>IF(AE35=100,"Fuerte",IF(OR(AE35=99,AE35&gt;=50),"Moderado","Débil"))</f>
        <v>Fuerte</v>
      </c>
      <c r="AG35" s="466" t="s">
        <v>150</v>
      </c>
      <c r="AH35" s="466" t="s">
        <v>152</v>
      </c>
      <c r="AI35" s="466" t="str">
        <f>VLOOKUP(IF(DE35=0,DE35+1,DE35),[9]Validacion!$J$15:$K$19,2,FALSE)</f>
        <v>Rara Vez</v>
      </c>
      <c r="AJ35" s="466" t="str">
        <f>VLOOKUP(IF(DG35=0,DG35+1,DG35),[9]Validacion!$J$23:$K$27,2,FALSE)</f>
        <v>Mayor</v>
      </c>
      <c r="AK35" s="466" t="str">
        <f>INDEX([9]Validacion!$C$15:$G$19,IF(DE35=0,DE35+1,'Mapa de Riesgos'!DE35:DE36),IF(DG35=0,DG35+1,'Mapa de Riesgos'!DG35:DG36))</f>
        <v>Alta</v>
      </c>
      <c r="AL35" s="466" t="s">
        <v>226</v>
      </c>
      <c r="AM35" s="93" t="s">
        <v>423</v>
      </c>
      <c r="AN35" s="93" t="s">
        <v>328</v>
      </c>
      <c r="AO35" s="93" t="s">
        <v>25</v>
      </c>
      <c r="AP35" s="84">
        <v>43467</v>
      </c>
      <c r="AQ35" s="84">
        <v>43830</v>
      </c>
      <c r="AR35" s="93" t="s">
        <v>424</v>
      </c>
      <c r="AS35" s="497"/>
      <c r="AT35" s="497"/>
      <c r="AU35" s="93"/>
      <c r="AV35" s="93"/>
      <c r="AW35" s="90"/>
      <c r="AX35" s="86"/>
      <c r="AY35" s="460"/>
      <c r="AZ35" s="94"/>
      <c r="BA35" s="460"/>
      <c r="BB35" s="497"/>
      <c r="BC35" s="497"/>
      <c r="BD35" s="93"/>
      <c r="BE35" s="90"/>
      <c r="BF35" s="90"/>
      <c r="BG35" s="86"/>
      <c r="BH35" s="460"/>
      <c r="BI35" s="460"/>
      <c r="BJ35" s="457"/>
      <c r="BK35" s="497"/>
      <c r="BL35" s="497"/>
      <c r="BM35" s="93"/>
      <c r="BN35" s="90"/>
      <c r="BO35" s="90"/>
      <c r="BP35" s="86"/>
      <c r="BQ35" s="460"/>
      <c r="BR35" s="460"/>
      <c r="BS35" s="460"/>
      <c r="BT35" s="118"/>
      <c r="BU35" s="118"/>
      <c r="BV35" s="118"/>
      <c r="BW35" s="118"/>
      <c r="BX35" s="118"/>
      <c r="BY35" s="118"/>
      <c r="BZ35" s="118"/>
      <c r="CA35" s="118"/>
      <c r="CB35" s="118"/>
      <c r="CC35" s="93"/>
      <c r="CD35" s="93"/>
      <c r="CE35" s="93"/>
      <c r="CF35" s="93"/>
      <c r="CG35" s="93"/>
      <c r="CH35" s="93"/>
      <c r="CI35" s="93"/>
      <c r="CJ35" s="93"/>
      <c r="CK35" s="93"/>
      <c r="CY35" s="460">
        <f>VLOOKUP(N35,[9]Validacion!$I$15:$M$19,2,FALSE)</f>
        <v>2</v>
      </c>
      <c r="CZ35" s="460">
        <f>VLOOKUP(O35,[9]Validacion!$I$23:$J$27,2,FALSE)</f>
        <v>4</v>
      </c>
      <c r="DD35" s="460">
        <f>VLOOKUP($N35,[9]Validacion!$I$15:$M$19,2,FALSE)</f>
        <v>2</v>
      </c>
      <c r="DE35" s="460">
        <f>IF(AF35="Fuerte",DD35-2,IF(AND(AF35="Moderado",AG35="Directamente",AH35="Directamente"),DD35-1,IF(AND(AF35="Moderado",AG35="No Disminuye",AH35="Directamente"),DD35,IF(AND(AF35="Moderado",AG35="Directamente",AH35="No Disminuye"),DD35-1,DD35))))</f>
        <v>0</v>
      </c>
      <c r="DF35" s="460">
        <f>VLOOKUP($O35,[9]Validacion!$I$23:$J$27,2,FALSE)</f>
        <v>4</v>
      </c>
      <c r="DG35" s="469">
        <f>IF(AF35="Fuerte",DF35,IF(AND(AF35="Moderado",AG35="Directamente",AH35="Directamente"),DF35-1,IF(AND(AF35="Moderado",AG35="No Disminuye",AH35="Directamente"),DF35-1,IF(AND(AF35="Moderado",AG35="Directamente",AH35="No Disminuye"),DF35,DF35))))</f>
        <v>4</v>
      </c>
    </row>
    <row r="36" spans="1:111" ht="99" customHeight="1" x14ac:dyDescent="0.25">
      <c r="A36" s="451"/>
      <c r="B36" s="451"/>
      <c r="C36" s="451"/>
      <c r="D36" s="496"/>
      <c r="E36" s="451"/>
      <c r="F36" s="494"/>
      <c r="L36" s="494"/>
      <c r="M36" s="494"/>
      <c r="N36" s="466"/>
      <c r="O36" s="466"/>
      <c r="P36" s="466"/>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3" t="str">
        <f>IF(AND(AA36="Moderado",AB36="Moderado",AC36=100),"Moderado",IF(AC36=200,"Fuerte",IF(OR(AC36=150,),"Moderado","Débil")))</f>
        <v>Fuerte</v>
      </c>
      <c r="AE36" s="466"/>
      <c r="AF36" s="466"/>
      <c r="AG36" s="466"/>
      <c r="AH36" s="466"/>
      <c r="AI36" s="466"/>
      <c r="AJ36" s="466"/>
      <c r="AK36" s="466"/>
      <c r="AL36" s="466"/>
      <c r="AM36" s="93" t="s">
        <v>426</v>
      </c>
      <c r="AN36" s="93" t="s">
        <v>427</v>
      </c>
      <c r="AO36" s="93" t="s">
        <v>25</v>
      </c>
      <c r="AP36" s="84">
        <v>43467</v>
      </c>
      <c r="AQ36" s="84">
        <v>43830</v>
      </c>
      <c r="AR36" s="93" t="s">
        <v>428</v>
      </c>
      <c r="AS36" s="498"/>
      <c r="AT36" s="498"/>
      <c r="AU36" s="93"/>
      <c r="AV36" s="93"/>
      <c r="AW36" s="114"/>
      <c r="AX36" s="86"/>
      <c r="AY36" s="462"/>
      <c r="AZ36" s="96"/>
      <c r="BA36" s="462"/>
      <c r="BB36" s="498"/>
      <c r="BC36" s="498"/>
      <c r="BD36" s="93"/>
      <c r="BE36" s="93"/>
      <c r="BF36" s="114"/>
      <c r="BG36" s="86"/>
      <c r="BH36" s="462"/>
      <c r="BI36" s="462"/>
      <c r="BJ36" s="459"/>
      <c r="BK36" s="498"/>
      <c r="BL36" s="498"/>
      <c r="BM36" s="93"/>
      <c r="BN36" s="93"/>
      <c r="BO36" s="114"/>
      <c r="BP36" s="86"/>
      <c r="BQ36" s="462"/>
      <c r="BR36" s="462"/>
      <c r="BS36" s="462"/>
      <c r="BT36" s="118"/>
      <c r="BU36" s="118"/>
      <c r="BV36" s="118"/>
      <c r="BW36" s="118"/>
      <c r="BX36" s="118"/>
      <c r="BY36" s="118"/>
      <c r="BZ36" s="118"/>
      <c r="CA36" s="118"/>
      <c r="CB36" s="118"/>
      <c r="CC36" s="93"/>
      <c r="CD36" s="93"/>
      <c r="CE36" s="93"/>
      <c r="CF36" s="93"/>
      <c r="CG36" s="93"/>
      <c r="CH36" s="93"/>
      <c r="CI36" s="93"/>
      <c r="CJ36" s="93"/>
      <c r="CK36" s="93"/>
      <c r="CY36" s="462"/>
      <c r="CZ36" s="462"/>
      <c r="DD36" s="462"/>
      <c r="DE36" s="462"/>
      <c r="DF36" s="462"/>
      <c r="DG36" s="469"/>
    </row>
    <row r="37" spans="1:111" ht="99" customHeight="1" x14ac:dyDescent="0.25">
      <c r="A37" s="451" t="s">
        <v>24</v>
      </c>
      <c r="B37" s="451" t="s">
        <v>27</v>
      </c>
      <c r="C37" s="451" t="s">
        <v>27</v>
      </c>
      <c r="D37" s="499" t="s">
        <v>202</v>
      </c>
      <c r="E37" s="451" t="s">
        <v>429</v>
      </c>
      <c r="F37" s="451" t="s">
        <v>430</v>
      </c>
      <c r="L37" s="451" t="s">
        <v>431</v>
      </c>
      <c r="M37" s="451" t="s">
        <v>432</v>
      </c>
      <c r="N37" s="466" t="s">
        <v>10</v>
      </c>
      <c r="O37" s="466" t="s">
        <v>14</v>
      </c>
      <c r="P37" s="466" t="str">
        <f>INDEX([9]Validacion!$C$15:$G$19,'Mapa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3" t="str">
        <f t="shared" si="3"/>
        <v>Fuerte</v>
      </c>
      <c r="AE37" s="468">
        <f>(IF(AD37="Fuerte",100,IF(AD37="Moderado",50,0))+IF(AD38="Fuerte",100,IF(AD38="Moderado",50,0))+IF(AD39="Fuerte",100,IF(AD39="Moderado",50,0))+IF(AD40="Fuerte",100,IF(AD40="Moderado",50,0)))/4</f>
        <v>100</v>
      </c>
      <c r="AF37" s="466" t="str">
        <f>IF(AE37=100,"Fuerte",IF(OR(AE37=99,AE37&gt;=50),"Moderado","Débil"))</f>
        <v>Fuerte</v>
      </c>
      <c r="AG37" s="466" t="s">
        <v>150</v>
      </c>
      <c r="AH37" s="466" t="s">
        <v>152</v>
      </c>
      <c r="AI37" s="466" t="str">
        <f>VLOOKUP(IF(DE37=0,DE37+1,DE37),[9]Validacion!$J$15:$K$19,2,FALSE)</f>
        <v>Rara Vez</v>
      </c>
      <c r="AJ37" s="466" t="str">
        <f>VLOOKUP(IF(DG37=0,DG37+1,DG37),[9]Validacion!$J$23:$K$27,2,FALSE)</f>
        <v>Mayor</v>
      </c>
      <c r="AK37" s="466" t="str">
        <f>INDEX([9]Validacion!$C$15:$G$19,IF(DE37=0,DE37+1,'Mapa de Riesgos'!DE37:DE40),IF(DG37=0,DG37+1,'Mapa de Riesgos'!DG37:DG40))</f>
        <v>Alta</v>
      </c>
      <c r="AL37" s="466" t="s">
        <v>226</v>
      </c>
      <c r="AM37" s="93" t="s">
        <v>434</v>
      </c>
      <c r="AN37" s="93" t="s">
        <v>435</v>
      </c>
      <c r="AO37" s="93" t="s">
        <v>436</v>
      </c>
      <c r="AP37" s="84">
        <v>43467</v>
      </c>
      <c r="AQ37" s="84">
        <v>43830</v>
      </c>
      <c r="AR37" s="93" t="s">
        <v>437</v>
      </c>
      <c r="AS37" s="140"/>
      <c r="AT37" s="140"/>
      <c r="AU37" s="93"/>
      <c r="AV37" s="85"/>
      <c r="AW37" s="120"/>
      <c r="AX37" s="86"/>
      <c r="AY37" s="460"/>
      <c r="AZ37" s="94"/>
      <c r="BA37" s="460"/>
      <c r="BB37" s="140"/>
      <c r="BC37" s="140"/>
      <c r="BD37" s="93"/>
      <c r="BE37" s="85"/>
      <c r="BF37" s="120"/>
      <c r="BG37" s="86"/>
      <c r="BH37" s="460"/>
      <c r="BI37" s="460"/>
      <c r="BJ37" s="140" t="s">
        <v>438</v>
      </c>
      <c r="BK37" s="140"/>
      <c r="BL37" s="140"/>
      <c r="BM37" s="93"/>
      <c r="BN37" s="85"/>
      <c r="BO37" s="120"/>
      <c r="BP37" s="86"/>
      <c r="BQ37" s="460"/>
      <c r="BR37" s="460"/>
      <c r="BS37" s="140"/>
      <c r="BT37" s="140"/>
      <c r="BU37" s="93"/>
      <c r="BV37" s="85"/>
      <c r="BW37" s="120"/>
      <c r="BX37" s="86"/>
      <c r="BY37" s="460"/>
      <c r="BZ37" s="460"/>
      <c r="CA37" s="118"/>
      <c r="CB37" s="118"/>
      <c r="CC37" s="93"/>
      <c r="CD37" s="93"/>
      <c r="CE37" s="93"/>
      <c r="CF37" s="93"/>
      <c r="CG37" s="93"/>
      <c r="CH37" s="93"/>
      <c r="CI37" s="93"/>
      <c r="CJ37" s="93"/>
      <c r="CK37" s="93"/>
      <c r="CY37" s="460">
        <f>VLOOKUP(N37,[9]Validacion!$I$15:$M$19,2,FALSE)</f>
        <v>2</v>
      </c>
      <c r="CZ37" s="460">
        <f>VLOOKUP(O37,[9]Validacion!$I$23:$J$27,2,FALSE)</f>
        <v>4</v>
      </c>
      <c r="DD37" s="460">
        <f>VLOOKUP($N37,[9]Validacion!$I$15:$M$19,2,FALSE)</f>
        <v>2</v>
      </c>
      <c r="DE37" s="460">
        <f>IF(AF37="Fuerte",DD37-2,IF(AND(AF37="Moderado",AG37="Directamente",AH37="Directamente"),DD37-1,IF(AND(AF37="Moderado",AG37="No Disminuye",AH37="Directamente"),DD37,IF(AND(AF37="Moderado",AG37="Directamente",AH37="No Disminuye"),DD37-1,DD37))))</f>
        <v>0</v>
      </c>
      <c r="DF37" s="460">
        <f>VLOOKUP($O37,[9]Validacion!$I$23:$J$27,2,FALSE)</f>
        <v>4</v>
      </c>
      <c r="DG37" s="469">
        <f>IF(AF37="Fuerte",DF37,IF(AND(AF37="Moderado",AG37="Directamente",AH37="Directamente"),DF37-1,IF(AND(AF37="Moderado",AG37="No Disminuye",AH37="Directamente"),DF37-1,IF(AND(AF37="Moderado",AG37="Directamente",AH37="No Disminuye"),DF37,DF37))))</f>
        <v>4</v>
      </c>
    </row>
    <row r="38" spans="1:111" ht="107.25" customHeight="1" x14ac:dyDescent="0.25">
      <c r="A38" s="451"/>
      <c r="B38" s="451"/>
      <c r="C38" s="451"/>
      <c r="D38" s="499"/>
      <c r="E38" s="451"/>
      <c r="F38" s="451"/>
      <c r="L38" s="451"/>
      <c r="M38" s="451"/>
      <c r="N38" s="466"/>
      <c r="O38" s="466"/>
      <c r="P38" s="466"/>
      <c r="Q38" s="93" t="s">
        <v>439</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3" t="str">
        <f t="shared" si="3"/>
        <v>Fuerte</v>
      </c>
      <c r="AE38" s="468"/>
      <c r="AF38" s="466"/>
      <c r="AG38" s="466"/>
      <c r="AH38" s="466"/>
      <c r="AI38" s="466"/>
      <c r="AJ38" s="466"/>
      <c r="AK38" s="466"/>
      <c r="AL38" s="466"/>
      <c r="AM38" s="93" t="s">
        <v>440</v>
      </c>
      <c r="AN38" s="93" t="s">
        <v>441</v>
      </c>
      <c r="AO38" s="93" t="s">
        <v>436</v>
      </c>
      <c r="AP38" s="84">
        <v>43467</v>
      </c>
      <c r="AQ38" s="84">
        <v>43830</v>
      </c>
      <c r="AR38" s="93" t="s">
        <v>442</v>
      </c>
      <c r="AS38" s="140"/>
      <c r="AT38" s="140"/>
      <c r="AU38" s="463"/>
      <c r="AV38" s="454"/>
      <c r="AW38" s="500"/>
      <c r="AX38" s="476"/>
      <c r="AY38" s="461"/>
      <c r="AZ38" s="95"/>
      <c r="BA38" s="461"/>
      <c r="BB38" s="140"/>
      <c r="BC38" s="140"/>
      <c r="BD38" s="463"/>
      <c r="BE38" s="454"/>
      <c r="BF38" s="500"/>
      <c r="BG38" s="476"/>
      <c r="BH38" s="461"/>
      <c r="BI38" s="461"/>
      <c r="BJ38" s="497" t="s">
        <v>443</v>
      </c>
      <c r="BK38" s="140"/>
      <c r="BL38" s="140"/>
      <c r="BM38" s="463"/>
      <c r="BN38" s="454"/>
      <c r="BO38" s="500"/>
      <c r="BP38" s="476"/>
      <c r="BQ38" s="461"/>
      <c r="BR38" s="461"/>
      <c r="BS38" s="497"/>
      <c r="BT38" s="140"/>
      <c r="BU38" s="463"/>
      <c r="BV38" s="454"/>
      <c r="BW38" s="500"/>
      <c r="BX38" s="476"/>
      <c r="BY38" s="461"/>
      <c r="BZ38" s="461"/>
      <c r="CA38" s="118"/>
      <c r="CB38" s="118"/>
      <c r="CC38" s="93"/>
      <c r="CD38" s="93"/>
      <c r="CE38" s="93"/>
      <c r="CF38" s="93"/>
      <c r="CG38" s="93"/>
      <c r="CH38" s="93"/>
      <c r="CI38" s="93"/>
      <c r="CJ38" s="93"/>
      <c r="CK38" s="93"/>
      <c r="CY38" s="461"/>
      <c r="CZ38" s="461"/>
      <c r="DD38" s="461"/>
      <c r="DE38" s="461"/>
      <c r="DF38" s="461"/>
      <c r="DG38" s="469"/>
    </row>
    <row r="39" spans="1:111" ht="105" customHeight="1" x14ac:dyDescent="0.25">
      <c r="A39" s="451"/>
      <c r="B39" s="451"/>
      <c r="C39" s="451"/>
      <c r="D39" s="499"/>
      <c r="E39" s="451"/>
      <c r="F39" s="451"/>
      <c r="L39" s="451"/>
      <c r="M39" s="451"/>
      <c r="N39" s="466"/>
      <c r="O39" s="466"/>
      <c r="P39" s="466"/>
      <c r="Q39" s="93" t="s">
        <v>444</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3" t="str">
        <f t="shared" si="3"/>
        <v>Fuerte</v>
      </c>
      <c r="AE39" s="468"/>
      <c r="AF39" s="466"/>
      <c r="AG39" s="466"/>
      <c r="AH39" s="466"/>
      <c r="AI39" s="466"/>
      <c r="AJ39" s="466"/>
      <c r="AK39" s="466"/>
      <c r="AL39" s="466"/>
      <c r="AM39" s="93" t="s">
        <v>445</v>
      </c>
      <c r="AN39" s="93" t="s">
        <v>446</v>
      </c>
      <c r="AO39" s="93" t="s">
        <v>436</v>
      </c>
      <c r="AP39" s="84">
        <v>43467</v>
      </c>
      <c r="AQ39" s="84">
        <v>43830</v>
      </c>
      <c r="AR39" s="93" t="s">
        <v>447</v>
      </c>
      <c r="AS39" s="140"/>
      <c r="AT39" s="140"/>
      <c r="AU39" s="464"/>
      <c r="AV39" s="455"/>
      <c r="AW39" s="501"/>
      <c r="AX39" s="503"/>
      <c r="AY39" s="461"/>
      <c r="AZ39" s="95"/>
      <c r="BA39" s="461"/>
      <c r="BB39" s="140"/>
      <c r="BC39" s="140"/>
      <c r="BD39" s="464"/>
      <c r="BE39" s="455"/>
      <c r="BF39" s="501"/>
      <c r="BG39" s="503"/>
      <c r="BH39" s="461"/>
      <c r="BI39" s="461"/>
      <c r="BJ39" s="504"/>
      <c r="BK39" s="140"/>
      <c r="BL39" s="140"/>
      <c r="BM39" s="464"/>
      <c r="BN39" s="455"/>
      <c r="BO39" s="501"/>
      <c r="BP39" s="503"/>
      <c r="BQ39" s="461"/>
      <c r="BR39" s="461"/>
      <c r="BS39" s="504"/>
      <c r="BT39" s="140"/>
      <c r="BU39" s="464"/>
      <c r="BV39" s="455"/>
      <c r="BW39" s="501"/>
      <c r="BX39" s="503"/>
      <c r="BY39" s="461"/>
      <c r="BZ39" s="461"/>
      <c r="CA39" s="118"/>
      <c r="CB39" s="118"/>
      <c r="CC39" s="93"/>
      <c r="CD39" s="93"/>
      <c r="CE39" s="93"/>
      <c r="CF39" s="93"/>
      <c r="CG39" s="93"/>
      <c r="CH39" s="93"/>
      <c r="CI39" s="93"/>
      <c r="CJ39" s="93"/>
      <c r="CK39" s="93"/>
      <c r="CY39" s="461"/>
      <c r="CZ39" s="461"/>
      <c r="DD39" s="461"/>
      <c r="DE39" s="461"/>
      <c r="DF39" s="461"/>
      <c r="DG39" s="469"/>
    </row>
    <row r="40" spans="1:111" ht="93.75" customHeight="1" x14ac:dyDescent="0.25">
      <c r="A40" s="451"/>
      <c r="B40" s="451"/>
      <c r="C40" s="451"/>
      <c r="D40" s="499"/>
      <c r="E40" s="451"/>
      <c r="F40" s="451"/>
      <c r="L40" s="451"/>
      <c r="M40" s="451"/>
      <c r="N40" s="466"/>
      <c r="O40" s="466"/>
      <c r="P40" s="466"/>
      <c r="Q40" s="93" t="s">
        <v>448</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3" t="str">
        <f t="shared" si="3"/>
        <v>Fuerte</v>
      </c>
      <c r="AE40" s="468"/>
      <c r="AF40" s="466"/>
      <c r="AG40" s="466"/>
      <c r="AH40" s="466"/>
      <c r="AI40" s="466"/>
      <c r="AJ40" s="466"/>
      <c r="AK40" s="466"/>
      <c r="AL40" s="466"/>
      <c r="AM40" s="141" t="s">
        <v>449</v>
      </c>
      <c r="AN40" s="93" t="s">
        <v>450</v>
      </c>
      <c r="AO40" s="93" t="s">
        <v>436</v>
      </c>
      <c r="AP40" s="84">
        <v>43467</v>
      </c>
      <c r="AQ40" s="84">
        <v>43830</v>
      </c>
      <c r="AR40" s="93" t="s">
        <v>451</v>
      </c>
      <c r="AS40" s="140"/>
      <c r="AT40" s="140"/>
      <c r="AU40" s="465"/>
      <c r="AV40" s="456"/>
      <c r="AW40" s="502"/>
      <c r="AX40" s="477"/>
      <c r="AY40" s="462"/>
      <c r="AZ40" s="96"/>
      <c r="BA40" s="462"/>
      <c r="BB40" s="140"/>
      <c r="BC40" s="140"/>
      <c r="BD40" s="465"/>
      <c r="BE40" s="456"/>
      <c r="BF40" s="502"/>
      <c r="BG40" s="477"/>
      <c r="BH40" s="462"/>
      <c r="BI40" s="462"/>
      <c r="BJ40" s="498"/>
      <c r="BK40" s="140"/>
      <c r="BL40" s="140"/>
      <c r="BM40" s="465"/>
      <c r="BN40" s="456"/>
      <c r="BO40" s="502"/>
      <c r="BP40" s="477"/>
      <c r="BQ40" s="462"/>
      <c r="BR40" s="462"/>
      <c r="BS40" s="498"/>
      <c r="BT40" s="140"/>
      <c r="BU40" s="465"/>
      <c r="BV40" s="456"/>
      <c r="BW40" s="502"/>
      <c r="BX40" s="477"/>
      <c r="BY40" s="462"/>
      <c r="BZ40" s="462"/>
      <c r="CA40" s="118"/>
      <c r="CB40" s="118"/>
      <c r="CC40" s="93"/>
      <c r="CD40" s="93"/>
      <c r="CE40" s="93"/>
      <c r="CF40" s="93"/>
      <c r="CG40" s="93"/>
      <c r="CH40" s="93"/>
      <c r="CI40" s="93"/>
      <c r="CJ40" s="93"/>
      <c r="CK40" s="93"/>
      <c r="CY40" s="462"/>
      <c r="CZ40" s="462"/>
      <c r="DD40" s="461"/>
      <c r="DE40" s="461"/>
      <c r="DF40" s="461"/>
      <c r="DG40" s="469"/>
    </row>
    <row r="41" spans="1:111" ht="81.75" customHeight="1" x14ac:dyDescent="0.25">
      <c r="A41" s="451" t="s">
        <v>24</v>
      </c>
      <c r="B41" s="451" t="s">
        <v>27</v>
      </c>
      <c r="C41" s="451" t="s">
        <v>27</v>
      </c>
      <c r="D41" s="499" t="s">
        <v>203</v>
      </c>
      <c r="E41" s="451" t="s">
        <v>429</v>
      </c>
      <c r="F41" s="451" t="s">
        <v>452</v>
      </c>
      <c r="L41" s="451" t="s">
        <v>453</v>
      </c>
      <c r="M41" s="451" t="s">
        <v>454</v>
      </c>
      <c r="N41" s="466" t="s">
        <v>10</v>
      </c>
      <c r="O41" s="466" t="s">
        <v>14</v>
      </c>
      <c r="P41" s="466" t="str">
        <f>INDEX([9]Validacion!$C$15:$G$19,'Mapa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3" t="str">
        <f t="shared" si="3"/>
        <v>Fuerte</v>
      </c>
      <c r="AE41" s="468">
        <f>(IF(AD41="Fuerte",100,IF(AD41="Moderado",50,0))+IF(AD42="Fuerte",100,IF(AD42="Moderado",50,0))+IF(AD43="Fuerte",100,IF(AD43="Moderado",50,0)))/3</f>
        <v>100</v>
      </c>
      <c r="AF41" s="466" t="str">
        <f>IF(AE41=100,"Fuerte",IF(OR(AE41=99,AE41&gt;=50),"Moderado","Débil"))</f>
        <v>Fuerte</v>
      </c>
      <c r="AG41" s="466" t="s">
        <v>150</v>
      </c>
      <c r="AH41" s="466" t="s">
        <v>152</v>
      </c>
      <c r="AI41" s="466" t="str">
        <f>VLOOKUP(IF(DE41=0,DE41+1,DE41),[9]Validacion!$J$15:$K$19,2,FALSE)</f>
        <v>Rara Vez</v>
      </c>
      <c r="AJ41" s="466" t="str">
        <f>VLOOKUP(IF(DG41=0,DG41+1,DG41),[9]Validacion!$J$23:$K$27,2,FALSE)</f>
        <v>Mayor</v>
      </c>
      <c r="AK41" s="466" t="str">
        <f>INDEX([9]Validacion!$C$15:$G$19,IF(DE41=0,DE41+1,'Mapa de Riesgos'!DE41:DE43),IF(DG41=0,DG41+1,'Mapa de Riesgos'!DG41:DG43))</f>
        <v>Alta</v>
      </c>
      <c r="AL41" s="466" t="s">
        <v>226</v>
      </c>
      <c r="AM41" s="93" t="s">
        <v>456</v>
      </c>
      <c r="AN41" s="93" t="s">
        <v>457</v>
      </c>
      <c r="AO41" s="93" t="s">
        <v>458</v>
      </c>
      <c r="AP41" s="84">
        <v>43467</v>
      </c>
      <c r="AQ41" s="84">
        <v>43830</v>
      </c>
      <c r="AR41" s="93" t="s">
        <v>459</v>
      </c>
      <c r="AS41" s="140"/>
      <c r="AT41" s="140"/>
      <c r="AU41" s="93"/>
      <c r="AV41" s="93"/>
      <c r="AW41" s="142"/>
      <c r="AX41" s="86"/>
      <c r="AY41" s="460"/>
      <c r="AZ41" s="94"/>
      <c r="BA41" s="460"/>
      <c r="BB41" s="20"/>
      <c r="BC41" s="20"/>
      <c r="BD41" s="93"/>
      <c r="BE41" s="122"/>
      <c r="BF41" s="143"/>
      <c r="BG41" s="144"/>
      <c r="BH41" s="460"/>
      <c r="BI41" s="460"/>
      <c r="BJ41" s="457"/>
      <c r="BK41" s="20"/>
      <c r="BL41" s="20"/>
      <c r="BM41" s="93"/>
      <c r="BN41" s="122"/>
      <c r="BO41" s="143"/>
      <c r="BP41" s="86"/>
      <c r="BQ41" s="460"/>
      <c r="BR41" s="460"/>
      <c r="BS41" s="118"/>
      <c r="BT41" s="118"/>
      <c r="BU41" s="118"/>
      <c r="BV41" s="118"/>
      <c r="BW41" s="118"/>
      <c r="BX41" s="118"/>
      <c r="BY41" s="118"/>
      <c r="BZ41" s="118"/>
      <c r="CA41" s="118"/>
      <c r="CB41" s="118"/>
      <c r="CC41" s="93"/>
      <c r="CD41" s="93"/>
      <c r="CE41" s="93"/>
      <c r="CF41" s="93"/>
      <c r="CG41" s="93"/>
      <c r="CH41" s="93"/>
      <c r="CI41" s="93"/>
      <c r="CJ41" s="93"/>
      <c r="CK41" s="93"/>
      <c r="CY41" s="460">
        <f>VLOOKUP(N41,[9]Validacion!$I$15:$M$19,2,FALSE)</f>
        <v>2</v>
      </c>
      <c r="CZ41" s="460">
        <f>VLOOKUP(O41,[9]Validacion!$I$23:$J$27,2,FALSE)</f>
        <v>4</v>
      </c>
      <c r="DD41" s="460">
        <f>VLOOKUP($N41,[9]Validacion!$I$15:$M$19,2,FALSE)</f>
        <v>2</v>
      </c>
      <c r="DE41" s="460">
        <f>IF(AF41="Fuerte",DD41-2,IF(AND(AF41="Moderado",AG41="Directamente",AH41="Directamente"),DD41-1,IF(AND(AF41="Moderado",AG41="No Disminuye",AH41="Directamente"),DD41,IF(AND(AF41="Moderado",AG41="Directamente",AH41="No Disminuye"),DD41-1,DD41))))</f>
        <v>0</v>
      </c>
      <c r="DF41" s="460">
        <f>VLOOKUP($O41,[9]Validacion!$I$23:$J$27,2,FALSE)</f>
        <v>4</v>
      </c>
      <c r="DG41" s="469">
        <f>IF(AF41="Fuerte",DF41,IF(AND(AF41="Moderado",AG41="Directamente",AH41="Directamente"),DF41-1,IF(AND(AF41="Moderado",AG41="No Disminuye",AH41="Directamente"),DF41-1,IF(AND(AF41="Moderado",AG41="Directamente",AH41="No Disminuye"),DF41,DF41))))</f>
        <v>4</v>
      </c>
    </row>
    <row r="42" spans="1:111" ht="70.5" customHeight="1" x14ac:dyDescent="0.25">
      <c r="A42" s="451"/>
      <c r="B42" s="451"/>
      <c r="C42" s="451"/>
      <c r="D42" s="499"/>
      <c r="E42" s="451"/>
      <c r="F42" s="451"/>
      <c r="L42" s="451"/>
      <c r="M42" s="451"/>
      <c r="N42" s="466"/>
      <c r="O42" s="466"/>
      <c r="P42" s="466"/>
      <c r="Q42" s="93" t="s">
        <v>460</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3" t="str">
        <f t="shared" si="3"/>
        <v>Fuerte</v>
      </c>
      <c r="AE42" s="468"/>
      <c r="AF42" s="466"/>
      <c r="AG42" s="466"/>
      <c r="AH42" s="466"/>
      <c r="AI42" s="466"/>
      <c r="AJ42" s="466"/>
      <c r="AK42" s="466"/>
      <c r="AL42" s="466"/>
      <c r="AM42" s="93" t="s">
        <v>461</v>
      </c>
      <c r="AN42" s="93" t="s">
        <v>462</v>
      </c>
      <c r="AO42" s="93" t="s">
        <v>458</v>
      </c>
      <c r="AP42" s="84">
        <v>43467</v>
      </c>
      <c r="AQ42" s="84">
        <v>43830</v>
      </c>
      <c r="AR42" s="93" t="s">
        <v>348</v>
      </c>
      <c r="AS42" s="140"/>
      <c r="AT42" s="140"/>
      <c r="AU42" s="93"/>
      <c r="AV42" s="93"/>
      <c r="AW42" s="142"/>
      <c r="AX42" s="86"/>
      <c r="AY42" s="461"/>
      <c r="AZ42" s="95"/>
      <c r="BA42" s="461"/>
      <c r="BB42" s="93"/>
      <c r="BC42" s="93"/>
      <c r="BD42" s="118"/>
      <c r="BE42" s="118"/>
      <c r="BF42" s="145"/>
      <c r="BG42" s="144"/>
      <c r="BH42" s="461"/>
      <c r="BI42" s="461"/>
      <c r="BJ42" s="458"/>
      <c r="BK42" s="93"/>
      <c r="BL42" s="93"/>
      <c r="BM42" s="118"/>
      <c r="BN42" s="118"/>
      <c r="BO42" s="118"/>
      <c r="BP42" s="118"/>
      <c r="BQ42" s="461"/>
      <c r="BR42" s="461"/>
      <c r="BS42" s="118"/>
      <c r="BT42" s="118"/>
      <c r="BU42" s="118"/>
      <c r="BV42" s="118"/>
      <c r="BW42" s="118"/>
      <c r="BX42" s="118"/>
      <c r="BY42" s="118"/>
      <c r="BZ42" s="118"/>
      <c r="CA42" s="118"/>
      <c r="CB42" s="118"/>
      <c r="CC42" s="93"/>
      <c r="CD42" s="93"/>
      <c r="CE42" s="93"/>
      <c r="CF42" s="93"/>
      <c r="CG42" s="93"/>
      <c r="CH42" s="93"/>
      <c r="CI42" s="93"/>
      <c r="CJ42" s="93"/>
      <c r="CK42" s="93"/>
      <c r="CY42" s="461"/>
      <c r="CZ42" s="461"/>
      <c r="DD42" s="461"/>
      <c r="DE42" s="461"/>
      <c r="DF42" s="461"/>
      <c r="DG42" s="469"/>
    </row>
    <row r="43" spans="1:111" ht="84.75" customHeight="1" x14ac:dyDescent="0.25">
      <c r="A43" s="451"/>
      <c r="B43" s="451"/>
      <c r="C43" s="451"/>
      <c r="D43" s="499"/>
      <c r="E43" s="451"/>
      <c r="F43" s="451"/>
      <c r="L43" s="451"/>
      <c r="M43" s="451"/>
      <c r="N43" s="466"/>
      <c r="O43" s="466"/>
      <c r="P43" s="466"/>
      <c r="Q43" s="93" t="s">
        <v>463</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3" t="str">
        <f t="shared" si="3"/>
        <v>Fuerte</v>
      </c>
      <c r="AE43" s="468"/>
      <c r="AF43" s="466"/>
      <c r="AG43" s="466"/>
      <c r="AH43" s="466"/>
      <c r="AI43" s="466"/>
      <c r="AJ43" s="466"/>
      <c r="AK43" s="466"/>
      <c r="AL43" s="466"/>
      <c r="AM43" s="93" t="s">
        <v>464</v>
      </c>
      <c r="AN43" s="93" t="s">
        <v>465</v>
      </c>
      <c r="AO43" s="93" t="s">
        <v>458</v>
      </c>
      <c r="AP43" s="84">
        <v>43467</v>
      </c>
      <c r="AQ43" s="84">
        <v>43830</v>
      </c>
      <c r="AR43" s="93" t="s">
        <v>466</v>
      </c>
      <c r="AS43" s="140"/>
      <c r="AT43" s="140"/>
      <c r="AU43" s="93"/>
      <c r="AV43" s="93"/>
      <c r="AW43" s="120"/>
      <c r="AX43" s="86"/>
      <c r="AY43" s="462"/>
      <c r="AZ43" s="96"/>
      <c r="BA43" s="462"/>
      <c r="BB43" s="140"/>
      <c r="BC43" s="140"/>
      <c r="BD43" s="93"/>
      <c r="BE43" s="93"/>
      <c r="BF43" s="146"/>
      <c r="BG43" s="144"/>
      <c r="BH43" s="462"/>
      <c r="BI43" s="462"/>
      <c r="BJ43" s="459"/>
      <c r="BK43" s="140"/>
      <c r="BL43" s="140"/>
      <c r="BM43" s="93"/>
      <c r="BN43" s="93"/>
      <c r="BO43" s="146"/>
      <c r="BP43" s="144"/>
      <c r="BQ43" s="462"/>
      <c r="BR43" s="462"/>
      <c r="BS43" s="93"/>
      <c r="BT43" s="118"/>
      <c r="BU43" s="118"/>
      <c r="BV43" s="118"/>
      <c r="BW43" s="118"/>
      <c r="BX43" s="118"/>
      <c r="BY43" s="118"/>
      <c r="BZ43" s="118"/>
      <c r="CA43" s="118"/>
      <c r="CB43" s="118"/>
      <c r="CC43" s="93"/>
      <c r="CD43" s="93"/>
      <c r="CE43" s="93"/>
      <c r="CF43" s="93"/>
      <c r="CG43" s="93"/>
      <c r="CH43" s="93"/>
      <c r="CI43" s="93"/>
      <c r="CJ43" s="93"/>
      <c r="CK43" s="93"/>
      <c r="CY43" s="462"/>
      <c r="CZ43" s="462"/>
      <c r="DD43" s="461"/>
      <c r="DE43" s="461"/>
      <c r="DF43" s="461"/>
      <c r="DG43" s="469"/>
    </row>
    <row r="44" spans="1:111" ht="133.5" customHeight="1" x14ac:dyDescent="0.25">
      <c r="A44" s="451" t="s">
        <v>24</v>
      </c>
      <c r="B44" s="451" t="s">
        <v>27</v>
      </c>
      <c r="C44" s="451" t="s">
        <v>27</v>
      </c>
      <c r="D44" s="499" t="s">
        <v>204</v>
      </c>
      <c r="E44" s="451" t="s">
        <v>429</v>
      </c>
      <c r="F44" s="451" t="s">
        <v>467</v>
      </c>
      <c r="L44" s="451" t="s">
        <v>468</v>
      </c>
      <c r="M44" s="451" t="s">
        <v>469</v>
      </c>
      <c r="N44" s="466" t="s">
        <v>11</v>
      </c>
      <c r="O44" s="466" t="s">
        <v>14</v>
      </c>
      <c r="P44" s="466" t="str">
        <f>INDEX([9]Validacion!$C$15:$G$19,'Mapa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3" t="str">
        <f t="shared" si="3"/>
        <v>Fuerte</v>
      </c>
      <c r="AE44" s="466">
        <f>(IF(AD44="Fuerte",100,IF(AD44="Moderado",50,0))+IF(AD45="Fuerte",100,IF(AD45="Moderado",50,0)))/2</f>
        <v>100</v>
      </c>
      <c r="AF44" s="466" t="str">
        <f>IF(AE44=100,"Fuerte",IF(OR(AE44=99,AE44&gt;=50),"Moderado","Débil"))</f>
        <v>Fuerte</v>
      </c>
      <c r="AG44" s="466" t="s">
        <v>150</v>
      </c>
      <c r="AH44" s="466" t="s">
        <v>152</v>
      </c>
      <c r="AI44" s="466" t="str">
        <f>VLOOKUP(IF(DE44=0,DE44+1,IF(DE44=-1,DE44+2,DE44)),[9]Validacion!$J$15:$K$19,2,FALSE)</f>
        <v>Rara Vez</v>
      </c>
      <c r="AJ44" s="466" t="str">
        <f>VLOOKUP(IF(DG44=0,DG44+1,DG44),[9]Validacion!$J$23:$K$27,2,FALSE)</f>
        <v>Mayor</v>
      </c>
      <c r="AK44" s="466" t="str">
        <f>INDEX([9]Validacion!$C$15:$G$19,IF(DE44=0,DE44+1,IF(DE44=-1,DE44+2,'Mapa de Riesgos'!DE44:DE45)),IF(DG44=0,DG44+1,'Mapa de Riesgos'!DG44:DG45))</f>
        <v>Alta</v>
      </c>
      <c r="AL44" s="466" t="s">
        <v>226</v>
      </c>
      <c r="AM44" s="85" t="s">
        <v>471</v>
      </c>
      <c r="AN44" s="93" t="s">
        <v>472</v>
      </c>
      <c r="AO44" s="93" t="s">
        <v>473</v>
      </c>
      <c r="AP44" s="84">
        <v>43467</v>
      </c>
      <c r="AQ44" s="84">
        <v>43830</v>
      </c>
      <c r="AR44" s="93" t="s">
        <v>474</v>
      </c>
      <c r="AS44" s="497"/>
      <c r="AT44" s="497"/>
      <c r="AU44" s="93"/>
      <c r="AV44" s="93"/>
      <c r="AW44" s="120"/>
      <c r="AX44" s="86"/>
      <c r="AY44" s="460"/>
      <c r="AZ44" s="94"/>
      <c r="BA44" s="460"/>
      <c r="BB44" s="497"/>
      <c r="BC44" s="497"/>
      <c r="BD44" s="93"/>
      <c r="BE44" s="93"/>
      <c r="BF44" s="120"/>
      <c r="BG44" s="144"/>
      <c r="BH44" s="460"/>
      <c r="BI44" s="460"/>
      <c r="BJ44" s="93" t="s">
        <v>475</v>
      </c>
      <c r="BK44" s="497"/>
      <c r="BL44" s="497"/>
      <c r="BM44" s="93"/>
      <c r="BN44" s="93"/>
      <c r="BO44" s="120"/>
      <c r="BP44" s="144"/>
      <c r="BQ44" s="460"/>
      <c r="BR44" s="460"/>
      <c r="BS44" s="93"/>
      <c r="BT44" s="118"/>
      <c r="BU44" s="118"/>
      <c r="BV44" s="118"/>
      <c r="BW44" s="118"/>
      <c r="BX44" s="118"/>
      <c r="BY44" s="118"/>
      <c r="BZ44" s="118"/>
      <c r="CA44" s="118"/>
      <c r="CB44" s="118"/>
      <c r="CC44" s="93"/>
      <c r="CD44" s="93"/>
      <c r="CE44" s="93"/>
      <c r="CF44" s="93"/>
      <c r="CG44" s="93"/>
      <c r="CH44" s="93"/>
      <c r="CI44" s="93"/>
      <c r="CJ44" s="93"/>
      <c r="CK44" s="93"/>
      <c r="CY44" s="460">
        <f>VLOOKUP(N44,[9]Validacion!$I$15:$M$19,2,FALSE)</f>
        <v>1</v>
      </c>
      <c r="CZ44" s="460">
        <f>VLOOKUP(O44,[9]Validacion!$I$23:$J$27,2,FALSE)</f>
        <v>4</v>
      </c>
      <c r="DD44" s="460">
        <f>VLOOKUP($N44,[9]Validacion!$I$15:$M$19,2,FALSE)</f>
        <v>1</v>
      </c>
      <c r="DE44" s="460">
        <f>IF(AF44="Fuerte",DD44-2,IF(AND(AF44="Moderado",AG44="Directamente",AH44="Directamente"),DD44-1,IF(AND(AF44="Moderado",AG44="No Disminuye",AH44="Directamente"),DD44,IF(AND(AF44="Moderado",AG44="Directamente",AH44="No Disminuye"),DD44-1,DD44))))</f>
        <v>-1</v>
      </c>
      <c r="DF44" s="460">
        <f>VLOOKUP($O44,[9]Validacion!$I$23:$J$27,2,FALSE)</f>
        <v>4</v>
      </c>
      <c r="DG44" s="469">
        <f>IF(AF44="Fuerte",DF44,IF(AND(AF44="Moderado",AG44="Directamente",AH44="Directamente"),DF44-1,IF(AND(AF44="Moderado",AG44="No Disminuye",AH44="Directamente"),DF44-1,IF(AND(AF44="Moderado",AG44="Directamente",AH44="No Disminuye"),DF44,DF44))))</f>
        <v>4</v>
      </c>
    </row>
    <row r="45" spans="1:111" ht="81.75" customHeight="1" x14ac:dyDescent="0.25">
      <c r="A45" s="451"/>
      <c r="B45" s="451"/>
      <c r="C45" s="451"/>
      <c r="D45" s="499"/>
      <c r="E45" s="451"/>
      <c r="F45" s="451"/>
      <c r="L45" s="451"/>
      <c r="M45" s="451"/>
      <c r="N45" s="466"/>
      <c r="O45" s="466"/>
      <c r="P45" s="466"/>
      <c r="Q45" s="93" t="s">
        <v>448</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3" t="str">
        <f t="shared" si="3"/>
        <v>Fuerte</v>
      </c>
      <c r="AE45" s="466"/>
      <c r="AF45" s="466"/>
      <c r="AG45" s="466"/>
      <c r="AH45" s="466"/>
      <c r="AI45" s="466"/>
      <c r="AJ45" s="466"/>
      <c r="AK45" s="466"/>
      <c r="AL45" s="466"/>
      <c r="AM45" s="141" t="s">
        <v>449</v>
      </c>
      <c r="AN45" s="93" t="s">
        <v>450</v>
      </c>
      <c r="AO45" s="93" t="s">
        <v>473</v>
      </c>
      <c r="AP45" s="84">
        <v>43467</v>
      </c>
      <c r="AQ45" s="84">
        <v>43830</v>
      </c>
      <c r="AR45" s="93" t="s">
        <v>451</v>
      </c>
      <c r="AS45" s="498"/>
      <c r="AT45" s="498"/>
      <c r="AU45" s="93"/>
      <c r="AV45" s="93"/>
      <c r="AW45" s="120"/>
      <c r="AX45" s="86"/>
      <c r="AY45" s="462"/>
      <c r="AZ45" s="96"/>
      <c r="BA45" s="462"/>
      <c r="BB45" s="498"/>
      <c r="BC45" s="498"/>
      <c r="BD45" s="93"/>
      <c r="BE45" s="93"/>
      <c r="BF45" s="120"/>
      <c r="BG45" s="144"/>
      <c r="BH45" s="462"/>
      <c r="BI45" s="462"/>
      <c r="BJ45" s="118"/>
      <c r="BK45" s="498"/>
      <c r="BL45" s="498"/>
      <c r="BM45" s="93"/>
      <c r="BN45" s="93"/>
      <c r="BO45" s="120"/>
      <c r="BP45" s="144"/>
      <c r="BQ45" s="462"/>
      <c r="BR45" s="462"/>
      <c r="BS45" s="118"/>
      <c r="BT45" s="118"/>
      <c r="BU45" s="118"/>
      <c r="BV45" s="118"/>
      <c r="BW45" s="118"/>
      <c r="BX45" s="118"/>
      <c r="BY45" s="118"/>
      <c r="BZ45" s="118"/>
      <c r="CA45" s="118"/>
      <c r="CB45" s="118"/>
      <c r="CC45" s="93"/>
      <c r="CD45" s="93"/>
      <c r="CE45" s="93"/>
      <c r="CF45" s="93"/>
      <c r="CG45" s="93"/>
      <c r="CH45" s="93"/>
      <c r="CI45" s="93"/>
      <c r="CJ45" s="93"/>
      <c r="CK45" s="93"/>
      <c r="CY45" s="462"/>
      <c r="CZ45" s="462"/>
      <c r="DD45" s="462"/>
      <c r="DE45" s="462"/>
      <c r="DF45" s="462"/>
      <c r="DG45" s="469"/>
    </row>
    <row r="46" spans="1:111" ht="112.5" customHeight="1" x14ac:dyDescent="0.25">
      <c r="A46" s="451" t="s">
        <v>24</v>
      </c>
      <c r="B46" s="451" t="s">
        <v>27</v>
      </c>
      <c r="C46" s="451" t="s">
        <v>27</v>
      </c>
      <c r="D46" s="452" t="s">
        <v>206</v>
      </c>
      <c r="E46" s="451" t="s">
        <v>476</v>
      </c>
      <c r="F46" s="494" t="s">
        <v>477</v>
      </c>
      <c r="L46" s="451" t="s">
        <v>478</v>
      </c>
      <c r="M46" s="451" t="s">
        <v>469</v>
      </c>
      <c r="N46" s="466" t="s">
        <v>8</v>
      </c>
      <c r="O46" s="466" t="s">
        <v>14</v>
      </c>
      <c r="P46" s="466" t="str">
        <f>INDEX([9]Validacion!$C$15:$G$19,'Mapa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3" t="str">
        <f t="shared" si="3"/>
        <v>Fuerte</v>
      </c>
      <c r="AE46" s="466">
        <f>(IF(AD46="Fuerte",100,IF(AD46="Moderado",50,0))+IF(AD47="Fuerte",100,IF(AD47="Moderado",50,0)))/2</f>
        <v>100</v>
      </c>
      <c r="AF46" s="466" t="str">
        <f>IF(AE46=100,"Fuerte",IF(OR(AE46=99,AE46&gt;=50),"Moderado","Débil"))</f>
        <v>Fuerte</v>
      </c>
      <c r="AG46" s="466" t="s">
        <v>150</v>
      </c>
      <c r="AH46" s="466" t="s">
        <v>152</v>
      </c>
      <c r="AI46" s="466" t="str">
        <f>VLOOKUP(IF(DE46=0,DE46+1,DE46),[9]Validacion!$J$15:$K$19,2,FALSE)</f>
        <v>Improbable</v>
      </c>
      <c r="AJ46" s="466" t="str">
        <f>VLOOKUP(IF(DG46=0,DG46+1,DG46),[9]Validacion!$J$23:$K$27,2,FALSE)</f>
        <v>Mayor</v>
      </c>
      <c r="AK46" s="466" t="str">
        <f>INDEX([9]Validacion!$C$15:$G$19,IF(DE46=0,DE46+1,'Mapa de Riesgos'!DE46:DE47),IF(DG46=0,DG46+1,'Mapa de Riesgos'!DG46:DG47))</f>
        <v>Alta</v>
      </c>
      <c r="AL46" s="466" t="s">
        <v>226</v>
      </c>
      <c r="AM46" s="85" t="s">
        <v>480</v>
      </c>
      <c r="AN46" s="147" t="s">
        <v>481</v>
      </c>
      <c r="AO46" s="93" t="s">
        <v>482</v>
      </c>
      <c r="AP46" s="84">
        <v>43467</v>
      </c>
      <c r="AQ46" s="84">
        <v>43830</v>
      </c>
      <c r="AR46" s="93" t="s">
        <v>483</v>
      </c>
      <c r="AS46" s="497"/>
      <c r="AT46" s="497"/>
      <c r="AU46" s="93"/>
      <c r="AV46" s="93"/>
      <c r="AW46" s="120"/>
      <c r="AX46" s="86"/>
      <c r="AY46" s="460"/>
      <c r="AZ46" s="94"/>
      <c r="BA46" s="460"/>
      <c r="BB46" s="91"/>
      <c r="BC46" s="91"/>
      <c r="BD46" s="460"/>
      <c r="BE46" s="457"/>
      <c r="BF46" s="505"/>
      <c r="BG46" s="476"/>
      <c r="BH46" s="457"/>
      <c r="BI46" s="457"/>
      <c r="BJ46" s="118"/>
      <c r="BK46" s="118"/>
      <c r="BL46" s="118"/>
      <c r="BM46" s="460"/>
      <c r="BN46" s="457"/>
      <c r="BO46" s="505"/>
      <c r="BP46" s="476"/>
      <c r="BQ46" s="457"/>
      <c r="BR46" s="457"/>
      <c r="BS46" s="118"/>
      <c r="BT46" s="118"/>
      <c r="BU46" s="118"/>
      <c r="BV46" s="118"/>
      <c r="BW46" s="118"/>
      <c r="BX46" s="118"/>
      <c r="BY46" s="118"/>
      <c r="BZ46" s="118"/>
      <c r="CA46" s="118"/>
      <c r="CB46" s="118"/>
      <c r="CC46" s="93"/>
      <c r="CD46" s="93"/>
      <c r="CE46" s="93"/>
      <c r="CF46" s="93"/>
      <c r="CG46" s="93"/>
      <c r="CH46" s="93"/>
      <c r="CI46" s="93"/>
      <c r="CJ46" s="93"/>
      <c r="CK46" s="93"/>
      <c r="CY46" s="460">
        <f>VLOOKUP(N46,[9]Validacion!$I$15:$M$19,2,FALSE)</f>
        <v>4</v>
      </c>
      <c r="CZ46" s="460">
        <f>VLOOKUP(O46,[9]Validacion!$I$23:$J$27,2,FALSE)</f>
        <v>4</v>
      </c>
      <c r="DD46" s="460">
        <f>VLOOKUP($N46,[9]Validacion!$I$15:$M$19,2,FALSE)</f>
        <v>4</v>
      </c>
      <c r="DE46" s="460">
        <f>IF(AF46="Fuerte",DD46-2,IF(AND(AF46="Moderado",AG46="Directamente",AH46="Directamente"),DD46-1,IF(AND(AF46="Moderado",AG46="No Disminuye",AH46="Directamente"),DD46,IF(AND(AF46="Moderado",AG46="Directamente",AH46="No Disminuye"),DD46-1,DD46))))</f>
        <v>2</v>
      </c>
      <c r="DF46" s="460">
        <f>VLOOKUP($O46,[9]Validacion!$I$23:$J$27,2,FALSE)</f>
        <v>4</v>
      </c>
      <c r="DG46" s="469">
        <f>IF(AF46="Fuerte",DF46,IF(AND(AF46="Moderado",AG46="Directamente",AH46="Directamente"),DF46-1,IF(AND(AF46="Moderado",AG46="No Disminuye",AH46="Directamente"),DF46-1,IF(AND(AF46="Moderado",AG46="Directamente",AH46="No Disminuye"),DF46,DF46))))</f>
        <v>4</v>
      </c>
    </row>
    <row r="47" spans="1:111" ht="112.5" customHeight="1" x14ac:dyDescent="0.25">
      <c r="A47" s="451"/>
      <c r="B47" s="451"/>
      <c r="C47" s="451"/>
      <c r="D47" s="452"/>
      <c r="E47" s="451"/>
      <c r="F47" s="494"/>
      <c r="L47" s="451"/>
      <c r="M47" s="451"/>
      <c r="N47" s="466"/>
      <c r="O47" s="466"/>
      <c r="P47" s="466"/>
      <c r="Q47" s="93" t="s">
        <v>484</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3" t="str">
        <f t="shared" si="3"/>
        <v>Fuerte</v>
      </c>
      <c r="AE47" s="466"/>
      <c r="AF47" s="466"/>
      <c r="AG47" s="466"/>
      <c r="AH47" s="466"/>
      <c r="AI47" s="466"/>
      <c r="AJ47" s="466"/>
      <c r="AK47" s="466"/>
      <c r="AL47" s="466"/>
      <c r="AM47" s="141" t="s">
        <v>449</v>
      </c>
      <c r="AN47" s="93" t="s">
        <v>450</v>
      </c>
      <c r="AO47" s="93" t="s">
        <v>482</v>
      </c>
      <c r="AP47" s="84">
        <v>43467</v>
      </c>
      <c r="AQ47" s="84">
        <v>43830</v>
      </c>
      <c r="AR47" s="93" t="s">
        <v>451</v>
      </c>
      <c r="AS47" s="504"/>
      <c r="AT47" s="504"/>
      <c r="AU47" s="93"/>
      <c r="AV47" s="93"/>
      <c r="AW47" s="120"/>
      <c r="AX47" s="86"/>
      <c r="AY47" s="461"/>
      <c r="AZ47" s="95"/>
      <c r="BA47" s="461"/>
      <c r="BB47" s="99"/>
      <c r="BC47" s="99"/>
      <c r="BD47" s="461"/>
      <c r="BE47" s="458"/>
      <c r="BF47" s="506"/>
      <c r="BG47" s="503"/>
      <c r="BH47" s="458"/>
      <c r="BI47" s="458"/>
      <c r="BJ47" s="118"/>
      <c r="BK47" s="118"/>
      <c r="BL47" s="118"/>
      <c r="BM47" s="461"/>
      <c r="BN47" s="458"/>
      <c r="BO47" s="506"/>
      <c r="BP47" s="503"/>
      <c r="BQ47" s="458"/>
      <c r="BR47" s="458"/>
      <c r="BS47" s="118"/>
      <c r="BT47" s="118"/>
      <c r="BU47" s="118"/>
      <c r="BV47" s="118"/>
      <c r="BW47" s="118"/>
      <c r="BX47" s="118"/>
      <c r="BY47" s="118"/>
      <c r="BZ47" s="118"/>
      <c r="CA47" s="118"/>
      <c r="CB47" s="118"/>
      <c r="CC47" s="93"/>
      <c r="CD47" s="93"/>
      <c r="CE47" s="93"/>
      <c r="CF47" s="93"/>
      <c r="CG47" s="93"/>
      <c r="CH47" s="93"/>
      <c r="CI47" s="93"/>
      <c r="CJ47" s="93"/>
      <c r="CK47" s="93"/>
      <c r="CY47" s="461"/>
      <c r="CZ47" s="462"/>
      <c r="DD47" s="461"/>
      <c r="DE47" s="461"/>
      <c r="DF47" s="461"/>
      <c r="DG47" s="469"/>
    </row>
    <row r="48" spans="1:111" ht="127.5" customHeight="1" x14ac:dyDescent="0.25">
      <c r="A48" s="451" t="s">
        <v>24</v>
      </c>
      <c r="B48" s="451" t="s">
        <v>27</v>
      </c>
      <c r="C48" s="451" t="s">
        <v>27</v>
      </c>
      <c r="D48" s="507" t="s">
        <v>210</v>
      </c>
      <c r="E48" s="451" t="s">
        <v>485</v>
      </c>
      <c r="F48" s="451" t="s">
        <v>486</v>
      </c>
      <c r="L48" s="451" t="s">
        <v>487</v>
      </c>
      <c r="M48" s="494" t="s">
        <v>488</v>
      </c>
      <c r="N48" s="466" t="s">
        <v>10</v>
      </c>
      <c r="O48" s="466" t="s">
        <v>14</v>
      </c>
      <c r="P48" s="466" t="str">
        <f>INDEX([9]Validacion!$C$15:$G$19,'Mapa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3" t="str">
        <f t="shared" si="3"/>
        <v>Fuerte</v>
      </c>
      <c r="AE48" s="468">
        <f>(IF(AD48="Fuerte",100,IF(AD48="Moderado",50,0))+IF(AD49="Fuerte",100,IF(AD49="Moderado",50,0))+IF(AD50="Fuerte",100,IF(AD50="Moderado",50,0)))/3</f>
        <v>100</v>
      </c>
      <c r="AF48" s="466" t="str">
        <f>IF(AE48=100,"Fuerte",IF(OR(AE48=99,AE48&gt;=50),"Moderado","Débil"))</f>
        <v>Fuerte</v>
      </c>
      <c r="AG48" s="466" t="s">
        <v>150</v>
      </c>
      <c r="AH48" s="466" t="s">
        <v>152</v>
      </c>
      <c r="AI48" s="466" t="str">
        <f>VLOOKUP(IF(DE48=0,DE48+1,DE48),[9]Validacion!$J$15:$K$19,2,FALSE)</f>
        <v>Rara Vez</v>
      </c>
      <c r="AJ48" s="466" t="str">
        <f>VLOOKUP(IF(DG48=0,DG48+1,DG48),[9]Validacion!$J$23:$K$27,2,FALSE)</f>
        <v>Mayor</v>
      </c>
      <c r="AK48" s="466" t="str">
        <f>INDEX([9]Validacion!$C$15:$G$19,IF(DE48=0,DE48+1,'Mapa de Riesgos'!DE48:DE50),IF(DG48=0,DG48+1,'Mapa de Riesgos'!DG48:DG50))</f>
        <v>Alta</v>
      </c>
      <c r="AL48" s="466" t="s">
        <v>226</v>
      </c>
      <c r="AM48" s="93" t="s">
        <v>490</v>
      </c>
      <c r="AN48" s="93" t="s">
        <v>491</v>
      </c>
      <c r="AO48" s="93" t="s">
        <v>492</v>
      </c>
      <c r="AP48" s="84">
        <v>43467</v>
      </c>
      <c r="AQ48" s="84">
        <v>43830</v>
      </c>
      <c r="AR48" s="93" t="s">
        <v>493</v>
      </c>
      <c r="AS48" s="20"/>
      <c r="AT48" s="20"/>
      <c r="AU48" s="85"/>
      <c r="AV48" s="85"/>
      <c r="AW48" s="139"/>
      <c r="AX48" s="86"/>
      <c r="AY48" s="460"/>
      <c r="AZ48" s="94"/>
      <c r="BA48" s="460"/>
      <c r="BB48" s="20"/>
      <c r="BC48" s="20"/>
      <c r="BD48" s="119"/>
      <c r="BE48" s="119"/>
      <c r="BF48" s="148"/>
      <c r="BG48" s="86"/>
      <c r="BH48" s="457"/>
      <c r="BI48" s="457"/>
      <c r="BJ48" s="463" t="s">
        <v>494</v>
      </c>
      <c r="BK48" s="20"/>
      <c r="BL48" s="20"/>
      <c r="BM48" s="85"/>
      <c r="BN48" s="85"/>
      <c r="BO48" s="148"/>
      <c r="BP48" s="86"/>
      <c r="BQ48" s="480"/>
      <c r="BR48" s="480"/>
      <c r="BS48" s="463"/>
      <c r="BT48" s="118"/>
      <c r="BU48" s="118"/>
      <c r="BV48" s="118"/>
      <c r="BW48" s="118"/>
      <c r="BX48" s="118"/>
      <c r="BY48" s="118"/>
      <c r="BZ48" s="118"/>
      <c r="CA48" s="118"/>
      <c r="CB48" s="118"/>
      <c r="CC48" s="93"/>
      <c r="CD48" s="93"/>
      <c r="CE48" s="93"/>
      <c r="CF48" s="93"/>
      <c r="CG48" s="93"/>
      <c r="CH48" s="93"/>
      <c r="CI48" s="93"/>
      <c r="CJ48" s="93"/>
      <c r="CK48" s="93"/>
      <c r="CY48" s="460">
        <f>VLOOKUP(N48,[9]Validacion!$I$15:$M$19,2,FALSE)</f>
        <v>2</v>
      </c>
      <c r="CZ48" s="460">
        <f>VLOOKUP(O48,[9]Validacion!$I$23:$J$27,2,FALSE)</f>
        <v>4</v>
      </c>
      <c r="DD48" s="460">
        <f>VLOOKUP($N48,[9]Validacion!$I$15:$M$19,2,FALSE)</f>
        <v>2</v>
      </c>
      <c r="DE48" s="460">
        <f>IF(AF48="Fuerte",DD48-2,IF(AND(AF48="Moderado",AG48="Directamente",AH48="Directamente"),DD48-1,IF(AND(AF48="Moderado",AG48="No Disminuye",AH48="Directamente"),DD48,IF(AND(AF48="Moderado",AG48="Directamente",AH48="No Disminuye"),DD48-1,DD48))))</f>
        <v>0</v>
      </c>
      <c r="DF48" s="460">
        <f>VLOOKUP($O48,[9]Validacion!$I$23:$J$27,2,FALSE)</f>
        <v>4</v>
      </c>
      <c r="DG48" s="469">
        <f>IF(AF48="Fuerte",DF48,IF(AND(AF48="Moderado",AG48="Directamente",AH48="Directamente"),DF48-1,IF(AND(AF48="Moderado",AG48="No Disminuye",AH48="Directamente"),DF48-1,IF(AND(AF48="Moderado",AG48="Directamente",AH48="No Disminuye"),DF48,DF48))))</f>
        <v>4</v>
      </c>
    </row>
    <row r="49" spans="1:111" ht="86.25" customHeight="1" x14ac:dyDescent="0.25">
      <c r="A49" s="451"/>
      <c r="B49" s="451"/>
      <c r="C49" s="451"/>
      <c r="D49" s="507"/>
      <c r="E49" s="451"/>
      <c r="F49" s="451"/>
      <c r="L49" s="451"/>
      <c r="M49" s="494"/>
      <c r="N49" s="466"/>
      <c r="O49" s="466"/>
      <c r="P49" s="466"/>
      <c r="Q49" s="93" t="s">
        <v>495</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3" t="str">
        <f t="shared" si="3"/>
        <v>Fuerte</v>
      </c>
      <c r="AE49" s="468"/>
      <c r="AF49" s="466"/>
      <c r="AG49" s="466"/>
      <c r="AH49" s="466"/>
      <c r="AI49" s="466"/>
      <c r="AJ49" s="466"/>
      <c r="AK49" s="466"/>
      <c r="AL49" s="466"/>
      <c r="AM49" s="93" t="s">
        <v>496</v>
      </c>
      <c r="AN49" s="93" t="s">
        <v>497</v>
      </c>
      <c r="AO49" s="93" t="s">
        <v>492</v>
      </c>
      <c r="AP49" s="84">
        <v>43467</v>
      </c>
      <c r="AQ49" s="84">
        <v>43830</v>
      </c>
      <c r="AR49" s="93" t="s">
        <v>498</v>
      </c>
      <c r="AS49" s="20"/>
      <c r="AT49" s="20"/>
      <c r="AU49" s="463"/>
      <c r="AV49" s="463"/>
      <c r="AW49" s="474"/>
      <c r="AX49" s="476"/>
      <c r="AY49" s="461"/>
      <c r="AZ49" s="95"/>
      <c r="BA49" s="461"/>
      <c r="BB49" s="20"/>
      <c r="BC49" s="20"/>
      <c r="BD49" s="463"/>
      <c r="BE49" s="463"/>
      <c r="BF49" s="474"/>
      <c r="BG49" s="476"/>
      <c r="BH49" s="458"/>
      <c r="BI49" s="458"/>
      <c r="BJ49" s="464"/>
      <c r="BK49" s="20"/>
      <c r="BL49" s="20"/>
      <c r="BM49" s="463"/>
      <c r="BN49" s="463"/>
      <c r="BO49" s="474"/>
      <c r="BP49" s="476"/>
      <c r="BQ49" s="481"/>
      <c r="BR49" s="481"/>
      <c r="BS49" s="464"/>
      <c r="BT49" s="118"/>
      <c r="BU49" s="118"/>
      <c r="BV49" s="118"/>
      <c r="BW49" s="118"/>
      <c r="BX49" s="118"/>
      <c r="BY49" s="118"/>
      <c r="BZ49" s="118"/>
      <c r="CA49" s="118"/>
      <c r="CB49" s="118"/>
      <c r="CC49" s="93"/>
      <c r="CD49" s="93"/>
      <c r="CE49" s="93"/>
      <c r="CF49" s="93"/>
      <c r="CG49" s="93"/>
      <c r="CH49" s="93"/>
      <c r="CI49" s="93"/>
      <c r="CJ49" s="93"/>
      <c r="CK49" s="93"/>
      <c r="CY49" s="461"/>
      <c r="CZ49" s="461"/>
      <c r="DD49" s="461"/>
      <c r="DE49" s="461"/>
      <c r="DF49" s="461"/>
      <c r="DG49" s="469"/>
    </row>
    <row r="50" spans="1:111" ht="105" customHeight="1" x14ac:dyDescent="0.25">
      <c r="A50" s="451"/>
      <c r="B50" s="451"/>
      <c r="C50" s="451"/>
      <c r="D50" s="507"/>
      <c r="E50" s="451"/>
      <c r="F50" s="451"/>
      <c r="L50" s="451"/>
      <c r="M50" s="494"/>
      <c r="N50" s="466"/>
      <c r="O50" s="466"/>
      <c r="P50" s="466"/>
      <c r="Q50" s="93" t="s">
        <v>499</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3" t="str">
        <f t="shared" si="3"/>
        <v>Fuerte</v>
      </c>
      <c r="AE50" s="468"/>
      <c r="AF50" s="466"/>
      <c r="AG50" s="466"/>
      <c r="AH50" s="466"/>
      <c r="AI50" s="466"/>
      <c r="AJ50" s="466"/>
      <c r="AK50" s="466"/>
      <c r="AL50" s="466"/>
      <c r="AM50" s="93" t="s">
        <v>500</v>
      </c>
      <c r="AN50" s="93" t="s">
        <v>501</v>
      </c>
      <c r="AO50" s="93" t="s">
        <v>492</v>
      </c>
      <c r="AP50" s="84">
        <v>43467</v>
      </c>
      <c r="AQ50" s="84">
        <v>43830</v>
      </c>
      <c r="AR50" s="93" t="s">
        <v>502</v>
      </c>
      <c r="AS50" s="20"/>
      <c r="AT50" s="20"/>
      <c r="AU50" s="465"/>
      <c r="AV50" s="465"/>
      <c r="AW50" s="475"/>
      <c r="AX50" s="477"/>
      <c r="AY50" s="462"/>
      <c r="AZ50" s="96"/>
      <c r="BA50" s="462"/>
      <c r="BB50" s="20"/>
      <c r="BC50" s="20"/>
      <c r="BD50" s="465"/>
      <c r="BE50" s="465"/>
      <c r="BF50" s="475"/>
      <c r="BG50" s="477"/>
      <c r="BH50" s="459"/>
      <c r="BI50" s="459"/>
      <c r="BJ50" s="465"/>
      <c r="BK50" s="20"/>
      <c r="BL50" s="20"/>
      <c r="BM50" s="465"/>
      <c r="BN50" s="465"/>
      <c r="BO50" s="475"/>
      <c r="BP50" s="477"/>
      <c r="BQ50" s="482"/>
      <c r="BR50" s="482"/>
      <c r="BS50" s="465"/>
      <c r="BT50" s="118"/>
      <c r="BU50" s="118"/>
      <c r="BV50" s="118"/>
      <c r="BW50" s="118"/>
      <c r="BX50" s="118"/>
      <c r="BY50" s="118"/>
      <c r="BZ50" s="118"/>
      <c r="CA50" s="118"/>
      <c r="CB50" s="118"/>
      <c r="CC50" s="93"/>
      <c r="CD50" s="93"/>
      <c r="CE50" s="93"/>
      <c r="CF50" s="93"/>
      <c r="CG50" s="93"/>
      <c r="CH50" s="93"/>
      <c r="CI50" s="93"/>
      <c r="CJ50" s="93"/>
      <c r="CK50" s="93"/>
      <c r="CY50" s="462"/>
      <c r="CZ50" s="462"/>
      <c r="DD50" s="461"/>
      <c r="DE50" s="461"/>
      <c r="DF50" s="461"/>
      <c r="DG50" s="469"/>
    </row>
    <row r="51" spans="1:111" ht="108.75" customHeight="1" x14ac:dyDescent="0.25">
      <c r="A51" s="451" t="s">
        <v>24</v>
      </c>
      <c r="B51" s="451" t="s">
        <v>27</v>
      </c>
      <c r="C51" s="451" t="s">
        <v>27</v>
      </c>
      <c r="D51" s="508" t="s">
        <v>227</v>
      </c>
      <c r="E51" s="486" t="s">
        <v>503</v>
      </c>
      <c r="F51" s="451" t="s">
        <v>504</v>
      </c>
      <c r="L51" s="451" t="s">
        <v>505</v>
      </c>
      <c r="M51" s="451" t="s">
        <v>506</v>
      </c>
      <c r="N51" s="466" t="s">
        <v>10</v>
      </c>
      <c r="O51" s="466" t="s">
        <v>14</v>
      </c>
      <c r="P51" s="466" t="str">
        <f>INDEX([9]Validacion!$C$15:$G$19,'Mapa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3" t="str">
        <f t="shared" si="3"/>
        <v>Fuerte</v>
      </c>
      <c r="AE51" s="466">
        <f>(IF(AD51="Fuerte",100,IF(AD51="Moderado",50,0))+IF(AD52="Fuerte",100,IF(AD52="Moderado",50,0)))/2</f>
        <v>100</v>
      </c>
      <c r="AF51" s="466" t="str">
        <f>IF(AE51=100,"Fuerte",IF(OR(AE51=99,AE51&gt;=50),"Moderado","Débil"))</f>
        <v>Fuerte</v>
      </c>
      <c r="AG51" s="466" t="s">
        <v>150</v>
      </c>
      <c r="AH51" s="466" t="s">
        <v>152</v>
      </c>
      <c r="AI51" s="466" t="str">
        <f>VLOOKUP(IF(DE51=0,DE51+1,DE51),[9]Validacion!$J$15:$K$19,2,FALSE)</f>
        <v>Rara Vez</v>
      </c>
      <c r="AJ51" s="466" t="str">
        <f>VLOOKUP(IF(DG51=0,DG51+1,DG51),[9]Validacion!$J$23:$K$27,2,FALSE)</f>
        <v>Mayor</v>
      </c>
      <c r="AK51" s="466" t="str">
        <f>INDEX([9]Validacion!$C$15:$G$19,IF(DE51=0,DE51+1,'Mapa de Riesgos'!DE51:DE52),IF(DG51=0,DG51+1,'Mapa de Riesgos'!DG51:DG52))</f>
        <v>Alta</v>
      </c>
      <c r="AL51" s="466" t="s">
        <v>226</v>
      </c>
      <c r="AM51" s="93" t="s">
        <v>508</v>
      </c>
      <c r="AN51" s="93" t="s">
        <v>509</v>
      </c>
      <c r="AO51" s="93" t="s">
        <v>510</v>
      </c>
      <c r="AP51" s="84">
        <v>43467</v>
      </c>
      <c r="AQ51" s="84">
        <v>43830</v>
      </c>
      <c r="AR51" s="93" t="s">
        <v>511</v>
      </c>
      <c r="AS51" s="20"/>
      <c r="AT51" s="20"/>
      <c r="AU51" s="93"/>
      <c r="AV51" s="93"/>
      <c r="AW51" s="120"/>
      <c r="AX51" s="86"/>
      <c r="AY51" s="460"/>
      <c r="AZ51" s="94"/>
      <c r="BA51" s="460"/>
      <c r="BB51" s="20"/>
      <c r="BC51" s="20"/>
      <c r="BD51" s="93"/>
      <c r="BE51" s="147"/>
      <c r="BF51" s="123"/>
      <c r="BG51" s="86"/>
      <c r="BH51" s="460"/>
      <c r="BI51" s="460"/>
      <c r="BJ51" s="457"/>
      <c r="BK51" s="20"/>
      <c r="BL51" s="20"/>
      <c r="BM51" s="93"/>
      <c r="BN51" s="93"/>
      <c r="BO51" s="123"/>
      <c r="BP51" s="86"/>
      <c r="BQ51" s="463"/>
      <c r="BR51" s="463"/>
      <c r="BS51" s="463"/>
      <c r="BT51" s="118"/>
      <c r="BU51" s="118"/>
      <c r="BV51" s="118"/>
      <c r="BW51" s="118"/>
      <c r="BX51" s="118"/>
      <c r="BY51" s="118"/>
      <c r="BZ51" s="118"/>
      <c r="CA51" s="118"/>
      <c r="CB51" s="118"/>
      <c r="CC51" s="93"/>
      <c r="CD51" s="93"/>
      <c r="CE51" s="93"/>
      <c r="CF51" s="93"/>
      <c r="CG51" s="93"/>
      <c r="CH51" s="93"/>
      <c r="CI51" s="93"/>
      <c r="CJ51" s="93"/>
      <c r="CK51" s="93"/>
      <c r="CY51" s="460">
        <f>VLOOKUP(N51,[9]Validacion!$I$15:$M$19,2,FALSE)</f>
        <v>2</v>
      </c>
      <c r="CZ51" s="460">
        <f>VLOOKUP(O51,[9]Validacion!$I$23:$J$27,2,FALSE)</f>
        <v>4</v>
      </c>
      <c r="DD51" s="460">
        <f>VLOOKUP($N51,[9]Validacion!$I$15:$M$19,2,FALSE)</f>
        <v>2</v>
      </c>
      <c r="DE51" s="460">
        <f>IF(AF51="Fuerte",DD51-2,IF(AND(AF51="Moderado",AG51="Directamente",AH51="Directamente"),DD51-1,IF(AND(AF51="Moderado",AG51="No Disminuye",AH51="Directamente"),DD51,IF(AND(AF51="Moderado",AG51="Directamente",AH51="No Disminuye"),DD51-1,DD51))))</f>
        <v>0</v>
      </c>
      <c r="DF51" s="460">
        <f>VLOOKUP($O51,[9]Validacion!$I$23:$J$27,2,FALSE)</f>
        <v>4</v>
      </c>
      <c r="DG51" s="469">
        <f>IF(AF51="Fuerte",DF51,IF(AND(AF51="Moderado",AG51="Directamente",AH51="Directamente"),DF51-1,IF(AND(AF51="Moderado",AG51="No Disminuye",AH51="Directamente"),DF51-1,IF(AND(AF51="Moderado",AG51="Directamente",AH51="No Disminuye"),DF51,DF51))))</f>
        <v>4</v>
      </c>
    </row>
    <row r="52" spans="1:111" ht="93" customHeight="1" x14ac:dyDescent="0.25">
      <c r="A52" s="451"/>
      <c r="B52" s="451"/>
      <c r="C52" s="451"/>
      <c r="D52" s="508"/>
      <c r="E52" s="486"/>
      <c r="F52" s="451"/>
      <c r="L52" s="451"/>
      <c r="M52" s="451"/>
      <c r="N52" s="466"/>
      <c r="O52" s="466"/>
      <c r="P52" s="466"/>
      <c r="Q52" s="93" t="s">
        <v>512</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3" t="str">
        <f t="shared" si="3"/>
        <v>Fuerte</v>
      </c>
      <c r="AE52" s="466"/>
      <c r="AF52" s="466"/>
      <c r="AG52" s="466"/>
      <c r="AH52" s="466"/>
      <c r="AI52" s="466"/>
      <c r="AJ52" s="466"/>
      <c r="AK52" s="466"/>
      <c r="AL52" s="466"/>
      <c r="AM52" s="93" t="s">
        <v>513</v>
      </c>
      <c r="AN52" s="93" t="s">
        <v>514</v>
      </c>
      <c r="AO52" s="93" t="s">
        <v>510</v>
      </c>
      <c r="AP52" s="84">
        <v>43467</v>
      </c>
      <c r="AQ52" s="84">
        <v>43830</v>
      </c>
      <c r="AR52" s="93" t="s">
        <v>515</v>
      </c>
      <c r="AS52" s="20"/>
      <c r="AT52" s="20"/>
      <c r="AU52" s="93"/>
      <c r="AV52" s="93"/>
      <c r="AW52" s="114"/>
      <c r="AX52" s="86"/>
      <c r="AY52" s="462"/>
      <c r="AZ52" s="96"/>
      <c r="BA52" s="462"/>
      <c r="BB52" s="20"/>
      <c r="BC52" s="20"/>
      <c r="BD52" s="93"/>
      <c r="BE52" s="93"/>
      <c r="BF52" s="114"/>
      <c r="BG52" s="144"/>
      <c r="BH52" s="462"/>
      <c r="BI52" s="462"/>
      <c r="BJ52" s="459"/>
      <c r="BK52" s="20"/>
      <c r="BL52" s="20"/>
      <c r="BM52" s="93"/>
      <c r="BN52" s="93"/>
      <c r="BO52" s="114"/>
      <c r="BP52" s="144"/>
      <c r="BQ52" s="465"/>
      <c r="BR52" s="465"/>
      <c r="BS52" s="465"/>
      <c r="BT52" s="118"/>
      <c r="BU52" s="118"/>
      <c r="BV52" s="118"/>
      <c r="BW52" s="118"/>
      <c r="BX52" s="118"/>
      <c r="BY52" s="118"/>
      <c r="BZ52" s="118"/>
      <c r="CA52" s="118"/>
      <c r="CB52" s="118"/>
      <c r="CC52" s="93"/>
      <c r="CD52" s="93"/>
      <c r="CE52" s="93"/>
      <c r="CF52" s="93"/>
      <c r="CG52" s="93"/>
      <c r="CH52" s="93"/>
      <c r="CI52" s="93"/>
      <c r="CJ52" s="93"/>
      <c r="CK52" s="93"/>
      <c r="CY52" s="462"/>
      <c r="CZ52" s="462"/>
      <c r="DD52" s="461"/>
      <c r="DE52" s="461"/>
      <c r="DF52" s="461"/>
      <c r="DG52" s="469"/>
    </row>
    <row r="53" spans="1:111" ht="138" customHeight="1" x14ac:dyDescent="0.25">
      <c r="A53" s="93" t="s">
        <v>24</v>
      </c>
      <c r="B53" s="93" t="s">
        <v>27</v>
      </c>
      <c r="C53" s="93" t="s">
        <v>27</v>
      </c>
      <c r="D53" s="149" t="s">
        <v>212</v>
      </c>
      <c r="E53" s="85" t="s">
        <v>516</v>
      </c>
      <c r="F53" s="93" t="s">
        <v>517</v>
      </c>
      <c r="L53" s="93" t="s">
        <v>518</v>
      </c>
      <c r="M53" s="93" t="s">
        <v>519</v>
      </c>
      <c r="N53" s="90" t="s">
        <v>9</v>
      </c>
      <c r="O53" s="90" t="s">
        <v>14</v>
      </c>
      <c r="P53" s="90" t="str">
        <f>INDEX([9]Validacion!$C$15:$G$19,'Mapa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3"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18"/>
      <c r="BE53" s="118"/>
      <c r="BF53" s="118"/>
      <c r="BG53" s="118"/>
      <c r="BH53" s="118"/>
      <c r="BI53" s="118"/>
      <c r="BJ53" s="118"/>
      <c r="BK53" s="118"/>
      <c r="BL53" s="118"/>
      <c r="BM53" s="118"/>
      <c r="BN53" s="118"/>
      <c r="BO53" s="118"/>
      <c r="BP53" s="118"/>
      <c r="BQ53" s="118"/>
      <c r="BR53" s="118"/>
      <c r="BS53" s="118"/>
      <c r="BT53" s="118"/>
      <c r="BU53" s="118"/>
      <c r="BV53" s="118"/>
      <c r="BW53" s="118"/>
      <c r="BX53" s="118"/>
      <c r="BY53" s="118"/>
      <c r="BZ53" s="118"/>
      <c r="CA53" s="118"/>
      <c r="CB53" s="118"/>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5" customHeight="1" x14ac:dyDescent="0.25">
      <c r="A54" s="451" t="s">
        <v>24</v>
      </c>
      <c r="B54" s="451" t="s">
        <v>27</v>
      </c>
      <c r="C54" s="451" t="s">
        <v>27</v>
      </c>
      <c r="D54" s="510" t="s">
        <v>219</v>
      </c>
      <c r="E54" s="511" t="s">
        <v>524</v>
      </c>
      <c r="F54" s="511" t="s">
        <v>525</v>
      </c>
      <c r="L54" s="486" t="s">
        <v>526</v>
      </c>
      <c r="M54" s="511" t="s">
        <v>527</v>
      </c>
      <c r="N54" s="509" t="s">
        <v>11</v>
      </c>
      <c r="O54" s="509" t="s">
        <v>14</v>
      </c>
      <c r="P54" s="509" t="str">
        <f>INDEX([9]Validacion!$C$15:$G$19,'Mapa de Riesgos'!CY54:CY57,'Mapa de Riesgos'!CZ54:CZ57)</f>
        <v>Alta</v>
      </c>
      <c r="Q54" s="115" t="s">
        <v>528</v>
      </c>
      <c r="R54" s="150" t="s">
        <v>158</v>
      </c>
      <c r="S54" s="151" t="s">
        <v>58</v>
      </c>
      <c r="T54" s="150" t="s">
        <v>59</v>
      </c>
      <c r="U54" s="150" t="s">
        <v>60</v>
      </c>
      <c r="V54" s="150" t="s">
        <v>61</v>
      </c>
      <c r="W54" s="150" t="s">
        <v>62</v>
      </c>
      <c r="X54" s="150" t="s">
        <v>75</v>
      </c>
      <c r="Y54" s="150" t="s">
        <v>63</v>
      </c>
      <c r="Z54" s="150">
        <f t="shared" si="0"/>
        <v>100</v>
      </c>
      <c r="AA54" s="150" t="str">
        <f t="shared" si="6"/>
        <v>Fuerte</v>
      </c>
      <c r="AB54" s="150" t="s">
        <v>141</v>
      </c>
      <c r="AC54" s="152">
        <f t="shared" si="2"/>
        <v>200</v>
      </c>
      <c r="AD54" s="153" t="str">
        <f t="shared" si="3"/>
        <v>Fuerte</v>
      </c>
      <c r="AE54" s="468">
        <f>(IF(AD54="Fuerte",100,IF(AD54="Moderado",50,0))+IF(AD55="Fuerte",100,IF(AD55="Moderado",50,0))+IF(AD56="Fuerte",100,IF(AD56="Moderado",50,0))+IF(AD57="Fuerte",100,IF(AD57="Moderado",50,0)))/4</f>
        <v>100</v>
      </c>
      <c r="AF54" s="509" t="str">
        <f>IF(AE54=100,"Fuerte",IF(OR(AE54=99,AE54&gt;=50),"Moderado","Débil"))</f>
        <v>Fuerte</v>
      </c>
      <c r="AG54" s="509" t="s">
        <v>150</v>
      </c>
      <c r="AH54" s="509" t="s">
        <v>152</v>
      </c>
      <c r="AI54" s="466" t="str">
        <f>VLOOKUP(IF(DE54=0,DE54+1,IF(DE54=-1,DE54+2,DE54)),[9]Validacion!$J$15:$K$19,2,FALSE)</f>
        <v>Rara Vez</v>
      </c>
      <c r="AJ54" s="509" t="str">
        <f>VLOOKUP(IF(DG54=0,DG54+1,DG54),[9]Validacion!$J$23:$K$27,2,FALSE)</f>
        <v>Mayor</v>
      </c>
      <c r="AK54" s="509" t="str">
        <f>INDEX([9]Validacion!$C$15:$G$19,IF(DE54=0,DE54+1,IF(DE54=-1,DE54+2,'Mapa de Riesgos'!DE54:DE57)),IF(DG54=0,DG54+1,'Mapa de Riesgos'!DG54:DG57))</f>
        <v>Alta</v>
      </c>
      <c r="AL54" s="509" t="s">
        <v>226</v>
      </c>
      <c r="AM54" s="115" t="s">
        <v>529</v>
      </c>
      <c r="AN54" s="115" t="s">
        <v>530</v>
      </c>
      <c r="AO54" s="115" t="s">
        <v>531</v>
      </c>
      <c r="AP54" s="84">
        <v>43467</v>
      </c>
      <c r="AQ54" s="84">
        <v>43830</v>
      </c>
      <c r="AR54" s="93" t="s">
        <v>532</v>
      </c>
      <c r="AS54" s="20"/>
      <c r="AT54" s="20"/>
      <c r="AU54" s="93"/>
      <c r="AV54" s="93"/>
      <c r="AW54" s="90"/>
      <c r="AX54" s="86"/>
      <c r="AY54" s="460"/>
      <c r="AZ54" s="94"/>
      <c r="BA54" s="460"/>
      <c r="BB54" s="91"/>
      <c r="BC54" s="91"/>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c r="CC54" s="93"/>
      <c r="CD54" s="93"/>
      <c r="CE54" s="93"/>
      <c r="CF54" s="93"/>
      <c r="CG54" s="93"/>
      <c r="CH54" s="93"/>
      <c r="CI54" s="93"/>
      <c r="CJ54" s="93"/>
      <c r="CK54" s="93"/>
      <c r="CY54" s="460">
        <f>VLOOKUP(N54,[9]Validacion!$I$15:$M$19,2,FALSE)</f>
        <v>1</v>
      </c>
      <c r="CZ54" s="460">
        <f>VLOOKUP(O54,[9]Validacion!$I$23:$J$27,2,FALSE)</f>
        <v>4</v>
      </c>
      <c r="DD54" s="460">
        <f>VLOOKUP($N54,[9]Validacion!$I$15:$M$19,2,FALSE)</f>
        <v>1</v>
      </c>
      <c r="DE54" s="460">
        <f>IF(AF54="Fuerte",DD54-2,IF(AND(AF54="Moderado",AG54="Directamente",AH54="Directamente"),DD54-1,IF(AND(AF54="Moderado",AG54="No Disminuye",AH54="Directamente"),DD54,IF(AND(AF54="Moderado",AG54="Directamente",AH54="No Disminuye"),DD54-1,DD54))))</f>
        <v>-1</v>
      </c>
      <c r="DF54" s="460">
        <f>VLOOKUP($O54,[9]Validacion!$I$23:$J$27,2,FALSE)</f>
        <v>4</v>
      </c>
      <c r="DG54" s="469">
        <f>IF(AF54="Fuerte",DF54,IF(AND(AF54="Moderado",AG54="Directamente",AH54="Directamente"),DF54-1,IF(AND(AF54="Moderado",AG54="No Disminuye",AH54="Directamente"),DF54-1,IF(AND(AF54="Moderado",AG54="Directamente",AH54="No Disminuye"),DF54,DF54))))</f>
        <v>4</v>
      </c>
    </row>
    <row r="55" spans="1:111" ht="115.5" customHeight="1" x14ac:dyDescent="0.25">
      <c r="A55" s="451"/>
      <c r="B55" s="451"/>
      <c r="C55" s="451"/>
      <c r="D55" s="510"/>
      <c r="E55" s="511"/>
      <c r="F55" s="511"/>
      <c r="L55" s="486"/>
      <c r="M55" s="511"/>
      <c r="N55" s="509"/>
      <c r="O55" s="509"/>
      <c r="P55" s="509"/>
      <c r="Q55" s="115" t="s">
        <v>533</v>
      </c>
      <c r="R55" s="150" t="s">
        <v>158</v>
      </c>
      <c r="S55" s="151" t="s">
        <v>58</v>
      </c>
      <c r="T55" s="150" t="s">
        <v>59</v>
      </c>
      <c r="U55" s="150" t="s">
        <v>60</v>
      </c>
      <c r="V55" s="150" t="s">
        <v>61</v>
      </c>
      <c r="W55" s="150" t="s">
        <v>62</v>
      </c>
      <c r="X55" s="150" t="s">
        <v>75</v>
      </c>
      <c r="Y55" s="150" t="s">
        <v>63</v>
      </c>
      <c r="Z55" s="150">
        <f t="shared" si="0"/>
        <v>100</v>
      </c>
      <c r="AA55" s="150" t="str">
        <f t="shared" si="6"/>
        <v>Fuerte</v>
      </c>
      <c r="AB55" s="150" t="s">
        <v>141</v>
      </c>
      <c r="AC55" s="152">
        <f t="shared" si="2"/>
        <v>200</v>
      </c>
      <c r="AD55" s="153" t="str">
        <f t="shared" si="3"/>
        <v>Fuerte</v>
      </c>
      <c r="AE55" s="468"/>
      <c r="AF55" s="509"/>
      <c r="AG55" s="509"/>
      <c r="AH55" s="509"/>
      <c r="AI55" s="466"/>
      <c r="AJ55" s="509"/>
      <c r="AK55" s="509"/>
      <c r="AL55" s="509"/>
      <c r="AM55" s="115" t="s">
        <v>534</v>
      </c>
      <c r="AN55" s="115" t="s">
        <v>535</v>
      </c>
      <c r="AO55" s="115" t="s">
        <v>531</v>
      </c>
      <c r="AP55" s="84">
        <v>43467</v>
      </c>
      <c r="AQ55" s="84">
        <v>43830</v>
      </c>
      <c r="AR55" s="93" t="s">
        <v>536</v>
      </c>
      <c r="AS55" s="140"/>
      <c r="AT55" s="140"/>
      <c r="AU55" s="93"/>
      <c r="AV55" s="93"/>
      <c r="AW55" s="90"/>
      <c r="AX55" s="86"/>
      <c r="AY55" s="461"/>
      <c r="AZ55" s="95"/>
      <c r="BA55" s="461"/>
      <c r="BB55" s="99"/>
      <c r="BC55" s="99"/>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93"/>
      <c r="CD55" s="93"/>
      <c r="CE55" s="93"/>
      <c r="CF55" s="93"/>
      <c r="CG55" s="93"/>
      <c r="CH55" s="93"/>
      <c r="CI55" s="93"/>
      <c r="CJ55" s="93"/>
      <c r="CK55" s="93"/>
      <c r="CY55" s="461"/>
      <c r="CZ55" s="461"/>
      <c r="DD55" s="461"/>
      <c r="DE55" s="461"/>
      <c r="DF55" s="461"/>
      <c r="DG55" s="469"/>
    </row>
    <row r="56" spans="1:111" ht="92.25" customHeight="1" x14ac:dyDescent="0.25">
      <c r="A56" s="451"/>
      <c r="B56" s="451"/>
      <c r="C56" s="451"/>
      <c r="D56" s="510"/>
      <c r="E56" s="511"/>
      <c r="F56" s="511"/>
      <c r="L56" s="486"/>
      <c r="M56" s="511"/>
      <c r="N56" s="509"/>
      <c r="O56" s="509"/>
      <c r="P56" s="509"/>
      <c r="Q56" s="115" t="s">
        <v>537</v>
      </c>
      <c r="R56" s="150" t="s">
        <v>158</v>
      </c>
      <c r="S56" s="151" t="s">
        <v>58</v>
      </c>
      <c r="T56" s="150" t="s">
        <v>59</v>
      </c>
      <c r="U56" s="150" t="s">
        <v>60</v>
      </c>
      <c r="V56" s="150" t="s">
        <v>61</v>
      </c>
      <c r="W56" s="150" t="s">
        <v>62</v>
      </c>
      <c r="X56" s="150" t="s">
        <v>75</v>
      </c>
      <c r="Y56" s="150" t="s">
        <v>63</v>
      </c>
      <c r="Z56" s="150">
        <f t="shared" si="0"/>
        <v>100</v>
      </c>
      <c r="AA56" s="150" t="str">
        <f t="shared" si="6"/>
        <v>Fuerte</v>
      </c>
      <c r="AB56" s="150" t="s">
        <v>141</v>
      </c>
      <c r="AC56" s="152">
        <f t="shared" si="2"/>
        <v>200</v>
      </c>
      <c r="AD56" s="153" t="str">
        <f t="shared" si="3"/>
        <v>Fuerte</v>
      </c>
      <c r="AE56" s="468"/>
      <c r="AF56" s="509"/>
      <c r="AG56" s="509"/>
      <c r="AH56" s="509"/>
      <c r="AI56" s="466"/>
      <c r="AJ56" s="509"/>
      <c r="AK56" s="509"/>
      <c r="AL56" s="509"/>
      <c r="AM56" s="115" t="s">
        <v>538</v>
      </c>
      <c r="AN56" s="115" t="s">
        <v>539</v>
      </c>
      <c r="AO56" s="115" t="s">
        <v>531</v>
      </c>
      <c r="AP56" s="84">
        <v>43467</v>
      </c>
      <c r="AQ56" s="84">
        <v>43830</v>
      </c>
      <c r="AR56" s="93" t="s">
        <v>540</v>
      </c>
      <c r="AS56" s="497"/>
      <c r="AT56" s="512"/>
      <c r="AU56" s="93"/>
      <c r="AV56" s="93"/>
      <c r="AW56" s="90"/>
      <c r="AX56" s="86"/>
      <c r="AY56" s="461"/>
      <c r="AZ56" s="95"/>
      <c r="BA56" s="461"/>
      <c r="BB56" s="99"/>
      <c r="BC56" s="99"/>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93"/>
      <c r="CD56" s="93"/>
      <c r="CE56" s="93"/>
      <c r="CF56" s="93"/>
      <c r="CG56" s="93"/>
      <c r="CH56" s="93"/>
      <c r="CI56" s="93"/>
      <c r="CJ56" s="93"/>
      <c r="CK56" s="93"/>
      <c r="CY56" s="461"/>
      <c r="CZ56" s="461"/>
      <c r="DD56" s="461"/>
      <c r="DE56" s="461"/>
      <c r="DF56" s="461"/>
      <c r="DG56" s="469"/>
    </row>
    <row r="57" spans="1:111" ht="84" customHeight="1" x14ac:dyDescent="0.25">
      <c r="A57" s="451"/>
      <c r="B57" s="451"/>
      <c r="C57" s="451"/>
      <c r="D57" s="510"/>
      <c r="E57" s="511"/>
      <c r="F57" s="511"/>
      <c r="L57" s="486"/>
      <c r="M57" s="511"/>
      <c r="N57" s="509"/>
      <c r="O57" s="509"/>
      <c r="P57" s="509"/>
      <c r="Q57" s="115" t="s">
        <v>541</v>
      </c>
      <c r="R57" s="150" t="s">
        <v>158</v>
      </c>
      <c r="S57" s="151" t="s">
        <v>58</v>
      </c>
      <c r="T57" s="150" t="s">
        <v>59</v>
      </c>
      <c r="U57" s="150" t="s">
        <v>60</v>
      </c>
      <c r="V57" s="150" t="s">
        <v>61</v>
      </c>
      <c r="W57" s="150" t="s">
        <v>62</v>
      </c>
      <c r="X57" s="150" t="s">
        <v>75</v>
      </c>
      <c r="Y57" s="150" t="s">
        <v>63</v>
      </c>
      <c r="Z57" s="150">
        <f t="shared" si="0"/>
        <v>100</v>
      </c>
      <c r="AA57" s="150" t="str">
        <f t="shared" si="6"/>
        <v>Fuerte</v>
      </c>
      <c r="AB57" s="150" t="s">
        <v>141</v>
      </c>
      <c r="AC57" s="152">
        <f t="shared" si="2"/>
        <v>200</v>
      </c>
      <c r="AD57" s="153" t="str">
        <f t="shared" si="3"/>
        <v>Fuerte</v>
      </c>
      <c r="AE57" s="468"/>
      <c r="AF57" s="509"/>
      <c r="AG57" s="509"/>
      <c r="AH57" s="509"/>
      <c r="AI57" s="466"/>
      <c r="AJ57" s="509"/>
      <c r="AK57" s="509"/>
      <c r="AL57" s="509"/>
      <c r="AM57" s="115" t="s">
        <v>542</v>
      </c>
      <c r="AN57" s="115" t="s">
        <v>543</v>
      </c>
      <c r="AO57" s="115" t="s">
        <v>531</v>
      </c>
      <c r="AP57" s="84">
        <v>43467</v>
      </c>
      <c r="AQ57" s="84">
        <v>43830</v>
      </c>
      <c r="AR57" s="93" t="s">
        <v>544</v>
      </c>
      <c r="AS57" s="498"/>
      <c r="AT57" s="513"/>
      <c r="AU57" s="93"/>
      <c r="AV57" s="93"/>
      <c r="AW57" s="90"/>
      <c r="AX57" s="86"/>
      <c r="AY57" s="462"/>
      <c r="AZ57" s="96"/>
      <c r="BA57" s="462"/>
      <c r="BB57" s="92"/>
      <c r="BC57" s="92"/>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93"/>
      <c r="CD57" s="93"/>
      <c r="CE57" s="93"/>
      <c r="CF57" s="93"/>
      <c r="CG57" s="93"/>
      <c r="CH57" s="93"/>
      <c r="CI57" s="93"/>
      <c r="CJ57" s="93"/>
      <c r="CK57" s="93"/>
      <c r="CM57" s="124"/>
      <c r="CY57" s="462"/>
      <c r="CZ57" s="462"/>
      <c r="DD57" s="461"/>
      <c r="DE57" s="461"/>
      <c r="DF57" s="461"/>
      <c r="DG57" s="469"/>
    </row>
    <row r="58" spans="1:111" ht="129" customHeight="1" x14ac:dyDescent="0.25">
      <c r="A58" s="451" t="s">
        <v>53</v>
      </c>
      <c r="B58" s="451" t="s">
        <v>27</v>
      </c>
      <c r="C58" s="451" t="s">
        <v>27</v>
      </c>
      <c r="D58" s="517" t="s">
        <v>220</v>
      </c>
      <c r="E58" s="451" t="s">
        <v>545</v>
      </c>
      <c r="F58" s="451" t="s">
        <v>546</v>
      </c>
      <c r="L58" s="451" t="s">
        <v>547</v>
      </c>
      <c r="M58" s="486" t="s">
        <v>548</v>
      </c>
      <c r="N58" s="466" t="s">
        <v>9</v>
      </c>
      <c r="O58" s="466" t="s">
        <v>14</v>
      </c>
      <c r="P58" s="466" t="str">
        <f>INDEX([9]Validacion!$C$15:$G$19,'Mapa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466">
        <f>(IF(AD58="Fuerte",100,IF(AD58="Moderado",50,0))+IF(AD59="Fuerte",100,IF(AD59="Moderado",50,0)))/2</f>
        <v>100</v>
      </c>
      <c r="AF58" s="466" t="str">
        <f>IF(AE58=100,"Fuerte",IF(OR(AE58=99,AE58&gt;=50),"Moderado","Débil"))</f>
        <v>Fuerte</v>
      </c>
      <c r="AG58" s="466" t="s">
        <v>150</v>
      </c>
      <c r="AH58" s="466" t="s">
        <v>152</v>
      </c>
      <c r="AI58" s="466" t="str">
        <f>VLOOKUP(IF(DE58=0,DE58+1,DE58),[9]Validacion!$J$15:$K$19,2,FALSE)</f>
        <v>Rara Vez</v>
      </c>
      <c r="AJ58" s="466" t="str">
        <f>VLOOKUP(IF(DG58=0,DG58+1,DG58),[9]Validacion!$J$23:$K$27,2,FALSE)</f>
        <v>Mayor</v>
      </c>
      <c r="AK58" s="466" t="str">
        <f>INDEX([9]Validacion!$C$15:$G$19,IF(DE58=0,DE58+1,'Mapa de Riesgos'!DE58:DE59),IF(DG58=0,DG58+1,'Mapa de Riesgos'!DG58:DG59))</f>
        <v>Alta</v>
      </c>
      <c r="AL58" s="466" t="s">
        <v>226</v>
      </c>
      <c r="AM58" s="115" t="s">
        <v>550</v>
      </c>
      <c r="AN58" s="93" t="s">
        <v>551</v>
      </c>
      <c r="AO58" s="93" t="s">
        <v>552</v>
      </c>
      <c r="AP58" s="84">
        <v>43467</v>
      </c>
      <c r="AQ58" s="84">
        <v>43830</v>
      </c>
      <c r="AR58" s="93" t="s">
        <v>553</v>
      </c>
      <c r="AS58" s="20"/>
      <c r="AT58" s="20"/>
      <c r="AU58" s="93"/>
      <c r="AV58" s="93"/>
      <c r="AW58" s="120"/>
      <c r="AX58" s="86"/>
      <c r="AY58" s="515"/>
      <c r="AZ58" s="154"/>
      <c r="BA58" s="460"/>
      <c r="BB58" s="91"/>
      <c r="BC58" s="91"/>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93"/>
      <c r="CD58" s="93"/>
      <c r="CE58" s="93"/>
      <c r="CF58" s="93"/>
      <c r="CG58" s="93"/>
      <c r="CH58" s="93"/>
      <c r="CI58" s="93"/>
      <c r="CJ58" s="93"/>
      <c r="CK58" s="93"/>
      <c r="CY58" s="460">
        <f>VLOOKUP(N58,[9]Validacion!$I$15:$M$19,2,FALSE)</f>
        <v>3</v>
      </c>
      <c r="CZ58" s="460">
        <f>VLOOKUP(O58,[9]Validacion!$I$23:$J$27,2,FALSE)</f>
        <v>4</v>
      </c>
      <c r="DD58" s="460">
        <f>VLOOKUP($N58,[9]Validacion!$I$15:$M$19,2,FALSE)</f>
        <v>3</v>
      </c>
      <c r="DE58" s="460">
        <f>IF(AF58="Fuerte",DD58-2,IF(AND(AF58="Moderado",AG58="Directamente",AH58="Directamente"),DD58-1,IF(AND(AF58="Moderado",AG58="No Disminuye",AH58="Directamente"),DD58,IF(AND(AF58="Moderado",AG58="Directamente",AH58="No Disminuye"),DD58-1,DD58))))</f>
        <v>1</v>
      </c>
      <c r="DF58" s="460">
        <f>VLOOKUP($O58,[9]Validacion!$I$23:$J$27,2,FALSE)</f>
        <v>4</v>
      </c>
      <c r="DG58" s="469">
        <f>IF(AF58="Fuerte",DF58,IF(AND(AF58="Moderado",AG58="Directamente",AH58="Directamente"),DF58-1,IF(AND(AF58="Moderado",AG58="No Disminuye",AH58="Directamente"),DF58-1,IF(AND(AF58="Moderado",AG58="Directamente",AH58="No Disminuye"),DF58,DF58))))</f>
        <v>4</v>
      </c>
    </row>
    <row r="59" spans="1:111" ht="129" customHeight="1" thickBot="1" x14ac:dyDescent="0.3">
      <c r="A59" s="451"/>
      <c r="B59" s="451"/>
      <c r="C59" s="451"/>
      <c r="D59" s="517"/>
      <c r="E59" s="451"/>
      <c r="F59" s="451"/>
      <c r="L59" s="451"/>
      <c r="M59" s="486"/>
      <c r="N59" s="466"/>
      <c r="O59" s="466"/>
      <c r="P59" s="466"/>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466"/>
      <c r="AF59" s="466"/>
      <c r="AG59" s="466"/>
      <c r="AH59" s="466"/>
      <c r="AI59" s="466"/>
      <c r="AJ59" s="466"/>
      <c r="AK59" s="466"/>
      <c r="AL59" s="466"/>
      <c r="AM59" s="115" t="s">
        <v>555</v>
      </c>
      <c r="AN59" s="93" t="s">
        <v>556</v>
      </c>
      <c r="AO59" s="93" t="s">
        <v>552</v>
      </c>
      <c r="AP59" s="84">
        <v>43467</v>
      </c>
      <c r="AQ59" s="84">
        <v>43830</v>
      </c>
      <c r="AR59" s="93" t="s">
        <v>356</v>
      </c>
      <c r="AS59" s="155"/>
      <c r="AT59" s="155"/>
      <c r="AU59" s="93"/>
      <c r="AV59" s="93"/>
      <c r="AW59" s="138"/>
      <c r="AX59" s="86"/>
      <c r="AY59" s="516"/>
      <c r="AZ59" s="156"/>
      <c r="BA59" s="462"/>
      <c r="BB59" s="92"/>
      <c r="BC59" s="92"/>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93"/>
      <c r="CD59" s="93"/>
      <c r="CE59" s="93"/>
      <c r="CF59" s="93"/>
      <c r="CG59" s="93"/>
      <c r="CH59" s="93"/>
      <c r="CI59" s="93"/>
      <c r="CJ59" s="93"/>
      <c r="CK59" s="93"/>
      <c r="CY59" s="462"/>
      <c r="CZ59" s="462"/>
      <c r="DD59" s="461"/>
      <c r="DE59" s="461"/>
      <c r="DF59" s="461"/>
      <c r="DG59" s="469"/>
    </row>
    <row r="60" spans="1:111" ht="174" customHeight="1" thickBot="1" x14ac:dyDescent="0.3">
      <c r="A60" s="451" t="s">
        <v>26</v>
      </c>
      <c r="B60" s="451" t="s">
        <v>196</v>
      </c>
      <c r="C60" s="451" t="s">
        <v>196</v>
      </c>
      <c r="D60" s="514" t="s">
        <v>156</v>
      </c>
      <c r="E60" s="451" t="s">
        <v>557</v>
      </c>
      <c r="F60" s="494" t="s">
        <v>558</v>
      </c>
      <c r="L60" s="494" t="s">
        <v>559</v>
      </c>
      <c r="M60" s="494" t="s">
        <v>560</v>
      </c>
      <c r="N60" s="466" t="s">
        <v>9</v>
      </c>
      <c r="O60" s="466" t="s">
        <v>14</v>
      </c>
      <c r="P60" s="466" t="str">
        <f>INDEX([9]Validacion!$C$15:$G$19,'Mapa de Riesgos'!CY60:CY62,'Mapa de Riesgos'!CZ60:CZ62)</f>
        <v>Extrema</v>
      </c>
      <c r="Q60" s="115"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3" t="str">
        <f>IF(AND(AA60="Moderado",AB60="Moderado",AC60=100),"Moderado",IF(AC60=200,"Fuerte",IF(OR(AC60=150,),"Moderado","Débil")))</f>
        <v>Fuerte</v>
      </c>
      <c r="AE60" s="468">
        <f>(IF(AD60="Fuerte",100,IF(AD60="Moderado",50,0))+IF(AD61="Fuerte",100,IF(AD61="Moderado",50,0))+IF(AD62="Fuerte",100,IF(AD62="Moderado",50,0)))/3</f>
        <v>100</v>
      </c>
      <c r="AF60" s="466" t="str">
        <f>IF(AE60=100,"Fuerte",IF(OR(AE60=99,AE60&gt;=50),"Moderado","Débil"))</f>
        <v>Fuerte</v>
      </c>
      <c r="AG60" s="466" t="s">
        <v>150</v>
      </c>
      <c r="AH60" s="466" t="s">
        <v>152</v>
      </c>
      <c r="AI60" s="466" t="str">
        <f>VLOOKUP(IF(DE60=0,DE60+1,DE60),[9]Validacion!$J$15:$K$19,2,FALSE)</f>
        <v>Rara Vez</v>
      </c>
      <c r="AJ60" s="466" t="str">
        <f>VLOOKUP(IF(DG60=0,DG60+1,DG60),[9]Validacion!$J$23:$K$27,2,FALSE)</f>
        <v>Mayor</v>
      </c>
      <c r="AK60" s="466" t="str">
        <f>INDEX([9]Validacion!$C$15:$G$19,IF(DE60=0,DE60+1,'Mapa de Riesgos'!DE60:DE62),IF(DG60=0,DG60+1,'Mapa de Riesgos'!DG60:DG62))</f>
        <v>Alta</v>
      </c>
      <c r="AL60" s="466"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460">
        <f>VLOOKUP($N60,[9]Validacion!$I$15:$M$19,2,FALSE)</f>
        <v>3</v>
      </c>
      <c r="CZ60" s="460">
        <f>VLOOKUP($O60,[9]Validacion!$I$23:$J$27,2,FALSE)</f>
        <v>4</v>
      </c>
      <c r="DD60" s="460">
        <f>VLOOKUP($N60,[9]Validacion!$I$15:$M$19,2,FALSE)</f>
        <v>3</v>
      </c>
      <c r="DE60" s="460">
        <f>IF(AF60="Fuerte",DD60-2,IF(AND(AF60="Moderado",AG60="Directamente",AH60="Directamente"),DD60-1,IF(AND(AF60="Moderado",AG60="No Disminuye",AH60="Directamente"),DD60,IF(AND(AF60="Moderado",AG60="Directamente",AH60="No Disminuye"),DD60-1,DD60))))</f>
        <v>1</v>
      </c>
      <c r="DF60" s="460">
        <f>VLOOKUP($O60,[9]Validacion!$I$23:$J$27,2,FALSE)</f>
        <v>4</v>
      </c>
      <c r="DG60" s="469">
        <f>IF(AF60="Fuerte",DF60,IF(AND(AF60="Moderado",AG60="Directamente",AH60="Directamente"),DF60-1,IF(AND(AF60="Moderado",AG60="No Disminuye",AH60="Directamente"),DF60-1,IF(AND(AF60="Moderado",AG60="Directamente",AH60="No Disminuye"),DF60,DF60))))</f>
        <v>4</v>
      </c>
    </row>
    <row r="61" spans="1:111" ht="145.5" customHeight="1" x14ac:dyDescent="0.25">
      <c r="A61" s="451"/>
      <c r="B61" s="451"/>
      <c r="C61" s="451"/>
      <c r="D61" s="514"/>
      <c r="E61" s="451"/>
      <c r="F61" s="494"/>
      <c r="L61" s="494"/>
      <c r="M61" s="494"/>
      <c r="N61" s="466"/>
      <c r="O61" s="466"/>
      <c r="P61" s="466"/>
      <c r="Q61" s="115" t="s">
        <v>565</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3" t="str">
        <f>IF(AND(AA61="Moderado",AB61="Moderado",AC61=100),"Moderado",IF(AC61=200,"Fuerte",IF(OR(AC61=150,),"Moderado","Débil")))</f>
        <v>Fuerte</v>
      </c>
      <c r="AE61" s="468"/>
      <c r="AF61" s="466"/>
      <c r="AG61" s="466"/>
      <c r="AH61" s="466"/>
      <c r="AI61" s="466"/>
      <c r="AJ61" s="466"/>
      <c r="AK61" s="466"/>
      <c r="AL61" s="466"/>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7"/>
      <c r="CY61" s="461"/>
      <c r="CZ61" s="461"/>
      <c r="DD61" s="461"/>
      <c r="DE61" s="461"/>
      <c r="DF61" s="461"/>
      <c r="DG61" s="469"/>
    </row>
    <row r="62" spans="1:111" ht="82.5" customHeight="1" x14ac:dyDescent="0.25">
      <c r="A62" s="451"/>
      <c r="B62" s="451"/>
      <c r="C62" s="451"/>
      <c r="D62" s="514"/>
      <c r="E62" s="451"/>
      <c r="F62" s="494"/>
      <c r="L62" s="494"/>
      <c r="M62" s="494"/>
      <c r="N62" s="466"/>
      <c r="O62" s="466"/>
      <c r="P62" s="466"/>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3" t="str">
        <f t="shared" ref="AD62" si="8">IF(AND(AA62="Moderado",AB62="Moderado",AC62=100),"Moderado",IF(AC62=200,"Fuerte",IF(OR(AC62=150,),"Moderado","Débil")))</f>
        <v>Fuerte</v>
      </c>
      <c r="AE62" s="468"/>
      <c r="AF62" s="466"/>
      <c r="AG62" s="466"/>
      <c r="AH62" s="466"/>
      <c r="AI62" s="466"/>
      <c r="AJ62" s="466"/>
      <c r="AK62" s="466"/>
      <c r="AL62" s="466"/>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462"/>
      <c r="CZ62" s="462"/>
      <c r="DD62" s="462"/>
      <c r="DE62" s="462"/>
      <c r="DF62" s="462"/>
      <c r="DG62" s="469"/>
    </row>
    <row r="63" spans="1:111" ht="26.25" customHeight="1" x14ac:dyDescent="0.25"/>
    <row r="64" spans="1:111" ht="26.25" customHeight="1" x14ac:dyDescent="0.25"/>
    <row r="65" spans="1:129" ht="33" customHeight="1" x14ac:dyDescent="0.25">
      <c r="D65" s="518" t="s">
        <v>42</v>
      </c>
      <c r="E65" s="518"/>
      <c r="F65" s="518"/>
      <c r="L65" s="14"/>
      <c r="M65" s="15"/>
    </row>
    <row r="66" spans="1:129" s="102" customFormat="1" ht="3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1"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1"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1"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G7:J7"/>
    <mergeCell ref="A5:E6"/>
    <mergeCell ref="K10:K14"/>
    <mergeCell ref="G8:G9"/>
    <mergeCell ref="H8:H9"/>
    <mergeCell ref="I8:I9"/>
    <mergeCell ref="J8:J9"/>
    <mergeCell ref="G10:G14"/>
    <mergeCell ref="H10:H14"/>
    <mergeCell ref="I10:I14"/>
    <mergeCell ref="J10:J14"/>
    <mergeCell ref="C41:C43"/>
    <mergeCell ref="C44:C45"/>
    <mergeCell ref="C46:C47"/>
    <mergeCell ref="C48:C50"/>
    <mergeCell ref="C51:C52"/>
    <mergeCell ref="C54:C57"/>
    <mergeCell ref="C24:C25"/>
    <mergeCell ref="C26:C28"/>
    <mergeCell ref="C29:C31"/>
    <mergeCell ref="C33:C34"/>
    <mergeCell ref="C35:C36"/>
    <mergeCell ref="C37:C40"/>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BA58:BA59"/>
    <mergeCell ref="CY58:CY59"/>
    <mergeCell ref="CZ58:CZ59"/>
    <mergeCell ref="DD58:DD59"/>
    <mergeCell ref="DE58:DE59"/>
    <mergeCell ref="AG58:AG59"/>
    <mergeCell ref="AH58:AH59"/>
    <mergeCell ref="AI58:AI59"/>
    <mergeCell ref="AJ58:AJ59"/>
    <mergeCell ref="AK58:AK59"/>
    <mergeCell ref="AL58:AL59"/>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BH51:BH52"/>
    <mergeCell ref="BI51:BI52"/>
    <mergeCell ref="BJ51:BJ52"/>
    <mergeCell ref="BQ51:BQ52"/>
    <mergeCell ref="AG51:AG52"/>
    <mergeCell ref="AH51:AH52"/>
    <mergeCell ref="AI51:AI52"/>
    <mergeCell ref="AJ51:AJ52"/>
    <mergeCell ref="AK51:AK52"/>
    <mergeCell ref="AL51:AL52"/>
    <mergeCell ref="M51:M52"/>
    <mergeCell ref="N51:N52"/>
    <mergeCell ref="O51:O52"/>
    <mergeCell ref="P51:P52"/>
    <mergeCell ref="AE51:AE52"/>
    <mergeCell ref="AF51:AF52"/>
    <mergeCell ref="A51:A52"/>
    <mergeCell ref="B51:B52"/>
    <mergeCell ref="D51:D52"/>
    <mergeCell ref="E51:E52"/>
    <mergeCell ref="F51:F52"/>
    <mergeCell ref="L51:L52"/>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A46:BA47"/>
    <mergeCell ref="BD46:BD47"/>
    <mergeCell ref="BE46:BE47"/>
    <mergeCell ref="BF46:BF47"/>
    <mergeCell ref="AH46:AH47"/>
    <mergeCell ref="AI46:AI47"/>
    <mergeCell ref="AJ46:AJ47"/>
    <mergeCell ref="AK46:AK47"/>
    <mergeCell ref="AL46:AL47"/>
    <mergeCell ref="AS46:AS47"/>
    <mergeCell ref="DE44:DE45"/>
    <mergeCell ref="DF44:DF45"/>
    <mergeCell ref="DG44:DG45"/>
    <mergeCell ref="BR44:BR45"/>
    <mergeCell ref="CY44:CY45"/>
    <mergeCell ref="CZ44:CZ45"/>
    <mergeCell ref="DD44:DD45"/>
    <mergeCell ref="AG44:AG45"/>
    <mergeCell ref="AH44:AH45"/>
    <mergeCell ref="AI44:AI45"/>
    <mergeCell ref="P44:P45"/>
    <mergeCell ref="AE44:AE45"/>
    <mergeCell ref="AF44:AF45"/>
    <mergeCell ref="N46:N47"/>
    <mergeCell ref="O46:O47"/>
    <mergeCell ref="P46:P47"/>
    <mergeCell ref="AE46:AE47"/>
    <mergeCell ref="AF46:AF47"/>
    <mergeCell ref="AG46:AG47"/>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M35:M36"/>
    <mergeCell ref="N35:N36"/>
    <mergeCell ref="O35:O36"/>
    <mergeCell ref="P35:P36"/>
    <mergeCell ref="AE35:AE36"/>
    <mergeCell ref="AF35:AF36"/>
    <mergeCell ref="DD33:DD34"/>
    <mergeCell ref="DE33:DE34"/>
    <mergeCell ref="DF33:DF34"/>
    <mergeCell ref="AF33:AF34"/>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BH26:BH28"/>
    <mergeCell ref="AU27:AU28"/>
    <mergeCell ref="AV27:AV28"/>
    <mergeCell ref="AW27:AW28"/>
    <mergeCell ref="AX27:AX28"/>
    <mergeCell ref="P26:P28"/>
    <mergeCell ref="AE26:AE28"/>
    <mergeCell ref="AF26:AF28"/>
    <mergeCell ref="AG26:AG28"/>
    <mergeCell ref="AH26:AH28"/>
    <mergeCell ref="AI26:AI28"/>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AK24:AK25"/>
    <mergeCell ref="AL24:AL25"/>
    <mergeCell ref="AY24:AY25"/>
    <mergeCell ref="BA24:BA25"/>
    <mergeCell ref="O24:O25"/>
    <mergeCell ref="P24:P25"/>
    <mergeCell ref="AE24:AE25"/>
    <mergeCell ref="AF24:AF25"/>
    <mergeCell ref="AG24:AG25"/>
    <mergeCell ref="AH24:AH25"/>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J21:AJ23"/>
    <mergeCell ref="AK21:AK23"/>
    <mergeCell ref="AL21:AL23"/>
    <mergeCell ref="AY21:AY23"/>
    <mergeCell ref="N21:N23"/>
    <mergeCell ref="O21:O23"/>
    <mergeCell ref="P21:P23"/>
    <mergeCell ref="AE21:AE23"/>
    <mergeCell ref="AF21:AF23"/>
    <mergeCell ref="AG21:AG23"/>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I18:AI20"/>
    <mergeCell ref="AJ18:AJ20"/>
    <mergeCell ref="AK18:AK20"/>
    <mergeCell ref="AL18:AL20"/>
    <mergeCell ref="M18:M20"/>
    <mergeCell ref="N18:N20"/>
    <mergeCell ref="O18:O20"/>
    <mergeCell ref="P18:P20"/>
    <mergeCell ref="AE18:AE20"/>
    <mergeCell ref="AF18:AF20"/>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Y8:BA8"/>
    <mergeCell ref="BB8:BC8"/>
    <mergeCell ref="BD8:BG8"/>
    <mergeCell ref="BH8:BJ8"/>
    <mergeCell ref="AM8:AM9"/>
    <mergeCell ref="AN8:AN9"/>
    <mergeCell ref="AO8:AO9"/>
    <mergeCell ref="AP8:AP9"/>
    <mergeCell ref="AQ8:AQ9"/>
    <mergeCell ref="AR8:AR9"/>
    <mergeCell ref="AF8:AF9"/>
    <mergeCell ref="AG8:AG9"/>
    <mergeCell ref="AH8:AH9"/>
    <mergeCell ref="AI8:AK8"/>
    <mergeCell ref="AL8:AL9"/>
    <mergeCell ref="W8:W9"/>
    <mergeCell ref="X8:X9"/>
    <mergeCell ref="Y8:Y9"/>
    <mergeCell ref="Z8:Z9"/>
    <mergeCell ref="AA8:AA9"/>
    <mergeCell ref="AB8:AB9"/>
    <mergeCell ref="DW3:DW4"/>
    <mergeCell ref="DX3:DX4"/>
    <mergeCell ref="DY3:DY4"/>
    <mergeCell ref="F5:AK6"/>
    <mergeCell ref="AL5:AR6"/>
    <mergeCell ref="CC5:CK5"/>
    <mergeCell ref="AS6:BA6"/>
    <mergeCell ref="BB6:BJ6"/>
    <mergeCell ref="BK6:BS6"/>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'\Users\mac\Documents\FURAG\Users\pttovar\Downloads\[MAPA DE RIESGOS CORRUPCIÓN IPES 2019 V1 AJUSTADA 210319.xlsx]DATOS '!#REF!</xm:f>
            <x14:dxf>
              <fill>
                <patternFill>
                  <bgColor rgb="FF00B050"/>
                </patternFill>
              </fill>
            </x14:dxf>
          </x14:cfRule>
          <x14:cfRule type="cellIs" priority="241" operator="equal" id="{B6B9C171-8E1F-4A25-8ECB-ECE1DE820AB0}">
            <xm:f>'\Users\mac\Documents\FURAG\Users\pttovar\Downloads\[MAPA DE RIESGOS CORRUPCIÓN IPES 2019 V1 AJUSTADA 210319.xlsx]DATOS '!#REF!</xm:f>
            <x14:dxf>
              <fill>
                <patternFill>
                  <bgColor rgb="FF92D050"/>
                </patternFill>
              </fill>
            </x14:dxf>
          </x14:cfRule>
          <x14:cfRule type="cellIs" priority="242" operator="equal" id="{25ACFC28-ACC8-42C7-B9A4-CCEA8956753D}">
            <xm:f>'\Users\mac\Documents\FURAG\Users\pttovar\Downloads\[MAPA DE RIESGOS CORRUPCIÓN IPES 2019 V1 AJUSTADA 210319.xlsx]DATOS '!#REF!</xm:f>
            <x14:dxf>
              <fill>
                <patternFill>
                  <bgColor rgb="FFFFFF00"/>
                </patternFill>
              </fill>
            </x14:dxf>
          </x14:cfRule>
          <x14:cfRule type="cellIs" priority="243" operator="equal" id="{141F8D8F-D510-4FF5-8AB8-B1D39690CCFC}">
            <xm:f>'\Users\mac\Documents\FURAG\Users\pttovar\Downloads\[MAPA DE RIESGOS CORRUPCIÓN IPES 2019 V1 AJUSTADA 210319.xlsx]DATOS '!#REF!</xm:f>
            <x14:dxf>
              <fill>
                <patternFill>
                  <bgColor rgb="FFFFC000"/>
                </patternFill>
              </fill>
            </x14:dxf>
          </x14:cfRule>
          <x14:cfRule type="cellIs" priority="244" operator="equal" id="{820FA500-D9A7-441F-93F9-BD5FD2E6421B}">
            <xm:f>'\Users\mac\Documents\FURAG\Users\pttovar\Downloads\[MAPA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'\Users\mac\Documents\FURAG\Users\pttovar\Downloads\[MAPA DE RIESGOS CORRUPCIÓN IPES 2019 V1 AJUSTADA 210319.xlsx]DATOS '!#REF!</xm:f>
            <x14:dxf>
              <fill>
                <patternFill>
                  <bgColor rgb="FF00B050"/>
                </patternFill>
              </fill>
            </x14:dxf>
          </x14:cfRule>
          <x14:cfRule type="cellIs" priority="246" operator="equal" id="{575C275D-6170-41C6-A555-4DE960D25192}">
            <xm:f>'\Users\mac\Documents\FURAG\Users\pttovar\Downloads\[MAPA DE RIESGOS CORRUPCIÓN IPES 2019 V1 AJUSTADA 210319.xlsx]DATOS '!#REF!</xm:f>
            <x14:dxf>
              <fill>
                <patternFill>
                  <bgColor rgb="FF92D050"/>
                </patternFill>
              </fill>
            </x14:dxf>
          </x14:cfRule>
          <x14:cfRule type="cellIs" priority="247" operator="equal" id="{4C4B8737-1B8A-4F8D-BC76-A4715542CD98}">
            <xm:f>'\Users\mac\Documents\FURAG\Users\pttovar\Downloads\[MAPA DE RIESGOS CORRUPCIÓN IPES 2019 V1 AJUSTADA 210319.xlsx]DATOS '!#REF!</xm:f>
            <x14:dxf>
              <fill>
                <patternFill>
                  <bgColor rgb="FFFFFF00"/>
                </patternFill>
              </fill>
            </x14:dxf>
          </x14:cfRule>
          <x14:cfRule type="cellIs" priority="248" operator="equal" id="{39D39FD6-4773-4163-AF19-F966963E54E8}">
            <xm:f>'\Users\mac\Documents\FURAG\Users\pttovar\Downloads\[MAPA DE RIESGOS CORRUPCIÓN IPES 2019 V1 AJUSTADA 210319.xlsx]DATOS '!#REF!</xm:f>
            <x14:dxf>
              <fill>
                <patternFill>
                  <bgColor rgb="FFFFC000"/>
                </patternFill>
              </fill>
            </x14:dxf>
          </x14:cfRule>
          <x14:cfRule type="cellIs" priority="249" operator="equal" id="{3928A26B-DB65-4A01-8643-E35C5E33E5DC}">
            <xm:f>'\Users\mac\Documents\FURAG\Users\pttovar\Downloads\[MAPA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'\Users\mac\Documents\FURAG\Users\pttovar\Downloads\[MAPA DE RIESGOS CORRUPCIÓN IPES 2019 V1 AJUSTADA 210319.xlsx]DATOS '!#REF!</xm:f>
            <x14:dxf>
              <fill>
                <patternFill>
                  <bgColor rgb="FF92D050"/>
                </patternFill>
              </fill>
            </x14:dxf>
          </x14:cfRule>
          <x14:cfRule type="cellIs" priority="251" operator="equal" id="{973276DB-9917-45D0-9805-575D2409AA3B}">
            <xm:f>'\Users\mac\Documents\FURAG\Users\pttovar\Downloads\[MAPA DE RIESGOS CORRUPCIÓN IPES 2019 V1 AJUSTADA 210319.xlsx]DATOS '!#REF!</xm:f>
            <x14:dxf>
              <fill>
                <patternFill>
                  <bgColor rgb="FFFFFF00"/>
                </patternFill>
              </fill>
            </x14:dxf>
          </x14:cfRule>
          <x14:cfRule type="cellIs" priority="252" operator="equal" id="{3B77BDF3-BBF6-4044-8C14-8FB588A68753}">
            <xm:f>'\Users\mac\Documents\FURAG\Users\pttovar\Downloads\[MAPA DE RIESGOS CORRUPCIÓN IPES 2019 V1 AJUSTADA 210319.xlsx]DATOS '!#REF!</xm:f>
            <x14:dxf>
              <fill>
                <patternFill>
                  <bgColor rgb="FFFFC000"/>
                </patternFill>
              </fill>
            </x14:dxf>
          </x14:cfRule>
          <x14:cfRule type="cellIs" priority="253" operator="equal" id="{469B1385-6F64-4324-948B-1CE0F3F5DBC7}">
            <xm:f>'\Users\mac\Documents\FURAG\Users\pttovar\Downloads\[MAPA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'\Users\mac\Documents\FURAG\Users\pttovar\Downloads\[MAPA DE RIESGOS CORRUPCIÓN IPES 2019 V1 AJUSTADA 210319.xlsx]DATOS '!#REF!</xm:f>
            <x14:dxf>
              <fill>
                <patternFill>
                  <bgColor rgb="FF00B050"/>
                </patternFill>
              </fill>
            </x14:dxf>
          </x14:cfRule>
          <x14:cfRule type="cellIs" priority="227" operator="equal" id="{613C77E3-C00A-4763-ADFF-6D7BB8419832}">
            <xm:f>'\Users\mac\Documents\FURAG\Users\pttovar\Downloads\[MAPA DE RIESGOS CORRUPCIÓN IPES 2019 V1 AJUSTADA 210319.xlsx]DATOS '!#REF!</xm:f>
            <x14:dxf>
              <fill>
                <patternFill>
                  <bgColor rgb="FF92D050"/>
                </patternFill>
              </fill>
            </x14:dxf>
          </x14:cfRule>
          <x14:cfRule type="cellIs" priority="228" operator="equal" id="{308BB363-5848-48D6-82F4-4BDFE668F3F0}">
            <xm:f>'\Users\mac\Documents\FURAG\Users\pttovar\Downloads\[MAPA DE RIESGOS CORRUPCIÓN IPES 2019 V1 AJUSTADA 210319.xlsx]DATOS '!#REF!</xm:f>
            <x14:dxf>
              <fill>
                <patternFill>
                  <bgColor rgb="FFFFFF00"/>
                </patternFill>
              </fill>
            </x14:dxf>
          </x14:cfRule>
          <x14:cfRule type="cellIs" priority="229" operator="equal" id="{22837721-5937-4EF5-B2EA-DF224EA774B3}">
            <xm:f>'\Users\mac\Documents\FURAG\Users\pttovar\Downloads\[MAPA DE RIESGOS CORRUPCIÓN IPES 2019 V1 AJUSTADA 210319.xlsx]DATOS '!#REF!</xm:f>
            <x14:dxf>
              <fill>
                <patternFill>
                  <bgColor rgb="FFFFC000"/>
                </patternFill>
              </fill>
            </x14:dxf>
          </x14:cfRule>
          <x14:cfRule type="cellIs" priority="230" operator="equal" id="{15085ED9-F513-4901-B1F5-F5D9F2FDAE87}">
            <xm:f>'\Users\mac\Documents\FURAG\Users\pttovar\Downloads\[MAPA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'\Users\mac\Documents\FURAG\Users\pttovar\Downloads\[MAPA DE RIESGOS CORRUPCIÓN IPES 2019 V1 AJUSTADA 210319.xlsx]DATOS '!#REF!</xm:f>
            <x14:dxf>
              <fill>
                <patternFill>
                  <bgColor rgb="FF00B050"/>
                </patternFill>
              </fill>
            </x14:dxf>
          </x14:cfRule>
          <x14:cfRule type="cellIs" priority="232" operator="equal" id="{51D454A0-E2C4-4774-8737-15671F940A8E}">
            <xm:f>'\Users\mac\Documents\FURAG\Users\pttovar\Downloads\[MAPA DE RIESGOS CORRUPCIÓN IPES 2019 V1 AJUSTADA 210319.xlsx]DATOS '!#REF!</xm:f>
            <x14:dxf>
              <fill>
                <patternFill>
                  <bgColor rgb="FF92D050"/>
                </patternFill>
              </fill>
            </x14:dxf>
          </x14:cfRule>
          <x14:cfRule type="cellIs" priority="233" operator="equal" id="{AD264D9E-D2A5-445D-9A5E-CF457F461EEE}">
            <xm:f>'\Users\mac\Documents\FURAG\Users\pttovar\Downloads\[MAPA DE RIESGOS CORRUPCIÓN IPES 2019 V1 AJUSTADA 210319.xlsx]DATOS '!#REF!</xm:f>
            <x14:dxf>
              <fill>
                <patternFill>
                  <bgColor rgb="FFFFFF00"/>
                </patternFill>
              </fill>
            </x14:dxf>
          </x14:cfRule>
          <x14:cfRule type="cellIs" priority="234" operator="equal" id="{FF49B558-7C7B-4D08-B8DE-4A36430F3A0C}">
            <xm:f>'\Users\mac\Documents\FURAG\Users\pttovar\Downloads\[MAPA DE RIESGOS CORRUPCIÓN IPES 2019 V1 AJUSTADA 210319.xlsx]DATOS '!#REF!</xm:f>
            <x14:dxf>
              <fill>
                <patternFill>
                  <bgColor rgb="FFFFC000"/>
                </patternFill>
              </fill>
            </x14:dxf>
          </x14:cfRule>
          <x14:cfRule type="cellIs" priority="235" operator="equal" id="{62111C01-4EC6-4642-994E-7C1D1598DE81}">
            <xm:f>'\Users\mac\Documents\FURAG\Users\pttovar\Downloads\[MAPA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'\Users\mac\Documents\FURAG\Users\pttovar\Downloads\[MAPA DE RIESGOS CORRUPCIÓN IPES 2019 V1 AJUSTADA 210319.xlsx]DATOS '!#REF!</xm:f>
            <x14:dxf>
              <fill>
                <patternFill>
                  <bgColor rgb="FF92D050"/>
                </patternFill>
              </fill>
            </x14:dxf>
          </x14:cfRule>
          <x14:cfRule type="cellIs" priority="237" operator="equal" id="{F8E1C4E9-96B5-403F-AE0C-049D7E680B2A}">
            <xm:f>'\Users\mac\Documents\FURAG\Users\pttovar\Downloads\[MAPA DE RIESGOS CORRUPCIÓN IPES 2019 V1 AJUSTADA 210319.xlsx]DATOS '!#REF!</xm:f>
            <x14:dxf>
              <fill>
                <patternFill>
                  <bgColor rgb="FFFFFF00"/>
                </patternFill>
              </fill>
            </x14:dxf>
          </x14:cfRule>
          <x14:cfRule type="cellIs" priority="238" operator="equal" id="{1CB8079B-29E4-439E-90D9-CC331A78C74A}">
            <xm:f>'\Users\mac\Documents\FURAG\Users\pttovar\Downloads\[MAPA DE RIESGOS CORRUPCIÓN IPES 2019 V1 AJUSTADA 210319.xlsx]DATOS '!#REF!</xm:f>
            <x14:dxf>
              <fill>
                <patternFill>
                  <bgColor rgb="FFFFC000"/>
                </patternFill>
              </fill>
            </x14:dxf>
          </x14:cfRule>
          <x14:cfRule type="cellIs" priority="239" operator="equal" id="{FE94F9C4-146F-4D5D-A2D1-B2D8878B101C}">
            <xm:f>'\Users\mac\Documents\FURAG\Users\pttovar\Downloads\[MAPA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'\Users\mac\Documents\FURAG\Users\pttovar\Downloads\[MAPA DE RIESGOS CORRUPCIÓN IPES 2019 V1 AJUSTADA 210319.xlsx]DATOS '!#REF!</xm:f>
            <x14:dxf>
              <fill>
                <patternFill>
                  <bgColor rgb="FF00B050"/>
                </patternFill>
              </fill>
            </x14:dxf>
          </x14:cfRule>
          <x14:cfRule type="cellIs" priority="213" operator="equal" id="{1BB184D0-7E4D-4127-9048-C45FFB11057B}">
            <xm:f>'\Users\mac\Documents\FURAG\Users\pttovar\Downloads\[MAPA DE RIESGOS CORRUPCIÓN IPES 2019 V1 AJUSTADA 210319.xlsx]DATOS '!#REF!</xm:f>
            <x14:dxf>
              <fill>
                <patternFill>
                  <bgColor rgb="FF92D050"/>
                </patternFill>
              </fill>
            </x14:dxf>
          </x14:cfRule>
          <x14:cfRule type="cellIs" priority="214" operator="equal" id="{130A11E4-E9F4-4C20-8376-1B6AF5CF1848}">
            <xm:f>'\Users\mac\Documents\FURAG\Users\pttovar\Downloads\[MAPA DE RIESGOS CORRUPCIÓN IPES 2019 V1 AJUSTADA 210319.xlsx]DATOS '!#REF!</xm:f>
            <x14:dxf>
              <fill>
                <patternFill>
                  <bgColor rgb="FFFFFF00"/>
                </patternFill>
              </fill>
            </x14:dxf>
          </x14:cfRule>
          <x14:cfRule type="cellIs" priority="215" operator="equal" id="{1B7DAC13-4C38-483B-B7E9-F626737AA61F}">
            <xm:f>'\Users\mac\Documents\FURAG\Users\pttovar\Downloads\[MAPA DE RIESGOS CORRUPCIÓN IPES 2019 V1 AJUSTADA 210319.xlsx]DATOS '!#REF!</xm:f>
            <x14:dxf>
              <fill>
                <patternFill>
                  <bgColor rgb="FFFFC000"/>
                </patternFill>
              </fill>
            </x14:dxf>
          </x14:cfRule>
          <x14:cfRule type="cellIs" priority="216" operator="equal" id="{2D297C4C-EFBD-45BB-BF8D-8B95ECED1256}">
            <xm:f>'\Users\mac\Documents\FURAG\Users\pttovar\Downloads\[MAPA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'\Users\mac\Documents\FURAG\Users\pttovar\Downloads\[MAPA DE RIESGOS CORRUPCIÓN IPES 2019 V1 AJUSTADA 210319.xlsx]DATOS '!#REF!</xm:f>
            <x14:dxf>
              <fill>
                <patternFill>
                  <bgColor rgb="FF00B050"/>
                </patternFill>
              </fill>
            </x14:dxf>
          </x14:cfRule>
          <x14:cfRule type="cellIs" priority="218" operator="equal" id="{725E32B8-BBA3-4E12-9CD6-3C36CCDE338C}">
            <xm:f>'\Users\mac\Documents\FURAG\Users\pttovar\Downloads\[MAPA DE RIESGOS CORRUPCIÓN IPES 2019 V1 AJUSTADA 210319.xlsx]DATOS '!#REF!</xm:f>
            <x14:dxf>
              <fill>
                <patternFill>
                  <bgColor rgb="FF92D050"/>
                </patternFill>
              </fill>
            </x14:dxf>
          </x14:cfRule>
          <x14:cfRule type="cellIs" priority="219" operator="equal" id="{E4A5221C-4376-4AF2-B409-9175A236E76E}">
            <xm:f>'\Users\mac\Documents\FURAG\Users\pttovar\Downloads\[MAPA DE RIESGOS CORRUPCIÓN IPES 2019 V1 AJUSTADA 210319.xlsx]DATOS '!#REF!</xm:f>
            <x14:dxf>
              <fill>
                <patternFill>
                  <bgColor rgb="FFFFFF00"/>
                </patternFill>
              </fill>
            </x14:dxf>
          </x14:cfRule>
          <x14:cfRule type="cellIs" priority="220" operator="equal" id="{AF2DD8A3-AA54-492D-9200-F1FAFB73D763}">
            <xm:f>'\Users\mac\Documents\FURAG\Users\pttovar\Downloads\[MAPA DE RIESGOS CORRUPCIÓN IPES 2019 V1 AJUSTADA 210319.xlsx]DATOS '!#REF!</xm:f>
            <x14:dxf>
              <fill>
                <patternFill>
                  <bgColor rgb="FFFFC000"/>
                </patternFill>
              </fill>
            </x14:dxf>
          </x14:cfRule>
          <x14:cfRule type="cellIs" priority="221" operator="equal" id="{5FE3FA94-31CC-401B-B027-954CCA8C70E2}">
            <xm:f>'\Users\mac\Documents\FURAG\Users\pttovar\Downloads\[MAPA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'\Users\mac\Documents\FURAG\Users\pttovar\Downloads\[MAPA DE RIESGOS CORRUPCIÓN IPES 2019 V1 AJUSTADA 210319.xlsx]DATOS '!#REF!</xm:f>
            <x14:dxf>
              <fill>
                <patternFill>
                  <bgColor rgb="FF92D050"/>
                </patternFill>
              </fill>
            </x14:dxf>
          </x14:cfRule>
          <x14:cfRule type="cellIs" priority="223" operator="equal" id="{08B35356-CB8F-4B91-964A-C94760F5CF77}">
            <xm:f>'\Users\mac\Documents\FURAG\Users\pttovar\Downloads\[MAPA DE RIESGOS CORRUPCIÓN IPES 2019 V1 AJUSTADA 210319.xlsx]DATOS '!#REF!</xm:f>
            <x14:dxf>
              <fill>
                <patternFill>
                  <bgColor rgb="FFFFFF00"/>
                </patternFill>
              </fill>
            </x14:dxf>
          </x14:cfRule>
          <x14:cfRule type="cellIs" priority="224" operator="equal" id="{B49CADB3-255C-438E-8819-F90D4D3D99BF}">
            <xm:f>'\Users\mac\Documents\FURAG\Users\pttovar\Downloads\[MAPA DE RIESGOS CORRUPCIÓN IPES 2019 V1 AJUSTADA 210319.xlsx]DATOS '!#REF!</xm:f>
            <x14:dxf>
              <fill>
                <patternFill>
                  <bgColor rgb="FFFFC000"/>
                </patternFill>
              </fill>
            </x14:dxf>
          </x14:cfRule>
          <x14:cfRule type="cellIs" priority="225" operator="equal" id="{BF238AD4-8855-4033-9C13-0522B8BBEB2B}">
            <xm:f>'\Users\mac\Documents\FURAG\Users\pttovar\Downloads\[MAPA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'\Users\mac\Documents\FURAG\Users\pttovar\Downloads\[MAPA DE RIESGOS CORRUPCIÓN IPES 2019 V1 AJUSTADA 210319.xlsx]DATOS '!#REF!</xm:f>
            <x14:dxf>
              <fill>
                <patternFill>
                  <bgColor rgb="FF92D050"/>
                </patternFill>
              </fill>
            </x14:dxf>
          </x14:cfRule>
          <x14:cfRule type="cellIs" priority="209" operator="equal" id="{9C88E953-8103-4291-BC67-F89D32D11E26}">
            <xm:f>'\Users\mac\Documents\FURAG\Users\pttovar\Downloads\[MAPA DE RIESGOS CORRUPCIÓN IPES 2019 V1 AJUSTADA 210319.xlsx]DATOS '!#REF!</xm:f>
            <x14:dxf>
              <fill>
                <patternFill>
                  <bgColor rgb="FFFFFF00"/>
                </patternFill>
              </fill>
            </x14:dxf>
          </x14:cfRule>
          <x14:cfRule type="cellIs" priority="210" operator="equal" id="{31D0F62A-9BF4-4F2E-BC19-D758C206164E}">
            <xm:f>'\Users\mac\Documents\FURAG\Users\pttovar\Downloads\[MAPA DE RIESGOS CORRUPCIÓN IPES 2019 V1 AJUSTADA 210319.xlsx]DATOS '!#REF!</xm:f>
            <x14:dxf>
              <fill>
                <patternFill>
                  <bgColor rgb="FFFFC000"/>
                </patternFill>
              </fill>
            </x14:dxf>
          </x14:cfRule>
          <x14:cfRule type="cellIs" priority="211" operator="equal" id="{DD3121D1-3727-44E0-BD20-497C941D3AA1}">
            <xm:f>'\Users\mac\Documents\FURAG\Users\pttovar\Downloads\[MAPA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'\Users\mac\Documents\FURAG\Users\pttovar\Downloads\[MAPA DE RIESGOS CORRUPCIÓN IPES 2019 V1 AJUSTADA 210319.xlsx]DATOS '!#REF!</xm:f>
            <x14:dxf>
              <fill>
                <patternFill>
                  <bgColor rgb="FF92D050"/>
                </patternFill>
              </fill>
            </x14:dxf>
          </x14:cfRule>
          <x14:cfRule type="cellIs" priority="205" operator="equal" id="{C0AA73F5-E492-4447-A861-DBEFAB726161}">
            <xm:f>'\Users\mac\Documents\FURAG\Users\pttovar\Downloads\[MAPA DE RIESGOS CORRUPCIÓN IPES 2019 V1 AJUSTADA 210319.xlsx]DATOS '!#REF!</xm:f>
            <x14:dxf>
              <fill>
                <patternFill>
                  <bgColor rgb="FFFFFF00"/>
                </patternFill>
              </fill>
            </x14:dxf>
          </x14:cfRule>
          <x14:cfRule type="cellIs" priority="206" operator="equal" id="{7BEB8F98-CADD-40B4-A7BE-D4A431055256}">
            <xm:f>'\Users\mac\Documents\FURAG\Users\pttovar\Downloads\[MAPA DE RIESGOS CORRUPCIÓN IPES 2019 V1 AJUSTADA 210319.xlsx]DATOS '!#REF!</xm:f>
            <x14:dxf>
              <fill>
                <patternFill>
                  <bgColor rgb="FFFFC000"/>
                </patternFill>
              </fill>
            </x14:dxf>
          </x14:cfRule>
          <x14:cfRule type="cellIs" priority="207" operator="equal" id="{2AC9C8AA-3CCF-4406-9C9E-904EF9F65437}">
            <xm:f>'\Users\mac\Documents\FURAG\Users\pttovar\Downloads\[MAPA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'\Users\mac\Documents\FURAG\Users\pttovar\Downloads\[MAPA DE RIESGOS CORRUPCIÓN IPES 2019 V1 AJUSTADA 210319.xlsx]DATOS '!#REF!</xm:f>
            <x14:dxf>
              <fill>
                <patternFill>
                  <bgColor rgb="FF92D050"/>
                </patternFill>
              </fill>
            </x14:dxf>
          </x14:cfRule>
          <x14:cfRule type="cellIs" priority="197" operator="equal" id="{6CDF7AB9-CE5C-48DC-AC51-AA16B88E659C}">
            <xm:f>'\Users\mac\Documents\FURAG\Users\pttovar\Downloads\[MAPA DE RIESGOS CORRUPCIÓN IPES 2019 V1 AJUSTADA 210319.xlsx]DATOS '!#REF!</xm:f>
            <x14:dxf>
              <fill>
                <patternFill>
                  <bgColor rgb="FFFFFF00"/>
                </patternFill>
              </fill>
            </x14:dxf>
          </x14:cfRule>
          <x14:cfRule type="cellIs" priority="198" operator="equal" id="{095E7D31-15CF-4ADA-B741-38ABAF05D89D}">
            <xm:f>'\Users\mac\Documents\FURAG\Users\pttovar\Downloads\[MAPA DE RIESGOS CORRUPCIÓN IPES 2019 V1 AJUSTADA 210319.xlsx]DATOS '!#REF!</xm:f>
            <x14:dxf>
              <fill>
                <patternFill>
                  <bgColor rgb="FFFFC000"/>
                </patternFill>
              </fill>
            </x14:dxf>
          </x14:cfRule>
          <x14:cfRule type="cellIs" priority="199" operator="equal" id="{90CAE7D2-40C2-424E-BC12-AA7AAB50B4D0}">
            <xm:f>'\Users\mac\Documents\FURAG\Users\pttovar\Downloads\[MAPA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'\Users\mac\Documents\FURAG\Users\pttovar\Downloads\[MAPA DE RIESGOS CORRUPCIÓN IPES 2019 V1 AJUSTADA 210319.xlsx]DATOS '!#REF!</xm:f>
            <x14:dxf>
              <fill>
                <patternFill>
                  <bgColor rgb="FF92D050"/>
                </patternFill>
              </fill>
            </x14:dxf>
          </x14:cfRule>
          <x14:cfRule type="cellIs" priority="193" operator="equal" id="{096FC912-E317-4C04-B546-D660A46922A6}">
            <xm:f>'\Users\mac\Documents\FURAG\Users\pttovar\Downloads\[MAPA DE RIESGOS CORRUPCIÓN IPES 2019 V1 AJUSTADA 210319.xlsx]DATOS '!#REF!</xm:f>
            <x14:dxf>
              <fill>
                <patternFill>
                  <bgColor rgb="FFFFFF00"/>
                </patternFill>
              </fill>
            </x14:dxf>
          </x14:cfRule>
          <x14:cfRule type="cellIs" priority="194" operator="equal" id="{4CD56F10-659C-49EB-8207-0FAFEDFA7A81}">
            <xm:f>'\Users\mac\Documents\FURAG\Users\pttovar\Downloads\[MAPA DE RIESGOS CORRUPCIÓN IPES 2019 V1 AJUSTADA 210319.xlsx]DATOS '!#REF!</xm:f>
            <x14:dxf>
              <fill>
                <patternFill>
                  <bgColor rgb="FFFFC000"/>
                </patternFill>
              </fill>
            </x14:dxf>
          </x14:cfRule>
          <x14:cfRule type="cellIs" priority="195" operator="equal" id="{7EFBA67B-FF28-4401-8E9A-D21EDB96EB69}">
            <xm:f>'\Users\mac\Documents\FURAG\Users\pttovar\Downloads\[MAPA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'\Users\mac\Documents\FURAG\Users\pttovar\Downloads\[MAPA DE RIESGOS CORRUPCIÓN IPES 2019 V1 AJUSTADA 210319.xlsx]DATOS '!#REF!</xm:f>
            <x14:dxf>
              <fill>
                <patternFill>
                  <bgColor rgb="FF92D050"/>
                </patternFill>
              </fill>
            </x14:dxf>
          </x14:cfRule>
          <x14:cfRule type="cellIs" priority="201" operator="equal" id="{217B652A-B70B-40FC-B653-AD35D8C8D89D}">
            <xm:f>'\Users\mac\Documents\FURAG\Users\pttovar\Downloads\[MAPA DE RIESGOS CORRUPCIÓN IPES 2019 V1 AJUSTADA 210319.xlsx]DATOS '!#REF!</xm:f>
            <x14:dxf>
              <fill>
                <patternFill>
                  <bgColor rgb="FFFFFF00"/>
                </patternFill>
              </fill>
            </x14:dxf>
          </x14:cfRule>
          <x14:cfRule type="cellIs" priority="202" operator="equal" id="{C3E58C29-69D6-4BC1-A415-A615D9626CDE}">
            <xm:f>'\Users\mac\Documents\FURAG\Users\pttovar\Downloads\[MAPA DE RIESGOS CORRUPCIÓN IPES 2019 V1 AJUSTADA 210319.xlsx]DATOS '!#REF!</xm:f>
            <x14:dxf>
              <fill>
                <patternFill>
                  <bgColor rgb="FFFFC000"/>
                </patternFill>
              </fill>
            </x14:dxf>
          </x14:cfRule>
          <x14:cfRule type="cellIs" priority="203" operator="equal" id="{2066C757-97B2-40A7-A153-2E789813528C}">
            <xm:f>'\Users\mac\Documents\FURAG\Users\pttovar\Downloads\[MAPA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'\Users\mac\Documents\FURAG\Users\pttovar\Downloads\[MAPA DE RIESGOS CORRUPCIÓN IPES 2019 V1 AJUSTADA 210319.xlsx]DATOS '!#REF!</xm:f>
            <x14:dxf>
              <fill>
                <patternFill>
                  <bgColor rgb="FF92D050"/>
                </patternFill>
              </fill>
            </x14:dxf>
          </x14:cfRule>
          <x14:cfRule type="cellIs" priority="175" operator="equal" id="{5194F15A-1DC4-4653-B29D-67725163530E}">
            <xm:f>'\Users\mac\Documents\FURAG\Users\pttovar\Downloads\[MAPA DE RIESGOS CORRUPCIÓN IPES 2019 V1 AJUSTADA 210319.xlsx]DATOS '!#REF!</xm:f>
            <x14:dxf>
              <fill>
                <patternFill>
                  <bgColor rgb="FFFFFF00"/>
                </patternFill>
              </fill>
            </x14:dxf>
          </x14:cfRule>
          <x14:cfRule type="cellIs" priority="176" operator="equal" id="{097AF897-6667-4C26-9F87-0645EFDB1840}">
            <xm:f>'\Users\mac\Documents\FURAG\Users\pttovar\Downloads\[MAPA DE RIESGOS CORRUPCIÓN IPES 2019 V1 AJUSTADA 210319.xlsx]DATOS '!#REF!</xm:f>
            <x14:dxf>
              <fill>
                <patternFill>
                  <bgColor rgb="FFFFC000"/>
                </patternFill>
              </fill>
            </x14:dxf>
          </x14:cfRule>
          <x14:cfRule type="cellIs" priority="177" operator="equal" id="{97F7F212-0061-4F74-9F5E-C25C3378380E}">
            <xm:f>'\Users\mac\Documents\FURAG\Users\pttovar\Downloads\[MAPA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'\Users\mac\Documents\FURAG\Users\pttovar\Downloads\[MAPA DE RIESGOS CORRUPCIÓN IPES 2019 V1 AJUSTADA 210319.xlsx]DATOS '!#REF!</xm:f>
            <x14:dxf>
              <fill>
                <patternFill>
                  <bgColor rgb="FF00B050"/>
                </patternFill>
              </fill>
            </x14:dxf>
          </x14:cfRule>
          <x14:cfRule type="cellIs" priority="179" operator="equal" id="{2CA3E3B8-1A22-43ED-9BA8-C4C07E4FC13B}">
            <xm:f>'\Users\mac\Documents\FURAG\Users\pttovar\Downloads\[MAPA DE RIESGOS CORRUPCIÓN IPES 2019 V1 AJUSTADA 210319.xlsx]DATOS '!#REF!</xm:f>
            <x14:dxf>
              <fill>
                <patternFill>
                  <bgColor rgb="FF92D050"/>
                </patternFill>
              </fill>
            </x14:dxf>
          </x14:cfRule>
          <x14:cfRule type="cellIs" priority="180" operator="equal" id="{DBF97B47-D593-48C6-AC4A-D99BBFA626E8}">
            <xm:f>'\Users\mac\Documents\FURAG\Users\pttovar\Downloads\[MAPA DE RIESGOS CORRUPCIÓN IPES 2019 V1 AJUSTADA 210319.xlsx]DATOS '!#REF!</xm:f>
            <x14:dxf>
              <fill>
                <patternFill>
                  <bgColor rgb="FFFFFF00"/>
                </patternFill>
              </fill>
            </x14:dxf>
          </x14:cfRule>
          <x14:cfRule type="cellIs" priority="181" operator="equal" id="{BF3DC295-1705-47F7-A46D-2FC3155E6402}">
            <xm:f>'\Users\mac\Documents\FURAG\Users\pttovar\Downloads\[MAPA DE RIESGOS CORRUPCIÓN IPES 2019 V1 AJUSTADA 210319.xlsx]DATOS '!#REF!</xm:f>
            <x14:dxf>
              <fill>
                <patternFill>
                  <bgColor rgb="FFFFC000"/>
                </patternFill>
              </fill>
            </x14:dxf>
          </x14:cfRule>
          <x14:cfRule type="cellIs" priority="182" operator="equal" id="{3CFD30B5-791E-4F8D-A3DA-77D4245B4B14}">
            <xm:f>'\Users\mac\Documents\FURAG\Users\pttovar\Downloads\[MAPA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'\Users\mac\Documents\FURAG\Users\pttovar\Downloads\[MAPA DE RIESGOS CORRUPCIÓN IPES 2019 V1 AJUSTADA 210319.xlsx]DATOS '!#REF!</xm:f>
            <x14:dxf>
              <fill>
                <patternFill>
                  <bgColor rgb="FF00B050"/>
                </patternFill>
              </fill>
            </x14:dxf>
          </x14:cfRule>
          <x14:cfRule type="cellIs" priority="184" operator="equal" id="{CF1876F5-08F9-40D1-8499-2B1DCEE8E37C}">
            <xm:f>'\Users\mac\Documents\FURAG\Users\pttovar\Downloads\[MAPA DE RIESGOS CORRUPCIÓN IPES 2019 V1 AJUSTADA 210319.xlsx]DATOS '!#REF!</xm:f>
            <x14:dxf>
              <fill>
                <patternFill>
                  <bgColor rgb="FF92D050"/>
                </patternFill>
              </fill>
            </x14:dxf>
          </x14:cfRule>
          <x14:cfRule type="cellIs" priority="185" operator="equal" id="{1306E880-F981-4152-AC53-C773D0058E56}">
            <xm:f>'\Users\mac\Documents\FURAG\Users\pttovar\Downloads\[MAPA DE RIESGOS CORRUPCIÓN IPES 2019 V1 AJUSTADA 210319.xlsx]DATOS '!#REF!</xm:f>
            <x14:dxf>
              <fill>
                <patternFill>
                  <bgColor rgb="FFFFFF00"/>
                </patternFill>
              </fill>
            </x14:dxf>
          </x14:cfRule>
          <x14:cfRule type="cellIs" priority="186" operator="equal" id="{E638B88B-80F3-4E93-AD37-CAD21308E207}">
            <xm:f>'\Users\mac\Documents\FURAG\Users\pttovar\Downloads\[MAPA DE RIESGOS CORRUPCIÓN IPES 2019 V1 AJUSTADA 210319.xlsx]DATOS '!#REF!</xm:f>
            <x14:dxf>
              <fill>
                <patternFill>
                  <bgColor rgb="FFFFC000"/>
                </patternFill>
              </fill>
            </x14:dxf>
          </x14:cfRule>
          <x14:cfRule type="cellIs" priority="187" operator="equal" id="{AEEDAE85-BABD-4F78-A2E5-42680BCDA418}">
            <xm:f>'\Users\mac\Documents\FURAG\Users\pttovar\Downloads\[MAPA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'\Users\mac\Documents\FURAG\Users\pttovar\Downloads\[MAPA DE RIESGOS CORRUPCIÓN IPES 2019 V1 AJUSTADA 210319.xlsx]DATOS '!#REF!</xm:f>
            <x14:dxf>
              <fill>
                <patternFill>
                  <bgColor rgb="FF92D050"/>
                </patternFill>
              </fill>
            </x14:dxf>
          </x14:cfRule>
          <x14:cfRule type="cellIs" priority="189" operator="equal" id="{AC19C434-F925-4E4E-85D7-9CABB6BA8DB5}">
            <xm:f>'\Users\mac\Documents\FURAG\Users\pttovar\Downloads\[MAPA DE RIESGOS CORRUPCIÓN IPES 2019 V1 AJUSTADA 210319.xlsx]DATOS '!#REF!</xm:f>
            <x14:dxf>
              <fill>
                <patternFill>
                  <bgColor rgb="FFFFFF00"/>
                </patternFill>
              </fill>
            </x14:dxf>
          </x14:cfRule>
          <x14:cfRule type="cellIs" priority="190" operator="equal" id="{C19CE58B-F57F-490A-9D25-6737C9283539}">
            <xm:f>'\Users\mac\Documents\FURAG\Users\pttovar\Downloads\[MAPA DE RIESGOS CORRUPCIÓN IPES 2019 V1 AJUSTADA 210319.xlsx]DATOS '!#REF!</xm:f>
            <x14:dxf>
              <fill>
                <patternFill>
                  <bgColor rgb="FFFFC000"/>
                </patternFill>
              </fill>
            </x14:dxf>
          </x14:cfRule>
          <x14:cfRule type="cellIs" priority="191" operator="equal" id="{5CCA03DC-7D31-460A-8D11-8B35B208205C}">
            <xm:f>'\Users\mac\Documents\FURAG\Users\pttovar\Downloads\[MAPA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'\Users\mac\Documents\FURAG\Users\pttovar\Downloads\[MAPA DE RIESGOS CORRUPCIÓN IPES 2019 V1 AJUSTADA 210319.xlsx]DATOS '!#REF!</xm:f>
            <x14:dxf>
              <fill>
                <patternFill>
                  <bgColor rgb="FF92D050"/>
                </patternFill>
              </fill>
            </x14:dxf>
          </x14:cfRule>
          <x14:cfRule type="cellIs" priority="171" operator="equal" id="{7FB1426D-E4F5-4B40-B18E-430CEC294225}">
            <xm:f>'\Users\mac\Documents\FURAG\Users\pttovar\Downloads\[MAPA DE RIESGOS CORRUPCIÓN IPES 2019 V1 AJUSTADA 210319.xlsx]DATOS '!#REF!</xm:f>
            <x14:dxf>
              <fill>
                <patternFill>
                  <bgColor rgb="FFFFFF00"/>
                </patternFill>
              </fill>
            </x14:dxf>
          </x14:cfRule>
          <x14:cfRule type="cellIs" priority="172" operator="equal" id="{E8D7BDDA-AD61-4D2D-8D91-B44DD864C31E}">
            <xm:f>'\Users\mac\Documents\FURAG\Users\pttovar\Downloads\[MAPA DE RIESGOS CORRUPCIÓN IPES 2019 V1 AJUSTADA 210319.xlsx]DATOS '!#REF!</xm:f>
            <x14:dxf>
              <fill>
                <patternFill>
                  <bgColor rgb="FFFFC000"/>
                </patternFill>
              </fill>
            </x14:dxf>
          </x14:cfRule>
          <x14:cfRule type="cellIs" priority="173" operator="equal" id="{1A547CED-4352-42A2-A289-8CA2B1ED6E05}">
            <xm:f>'\Users\mac\Documents\FURAG\Users\pttovar\Downloads\[MAPA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'\Users\mac\Documents\FURAG\Users\pttovar\Downloads\[MAPA DE RIESGOS CORRUPCIÓN IPES 2019 V1 AJUSTADA 210319.xlsx]DATOS '!#REF!</xm:f>
            <x14:dxf>
              <fill>
                <patternFill>
                  <bgColor rgb="FF00B050"/>
                </patternFill>
              </fill>
            </x14:dxf>
          </x14:cfRule>
          <x14:cfRule type="cellIs" priority="157" operator="equal" id="{8161D2C5-88A8-44A7-8870-7C5FDA398B7B}">
            <xm:f>'\Users\mac\Documents\FURAG\Users\pttovar\Downloads\[MAPA DE RIESGOS CORRUPCIÓN IPES 2019 V1 AJUSTADA 210319.xlsx]DATOS '!#REF!</xm:f>
            <x14:dxf>
              <fill>
                <patternFill>
                  <bgColor rgb="FF92D050"/>
                </patternFill>
              </fill>
            </x14:dxf>
          </x14:cfRule>
          <x14:cfRule type="cellIs" priority="158" operator="equal" id="{F4E7D8E1-3DE2-4094-8329-3A3D978AD471}">
            <xm:f>'\Users\mac\Documents\FURAG\Users\pttovar\Downloads\[MAPA DE RIESGOS CORRUPCIÓN IPES 2019 V1 AJUSTADA 210319.xlsx]DATOS '!#REF!</xm:f>
            <x14:dxf>
              <fill>
                <patternFill>
                  <bgColor rgb="FFFFFF00"/>
                </patternFill>
              </fill>
            </x14:dxf>
          </x14:cfRule>
          <x14:cfRule type="cellIs" priority="159" operator="equal" id="{61E6869D-8A30-4537-97B6-E606C801DC38}">
            <xm:f>'\Users\mac\Documents\FURAG\Users\pttovar\Downloads\[MAPA DE RIESGOS CORRUPCIÓN IPES 2019 V1 AJUSTADA 210319.xlsx]DATOS '!#REF!</xm:f>
            <x14:dxf>
              <fill>
                <patternFill>
                  <bgColor rgb="FFFFC000"/>
                </patternFill>
              </fill>
            </x14:dxf>
          </x14:cfRule>
          <x14:cfRule type="cellIs" priority="160" operator="equal" id="{3B724CC7-06D7-4CAD-92AC-A33883191C56}">
            <xm:f>'\Users\mac\Documents\FURAG\Users\pttovar\Downloads\[MAPA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'\Users\mac\Documents\FURAG\Users\pttovar\Downloads\[MAPA DE RIESGOS CORRUPCIÓN IPES 2019 V1 AJUSTADA 210319.xlsx]DATOS '!#REF!</xm:f>
            <x14:dxf>
              <fill>
                <patternFill>
                  <bgColor rgb="FF00B050"/>
                </patternFill>
              </fill>
            </x14:dxf>
          </x14:cfRule>
          <x14:cfRule type="cellIs" priority="162" operator="equal" id="{7CF1D555-9A53-42ED-AB46-EAE26749A711}">
            <xm:f>'\Users\mac\Documents\FURAG\Users\pttovar\Downloads\[MAPA DE RIESGOS CORRUPCIÓN IPES 2019 V1 AJUSTADA 210319.xlsx]DATOS '!#REF!</xm:f>
            <x14:dxf>
              <fill>
                <patternFill>
                  <bgColor rgb="FF92D050"/>
                </patternFill>
              </fill>
            </x14:dxf>
          </x14:cfRule>
          <x14:cfRule type="cellIs" priority="163" operator="equal" id="{53CFF267-37DD-4B84-B8E8-05EEB708A8ED}">
            <xm:f>'\Users\mac\Documents\FURAG\Users\pttovar\Downloads\[MAPA DE RIESGOS CORRUPCIÓN IPES 2019 V1 AJUSTADA 210319.xlsx]DATOS '!#REF!</xm:f>
            <x14:dxf>
              <fill>
                <patternFill>
                  <bgColor rgb="FFFFFF00"/>
                </patternFill>
              </fill>
            </x14:dxf>
          </x14:cfRule>
          <x14:cfRule type="cellIs" priority="164" operator="equal" id="{BA29B342-F8D5-4C2B-A4F2-D47C04C3F45E}">
            <xm:f>'\Users\mac\Documents\FURAG\Users\pttovar\Downloads\[MAPA DE RIESGOS CORRUPCIÓN IPES 2019 V1 AJUSTADA 210319.xlsx]DATOS '!#REF!</xm:f>
            <x14:dxf>
              <fill>
                <patternFill>
                  <bgColor rgb="FFFFC000"/>
                </patternFill>
              </fill>
            </x14:dxf>
          </x14:cfRule>
          <x14:cfRule type="cellIs" priority="165" operator="equal" id="{28660D07-9FE8-4CD2-9302-1C2418951F9D}">
            <xm:f>'\Users\mac\Documents\FURAG\Users\pttovar\Downloads\[MAPA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'\Users\mac\Documents\FURAG\Users\pttovar\Downloads\[MAPA DE RIESGOS CORRUPCIÓN IPES 2019 V1 AJUSTADA 210319.xlsx]DATOS '!#REF!</xm:f>
            <x14:dxf>
              <fill>
                <patternFill>
                  <bgColor rgb="FF92D050"/>
                </patternFill>
              </fill>
            </x14:dxf>
          </x14:cfRule>
          <x14:cfRule type="cellIs" priority="167" operator="equal" id="{E8A7E2C1-C4C0-4CD3-B9C2-AEC569805A3A}">
            <xm:f>'\Users\mac\Documents\FURAG\Users\pttovar\Downloads\[MAPA DE RIESGOS CORRUPCIÓN IPES 2019 V1 AJUSTADA 210319.xlsx]DATOS '!#REF!</xm:f>
            <x14:dxf>
              <fill>
                <patternFill>
                  <bgColor rgb="FFFFFF00"/>
                </patternFill>
              </fill>
            </x14:dxf>
          </x14:cfRule>
          <x14:cfRule type="cellIs" priority="168" operator="equal" id="{00AB381B-09BC-4D3D-AE4F-BCFEA8D3478E}">
            <xm:f>'\Users\mac\Documents\FURAG\Users\pttovar\Downloads\[MAPA DE RIESGOS CORRUPCIÓN IPES 2019 V1 AJUSTADA 210319.xlsx]DATOS '!#REF!</xm:f>
            <x14:dxf>
              <fill>
                <patternFill>
                  <bgColor rgb="FFFFC000"/>
                </patternFill>
              </fill>
            </x14:dxf>
          </x14:cfRule>
          <x14:cfRule type="cellIs" priority="169" operator="equal" id="{964AEF74-0B3F-470F-BB25-A1FBF25E4BC7}">
            <xm:f>'\Users\mac\Documents\FURAG\Users\pttovar\Downloads\[MAPA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'\Users\mac\Documents\FURAG\Users\pttovar\Downloads\[MAPA DE RIESGOS CORRUPCIÓN IPES 2019 V1 AJUSTADA 210319.xlsx]DATOS '!#REF!</xm:f>
            <x14:dxf>
              <fill>
                <patternFill>
                  <bgColor rgb="FF00B050"/>
                </patternFill>
              </fill>
            </x14:dxf>
          </x14:cfRule>
          <x14:cfRule type="cellIs" priority="143" operator="equal" id="{DACA3B72-E904-43AD-AEA4-5D21F7188B89}">
            <xm:f>'\Users\mac\Documents\FURAG\Users\pttovar\Downloads\[MAPA DE RIESGOS CORRUPCIÓN IPES 2019 V1 AJUSTADA 210319.xlsx]DATOS '!#REF!</xm:f>
            <x14:dxf>
              <fill>
                <patternFill>
                  <bgColor rgb="FF92D050"/>
                </patternFill>
              </fill>
            </x14:dxf>
          </x14:cfRule>
          <x14:cfRule type="cellIs" priority="144" operator="equal" id="{D8DD5B24-4237-43DF-A72C-9394EF52862F}">
            <xm:f>'\Users\mac\Documents\FURAG\Users\pttovar\Downloads\[MAPA DE RIESGOS CORRUPCIÓN IPES 2019 V1 AJUSTADA 210319.xlsx]DATOS '!#REF!</xm:f>
            <x14:dxf>
              <fill>
                <patternFill>
                  <bgColor rgb="FFFFFF00"/>
                </patternFill>
              </fill>
            </x14:dxf>
          </x14:cfRule>
          <x14:cfRule type="cellIs" priority="145" operator="equal" id="{81BB8DAD-FA04-4064-9A60-6EEEAA85AE45}">
            <xm:f>'\Users\mac\Documents\FURAG\Users\pttovar\Downloads\[MAPA DE RIESGOS CORRUPCIÓN IPES 2019 V1 AJUSTADA 210319.xlsx]DATOS '!#REF!</xm:f>
            <x14:dxf>
              <fill>
                <patternFill>
                  <bgColor rgb="FFFFC000"/>
                </patternFill>
              </fill>
            </x14:dxf>
          </x14:cfRule>
          <x14:cfRule type="cellIs" priority="146" operator="equal" id="{A0D2BC5D-1E68-4B4B-8939-BE734550B9B0}">
            <xm:f>'\Users\mac\Documents\FURAG\Users\pttovar\Downloads\[MAPA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'\Users\mac\Documents\FURAG\Users\pttovar\Downloads\[MAPA DE RIESGOS CORRUPCIÓN IPES 2019 V1 AJUSTADA 210319.xlsx]DATOS '!#REF!</xm:f>
            <x14:dxf>
              <fill>
                <patternFill>
                  <bgColor rgb="FF00B050"/>
                </patternFill>
              </fill>
            </x14:dxf>
          </x14:cfRule>
          <x14:cfRule type="cellIs" priority="148" operator="equal" id="{90BD6D59-D42B-4B13-A23C-3301EE81348F}">
            <xm:f>'\Users\mac\Documents\FURAG\Users\pttovar\Downloads\[MAPA DE RIESGOS CORRUPCIÓN IPES 2019 V1 AJUSTADA 210319.xlsx]DATOS '!#REF!</xm:f>
            <x14:dxf>
              <fill>
                <patternFill>
                  <bgColor rgb="FF92D050"/>
                </patternFill>
              </fill>
            </x14:dxf>
          </x14:cfRule>
          <x14:cfRule type="cellIs" priority="149" operator="equal" id="{6B4DB647-180A-4CF6-9AC3-95DCF0DCA6BC}">
            <xm:f>'\Users\mac\Documents\FURAG\Users\pttovar\Downloads\[MAPA DE RIESGOS CORRUPCIÓN IPES 2019 V1 AJUSTADA 210319.xlsx]DATOS '!#REF!</xm:f>
            <x14:dxf>
              <fill>
                <patternFill>
                  <bgColor rgb="FFFFFF00"/>
                </patternFill>
              </fill>
            </x14:dxf>
          </x14:cfRule>
          <x14:cfRule type="cellIs" priority="150" operator="equal" id="{A09EB92C-B4A2-4A4F-99B2-CAB34EF7EAF1}">
            <xm:f>'\Users\mac\Documents\FURAG\Users\pttovar\Downloads\[MAPA DE RIESGOS CORRUPCIÓN IPES 2019 V1 AJUSTADA 210319.xlsx]DATOS '!#REF!</xm:f>
            <x14:dxf>
              <fill>
                <patternFill>
                  <bgColor rgb="FFFFC000"/>
                </patternFill>
              </fill>
            </x14:dxf>
          </x14:cfRule>
          <x14:cfRule type="cellIs" priority="151" operator="equal" id="{CBB700D8-5BBF-4B4E-AF71-022DC75FBBAC}">
            <xm:f>'\Users\mac\Documents\FURAG\Users\pttovar\Downloads\[MAPA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'\Users\mac\Documents\FURAG\Users\pttovar\Downloads\[MAPA DE RIESGOS CORRUPCIÓN IPES 2019 V1 AJUSTADA 210319.xlsx]DATOS '!#REF!</xm:f>
            <x14:dxf>
              <fill>
                <patternFill>
                  <bgColor rgb="FF92D050"/>
                </patternFill>
              </fill>
            </x14:dxf>
          </x14:cfRule>
          <x14:cfRule type="cellIs" priority="153" operator="equal" id="{90F6DDB5-184E-4B85-9D2C-07079EA0DE32}">
            <xm:f>'\Users\mac\Documents\FURAG\Users\pttovar\Downloads\[MAPA DE RIESGOS CORRUPCIÓN IPES 2019 V1 AJUSTADA 210319.xlsx]DATOS '!#REF!</xm:f>
            <x14:dxf>
              <fill>
                <patternFill>
                  <bgColor rgb="FFFFFF00"/>
                </patternFill>
              </fill>
            </x14:dxf>
          </x14:cfRule>
          <x14:cfRule type="cellIs" priority="154" operator="equal" id="{8AA72739-26A0-4DC1-B9DE-BF234A91DB77}">
            <xm:f>'\Users\mac\Documents\FURAG\Users\pttovar\Downloads\[MAPA DE RIESGOS CORRUPCIÓN IPES 2019 V1 AJUSTADA 210319.xlsx]DATOS '!#REF!</xm:f>
            <x14:dxf>
              <fill>
                <patternFill>
                  <bgColor rgb="FFFFC000"/>
                </patternFill>
              </fill>
            </x14:dxf>
          </x14:cfRule>
          <x14:cfRule type="cellIs" priority="155" operator="equal" id="{A548DB8D-8575-450A-9517-3676D86F6B65}">
            <xm:f>'\Users\mac\Documents\FURAG\Users\pttovar\Downloads\[MAPA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'\Users\mac\Documents\FURAG\Users\pttovar\Downloads\[MAPA DE RIESGOS CORRUPCIÓN IPES 2019 V1 AJUSTADA 210319.xlsx]DATOS '!#REF!</xm:f>
            <x14:dxf>
              <fill>
                <patternFill>
                  <bgColor rgb="FF92D050"/>
                </patternFill>
              </fill>
            </x14:dxf>
          </x14:cfRule>
          <x14:cfRule type="cellIs" priority="139" operator="equal" id="{0974F387-DC72-4D9E-B5A7-25EB4340CDFD}">
            <xm:f>'\Users\mac\Documents\FURAG\Users\pttovar\Downloads\[MAPA DE RIESGOS CORRUPCIÓN IPES 2019 V1 AJUSTADA 210319.xlsx]DATOS '!#REF!</xm:f>
            <x14:dxf>
              <fill>
                <patternFill>
                  <bgColor rgb="FFFFFF00"/>
                </patternFill>
              </fill>
            </x14:dxf>
          </x14:cfRule>
          <x14:cfRule type="cellIs" priority="140" operator="equal" id="{F81D7462-126E-4707-850B-B80E02F09BB3}">
            <xm:f>'\Users\mac\Documents\FURAG\Users\pttovar\Downloads\[MAPA DE RIESGOS CORRUPCIÓN IPES 2019 V1 AJUSTADA 210319.xlsx]DATOS '!#REF!</xm:f>
            <x14:dxf>
              <fill>
                <patternFill>
                  <bgColor rgb="FFFFC000"/>
                </patternFill>
              </fill>
            </x14:dxf>
          </x14:cfRule>
          <x14:cfRule type="cellIs" priority="141" operator="equal" id="{B5CC1F26-E9AC-4656-9DBA-456B109B3FDC}">
            <xm:f>'\Users\mac\Documents\FURAG\Users\pttovar\Downloads\[MAPA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'\Users\mac\Documents\FURAG\Users\pttovar\Downloads\[MAPA DE RIESGOS CORRUPCIÓN IPES 2019 V1 AJUSTADA 210319.xlsx]DATOS '!#REF!</xm:f>
            <x14:dxf>
              <fill>
                <patternFill>
                  <bgColor rgb="FF00B050"/>
                </patternFill>
              </fill>
            </x14:dxf>
          </x14:cfRule>
          <x14:cfRule type="cellIs" priority="134" operator="equal" id="{9CBED166-398E-4E57-8E7E-42FA61E79370}">
            <xm:f>'\Users\mac\Documents\FURAG\Users\pttovar\Downloads\[MAPA DE RIESGOS CORRUPCIÓN IPES 2019 V1 AJUSTADA 210319.xlsx]DATOS '!#REF!</xm:f>
            <x14:dxf>
              <fill>
                <patternFill>
                  <bgColor rgb="FF92D050"/>
                </patternFill>
              </fill>
            </x14:dxf>
          </x14:cfRule>
          <x14:cfRule type="cellIs" priority="135" operator="equal" id="{C59A0ECE-6B4F-47D3-B526-8B81C2B93EA0}">
            <xm:f>'\Users\mac\Documents\FURAG\Users\pttovar\Downloads\[MAPA DE RIESGOS CORRUPCIÓN IPES 2019 V1 AJUSTADA 210319.xlsx]DATOS '!#REF!</xm:f>
            <x14:dxf>
              <fill>
                <patternFill>
                  <bgColor rgb="FFFFFF00"/>
                </patternFill>
              </fill>
            </x14:dxf>
          </x14:cfRule>
          <x14:cfRule type="cellIs" priority="136" operator="equal" id="{B2E488F3-B7B9-4BAF-BEFD-EDAEDDBA223B}">
            <xm:f>'\Users\mac\Documents\FURAG\Users\pttovar\Downloads\[MAPA DE RIESGOS CORRUPCIÓN IPES 2019 V1 AJUSTADA 210319.xlsx]DATOS '!#REF!</xm:f>
            <x14:dxf>
              <fill>
                <patternFill>
                  <bgColor rgb="FFFFC000"/>
                </patternFill>
              </fill>
            </x14:dxf>
          </x14:cfRule>
          <x14:cfRule type="cellIs" priority="137" operator="equal" id="{2E15C1B0-C1E0-4507-8E5B-B95598D64B4A}">
            <xm:f>'\Users\mac\Documents\FURAG\Users\pttovar\Downloads\[MAPA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'\Users\mac\Documents\FURAG\Users\pttovar\Downloads\[MAPA DE RIESGOS CORRUPCIÓN IPES 2019 V1 AJUSTADA 210319.xlsx]DATOS '!#REF!</xm:f>
            <x14:dxf>
              <fill>
                <patternFill>
                  <bgColor rgb="FF00B050"/>
                </patternFill>
              </fill>
            </x14:dxf>
          </x14:cfRule>
          <x14:cfRule type="cellIs" priority="129" operator="equal" id="{3F8BD70D-8AB0-4FF2-9B08-AB28D97EFF2A}">
            <xm:f>'\Users\mac\Documents\FURAG\Users\pttovar\Downloads\[MAPA DE RIESGOS CORRUPCIÓN IPES 2019 V1 AJUSTADA 210319.xlsx]DATOS '!#REF!</xm:f>
            <x14:dxf>
              <fill>
                <patternFill>
                  <bgColor rgb="FF92D050"/>
                </patternFill>
              </fill>
            </x14:dxf>
          </x14:cfRule>
          <x14:cfRule type="cellIs" priority="130" operator="equal" id="{8662F3FB-F244-4770-872E-F4498E02B1F7}">
            <xm:f>'\Users\mac\Documents\FURAG\Users\pttovar\Downloads\[MAPA DE RIESGOS CORRUPCIÓN IPES 2019 V1 AJUSTADA 210319.xlsx]DATOS '!#REF!</xm:f>
            <x14:dxf>
              <fill>
                <patternFill>
                  <bgColor rgb="FFFFFF00"/>
                </patternFill>
              </fill>
            </x14:dxf>
          </x14:cfRule>
          <x14:cfRule type="cellIs" priority="131" operator="equal" id="{7C7AB7D7-B47B-46C4-A92F-4344691A463D}">
            <xm:f>'\Users\mac\Documents\FURAG\Users\pttovar\Downloads\[MAPA DE RIESGOS CORRUPCIÓN IPES 2019 V1 AJUSTADA 210319.xlsx]DATOS '!#REF!</xm:f>
            <x14:dxf>
              <fill>
                <patternFill>
                  <bgColor rgb="FFFFC000"/>
                </patternFill>
              </fill>
            </x14:dxf>
          </x14:cfRule>
          <x14:cfRule type="cellIs" priority="132" operator="equal" id="{B51F2C0D-C98A-43E6-B1A3-D9E27F6EFD0F}">
            <xm:f>'\Users\mac\Documents\FURAG\Users\pttovar\Downloads\[MAPA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'\Users\mac\Documents\FURAG\Users\pttovar\Downloads\[MAPA DE RIESGOS CORRUPCIÓN IPES 2019 V1 AJUSTADA 210319.xlsx]DATOS '!#REF!</xm:f>
            <x14:dxf>
              <fill>
                <patternFill>
                  <bgColor rgb="FF00B050"/>
                </patternFill>
              </fill>
            </x14:dxf>
          </x14:cfRule>
          <x14:cfRule type="cellIs" priority="115" operator="equal" id="{CE3074F6-5BC0-4BA0-8B44-AA2DCE0C7033}">
            <xm:f>'\Users\mac\Documents\FURAG\Users\pttovar\Downloads\[MAPA DE RIESGOS CORRUPCIÓN IPES 2019 V1 AJUSTADA 210319.xlsx]DATOS '!#REF!</xm:f>
            <x14:dxf>
              <fill>
                <patternFill>
                  <bgColor rgb="FF92D050"/>
                </patternFill>
              </fill>
            </x14:dxf>
          </x14:cfRule>
          <x14:cfRule type="cellIs" priority="116" operator="equal" id="{64C79295-6975-40F5-AEDE-D593473FE0C6}">
            <xm:f>'\Users\mac\Documents\FURAG\Users\pttovar\Downloads\[MAPA DE RIESGOS CORRUPCIÓN IPES 2019 V1 AJUSTADA 210319.xlsx]DATOS '!#REF!</xm:f>
            <x14:dxf>
              <fill>
                <patternFill>
                  <bgColor rgb="FFFFFF00"/>
                </patternFill>
              </fill>
            </x14:dxf>
          </x14:cfRule>
          <x14:cfRule type="cellIs" priority="117" operator="equal" id="{BE93E019-EC09-4706-A06A-452E3B40F588}">
            <xm:f>'\Users\mac\Documents\FURAG\Users\pttovar\Downloads\[MAPA DE RIESGOS CORRUPCIÓN IPES 2019 V1 AJUSTADA 210319.xlsx]DATOS '!#REF!</xm:f>
            <x14:dxf>
              <fill>
                <patternFill>
                  <bgColor rgb="FFFFC000"/>
                </patternFill>
              </fill>
            </x14:dxf>
          </x14:cfRule>
          <x14:cfRule type="cellIs" priority="118" operator="equal" id="{B0EB94B9-302E-4445-B7D1-6541C47DCBAD}">
            <xm:f>'\Users\mac\Documents\FURAG\Users\pttovar\Downloads\[MAPA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'\Users\mac\Documents\FURAG\Users\pttovar\Downloads\[MAPA DE RIESGOS CORRUPCIÓN IPES 2019 V1 AJUSTADA 210319.xlsx]DATOS '!#REF!</xm:f>
            <x14:dxf>
              <fill>
                <patternFill>
                  <bgColor rgb="FF00B050"/>
                </patternFill>
              </fill>
            </x14:dxf>
          </x14:cfRule>
          <x14:cfRule type="cellIs" priority="120" operator="equal" id="{9AD61CD8-A396-4AB1-8B5B-C85BC2506E64}">
            <xm:f>'\Users\mac\Documents\FURAG\Users\pttovar\Downloads\[MAPA DE RIESGOS CORRUPCIÓN IPES 2019 V1 AJUSTADA 210319.xlsx]DATOS '!#REF!</xm:f>
            <x14:dxf>
              <fill>
                <patternFill>
                  <bgColor rgb="FF92D050"/>
                </patternFill>
              </fill>
            </x14:dxf>
          </x14:cfRule>
          <x14:cfRule type="cellIs" priority="121" operator="equal" id="{C7122E34-798D-459D-B0BF-283DA29C3AD0}">
            <xm:f>'\Users\mac\Documents\FURAG\Users\pttovar\Downloads\[MAPA DE RIESGOS CORRUPCIÓN IPES 2019 V1 AJUSTADA 210319.xlsx]DATOS '!#REF!</xm:f>
            <x14:dxf>
              <fill>
                <patternFill>
                  <bgColor rgb="FFFFFF00"/>
                </patternFill>
              </fill>
            </x14:dxf>
          </x14:cfRule>
          <x14:cfRule type="cellIs" priority="122" operator="equal" id="{86CBEE81-5449-4BEB-A0CF-16BC31DED12F}">
            <xm:f>'\Users\mac\Documents\FURAG\Users\pttovar\Downloads\[MAPA DE RIESGOS CORRUPCIÓN IPES 2019 V1 AJUSTADA 210319.xlsx]DATOS '!#REF!</xm:f>
            <x14:dxf>
              <fill>
                <patternFill>
                  <bgColor rgb="FFFFC000"/>
                </patternFill>
              </fill>
            </x14:dxf>
          </x14:cfRule>
          <x14:cfRule type="cellIs" priority="123" operator="equal" id="{FBC60699-D0EF-4F35-BBE2-E438DDC8727D}">
            <xm:f>'\Users\mac\Documents\FURAG\Users\pttovar\Downloads\[MAPA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'\Users\mac\Documents\FURAG\Users\pttovar\Downloads\[MAPA DE RIESGOS CORRUPCIÓN IPES 2019 V1 AJUSTADA 210319.xlsx]DATOS '!#REF!</xm:f>
            <x14:dxf>
              <fill>
                <patternFill>
                  <bgColor rgb="FF92D050"/>
                </patternFill>
              </fill>
            </x14:dxf>
          </x14:cfRule>
          <x14:cfRule type="cellIs" priority="125" operator="equal" id="{87E36F85-A42B-4051-AACA-E83B458D6876}">
            <xm:f>'\Users\mac\Documents\FURAG\Users\pttovar\Downloads\[MAPA DE RIESGOS CORRUPCIÓN IPES 2019 V1 AJUSTADA 210319.xlsx]DATOS '!#REF!</xm:f>
            <x14:dxf>
              <fill>
                <patternFill>
                  <bgColor rgb="FFFFFF00"/>
                </patternFill>
              </fill>
            </x14:dxf>
          </x14:cfRule>
          <x14:cfRule type="cellIs" priority="126" operator="equal" id="{F0EF23D6-8E9D-4D62-B22C-57A4F45F13A3}">
            <xm:f>'\Users\mac\Documents\FURAG\Users\pttovar\Downloads\[MAPA DE RIESGOS CORRUPCIÓN IPES 2019 V1 AJUSTADA 210319.xlsx]DATOS '!#REF!</xm:f>
            <x14:dxf>
              <fill>
                <patternFill>
                  <bgColor rgb="FFFFC000"/>
                </patternFill>
              </fill>
            </x14:dxf>
          </x14:cfRule>
          <x14:cfRule type="cellIs" priority="127" operator="equal" id="{8B19E11A-F881-4E8E-81A6-9B2E9544801F}">
            <xm:f>'\Users\mac\Documents\FURAG\Users\pttovar\Downloads\[MAPA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'\Users\mac\Documents\FURAG\Users\pttovar\Downloads\[MAPA DE RIESGOS CORRUPCIÓN IPES 2019 V1 AJUSTADA 210319.xlsx]DATOS '!#REF!</xm:f>
            <x14:dxf>
              <fill>
                <patternFill>
                  <bgColor rgb="FF00B050"/>
                </patternFill>
              </fill>
            </x14:dxf>
          </x14:cfRule>
          <x14:cfRule type="cellIs" priority="110" operator="equal" id="{A3E2F041-38B6-469D-9D9D-2B532CC60037}">
            <xm:f>'\Users\mac\Documents\FURAG\Users\pttovar\Downloads\[MAPA DE RIESGOS CORRUPCIÓN IPES 2019 V1 AJUSTADA 210319.xlsx]DATOS '!#REF!</xm:f>
            <x14:dxf>
              <fill>
                <patternFill>
                  <bgColor rgb="FF92D050"/>
                </patternFill>
              </fill>
            </x14:dxf>
          </x14:cfRule>
          <x14:cfRule type="cellIs" priority="111" operator="equal" id="{49C330BA-88FC-415D-8E35-C32576080180}">
            <xm:f>'\Users\mac\Documents\FURAG\Users\pttovar\Downloads\[MAPA DE RIESGOS CORRUPCIÓN IPES 2019 V1 AJUSTADA 210319.xlsx]DATOS '!#REF!</xm:f>
            <x14:dxf>
              <fill>
                <patternFill>
                  <bgColor rgb="FFFFFF00"/>
                </patternFill>
              </fill>
            </x14:dxf>
          </x14:cfRule>
          <x14:cfRule type="cellIs" priority="112" operator="equal" id="{6602F53D-CED9-4862-BC9D-18794ECCB494}">
            <xm:f>'\Users\mac\Documents\FURAG\Users\pttovar\Downloads\[MAPA DE RIESGOS CORRUPCIÓN IPES 2019 V1 AJUSTADA 210319.xlsx]DATOS '!#REF!</xm:f>
            <x14:dxf>
              <fill>
                <patternFill>
                  <bgColor rgb="FFFFC000"/>
                </patternFill>
              </fill>
            </x14:dxf>
          </x14:cfRule>
          <x14:cfRule type="cellIs" priority="113" operator="equal" id="{06DB37D3-2607-4694-92E6-CB51A936F184}">
            <xm:f>'\Users\mac\Documents\FURAG\Users\pttovar\Downloads\[MAPA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'\Users\mac\Documents\FURAG\Users\pttovar\Downloads\[MAPA DE RIESGOS CORRUPCIÓN IPES 2019 V1 AJUSTADA 210319.xlsx]DATOS '!#REF!</xm:f>
            <x14:dxf>
              <fill>
                <patternFill>
                  <bgColor rgb="FF92D050"/>
                </patternFill>
              </fill>
            </x14:dxf>
          </x14:cfRule>
          <x14:cfRule type="cellIs" priority="102" operator="equal" id="{D50A75BF-6204-4FDD-96D2-E8E752CAF9B4}">
            <xm:f>'\Users\mac\Documents\FURAG\Users\pttovar\Downloads\[MAPA DE RIESGOS CORRUPCIÓN IPES 2019 V1 AJUSTADA 210319.xlsx]DATOS '!#REF!</xm:f>
            <x14:dxf>
              <fill>
                <patternFill>
                  <bgColor rgb="FFFFFF00"/>
                </patternFill>
              </fill>
            </x14:dxf>
          </x14:cfRule>
          <x14:cfRule type="cellIs" priority="103" operator="equal" id="{416C8582-C7E8-4DA8-A0FB-CF4EBD1A2333}">
            <xm:f>'\Users\mac\Documents\FURAG\Users\pttovar\Downloads\[MAPA DE RIESGOS CORRUPCIÓN IPES 2019 V1 AJUSTADA 210319.xlsx]DATOS '!#REF!</xm:f>
            <x14:dxf>
              <fill>
                <patternFill>
                  <bgColor rgb="FFFFC000"/>
                </patternFill>
              </fill>
            </x14:dxf>
          </x14:cfRule>
          <x14:cfRule type="cellIs" priority="104" operator="equal" id="{192424B7-E2FC-4D16-98FE-E5AFAF23B37D}">
            <xm:f>'\Users\mac\Documents\FURAG\Users\pttovar\Downloads\[MAPA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'\Users\mac\Documents\FURAG\Users\pttovar\Downloads\[MAPA DE RIESGOS CORRUPCIÓN IPES 2019 V1 AJUSTADA 210319.xlsx]DATOS '!#REF!</xm:f>
            <x14:dxf>
              <fill>
                <patternFill>
                  <bgColor rgb="FF92D050"/>
                </patternFill>
              </fill>
            </x14:dxf>
          </x14:cfRule>
          <x14:cfRule type="cellIs" priority="106" operator="equal" id="{59D38504-54E2-4066-BBD5-C3E2BF9E9106}">
            <xm:f>'\Users\mac\Documents\FURAG\Users\pttovar\Downloads\[MAPA DE RIESGOS CORRUPCIÓN IPES 2019 V1 AJUSTADA 210319.xlsx]DATOS '!#REF!</xm:f>
            <x14:dxf>
              <fill>
                <patternFill>
                  <bgColor rgb="FFFFFF00"/>
                </patternFill>
              </fill>
            </x14:dxf>
          </x14:cfRule>
          <x14:cfRule type="cellIs" priority="107" operator="equal" id="{F3AFE7C9-AD0F-423E-A3E0-D8FF3B82ADCB}">
            <xm:f>'\Users\mac\Documents\FURAG\Users\pttovar\Downloads\[MAPA DE RIESGOS CORRUPCIÓN IPES 2019 V1 AJUSTADA 210319.xlsx]DATOS '!#REF!</xm:f>
            <x14:dxf>
              <fill>
                <patternFill>
                  <bgColor rgb="FFFFC000"/>
                </patternFill>
              </fill>
            </x14:dxf>
          </x14:cfRule>
          <x14:cfRule type="cellIs" priority="108" operator="equal" id="{A18F62D3-7DF6-40DA-AB7B-3321FA278BC5}">
            <xm:f>'\Users\mac\Documents\FURAG\Users\pttovar\Downloads\[MAPA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'\Users\mac\Documents\FURAG\Users\pttovar\Downloads\[MAPA DE RIESGOS CORRUPCIÓN IPES 2019 V1 AJUSTADA 210319.xlsx]DATOS '!#REF!</xm:f>
            <x14:dxf>
              <fill>
                <patternFill>
                  <bgColor rgb="FF92D050"/>
                </patternFill>
              </fill>
            </x14:dxf>
          </x14:cfRule>
          <x14:cfRule type="cellIs" priority="98" operator="equal" id="{F65866AF-D565-4CA0-8909-6C2E889FF48A}">
            <xm:f>'\Users\mac\Documents\FURAG\Users\pttovar\Downloads\[MAPA DE RIESGOS CORRUPCIÓN IPES 2019 V1 AJUSTADA 210319.xlsx]DATOS '!#REF!</xm:f>
            <x14:dxf>
              <fill>
                <patternFill>
                  <bgColor rgb="FFFFFF00"/>
                </patternFill>
              </fill>
            </x14:dxf>
          </x14:cfRule>
          <x14:cfRule type="cellIs" priority="99" operator="equal" id="{BE8148B8-225F-4E81-91E7-4B76CB0006A7}">
            <xm:f>'\Users\mac\Documents\FURAG\Users\pttovar\Downloads\[MAPA DE RIESGOS CORRUPCIÓN IPES 2019 V1 AJUSTADA 210319.xlsx]DATOS '!#REF!</xm:f>
            <x14:dxf>
              <fill>
                <patternFill>
                  <bgColor rgb="FFFFC000"/>
                </patternFill>
              </fill>
            </x14:dxf>
          </x14:cfRule>
          <x14:cfRule type="cellIs" priority="100" operator="equal" id="{DA543D18-8CCC-4F7A-AFC2-54D2742658E8}">
            <xm:f>'\Users\mac\Documents\FURAG\Users\pttovar\Downloads\[MAPA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'\Users\mac\Documents\FURAG\Users\pttovar\Downloads\[MAPA DE RIESGOS CORRUPCIÓN IPES 2019 V1 AJUSTADA 210319.xlsx]DATOS '!#REF!</xm:f>
            <x14:dxf>
              <fill>
                <patternFill>
                  <bgColor rgb="FF00B050"/>
                </patternFill>
              </fill>
            </x14:dxf>
          </x14:cfRule>
          <x14:cfRule type="cellIs" priority="84" operator="equal" id="{9A4474DE-D029-4493-A839-0983C223283D}">
            <xm:f>'\Users\mac\Documents\FURAG\Users\pttovar\Downloads\[MAPA DE RIESGOS CORRUPCIÓN IPES 2019 V1 AJUSTADA 210319.xlsx]DATOS '!#REF!</xm:f>
            <x14:dxf>
              <fill>
                <patternFill>
                  <bgColor rgb="FF92D050"/>
                </patternFill>
              </fill>
            </x14:dxf>
          </x14:cfRule>
          <x14:cfRule type="cellIs" priority="85" operator="equal" id="{7F035D54-3A2E-4DC4-AE1B-3F118B680517}">
            <xm:f>'\Users\mac\Documents\FURAG\Users\pttovar\Downloads\[MAPA DE RIESGOS CORRUPCIÓN IPES 2019 V1 AJUSTADA 210319.xlsx]DATOS '!#REF!</xm:f>
            <x14:dxf>
              <fill>
                <patternFill>
                  <bgColor rgb="FFFFFF00"/>
                </patternFill>
              </fill>
            </x14:dxf>
          </x14:cfRule>
          <x14:cfRule type="cellIs" priority="86" operator="equal" id="{2650D018-46EE-4703-B52F-585B1C99CC1E}">
            <xm:f>'\Users\mac\Documents\FURAG\Users\pttovar\Downloads\[MAPA DE RIESGOS CORRUPCIÓN IPES 2019 V1 AJUSTADA 210319.xlsx]DATOS '!#REF!</xm:f>
            <x14:dxf>
              <fill>
                <patternFill>
                  <bgColor rgb="FFFFC000"/>
                </patternFill>
              </fill>
            </x14:dxf>
          </x14:cfRule>
          <x14:cfRule type="cellIs" priority="87" operator="equal" id="{1B2039A3-3C28-4554-BC9D-5352BB10F684}">
            <xm:f>'\Users\mac\Documents\FURAG\Users\pttovar\Downloads\[MAPA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'\Users\mac\Documents\FURAG\Users\pttovar\Downloads\[MAPA DE RIESGOS CORRUPCIÓN IPES 2019 V1 AJUSTADA 210319.xlsx]DATOS '!#REF!</xm:f>
            <x14:dxf>
              <fill>
                <patternFill>
                  <bgColor rgb="FF00B050"/>
                </patternFill>
              </fill>
            </x14:dxf>
          </x14:cfRule>
          <x14:cfRule type="cellIs" priority="89" operator="equal" id="{5D8606E0-E8A6-4612-90D8-7BA00DDC632D}">
            <xm:f>'\Users\mac\Documents\FURAG\Users\pttovar\Downloads\[MAPA DE RIESGOS CORRUPCIÓN IPES 2019 V1 AJUSTADA 210319.xlsx]DATOS '!#REF!</xm:f>
            <x14:dxf>
              <fill>
                <patternFill>
                  <bgColor rgb="FF92D050"/>
                </patternFill>
              </fill>
            </x14:dxf>
          </x14:cfRule>
          <x14:cfRule type="cellIs" priority="90" operator="equal" id="{9CCBFE04-5917-494A-A971-7F4EE8B9BDF7}">
            <xm:f>'\Users\mac\Documents\FURAG\Users\pttovar\Downloads\[MAPA DE RIESGOS CORRUPCIÓN IPES 2019 V1 AJUSTADA 210319.xlsx]DATOS '!#REF!</xm:f>
            <x14:dxf>
              <fill>
                <patternFill>
                  <bgColor rgb="FFFFFF00"/>
                </patternFill>
              </fill>
            </x14:dxf>
          </x14:cfRule>
          <x14:cfRule type="cellIs" priority="91" operator="equal" id="{F749B9E5-BE6C-4232-BECE-0F53287FF3C3}">
            <xm:f>'\Users\mac\Documents\FURAG\Users\pttovar\Downloads\[MAPA DE RIESGOS CORRUPCIÓN IPES 2019 V1 AJUSTADA 210319.xlsx]DATOS '!#REF!</xm:f>
            <x14:dxf>
              <fill>
                <patternFill>
                  <bgColor rgb="FFFFC000"/>
                </patternFill>
              </fill>
            </x14:dxf>
          </x14:cfRule>
          <x14:cfRule type="cellIs" priority="92" operator="equal" id="{D4A8FAC2-7E84-4930-8538-5C781EE515BE}">
            <xm:f>'\Users\mac\Documents\FURAG\Users\pttovar\Downloads\[MAPA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'\Users\mac\Documents\FURAG\Users\pttovar\Downloads\[MAPA DE RIESGOS CORRUPCIÓN IPES 2019 V1 AJUSTADA 210319.xlsx]DATOS '!#REF!</xm:f>
            <x14:dxf>
              <fill>
                <patternFill>
                  <bgColor rgb="FF92D050"/>
                </patternFill>
              </fill>
            </x14:dxf>
          </x14:cfRule>
          <x14:cfRule type="cellIs" priority="94" operator="equal" id="{8F289F02-036F-4F56-96C9-7E6C453C7581}">
            <xm:f>'\Users\mac\Documents\FURAG\Users\pttovar\Downloads\[MAPA DE RIESGOS CORRUPCIÓN IPES 2019 V1 AJUSTADA 210319.xlsx]DATOS '!#REF!</xm:f>
            <x14:dxf>
              <fill>
                <patternFill>
                  <bgColor rgb="FFFFFF00"/>
                </patternFill>
              </fill>
            </x14:dxf>
          </x14:cfRule>
          <x14:cfRule type="cellIs" priority="95" operator="equal" id="{327377C2-C2A0-4BC9-9F8E-C60750258895}">
            <xm:f>'\Users\mac\Documents\FURAG\Users\pttovar\Downloads\[MAPA DE RIESGOS CORRUPCIÓN IPES 2019 V1 AJUSTADA 210319.xlsx]DATOS '!#REF!</xm:f>
            <x14:dxf>
              <fill>
                <patternFill>
                  <bgColor rgb="FFFFC000"/>
                </patternFill>
              </fill>
            </x14:dxf>
          </x14:cfRule>
          <x14:cfRule type="cellIs" priority="96" operator="equal" id="{A97B50FD-A81F-4D9A-8490-9AAB5DBE139C}">
            <xm:f>'\Users\mac\Documents\FURAG\Users\pttovar\Downloads\[MAPA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'\Users\mac\Documents\FURAG\Users\pttovar\Downloads\[MAPA DE RIESGOS CORRUPCIÓN IPES 2019 V1 AJUSTADA 210319.xlsx]DATOS '!#REF!</xm:f>
            <x14:dxf>
              <fill>
                <patternFill>
                  <bgColor rgb="FF92D050"/>
                </patternFill>
              </fill>
            </x14:dxf>
          </x14:cfRule>
          <x14:cfRule type="cellIs" priority="80" operator="equal" id="{0E97B2FE-001C-4784-A55B-EE7E5B5DAA91}">
            <xm:f>'\Users\mac\Documents\FURAG\Users\pttovar\Downloads\[MAPA DE RIESGOS CORRUPCIÓN IPES 2019 V1 AJUSTADA 210319.xlsx]DATOS '!#REF!</xm:f>
            <x14:dxf>
              <fill>
                <patternFill>
                  <bgColor rgb="FFFFFF00"/>
                </patternFill>
              </fill>
            </x14:dxf>
          </x14:cfRule>
          <x14:cfRule type="cellIs" priority="81" operator="equal" id="{EB1CD789-A4A7-41DE-91A7-DE3CFD2E85FB}">
            <xm:f>'\Users\mac\Documents\FURAG\Users\pttovar\Downloads\[MAPA DE RIESGOS CORRUPCIÓN IPES 2019 V1 AJUSTADA 210319.xlsx]DATOS '!#REF!</xm:f>
            <x14:dxf>
              <fill>
                <patternFill>
                  <bgColor rgb="FFFFC000"/>
                </patternFill>
              </fill>
            </x14:dxf>
          </x14:cfRule>
          <x14:cfRule type="cellIs" priority="82" operator="equal" id="{C1C68BF9-328E-4CF3-8156-17FB09D480F0}">
            <xm:f>'\Users\mac\Documents\FURAG\Users\pttovar\Downloads\[MAPA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'\Users\mac\Documents\FURAG\Users\pttovar\Downloads\[MAPA DE RIESGOS CORRUPCIÓN IPES 2019 V1 AJUSTADA 210319.xlsx]DATOS '!#REF!</xm:f>
            <x14:dxf>
              <fill>
                <patternFill>
                  <bgColor rgb="FF92D050"/>
                </patternFill>
              </fill>
            </x14:dxf>
          </x14:cfRule>
          <x14:cfRule type="cellIs" priority="76" operator="equal" id="{A4B2FB3F-935D-45A2-B5D6-B21DDB2CF70A}">
            <xm:f>'\Users\mac\Documents\FURAG\Users\pttovar\Downloads\[MAPA DE RIESGOS CORRUPCIÓN IPES 2019 V1 AJUSTADA 210319.xlsx]DATOS '!#REF!</xm:f>
            <x14:dxf>
              <fill>
                <patternFill>
                  <bgColor rgb="FFFFFF00"/>
                </patternFill>
              </fill>
            </x14:dxf>
          </x14:cfRule>
          <x14:cfRule type="cellIs" priority="77" operator="equal" id="{8C9C572D-D253-4EAB-8852-DB213728D3C1}">
            <xm:f>'\Users\mac\Documents\FURAG\Users\pttovar\Downloads\[MAPA DE RIESGOS CORRUPCIÓN IPES 2019 V1 AJUSTADA 210319.xlsx]DATOS '!#REF!</xm:f>
            <x14:dxf>
              <fill>
                <patternFill>
                  <bgColor rgb="FFFFC000"/>
                </patternFill>
              </fill>
            </x14:dxf>
          </x14:cfRule>
          <x14:cfRule type="cellIs" priority="78" operator="equal" id="{175EFB44-C6AC-48B7-ACD0-28015437F3D1}">
            <xm:f>'\Users\mac\Documents\FURAG\Users\pttovar\Downloads\[MAPA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'\Users\mac\Documents\FURAG\Users\pttovar\Downloads\[MAPA DE RIESGOS CORRUPCIÓN IPES 2019 V1 AJUSTADA 210319.xlsx]DATOS '!#REF!</xm:f>
            <x14:dxf>
              <fill>
                <patternFill>
                  <bgColor rgb="FF00B050"/>
                </patternFill>
              </fill>
            </x14:dxf>
          </x14:cfRule>
          <x14:cfRule type="cellIs" priority="62" operator="equal" id="{AA502ED3-EC3E-4EF7-95EB-E0C4D5645DFD}">
            <xm:f>'\Users\mac\Documents\FURAG\Users\pttovar\Downloads\[MAPA DE RIESGOS CORRUPCIÓN IPES 2019 V1 AJUSTADA 210319.xlsx]DATOS '!#REF!</xm:f>
            <x14:dxf>
              <fill>
                <patternFill>
                  <bgColor rgb="FF92D050"/>
                </patternFill>
              </fill>
            </x14:dxf>
          </x14:cfRule>
          <x14:cfRule type="cellIs" priority="63" operator="equal" id="{FEFCEFE5-5FFC-4438-B274-220FD72508AF}">
            <xm:f>'\Users\mac\Documents\FURAG\Users\pttovar\Downloads\[MAPA DE RIESGOS CORRUPCIÓN IPES 2019 V1 AJUSTADA 210319.xlsx]DATOS '!#REF!</xm:f>
            <x14:dxf>
              <fill>
                <patternFill>
                  <bgColor rgb="FFFFFF00"/>
                </patternFill>
              </fill>
            </x14:dxf>
          </x14:cfRule>
          <x14:cfRule type="cellIs" priority="64" operator="equal" id="{CD5D4ADD-2B81-4DDC-BF82-8D0565C6B791}">
            <xm:f>'\Users\mac\Documents\FURAG\Users\pttovar\Downloads\[MAPA DE RIESGOS CORRUPCIÓN IPES 2019 V1 AJUSTADA 210319.xlsx]DATOS '!#REF!</xm:f>
            <x14:dxf>
              <fill>
                <patternFill>
                  <bgColor rgb="FFFFC000"/>
                </patternFill>
              </fill>
            </x14:dxf>
          </x14:cfRule>
          <x14:cfRule type="cellIs" priority="65" operator="equal" id="{FEAAC8D6-1F97-41DE-96C7-86E2489F6AF5}">
            <xm:f>'\Users\mac\Documents\FURAG\Users\pttovar\Downloads\[MAPA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'\Users\mac\Documents\FURAG\Users\pttovar\Downloads\[MAPA DE RIESGOS CORRUPCIÓN IPES 2019 V1 AJUSTADA 210319.xlsx]DATOS '!#REF!</xm:f>
            <x14:dxf>
              <fill>
                <patternFill>
                  <bgColor rgb="FF00B050"/>
                </patternFill>
              </fill>
            </x14:dxf>
          </x14:cfRule>
          <x14:cfRule type="cellIs" priority="67" operator="equal" id="{A9771B15-A573-4D75-A5BE-8D922750C896}">
            <xm:f>'\Users\mac\Documents\FURAG\Users\pttovar\Downloads\[MAPA DE RIESGOS CORRUPCIÓN IPES 2019 V1 AJUSTADA 210319.xlsx]DATOS '!#REF!</xm:f>
            <x14:dxf>
              <fill>
                <patternFill>
                  <bgColor rgb="FF92D050"/>
                </patternFill>
              </fill>
            </x14:dxf>
          </x14:cfRule>
          <x14:cfRule type="cellIs" priority="68" operator="equal" id="{453B82EB-2563-4D07-97A5-42556BBE0C69}">
            <xm:f>'\Users\mac\Documents\FURAG\Users\pttovar\Downloads\[MAPA DE RIESGOS CORRUPCIÓN IPES 2019 V1 AJUSTADA 210319.xlsx]DATOS '!#REF!</xm:f>
            <x14:dxf>
              <fill>
                <patternFill>
                  <bgColor rgb="FFFFFF00"/>
                </patternFill>
              </fill>
            </x14:dxf>
          </x14:cfRule>
          <x14:cfRule type="cellIs" priority="69" operator="equal" id="{85AE5595-0EF7-4339-92FA-F615F521119E}">
            <xm:f>'\Users\mac\Documents\FURAG\Users\pttovar\Downloads\[MAPA DE RIESGOS CORRUPCIÓN IPES 2019 V1 AJUSTADA 210319.xlsx]DATOS '!#REF!</xm:f>
            <x14:dxf>
              <fill>
                <patternFill>
                  <bgColor rgb="FFFFC000"/>
                </patternFill>
              </fill>
            </x14:dxf>
          </x14:cfRule>
          <x14:cfRule type="cellIs" priority="70" operator="equal" id="{B9475814-3C6C-4106-8062-D6BFD84CC48C}">
            <xm:f>'\Users\mac\Documents\FURAG\Users\pttovar\Downloads\[MAPA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'\Users\mac\Documents\FURAG\Users\pttovar\Downloads\[MAPA DE RIESGOS CORRUPCIÓN IPES 2019 V1 AJUSTADA 210319.xlsx]DATOS '!#REF!</xm:f>
            <x14:dxf>
              <fill>
                <patternFill>
                  <bgColor rgb="FF92D050"/>
                </patternFill>
              </fill>
            </x14:dxf>
          </x14:cfRule>
          <x14:cfRule type="cellIs" priority="72" operator="equal" id="{E1F475D7-DAE6-45A7-866D-C11097668953}">
            <xm:f>'\Users\mac\Documents\FURAG\Users\pttovar\Downloads\[MAPA DE RIESGOS CORRUPCIÓN IPES 2019 V1 AJUSTADA 210319.xlsx]DATOS '!#REF!</xm:f>
            <x14:dxf>
              <fill>
                <patternFill>
                  <bgColor rgb="FFFFFF00"/>
                </patternFill>
              </fill>
            </x14:dxf>
          </x14:cfRule>
          <x14:cfRule type="cellIs" priority="73" operator="equal" id="{F4CBE67A-5DAA-44A0-9B4E-D9EB7B4880C2}">
            <xm:f>'\Users\mac\Documents\FURAG\Users\pttovar\Downloads\[MAPA DE RIESGOS CORRUPCIÓN IPES 2019 V1 AJUSTADA 210319.xlsx]DATOS '!#REF!</xm:f>
            <x14:dxf>
              <fill>
                <patternFill>
                  <bgColor rgb="FFFFC000"/>
                </patternFill>
              </fill>
            </x14:dxf>
          </x14:cfRule>
          <x14:cfRule type="cellIs" priority="74" operator="equal" id="{8F68C842-9C04-4A77-BA5B-7A47705B17D1}">
            <xm:f>'\Users\mac\Documents\FURAG\Users\pttovar\Downloads\[MAPA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'\Users\mac\Documents\FURAG\Users\pttovar\Downloads\[MAPA DE RIESGOS CORRUPCIÓN IPES 2019 V1 AJUSTADA 210319.xlsx]DATOS '!#REF!</xm:f>
            <x14:dxf>
              <fill>
                <patternFill>
                  <bgColor rgb="FF92D050"/>
                </patternFill>
              </fill>
            </x14:dxf>
          </x14:cfRule>
          <x14:cfRule type="cellIs" priority="58" operator="equal" id="{CB6E3461-DAD0-46BF-8CF1-D4BD2E7584C4}">
            <xm:f>'\Users\mac\Documents\FURAG\Users\pttovar\Downloads\[MAPA DE RIESGOS CORRUPCIÓN IPES 2019 V1 AJUSTADA 210319.xlsx]DATOS '!#REF!</xm:f>
            <x14:dxf>
              <fill>
                <patternFill>
                  <bgColor rgb="FFFFFF00"/>
                </patternFill>
              </fill>
            </x14:dxf>
          </x14:cfRule>
          <x14:cfRule type="cellIs" priority="59" operator="equal" id="{DD5076B7-61EF-448D-AA20-2F2E46A0D264}">
            <xm:f>'\Users\mac\Documents\FURAG\Users\pttovar\Downloads\[MAPA DE RIESGOS CORRUPCIÓN IPES 2019 V1 AJUSTADA 210319.xlsx]DATOS '!#REF!</xm:f>
            <x14:dxf>
              <fill>
                <patternFill>
                  <bgColor rgb="FFFFC000"/>
                </patternFill>
              </fill>
            </x14:dxf>
          </x14:cfRule>
          <x14:cfRule type="cellIs" priority="60" operator="equal" id="{DB6D4E90-BDEE-4F5A-BCB6-ACCEF140C4F3}">
            <xm:f>'\Users\mac\Documents\FURAG\Users\pttovar\Downloads\[MAPA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'\Users\mac\Documents\FURAG\Users\pttovar\Downloads\[MAPA DE RIESGOS CORRUPCIÓN IPES 2019 V1 AJUSTADA 210319.xlsx]DATOS '!#REF!</xm:f>
            <x14:dxf>
              <fill>
                <patternFill>
                  <bgColor rgb="FF92D050"/>
                </patternFill>
              </fill>
            </x14:dxf>
          </x14:cfRule>
          <x14:cfRule type="cellIs" priority="54" operator="equal" id="{BC404854-6846-41B3-8EF9-E0DB61FF6C89}">
            <xm:f>'\Users\mac\Documents\FURAG\Users\pttovar\Downloads\[MAPA DE RIESGOS CORRUPCIÓN IPES 2019 V1 AJUSTADA 210319.xlsx]DATOS '!#REF!</xm:f>
            <x14:dxf>
              <fill>
                <patternFill>
                  <bgColor rgb="FFFFFF00"/>
                </patternFill>
              </fill>
            </x14:dxf>
          </x14:cfRule>
          <x14:cfRule type="cellIs" priority="55" operator="equal" id="{879EB88A-B87D-4A1C-8D2E-23657A614511}">
            <xm:f>'\Users\mac\Documents\FURAG\Users\pttovar\Downloads\[MAPA DE RIESGOS CORRUPCIÓN IPES 2019 V1 AJUSTADA 210319.xlsx]DATOS '!#REF!</xm:f>
            <x14:dxf>
              <fill>
                <patternFill>
                  <bgColor rgb="FFFFC000"/>
                </patternFill>
              </fill>
            </x14:dxf>
          </x14:cfRule>
          <x14:cfRule type="cellIs" priority="56" operator="equal" id="{89B04A3A-69D0-4A50-83EE-E49B299C32BC}">
            <xm:f>'\Users\mac\Documents\FURAG\Users\pttovar\Downloads\[MAPA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'\Users\mac\Documents\FURAG\Users\pttovar\Downloads\[MAPA DE RIESGOS CORRUPCIÓN IPES 2019 V1 AJUSTADA 210319.xlsx]DATOS '!#REF!</xm:f>
            <x14:dxf>
              <fill>
                <patternFill>
                  <bgColor rgb="FF92D050"/>
                </patternFill>
              </fill>
            </x14:dxf>
          </x14:cfRule>
          <x14:cfRule type="cellIs" priority="50" operator="equal" id="{2557CB63-C165-45FD-8E08-218B2960AACD}">
            <xm:f>'\Users\mac\Documents\FURAG\Users\pttovar\Downloads\[MAPA DE RIESGOS CORRUPCIÓN IPES 2019 V1 AJUSTADA 210319.xlsx]DATOS '!#REF!</xm:f>
            <x14:dxf>
              <fill>
                <patternFill>
                  <bgColor rgb="FFFFFF00"/>
                </patternFill>
              </fill>
            </x14:dxf>
          </x14:cfRule>
          <x14:cfRule type="cellIs" priority="51" operator="equal" id="{BE5D8B29-6EA0-41DA-BF26-0746833A7E0F}">
            <xm:f>'\Users\mac\Documents\FURAG\Users\pttovar\Downloads\[MAPA DE RIESGOS CORRUPCIÓN IPES 2019 V1 AJUSTADA 210319.xlsx]DATOS '!#REF!</xm:f>
            <x14:dxf>
              <fill>
                <patternFill>
                  <bgColor rgb="FFFFC000"/>
                </patternFill>
              </fill>
            </x14:dxf>
          </x14:cfRule>
          <x14:cfRule type="cellIs" priority="52" operator="equal" id="{AA47E238-4AC7-482D-9E55-915F13C52299}">
            <xm:f>'\Users\mac\Documents\FURAG\Users\pttovar\Downloads\[MAPA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'\Users\mac\Documents\FURAG\Users\pttovar\Downloads\[MAPA DE RIESGOS CORRUPCIÓN IPES 2019 V1 AJUSTADA 210319.xlsx]DATOS '!#REF!</xm:f>
            <x14:dxf>
              <fill>
                <patternFill>
                  <bgColor rgb="FF92D050"/>
                </patternFill>
              </fill>
            </x14:dxf>
          </x14:cfRule>
          <x14:cfRule type="cellIs" priority="46" operator="equal" id="{3EA73E22-CAB8-49F3-8A50-E22DB495093F}">
            <xm:f>'\Users\mac\Documents\FURAG\Users\pttovar\Downloads\[MAPA DE RIESGOS CORRUPCIÓN IPES 2019 V1 AJUSTADA 210319.xlsx]DATOS '!#REF!</xm:f>
            <x14:dxf>
              <fill>
                <patternFill>
                  <bgColor rgb="FFFFFF00"/>
                </patternFill>
              </fill>
            </x14:dxf>
          </x14:cfRule>
          <x14:cfRule type="cellIs" priority="47" operator="equal" id="{77119664-E842-40C7-A10D-E2BEE4D636BB}">
            <xm:f>'\Users\mac\Documents\FURAG\Users\pttovar\Downloads\[MAPA DE RIESGOS CORRUPCIÓN IPES 2019 V1 AJUSTADA 210319.xlsx]DATOS '!#REF!</xm:f>
            <x14:dxf>
              <fill>
                <patternFill>
                  <bgColor rgb="FFFFC000"/>
                </patternFill>
              </fill>
            </x14:dxf>
          </x14:cfRule>
          <x14:cfRule type="cellIs" priority="48" operator="equal" id="{A3905371-402B-4E9F-90A4-17B2EF7C24B0}">
            <xm:f>'\Users\mac\Documents\FURAG\Users\pttovar\Downloads\[MAPA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'\Users\mac\Documents\FURAG\Users\pttovar\Downloads\[MAPA DE RIESGOS CORRUPCIÓN IPES 2019 V1 AJUSTADA 210319.xlsx]DATOS '!#REF!</xm:f>
            <x14:dxf>
              <fill>
                <patternFill>
                  <bgColor rgb="FF92D050"/>
                </patternFill>
              </fill>
            </x14:dxf>
          </x14:cfRule>
          <x14:cfRule type="cellIs" priority="42" operator="equal" id="{A4B76DBE-0CA5-4797-A2DF-0F030F4F7A34}">
            <xm:f>'\Users\mac\Documents\FURAG\Users\pttovar\Downloads\[MAPA DE RIESGOS CORRUPCIÓN IPES 2019 V1 AJUSTADA 210319.xlsx]DATOS '!#REF!</xm:f>
            <x14:dxf>
              <fill>
                <patternFill>
                  <bgColor rgb="FFFFFF00"/>
                </patternFill>
              </fill>
            </x14:dxf>
          </x14:cfRule>
          <x14:cfRule type="cellIs" priority="43" operator="equal" id="{2C4D4E62-EAFC-469E-9793-C6C386DFA0D7}">
            <xm:f>'\Users\mac\Documents\FURAG\Users\pttovar\Downloads\[MAPA DE RIESGOS CORRUPCIÓN IPES 2019 V1 AJUSTADA 210319.xlsx]DATOS '!#REF!</xm:f>
            <x14:dxf>
              <fill>
                <patternFill>
                  <bgColor rgb="FFFFC000"/>
                </patternFill>
              </fill>
            </x14:dxf>
          </x14:cfRule>
          <x14:cfRule type="cellIs" priority="44" operator="equal" id="{F71A2078-0147-4295-91B2-6BCCC90F0217}">
            <xm:f>'\Users\mac\Documents\FURAG\Users\pttovar\Downloads\[MAPA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'\Users\mac\Documents\FURAG\Users\pttovar\Downloads\[MAPA DE RIESGOS CORRUPCIÓN IPES 2019 V1 AJUSTADA 210319.xlsx]DATOS '!#REF!</xm:f>
            <x14:dxf>
              <fill>
                <patternFill>
                  <bgColor rgb="FF92D050"/>
                </patternFill>
              </fill>
            </x14:dxf>
          </x14:cfRule>
          <x14:cfRule type="cellIs" priority="38" operator="equal" id="{0BE4AB1E-1A67-4073-8C60-EB7801187FD6}">
            <xm:f>'\Users\mac\Documents\FURAG\Users\pttovar\Downloads\[MAPA DE RIESGOS CORRUPCIÓN IPES 2019 V1 AJUSTADA 210319.xlsx]DATOS '!#REF!</xm:f>
            <x14:dxf>
              <fill>
                <patternFill>
                  <bgColor rgb="FFFFFF00"/>
                </patternFill>
              </fill>
            </x14:dxf>
          </x14:cfRule>
          <x14:cfRule type="cellIs" priority="39" operator="equal" id="{0961A65D-8823-432B-B0D3-16FE0CB0738F}">
            <xm:f>'\Users\mac\Documents\FURAG\Users\pttovar\Downloads\[MAPA DE RIESGOS CORRUPCIÓN IPES 2019 V1 AJUSTADA 210319.xlsx]DATOS '!#REF!</xm:f>
            <x14:dxf>
              <fill>
                <patternFill>
                  <bgColor rgb="FFFFC000"/>
                </patternFill>
              </fill>
            </x14:dxf>
          </x14:cfRule>
          <x14:cfRule type="cellIs" priority="40" operator="equal" id="{BB704259-E1E1-495A-AAA3-75DBE34A7021}">
            <xm:f>'\Users\mac\Documents\FURAG\Users\pttovar\Downloads\[MAPA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'\Users\mac\Documents\FURAG\Users\pttovar\Downloads\[MAPA DE RIESGOS CORRUPCIÓN IPES 2019 V1 AJUSTADA 210319.xlsx]DATOS '!#REF!</xm:f>
            <x14:dxf>
              <fill>
                <patternFill>
                  <bgColor rgb="FF92D050"/>
                </patternFill>
              </fill>
            </x14:dxf>
          </x14:cfRule>
          <x14:cfRule type="cellIs" priority="34" operator="equal" id="{378CD03B-F469-4621-9318-971E46B0A0BF}">
            <xm:f>'\Users\mac\Documents\FURAG\Users\pttovar\Downloads\[MAPA DE RIESGOS CORRUPCIÓN IPES 2019 V1 AJUSTADA 210319.xlsx]DATOS '!#REF!</xm:f>
            <x14:dxf>
              <fill>
                <patternFill>
                  <bgColor rgb="FFFFFF00"/>
                </patternFill>
              </fill>
            </x14:dxf>
          </x14:cfRule>
          <x14:cfRule type="cellIs" priority="35" operator="equal" id="{72F1B9BE-7E57-450C-961C-87ED2C0D4458}">
            <xm:f>'\Users\mac\Documents\FURAG\Users\pttovar\Downloads\[MAPA DE RIESGOS CORRUPCIÓN IPES 2019 V1 AJUSTADA 210319.xlsx]DATOS '!#REF!</xm:f>
            <x14:dxf>
              <fill>
                <patternFill>
                  <bgColor rgb="FFFFC000"/>
                </patternFill>
              </fill>
            </x14:dxf>
          </x14:cfRule>
          <x14:cfRule type="cellIs" priority="36" operator="equal" id="{8FDDF5D8-1D7D-4DFC-8E17-49B3CAD8FFB9}">
            <xm:f>'\Users\mac\Documents\FURAG\Users\pttovar\Downloads\[MAPA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'\Users\mac\Documents\FURAG\Users\pttovar\Downloads\[MAPA DE RIESGOS CORRUPCIÓN IPES 2019 V1 AJUSTADA 210319.xlsx]DATOS '!#REF!</xm:f>
            <x14:dxf>
              <fill>
                <patternFill>
                  <bgColor rgb="FF92D050"/>
                </patternFill>
              </fill>
            </x14:dxf>
          </x14:cfRule>
          <x14:cfRule type="cellIs" priority="30" operator="equal" id="{29ADECE0-15F9-4061-8E4B-C1FBB4AF7F24}">
            <xm:f>'\Users\mac\Documents\FURAG\Users\pttovar\Downloads\[MAPA DE RIESGOS CORRUPCIÓN IPES 2019 V1 AJUSTADA 210319.xlsx]DATOS '!#REF!</xm:f>
            <x14:dxf>
              <fill>
                <patternFill>
                  <bgColor rgb="FFFFFF00"/>
                </patternFill>
              </fill>
            </x14:dxf>
          </x14:cfRule>
          <x14:cfRule type="cellIs" priority="31" operator="equal" id="{27BDA9E6-B7B9-46E7-A3DE-D41BD723A4ED}">
            <xm:f>'\Users\mac\Documents\FURAG\Users\pttovar\Downloads\[MAPA DE RIESGOS CORRUPCIÓN IPES 2019 V1 AJUSTADA 210319.xlsx]DATOS '!#REF!</xm:f>
            <x14:dxf>
              <fill>
                <patternFill>
                  <bgColor rgb="FFFFC000"/>
                </patternFill>
              </fill>
            </x14:dxf>
          </x14:cfRule>
          <x14:cfRule type="cellIs" priority="32" operator="equal" id="{21B8918E-88DF-4F0D-ABF3-154C6252C464}">
            <xm:f>'\Users\mac\Documents\FURAG\Users\pttovar\Downloads\[MAPA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'\Users\mac\Documents\FURAG\Users\pttovar\Downloads\[MAPA DE RIESGOS CORRUPCIÓN IPES 2019 V1 AJUSTADA 210319.xlsx]DATOS '!#REF!</xm:f>
            <x14:dxf>
              <fill>
                <patternFill>
                  <bgColor rgb="FF92D050"/>
                </patternFill>
              </fill>
            </x14:dxf>
          </x14:cfRule>
          <x14:cfRule type="cellIs" priority="26" operator="equal" id="{B60417E0-071A-4EE4-A522-594693B3A2E8}">
            <xm:f>'\Users\mac\Documents\FURAG\Users\pttovar\Downloads\[MAPA DE RIESGOS CORRUPCIÓN IPES 2019 V1 AJUSTADA 210319.xlsx]DATOS '!#REF!</xm:f>
            <x14:dxf>
              <fill>
                <patternFill>
                  <bgColor rgb="FFFFFF00"/>
                </patternFill>
              </fill>
            </x14:dxf>
          </x14:cfRule>
          <x14:cfRule type="cellIs" priority="27" operator="equal" id="{D9ACB18B-219E-4B6D-8628-B179D7A1E037}">
            <xm:f>'\Users\mac\Documents\FURAG\Users\pttovar\Downloads\[MAPA DE RIESGOS CORRUPCIÓN IPES 2019 V1 AJUSTADA 210319.xlsx]DATOS '!#REF!</xm:f>
            <x14:dxf>
              <fill>
                <patternFill>
                  <bgColor rgb="FFFFC000"/>
                </patternFill>
              </fill>
            </x14:dxf>
          </x14:cfRule>
          <x14:cfRule type="cellIs" priority="28" operator="equal" id="{C496D204-59FF-4AD9-84B3-5662F73E49ED}">
            <xm:f>'\Users\mac\Documents\FURAG\Users\pttovar\Downloads\[MAPA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'\Users\mac\Documents\FURAG\Users\pttovar\Downloads\[MAPA DE RIESGOS CORRUPCIÓN IPES 2019 V1 AJUSTADA 210319.xlsx]DATOS '!#REF!</xm:f>
            <x14:dxf>
              <fill>
                <patternFill>
                  <bgColor rgb="FF92D050"/>
                </patternFill>
              </fill>
            </x14:dxf>
          </x14:cfRule>
          <x14:cfRule type="cellIs" priority="22" operator="equal" id="{01EAC4D2-DFE3-4305-8ED7-AC977D93FB5F}">
            <xm:f>'\Users\mac\Documents\FURAG\Users\pttovar\Downloads\[MAPA DE RIESGOS CORRUPCIÓN IPES 2019 V1 AJUSTADA 210319.xlsx]DATOS '!#REF!</xm:f>
            <x14:dxf>
              <fill>
                <patternFill>
                  <bgColor rgb="FFFFFF00"/>
                </patternFill>
              </fill>
            </x14:dxf>
          </x14:cfRule>
          <x14:cfRule type="cellIs" priority="23" operator="equal" id="{950C085F-0131-4D58-94E7-100098E8D011}">
            <xm:f>'\Users\mac\Documents\FURAG\Users\pttovar\Downloads\[MAPA DE RIESGOS CORRUPCIÓN IPES 2019 V1 AJUSTADA 210319.xlsx]DATOS '!#REF!</xm:f>
            <x14:dxf>
              <fill>
                <patternFill>
                  <bgColor rgb="FFFFC000"/>
                </patternFill>
              </fill>
            </x14:dxf>
          </x14:cfRule>
          <x14:cfRule type="cellIs" priority="24" operator="equal" id="{8C73F6FC-AAF9-49AA-AB62-A45B5A33BDA3}">
            <xm:f>'\Users\mac\Documents\FURAG\Users\pttovar\Downloads\[MAPA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'\Users\mac\Documents\FURAG\Users\pttovar\Downloads\[MAPA DE RIESGOS CORRUPCIÓN IPES 2019 V1 AJUSTADA 210319.xlsx]DATOS '!#REF!</xm:f>
            <x14:dxf>
              <fill>
                <patternFill>
                  <bgColor rgb="FF92D050"/>
                </patternFill>
              </fill>
            </x14:dxf>
          </x14:cfRule>
          <x14:cfRule type="cellIs" priority="18" operator="equal" id="{2869D1E3-BF12-42E6-8145-5935952ED9C9}">
            <xm:f>'\Users\mac\Documents\FURAG\Users\pttovar\Downloads\[MAPA DE RIESGOS CORRUPCIÓN IPES 2019 V1 AJUSTADA 210319.xlsx]DATOS '!#REF!</xm:f>
            <x14:dxf>
              <fill>
                <patternFill>
                  <bgColor rgb="FFFFFF00"/>
                </patternFill>
              </fill>
            </x14:dxf>
          </x14:cfRule>
          <x14:cfRule type="cellIs" priority="19" operator="equal" id="{18664365-947E-48E3-A76A-AFC1240F3581}">
            <xm:f>'\Users\mac\Documents\FURAG\Users\pttovar\Downloads\[MAPA DE RIESGOS CORRUPCIÓN IPES 2019 V1 AJUSTADA 210319.xlsx]DATOS '!#REF!</xm:f>
            <x14:dxf>
              <fill>
                <patternFill>
                  <bgColor rgb="FFFFC000"/>
                </patternFill>
              </fill>
            </x14:dxf>
          </x14:cfRule>
          <x14:cfRule type="cellIs" priority="20" operator="equal" id="{AB24D36D-18CD-4CB5-ABDF-E501F840276E}">
            <xm:f>'\Users\mac\Documents\FURAG\Users\pttovar\Downloads\[MAPA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'\Users\mac\Documents\FURAG\Users\pttovar\Downloads\[MAPA DE RIESGOS CORRUPCIÓN IPES 2019 V1 AJUSTADA 210319.xlsx]DATOS '!#REF!</xm:f>
            <x14:dxf>
              <fill>
                <patternFill>
                  <bgColor rgb="FF92D050"/>
                </patternFill>
              </fill>
            </x14:dxf>
          </x14:cfRule>
          <x14:cfRule type="cellIs" priority="14" operator="equal" id="{F1B30B65-7849-465A-8D33-4B9CA17198D7}">
            <xm:f>'\Users\mac\Documents\FURAG\Users\pttovar\Downloads\[MAPA DE RIESGOS CORRUPCIÓN IPES 2019 V1 AJUSTADA 210319.xlsx]DATOS '!#REF!</xm:f>
            <x14:dxf>
              <fill>
                <patternFill>
                  <bgColor rgb="FFFFFF00"/>
                </patternFill>
              </fill>
            </x14:dxf>
          </x14:cfRule>
          <x14:cfRule type="cellIs" priority="15" operator="equal" id="{969F4BBA-00D2-4E3E-A01B-5BA74AD79422}">
            <xm:f>'\Users\mac\Documents\FURAG\Users\pttovar\Downloads\[MAPA DE RIESGOS CORRUPCIÓN IPES 2019 V1 AJUSTADA 210319.xlsx]DATOS '!#REF!</xm:f>
            <x14:dxf>
              <fill>
                <patternFill>
                  <bgColor rgb="FFFFC000"/>
                </patternFill>
              </fill>
            </x14:dxf>
          </x14:cfRule>
          <x14:cfRule type="cellIs" priority="16" operator="equal" id="{5CC35B24-A49D-4521-B036-3A82560AC5FC}">
            <xm:f>'\Users\mac\Documents\FURAG\Users\pttovar\Downloads\[MAPA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'\Users\mac\Documents\FURAG\Users\pttovar\Downloads\[MAPA DE RIESGOS CORRUPCIÓN IPES 2019 V1 AJUSTADA 210319.xlsx]DATOS '!#REF!</xm:f>
            <x14:dxf>
              <fill>
                <patternFill>
                  <bgColor rgb="FF92D050"/>
                </patternFill>
              </fill>
            </x14:dxf>
          </x14:cfRule>
          <x14:cfRule type="cellIs" priority="10" operator="equal" id="{026BA289-E277-49C2-B606-3BC6E26A5A00}">
            <xm:f>'\Users\mac\Documents\FURAG\Users\pttovar\Downloads\[MAPA DE RIESGOS CORRUPCIÓN IPES 2019 V1 AJUSTADA 210319.xlsx]DATOS '!#REF!</xm:f>
            <x14:dxf>
              <fill>
                <patternFill>
                  <bgColor rgb="FFFFFF00"/>
                </patternFill>
              </fill>
            </x14:dxf>
          </x14:cfRule>
          <x14:cfRule type="cellIs" priority="11" operator="equal" id="{E1129122-DBCB-4D6F-A286-B2C17648670B}">
            <xm:f>'\Users\mac\Documents\FURAG\Users\pttovar\Downloads\[MAPA DE RIESGOS CORRUPCIÓN IPES 2019 V1 AJUSTADA 210319.xlsx]DATOS '!#REF!</xm:f>
            <x14:dxf>
              <fill>
                <patternFill>
                  <bgColor rgb="FFFFC000"/>
                </patternFill>
              </fill>
            </x14:dxf>
          </x14:cfRule>
          <x14:cfRule type="cellIs" priority="12" operator="equal" id="{49877600-2A6C-4B40-99D9-6A56475F0016}">
            <xm:f>'\Users\mac\Documents\FURAG\Users\pttovar\Downloads\[MAPA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'\Users\mac\Documents\FURAG\Users\pttovar\Downloads\[MAPA DE RIESGOS CORRUPCIÓN IPES 2019 V1 AJUSTADA 210319.xlsx]DATOS '!#REF!</xm:f>
            <x14:dxf>
              <fill>
                <patternFill>
                  <bgColor rgb="FF92D050"/>
                </patternFill>
              </fill>
            </x14:dxf>
          </x14:cfRule>
          <x14:cfRule type="cellIs" priority="6" operator="equal" id="{662EC957-268A-4C53-A9E0-3ECBDFDB310A}">
            <xm:f>'\Users\mac\Documents\FURAG\Users\pttovar\Downloads\[MAPA DE RIESGOS CORRUPCIÓN IPES 2019 V1 AJUSTADA 210319.xlsx]DATOS '!#REF!</xm:f>
            <x14:dxf>
              <fill>
                <patternFill>
                  <bgColor rgb="FFFFFF00"/>
                </patternFill>
              </fill>
            </x14:dxf>
          </x14:cfRule>
          <x14:cfRule type="cellIs" priority="7" operator="equal" id="{DC8499E7-E5B2-4B5C-846C-92BA9453B44C}">
            <xm:f>'\Users\mac\Documents\FURAG\Users\pttovar\Downloads\[MAPA DE RIESGOS CORRUPCIÓN IPES 2019 V1 AJUSTADA 210319.xlsx]DATOS '!#REF!</xm:f>
            <x14:dxf>
              <fill>
                <patternFill>
                  <bgColor rgb="FFFFC000"/>
                </patternFill>
              </fill>
            </x14:dxf>
          </x14:cfRule>
          <x14:cfRule type="cellIs" priority="8" operator="equal" id="{4AE37118-BFCD-4ABE-B96A-FF14A23BBA07}">
            <xm:f>'\Users\mac\Documents\FURAG\Users\pttovar\Downloads\[MAPA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'\Users\mac\Documents\FURAG\Users\pttovar\Downloads\[MAPA DE RIESGOS CORRUPCIÓN IPES 2019 V1 AJUSTADA 210319.xlsx]DATOS '!#REF!</xm:f>
            <x14:dxf>
              <fill>
                <patternFill>
                  <bgColor rgb="FF92D050"/>
                </patternFill>
              </fill>
            </x14:dxf>
          </x14:cfRule>
          <x14:cfRule type="cellIs" priority="2" operator="equal" id="{32795480-5B0A-443C-9A8F-01EFE144DAF4}">
            <xm:f>'\Users\mac\Documents\FURAG\Users\pttovar\Downloads\[MAPA DE RIESGOS CORRUPCIÓN IPES 2019 V1 AJUSTADA 210319.xlsx]DATOS '!#REF!</xm:f>
            <x14:dxf>
              <fill>
                <patternFill>
                  <bgColor rgb="FFFFFF00"/>
                </patternFill>
              </fill>
            </x14:dxf>
          </x14:cfRule>
          <x14:cfRule type="cellIs" priority="3" operator="equal" id="{7ACC4864-9B03-48FD-9F4A-05554B328909}">
            <xm:f>'\Users\mac\Documents\FURAG\Users\pttovar\Downloads\[MAPA DE RIESGOS CORRUPCIÓN IPES 2019 V1 AJUSTADA 210319.xlsx]DATOS '!#REF!</xm:f>
            <x14:dxf>
              <fill>
                <patternFill>
                  <bgColor rgb="FFFFC000"/>
                </patternFill>
              </fill>
            </x14:dxf>
          </x14:cfRule>
          <x14:cfRule type="cellIs" priority="4" operator="equal" id="{3A83EAEC-1B22-4F71-8A16-9B01F65C816D}">
            <xm:f>'\Users\mac\Documents\FURAG\Users\pttovar\Downloads\[MAPA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 R10:R14 R33:R62 R18:R31 AL54:AL57 A10:B62 C15:C62 D10:D62 N10:O62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[9]Validacion!#REF!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5" x14ac:dyDescent="0.25"/>
  <cols>
    <col min="1" max="1" width="25.42578125" bestFit="1" customWidth="1"/>
    <col min="2" max="2" width="25.42578125" customWidth="1"/>
    <col min="3" max="3" width="12.140625" bestFit="1" customWidth="1"/>
    <col min="6" max="6" width="12.85546875" customWidth="1"/>
    <col min="7" max="7" width="17.7109375" customWidth="1"/>
    <col min="9" max="9" width="13.42578125" customWidth="1"/>
    <col min="11" max="11" width="13.7109375" customWidth="1"/>
    <col min="12" max="12" width="15.85546875" style="53" customWidth="1"/>
    <col min="13" max="13" width="20.42578125" customWidth="1"/>
    <col min="14" max="14" width="17.85546875" customWidth="1"/>
    <col min="15" max="15" width="14.85546875" customWidth="1"/>
    <col min="16" max="16" width="13.42578125" customWidth="1"/>
  </cols>
  <sheetData>
    <row r="1" spans="1:19" ht="90" x14ac:dyDescent="0.25">
      <c r="A1" t="s">
        <v>68</v>
      </c>
      <c r="B1" s="22" t="s">
        <v>69</v>
      </c>
      <c r="C1" t="s">
        <v>55</v>
      </c>
      <c r="D1" t="s">
        <v>64</v>
      </c>
      <c r="E1" s="22" t="s">
        <v>70</v>
      </c>
      <c r="F1" s="22" t="s">
        <v>57</v>
      </c>
      <c r="G1" s="22" t="s">
        <v>71</v>
      </c>
      <c r="J1" t="s">
        <v>150</v>
      </c>
    </row>
    <row r="2" spans="1:19" ht="15.95" x14ac:dyDescent="0.2">
      <c r="A2" t="s">
        <v>58</v>
      </c>
      <c r="B2" s="22" t="s">
        <v>59</v>
      </c>
      <c r="C2" t="s">
        <v>60</v>
      </c>
      <c r="D2" t="s">
        <v>61</v>
      </c>
      <c r="E2" t="s">
        <v>62</v>
      </c>
      <c r="F2" t="s">
        <v>75</v>
      </c>
      <c r="G2" t="s">
        <v>63</v>
      </c>
      <c r="J2" t="s">
        <v>151</v>
      </c>
    </row>
    <row r="3" spans="1:19" ht="15.95" x14ac:dyDescent="0.2">
      <c r="A3" t="s">
        <v>65</v>
      </c>
      <c r="B3" s="22" t="s">
        <v>66</v>
      </c>
      <c r="C3" t="s">
        <v>67</v>
      </c>
      <c r="D3" t="s">
        <v>72</v>
      </c>
      <c r="E3" t="s">
        <v>74</v>
      </c>
      <c r="F3" t="s">
        <v>76</v>
      </c>
      <c r="G3" t="s">
        <v>77</v>
      </c>
      <c r="J3" t="s">
        <v>152</v>
      </c>
    </row>
    <row r="4" spans="1:19" x14ac:dyDescent="0.2">
      <c r="B4" s="22"/>
      <c r="D4" t="s">
        <v>73</v>
      </c>
      <c r="G4" t="s">
        <v>78</v>
      </c>
      <c r="J4" t="s">
        <v>153</v>
      </c>
    </row>
    <row r="11" spans="1:19" ht="15.95" thickBot="1" x14ac:dyDescent="0.25"/>
    <row r="12" spans="1:19" ht="45.75" thickBot="1" x14ac:dyDescent="0.3">
      <c r="B12" s="521" t="s">
        <v>4</v>
      </c>
      <c r="C12" s="524" t="s">
        <v>79</v>
      </c>
      <c r="D12" s="525"/>
      <c r="E12" s="525"/>
      <c r="F12" s="525"/>
      <c r="G12" s="526"/>
      <c r="H12" s="23"/>
      <c r="I12" s="23"/>
      <c r="J12" s="24" t="s">
        <v>80</v>
      </c>
      <c r="K12" s="23"/>
      <c r="L12" s="54"/>
      <c r="M12" s="23"/>
    </row>
    <row r="13" spans="1:19" ht="15.75" thickBot="1" x14ac:dyDescent="0.3">
      <c r="B13" s="522"/>
      <c r="C13" s="25">
        <v>1</v>
      </c>
      <c r="D13" s="25">
        <v>2</v>
      </c>
      <c r="E13" s="25">
        <v>3</v>
      </c>
      <c r="F13" s="25">
        <v>4</v>
      </c>
      <c r="G13" s="25">
        <v>5</v>
      </c>
      <c r="H13" s="23"/>
      <c r="I13" s="23"/>
      <c r="J13" s="23"/>
      <c r="K13" s="23"/>
      <c r="L13" s="54"/>
      <c r="M13" s="23"/>
    </row>
    <row r="14" spans="1:19" ht="17.25" customHeight="1" thickBot="1" x14ac:dyDescent="0.3">
      <c r="B14" s="523"/>
      <c r="C14" s="26" t="s">
        <v>81</v>
      </c>
      <c r="D14" s="26" t="s">
        <v>82</v>
      </c>
      <c r="E14" s="26" t="s">
        <v>83</v>
      </c>
      <c r="F14" s="26" t="s">
        <v>84</v>
      </c>
      <c r="G14" s="26" t="s">
        <v>85</v>
      </c>
      <c r="H14" s="23"/>
      <c r="I14" s="23"/>
      <c r="J14" s="27" t="s">
        <v>86</v>
      </c>
      <c r="K14" s="27" t="s">
        <v>87</v>
      </c>
      <c r="L14" s="55" t="s">
        <v>88</v>
      </c>
      <c r="M14" s="28" t="s">
        <v>89</v>
      </c>
    </row>
    <row r="15" spans="1:19" ht="51.7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39"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39"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51.7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51.7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32.1" x14ac:dyDescent="0.2">
      <c r="B20" s="23" t="s">
        <v>109</v>
      </c>
      <c r="C20" s="41"/>
      <c r="D20" s="41"/>
      <c r="E20" s="41"/>
      <c r="F20" s="41"/>
      <c r="G20" s="41"/>
      <c r="H20" s="23"/>
      <c r="I20" s="23"/>
      <c r="J20" s="23"/>
      <c r="K20" s="23"/>
      <c r="L20" s="54"/>
      <c r="M20" s="23"/>
    </row>
    <row r="21" spans="2:13" ht="48.95" thickBot="1" x14ac:dyDescent="0.25">
      <c r="B21" s="23" t="s">
        <v>110</v>
      </c>
      <c r="C21" s="23"/>
      <c r="D21" s="23"/>
      <c r="E21" s="23"/>
      <c r="F21" s="23"/>
      <c r="G21" s="23"/>
      <c r="H21" s="23"/>
      <c r="I21" s="23"/>
      <c r="J21" s="23" t="s">
        <v>111</v>
      </c>
      <c r="K21" s="23"/>
      <c r="L21" s="54"/>
      <c r="M21" s="23"/>
    </row>
    <row r="22" spans="2:13" ht="45.75" thickBot="1" x14ac:dyDescent="0.3">
      <c r="B22" s="23" t="s">
        <v>112</v>
      </c>
      <c r="C22" s="42"/>
      <c r="D22" s="23"/>
      <c r="E22" s="23"/>
      <c r="F22" s="23"/>
      <c r="G22" s="23"/>
      <c r="H22" s="23"/>
      <c r="I22" s="23"/>
      <c r="J22" s="27" t="s">
        <v>86</v>
      </c>
      <c r="K22" s="28" t="s">
        <v>87</v>
      </c>
      <c r="L22" s="55" t="s">
        <v>88</v>
      </c>
      <c r="M22" s="43"/>
    </row>
    <row r="23" spans="2:13" ht="77.25" thickBot="1" x14ac:dyDescent="0.3">
      <c r="B23" s="23" t="s">
        <v>113</v>
      </c>
      <c r="C23" s="23"/>
      <c r="D23" s="23"/>
      <c r="E23" s="23"/>
      <c r="F23" s="23"/>
      <c r="G23" s="23"/>
      <c r="H23" s="23"/>
      <c r="I23" s="44" t="s">
        <v>17</v>
      </c>
      <c r="J23" s="45">
        <v>1</v>
      </c>
      <c r="K23" s="44" t="s">
        <v>17</v>
      </c>
      <c r="L23" s="59" t="s">
        <v>114</v>
      </c>
      <c r="M23" s="23"/>
    </row>
    <row r="24" spans="2:13" ht="64.5" thickBot="1" x14ac:dyDescent="0.3">
      <c r="B24" s="23"/>
      <c r="C24" s="23"/>
      <c r="D24" s="23"/>
      <c r="E24" s="23"/>
      <c r="F24" s="23"/>
      <c r="G24" s="23"/>
      <c r="H24" s="23"/>
      <c r="I24" s="44" t="s">
        <v>16</v>
      </c>
      <c r="J24" s="45">
        <v>2</v>
      </c>
      <c r="K24" s="44" t="s">
        <v>16</v>
      </c>
      <c r="L24" s="59" t="s">
        <v>115</v>
      </c>
      <c r="M24" s="23"/>
    </row>
    <row r="25" spans="2:13" ht="77.25" thickBot="1" x14ac:dyDescent="0.3">
      <c r="B25" s="23"/>
      <c r="C25" s="23"/>
      <c r="D25" s="23"/>
      <c r="E25" s="23"/>
      <c r="F25" s="23"/>
      <c r="G25" s="23"/>
      <c r="H25" s="23"/>
      <c r="I25" s="44" t="s">
        <v>15</v>
      </c>
      <c r="J25" s="45">
        <v>3</v>
      </c>
      <c r="K25" s="44" t="s">
        <v>15</v>
      </c>
      <c r="L25" s="59" t="s">
        <v>116</v>
      </c>
      <c r="M25" s="23"/>
    </row>
    <row r="26" spans="2:13" ht="77.25" thickBot="1" x14ac:dyDescent="0.3">
      <c r="B26" s="46" t="s">
        <v>117</v>
      </c>
      <c r="C26" s="23"/>
      <c r="D26" s="46" t="s">
        <v>118</v>
      </c>
      <c r="E26" s="23"/>
      <c r="F26" s="23"/>
      <c r="G26" s="23"/>
      <c r="H26" s="23"/>
      <c r="I26" s="44" t="s">
        <v>14</v>
      </c>
      <c r="J26" s="45">
        <v>4</v>
      </c>
      <c r="K26" s="44" t="s">
        <v>14</v>
      </c>
      <c r="L26" s="59" t="s">
        <v>119</v>
      </c>
      <c r="M26" s="23"/>
    </row>
    <row r="27" spans="2:13" ht="90"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30" x14ac:dyDescent="0.25">
      <c r="B31" s="42" t="s">
        <v>123</v>
      </c>
      <c r="C31" s="23"/>
      <c r="D31" s="23"/>
      <c r="E31" s="23"/>
      <c r="F31" s="23"/>
      <c r="G31" s="23"/>
      <c r="H31" s="23"/>
      <c r="I31" s="23"/>
      <c r="J31" s="23"/>
      <c r="K31" s="49" t="s">
        <v>124</v>
      </c>
      <c r="L31" s="61" t="s">
        <v>125</v>
      </c>
      <c r="M31" s="23"/>
    </row>
    <row r="32" spans="2:13" x14ac:dyDescent="0.25">
      <c r="B32" s="42" t="s">
        <v>126</v>
      </c>
      <c r="C32" s="527" t="s">
        <v>127</v>
      </c>
      <c r="D32" s="527"/>
      <c r="E32" s="527" t="s">
        <v>128</v>
      </c>
      <c r="F32" s="527"/>
      <c r="G32" s="23"/>
      <c r="H32" s="23"/>
      <c r="I32" s="23"/>
      <c r="J32" s="23"/>
      <c r="K32" s="46" t="s">
        <v>31</v>
      </c>
      <c r="L32" s="62" t="s">
        <v>129</v>
      </c>
      <c r="M32" s="23"/>
    </row>
    <row r="33" spans="2:16" ht="25.5" x14ac:dyDescent="0.25">
      <c r="B33" s="23"/>
      <c r="C33" s="50" t="s">
        <v>33</v>
      </c>
      <c r="D33" s="50" t="s">
        <v>130</v>
      </c>
      <c r="E33" s="50" t="s">
        <v>131</v>
      </c>
      <c r="F33" s="50" t="s">
        <v>130</v>
      </c>
      <c r="G33" s="23"/>
      <c r="H33" s="23"/>
      <c r="I33" s="23"/>
      <c r="J33" s="23"/>
      <c r="K33" s="46" t="s">
        <v>15</v>
      </c>
      <c r="L33" s="62" t="s">
        <v>132</v>
      </c>
      <c r="M33" s="23"/>
    </row>
    <row r="34" spans="2:16" ht="38.25" x14ac:dyDescent="0.25">
      <c r="B34" s="51" t="s">
        <v>133</v>
      </c>
      <c r="C34" s="50">
        <v>2</v>
      </c>
      <c r="D34" s="50">
        <v>0</v>
      </c>
      <c r="E34" s="50">
        <v>2</v>
      </c>
      <c r="F34" s="50">
        <v>0</v>
      </c>
      <c r="G34" s="23"/>
      <c r="H34" s="23"/>
      <c r="I34" s="23"/>
      <c r="J34" s="23"/>
      <c r="K34" s="46" t="s">
        <v>30</v>
      </c>
      <c r="L34" s="62" t="s">
        <v>134</v>
      </c>
      <c r="M34" s="23"/>
    </row>
    <row r="35" spans="2:16" ht="38.2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430" t="s">
        <v>143</v>
      </c>
      <c r="C41" s="430"/>
      <c r="D41" s="528" t="s">
        <v>144</v>
      </c>
      <c r="E41" s="528" t="s">
        <v>145</v>
      </c>
      <c r="F41" s="528" t="s">
        <v>146</v>
      </c>
      <c r="G41" s="528" t="s">
        <v>147</v>
      </c>
      <c r="H41" s="528" t="s">
        <v>148</v>
      </c>
      <c r="I41" s="64"/>
      <c r="J41" s="529" t="s">
        <v>149</v>
      </c>
      <c r="K41" s="529"/>
      <c r="L41" s="528" t="s">
        <v>144</v>
      </c>
      <c r="M41" s="528" t="s">
        <v>145</v>
      </c>
      <c r="N41" s="528" t="s">
        <v>146</v>
      </c>
      <c r="O41" s="528" t="s">
        <v>147</v>
      </c>
      <c r="P41" s="528" t="s">
        <v>148</v>
      </c>
    </row>
    <row r="42" spans="2:16" x14ac:dyDescent="0.25">
      <c r="B42" s="430"/>
      <c r="C42" s="430"/>
      <c r="D42" s="528"/>
      <c r="E42" s="528"/>
      <c r="F42" s="528"/>
      <c r="G42" s="528"/>
      <c r="H42" s="528"/>
      <c r="I42" s="64"/>
      <c r="J42" s="529"/>
      <c r="K42" s="529"/>
      <c r="L42" s="528"/>
      <c r="M42" s="528"/>
      <c r="N42" s="528"/>
      <c r="O42" s="528"/>
      <c r="P42" s="528"/>
    </row>
    <row r="43" spans="2:16" x14ac:dyDescent="0.25">
      <c r="B43" s="430"/>
      <c r="C43" s="430"/>
      <c r="D43" s="528"/>
      <c r="E43" s="528"/>
      <c r="F43" s="528"/>
      <c r="G43" s="528"/>
      <c r="H43" s="528"/>
      <c r="I43" s="64"/>
      <c r="J43" s="529"/>
      <c r="K43" s="529"/>
      <c r="L43" s="528"/>
      <c r="M43" s="528"/>
      <c r="N43" s="528"/>
      <c r="O43" s="528"/>
      <c r="P43" s="528"/>
    </row>
    <row r="44" spans="2:16" ht="30" x14ac:dyDescent="0.25">
      <c r="B44" s="430"/>
      <c r="C44" s="430"/>
      <c r="D44" s="65" t="s">
        <v>141</v>
      </c>
      <c r="E44" s="65" t="s">
        <v>150</v>
      </c>
      <c r="F44" s="65" t="s">
        <v>151</v>
      </c>
      <c r="G44" s="65">
        <v>2</v>
      </c>
      <c r="H44" s="65">
        <v>1</v>
      </c>
      <c r="I44" s="64"/>
      <c r="J44" s="529"/>
      <c r="K44" s="529"/>
      <c r="L44" s="66" t="s">
        <v>141</v>
      </c>
      <c r="M44" s="66" t="s">
        <v>150</v>
      </c>
      <c r="N44" s="66" t="s">
        <v>151</v>
      </c>
      <c r="O44" s="66">
        <v>2</v>
      </c>
      <c r="P44" s="66">
        <v>0</v>
      </c>
    </row>
    <row r="45" spans="2:16" ht="30" x14ac:dyDescent="0.25">
      <c r="B45" s="430"/>
      <c r="C45" s="430"/>
      <c r="D45" s="65" t="s">
        <v>15</v>
      </c>
      <c r="E45" s="65" t="s">
        <v>150</v>
      </c>
      <c r="F45" s="65" t="s">
        <v>150</v>
      </c>
      <c r="G45" s="65">
        <v>1</v>
      </c>
      <c r="H45" s="65">
        <v>1</v>
      </c>
      <c r="I45" s="64"/>
      <c r="J45" s="529"/>
      <c r="K45" s="529"/>
      <c r="L45" s="66" t="s">
        <v>15</v>
      </c>
      <c r="M45" s="66" t="s">
        <v>150</v>
      </c>
      <c r="N45" s="66" t="s">
        <v>150</v>
      </c>
      <c r="O45" s="66">
        <v>1</v>
      </c>
      <c r="P45" s="66">
        <v>0</v>
      </c>
    </row>
    <row r="46" spans="2:16" ht="30" x14ac:dyDescent="0.25">
      <c r="B46" s="430"/>
      <c r="C46" s="430"/>
      <c r="D46" s="65" t="s">
        <v>15</v>
      </c>
      <c r="E46" s="65" t="s">
        <v>152</v>
      </c>
      <c r="F46" s="65" t="s">
        <v>150</v>
      </c>
      <c r="G46" s="65">
        <v>0</v>
      </c>
      <c r="H46" s="65">
        <v>1</v>
      </c>
      <c r="I46" s="64"/>
      <c r="J46" s="529"/>
      <c r="K46" s="529"/>
      <c r="L46" s="66" t="s">
        <v>15</v>
      </c>
      <c r="M46" s="66" t="s">
        <v>152</v>
      </c>
      <c r="N46" s="66" t="s">
        <v>150</v>
      </c>
      <c r="O46" s="66">
        <v>0</v>
      </c>
      <c r="P46" s="66">
        <v>0</v>
      </c>
    </row>
    <row r="47" spans="2:16" ht="30" x14ac:dyDescent="0.25">
      <c r="B47" s="430"/>
      <c r="C47" s="430"/>
      <c r="D47" s="65" t="s">
        <v>15</v>
      </c>
      <c r="E47" s="65" t="s">
        <v>150</v>
      </c>
      <c r="F47" s="65" t="s">
        <v>152</v>
      </c>
      <c r="G47" s="65">
        <v>1</v>
      </c>
      <c r="H47" s="65">
        <v>0</v>
      </c>
      <c r="I47" s="64"/>
      <c r="J47" s="529"/>
      <c r="K47" s="529"/>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599</v>
      </c>
    </row>
  </sheetData>
  <mergeCells count="16">
    <mergeCell ref="O41:O43"/>
    <mergeCell ref="P41:P43"/>
    <mergeCell ref="H41:H43"/>
    <mergeCell ref="J41:K47"/>
    <mergeCell ref="L41:L43"/>
    <mergeCell ref="M41:M43"/>
    <mergeCell ref="N41:N43"/>
    <mergeCell ref="B12:B14"/>
    <mergeCell ref="C12:G12"/>
    <mergeCell ref="C32:D32"/>
    <mergeCell ref="E32:F32"/>
    <mergeCell ref="B41:C47"/>
    <mergeCell ref="D41:D43"/>
    <mergeCell ref="E41:E43"/>
    <mergeCell ref="F41:F43"/>
    <mergeCell ref="G41:G43"/>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16" workbookViewId="0">
      <selection activeCell="E41" sqref="E41"/>
    </sheetView>
  </sheetViews>
  <sheetFormatPr baseColWidth="10" defaultColWidth="11.42578125" defaultRowHeight="14.25" x14ac:dyDescent="0.2"/>
  <cols>
    <col min="1" max="1" width="30.7109375" style="1" customWidth="1"/>
    <col min="2" max="2" width="14.28515625" style="1" customWidth="1"/>
    <col min="3" max="3" width="41.140625" style="1" customWidth="1"/>
    <col min="4" max="4" width="11.42578125" style="1"/>
    <col min="5" max="5" width="27.7109375" style="1" customWidth="1"/>
    <col min="6" max="16384" width="11.42578125" style="1"/>
  </cols>
  <sheetData>
    <row r="1" spans="1:8" ht="15.75" thickBot="1" x14ac:dyDescent="0.3">
      <c r="A1" s="530" t="s">
        <v>4</v>
      </c>
      <c r="B1" s="530"/>
    </row>
    <row r="2" spans="1:8" ht="15" thickBot="1" x14ac:dyDescent="0.25">
      <c r="A2" s="2" t="s">
        <v>7</v>
      </c>
      <c r="B2" s="5">
        <v>5</v>
      </c>
      <c r="D2" s="33" t="s">
        <v>91</v>
      </c>
      <c r="E2" s="33"/>
      <c r="F2" s="33"/>
      <c r="G2" s="33"/>
      <c r="H2" s="33"/>
    </row>
    <row r="3" spans="1:8" ht="15" thickBot="1" x14ac:dyDescent="0.25">
      <c r="A3" s="3" t="s">
        <v>8</v>
      </c>
      <c r="B3" s="5">
        <v>4</v>
      </c>
      <c r="D3" s="37" t="s">
        <v>95</v>
      </c>
      <c r="E3" s="37"/>
      <c r="F3" s="37"/>
      <c r="G3" s="37"/>
      <c r="H3" s="37"/>
    </row>
    <row r="4" spans="1:8" ht="15" thickBot="1" x14ac:dyDescent="0.25">
      <c r="A4" s="4" t="s">
        <v>9</v>
      </c>
      <c r="B4" s="5">
        <v>3</v>
      </c>
      <c r="D4" s="37" t="s">
        <v>99</v>
      </c>
      <c r="E4" s="37"/>
      <c r="F4" s="37"/>
      <c r="G4" s="37"/>
      <c r="H4" s="37"/>
    </row>
    <row r="5" spans="1:8" ht="15" thickBot="1" x14ac:dyDescent="0.25">
      <c r="A5" s="7" t="s">
        <v>10</v>
      </c>
      <c r="B5" s="5">
        <v>2</v>
      </c>
      <c r="D5" s="37" t="s">
        <v>102</v>
      </c>
      <c r="E5" s="37"/>
      <c r="F5" s="37"/>
      <c r="G5" s="37"/>
      <c r="H5" s="37"/>
    </row>
    <row r="6" spans="1:8" ht="15" thickBot="1" x14ac:dyDescent="0.25">
      <c r="A6" s="6" t="s">
        <v>11</v>
      </c>
      <c r="B6" s="5">
        <v>1</v>
      </c>
      <c r="D6" s="37" t="s">
        <v>106</v>
      </c>
      <c r="E6" s="37"/>
      <c r="F6" s="37"/>
      <c r="G6" s="37"/>
      <c r="H6" s="37"/>
    </row>
    <row r="8" spans="1:8" ht="15" x14ac:dyDescent="0.25">
      <c r="A8" s="530" t="s">
        <v>12</v>
      </c>
      <c r="B8" s="530"/>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5" x14ac:dyDescent="0.25">
      <c r="A15" s="530" t="s">
        <v>6</v>
      </c>
      <c r="B15" s="530"/>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5" x14ac:dyDescent="0.25">
      <c r="A23" s="82" t="s">
        <v>193</v>
      </c>
      <c r="B23" s="81"/>
      <c r="C23" s="82" t="s">
        <v>222</v>
      </c>
      <c r="E23" s="82" t="s">
        <v>221</v>
      </c>
    </row>
    <row r="24" spans="1:5" ht="15.75" customHeight="1" x14ac:dyDescent="0.2">
      <c r="A24" s="83" t="s">
        <v>155</v>
      </c>
      <c r="B24" s="80"/>
      <c r="C24" s="83" t="s">
        <v>158</v>
      </c>
      <c r="E24" s="83" t="s">
        <v>141</v>
      </c>
    </row>
    <row r="25" spans="1:5" ht="15.75" customHeight="1" x14ac:dyDescent="0.2">
      <c r="A25" s="83" t="s">
        <v>229</v>
      </c>
      <c r="B25" s="80"/>
      <c r="C25" s="83" t="s">
        <v>223</v>
      </c>
      <c r="E25" s="83" t="s">
        <v>15</v>
      </c>
    </row>
    <row r="26" spans="1:5" ht="15.75" customHeight="1" x14ac:dyDescent="0.2">
      <c r="A26" s="83" t="s">
        <v>226</v>
      </c>
      <c r="B26" s="80"/>
      <c r="E26" s="83" t="s">
        <v>133</v>
      </c>
    </row>
    <row r="27" spans="1:5" ht="15.75" customHeight="1" x14ac:dyDescent="0.2">
      <c r="B27" s="80"/>
    </row>
    <row r="28" spans="1:5" ht="15.75" customHeight="1" x14ac:dyDescent="0.2">
      <c r="B28" s="80"/>
    </row>
    <row r="31" spans="1:5" ht="30" x14ac:dyDescent="0.25">
      <c r="A31" s="77" t="s">
        <v>0</v>
      </c>
      <c r="B31" s="77" t="s">
        <v>1</v>
      </c>
      <c r="C31" s="77" t="s">
        <v>195</v>
      </c>
      <c r="E31" s="87" t="s">
        <v>237</v>
      </c>
    </row>
    <row r="32" spans="1:5" ht="24.75" customHeight="1" x14ac:dyDescent="0.2">
      <c r="A32" s="78" t="s">
        <v>53</v>
      </c>
      <c r="B32" s="78" t="s">
        <v>194</v>
      </c>
      <c r="C32" s="78" t="s">
        <v>217</v>
      </c>
      <c r="E32" s="1" t="s">
        <v>238</v>
      </c>
    </row>
    <row r="33" spans="1:7" ht="25.5" x14ac:dyDescent="0.2">
      <c r="A33" s="78" t="s">
        <v>23</v>
      </c>
      <c r="B33" s="78" t="s">
        <v>197</v>
      </c>
      <c r="C33" s="78" t="s">
        <v>218</v>
      </c>
      <c r="E33" s="1" t="s">
        <v>239</v>
      </c>
    </row>
    <row r="34" spans="1:7" ht="38.25" x14ac:dyDescent="0.2">
      <c r="A34" s="78" t="s">
        <v>54</v>
      </c>
      <c r="B34" s="78" t="s">
        <v>27</v>
      </c>
      <c r="C34" s="78" t="s">
        <v>220</v>
      </c>
      <c r="E34" s="1" t="s">
        <v>240</v>
      </c>
    </row>
    <row r="35" spans="1:7" ht="25.5" x14ac:dyDescent="0.2">
      <c r="A35" s="78" t="s">
        <v>52</v>
      </c>
      <c r="B35" s="78" t="s">
        <v>196</v>
      </c>
      <c r="C35" s="78" t="s">
        <v>198</v>
      </c>
      <c r="E35" s="1" t="s">
        <v>241</v>
      </c>
    </row>
    <row r="36" spans="1:7" ht="25.5" x14ac:dyDescent="0.2">
      <c r="A36" s="78" t="s">
        <v>25</v>
      </c>
      <c r="B36" s="78"/>
      <c r="C36" s="78" t="s">
        <v>199</v>
      </c>
      <c r="E36" s="1" t="s">
        <v>242</v>
      </c>
    </row>
    <row r="37" spans="1:7" ht="24" customHeight="1" x14ac:dyDescent="0.2">
      <c r="A37" s="78" t="s">
        <v>24</v>
      </c>
      <c r="B37" s="78"/>
      <c r="C37" s="78" t="s">
        <v>215</v>
      </c>
      <c r="E37" s="1" t="s">
        <v>243</v>
      </c>
    </row>
    <row r="38" spans="1:7" ht="25.5" x14ac:dyDescent="0.2">
      <c r="A38" s="78" t="s">
        <v>22</v>
      </c>
      <c r="B38" s="78"/>
      <c r="C38" s="78" t="s">
        <v>216</v>
      </c>
      <c r="E38" s="1" t="s">
        <v>244</v>
      </c>
    </row>
    <row r="39" spans="1:7" ht="19.5" customHeight="1" x14ac:dyDescent="0.2">
      <c r="A39" s="78" t="s">
        <v>26</v>
      </c>
      <c r="B39" s="78"/>
      <c r="C39" s="78" t="s">
        <v>214</v>
      </c>
      <c r="E39" s="1" t="s">
        <v>245</v>
      </c>
    </row>
    <row r="40" spans="1:7" ht="15.75" customHeight="1" x14ac:dyDescent="0.2">
      <c r="A40" s="78"/>
      <c r="B40" s="78"/>
      <c r="C40" s="78" t="s">
        <v>200</v>
      </c>
      <c r="E40" s="1" t="s">
        <v>246</v>
      </c>
    </row>
    <row r="41" spans="1:7" ht="15.75" customHeight="1" x14ac:dyDescent="0.2">
      <c r="A41" s="78"/>
      <c r="B41" s="78"/>
      <c r="C41" s="78" t="s">
        <v>213</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75" customHeight="1" x14ac:dyDescent="0.2">
      <c r="A47" s="78"/>
      <c r="B47" s="78"/>
      <c r="C47" s="78" t="s">
        <v>207</v>
      </c>
    </row>
    <row r="48" spans="1:7" x14ac:dyDescent="0.2">
      <c r="A48" s="78"/>
      <c r="B48" s="78"/>
      <c r="C48" s="78" t="s">
        <v>208</v>
      </c>
    </row>
    <row r="49" spans="1:3" ht="1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51"/>
  <sheetViews>
    <sheetView zoomScale="80" zoomScaleNormal="80" workbookViewId="0"/>
  </sheetViews>
  <sheetFormatPr baseColWidth="10" defaultColWidth="11.42578125" defaultRowHeight="12.75" x14ac:dyDescent="0.25"/>
  <cols>
    <col min="1" max="1" width="1.85546875" style="8" customWidth="1"/>
    <col min="2" max="2" width="15.42578125" style="8" customWidth="1"/>
    <col min="3" max="4" width="13.140625" style="8" customWidth="1"/>
    <col min="5" max="9" width="12.42578125" style="8" customWidth="1"/>
    <col min="10" max="10" width="14.42578125" style="8" customWidth="1"/>
    <col min="11" max="11" width="16.42578125" style="8" customWidth="1"/>
    <col min="12" max="12" width="11.42578125" style="8" customWidth="1"/>
    <col min="13" max="13" width="16.42578125" style="8" customWidth="1"/>
    <col min="14" max="14" width="13.7109375" style="8" customWidth="1"/>
    <col min="15" max="15" width="12.42578125" style="8" customWidth="1"/>
    <col min="16" max="16" width="13.28515625" style="8" customWidth="1"/>
    <col min="17" max="17" width="15.7109375" style="8" customWidth="1"/>
    <col min="18" max="16384" width="11.42578125" style="8"/>
  </cols>
  <sheetData>
    <row r="2" spans="2:17" ht="22.5" customHeight="1" x14ac:dyDescent="0.25">
      <c r="B2" s="551"/>
      <c r="C2" s="537" t="s">
        <v>600</v>
      </c>
      <c r="D2" s="537"/>
      <c r="E2" s="537"/>
      <c r="F2" s="537"/>
      <c r="G2" s="537"/>
      <c r="H2" s="537"/>
      <c r="I2" s="537"/>
      <c r="J2" s="537"/>
      <c r="K2" s="537"/>
      <c r="L2" s="537"/>
      <c r="M2" s="537"/>
      <c r="N2" s="537"/>
      <c r="O2" s="537"/>
      <c r="P2" s="537"/>
      <c r="Q2" s="537"/>
    </row>
    <row r="3" spans="2:17" ht="22.5" customHeight="1" x14ac:dyDescent="0.25">
      <c r="B3" s="552"/>
      <c r="C3" s="537" t="s">
        <v>673</v>
      </c>
      <c r="D3" s="537"/>
      <c r="E3" s="537"/>
      <c r="F3" s="537"/>
      <c r="G3" s="537"/>
      <c r="H3" s="537"/>
      <c r="I3" s="537"/>
      <c r="J3" s="537"/>
      <c r="K3" s="537"/>
      <c r="L3" s="537"/>
      <c r="M3" s="537"/>
      <c r="N3" s="537"/>
      <c r="O3" s="537"/>
      <c r="P3" s="537"/>
      <c r="Q3" s="537"/>
    </row>
    <row r="5" spans="2:17" x14ac:dyDescent="0.25">
      <c r="B5" s="556" t="s">
        <v>647</v>
      </c>
      <c r="C5" s="542"/>
      <c r="D5" s="558" t="s">
        <v>634</v>
      </c>
      <c r="E5" s="558"/>
      <c r="F5" s="558"/>
      <c r="G5" s="558"/>
      <c r="H5" s="557" t="s">
        <v>648</v>
      </c>
      <c r="I5" s="557"/>
      <c r="J5" s="557"/>
      <c r="K5" s="558" t="s">
        <v>634</v>
      </c>
      <c r="L5" s="558"/>
      <c r="M5" s="558"/>
    </row>
    <row r="6" spans="2:17" s="191" customFormat="1" ht="51.75" customHeight="1" x14ac:dyDescent="0.25">
      <c r="B6" s="194" t="s">
        <v>649</v>
      </c>
      <c r="C6" s="536"/>
      <c r="D6" s="536"/>
      <c r="E6" s="536"/>
      <c r="F6" s="536"/>
      <c r="G6" s="536"/>
      <c r="H6" s="232" t="s">
        <v>603</v>
      </c>
      <c r="I6" s="536"/>
      <c r="J6" s="536"/>
      <c r="K6" s="536"/>
      <c r="L6" s="536"/>
      <c r="M6" s="232" t="s">
        <v>602</v>
      </c>
      <c r="N6" s="537"/>
      <c r="O6" s="537"/>
      <c r="P6" s="537"/>
      <c r="Q6" s="537"/>
    </row>
    <row r="7" spans="2:17" ht="15.75" customHeight="1" x14ac:dyDescent="0.25">
      <c r="B7" s="540" t="s">
        <v>650</v>
      </c>
      <c r="C7" s="541"/>
      <c r="D7" s="549"/>
      <c r="E7" s="549"/>
      <c r="F7" s="549"/>
      <c r="G7" s="549"/>
      <c r="H7" s="549"/>
      <c r="I7" s="549"/>
      <c r="J7" s="549"/>
      <c r="K7" s="549"/>
      <c r="L7" s="549"/>
      <c r="M7" s="550" t="s">
        <v>660</v>
      </c>
      <c r="N7" s="550"/>
      <c r="O7" s="538"/>
      <c r="P7" s="538"/>
      <c r="Q7" s="532"/>
    </row>
    <row r="8" spans="2:17" ht="15.75" customHeight="1" x14ac:dyDescent="0.25">
      <c r="B8" s="543"/>
      <c r="C8" s="544"/>
      <c r="D8" s="549"/>
      <c r="E8" s="549"/>
      <c r="F8" s="549"/>
      <c r="G8" s="549"/>
      <c r="H8" s="549"/>
      <c r="I8" s="549"/>
      <c r="J8" s="549"/>
      <c r="K8" s="549"/>
      <c r="L8" s="549"/>
      <c r="M8" s="550"/>
      <c r="N8" s="550"/>
      <c r="O8" s="538"/>
      <c r="P8" s="538"/>
      <c r="Q8" s="532"/>
    </row>
    <row r="9" spans="2:17" ht="15.75" customHeight="1" x14ac:dyDescent="0.25">
      <c r="B9" s="546"/>
      <c r="C9" s="547"/>
      <c r="D9" s="549"/>
      <c r="E9" s="549"/>
      <c r="F9" s="549"/>
      <c r="G9" s="549"/>
      <c r="H9" s="549"/>
      <c r="I9" s="549"/>
      <c r="J9" s="549"/>
      <c r="K9" s="549"/>
      <c r="L9" s="549"/>
      <c r="M9" s="550"/>
      <c r="N9" s="550"/>
      <c r="O9" s="538"/>
      <c r="P9" s="538"/>
      <c r="Q9" s="532"/>
    </row>
    <row r="10" spans="2:17" ht="15.75" customHeight="1" x14ac:dyDescent="0.25">
      <c r="B10" s="553" t="s">
        <v>651</v>
      </c>
      <c r="C10" s="554"/>
      <c r="D10" s="554"/>
      <c r="E10" s="554"/>
      <c r="F10" s="554"/>
      <c r="G10" s="554"/>
      <c r="H10" s="554"/>
      <c r="I10" s="554"/>
      <c r="J10" s="554"/>
      <c r="K10" s="554"/>
      <c r="L10" s="554"/>
      <c r="M10" s="554"/>
      <c r="N10" s="554"/>
      <c r="O10" s="554"/>
      <c r="P10" s="554"/>
      <c r="Q10" s="555"/>
    </row>
    <row r="11" spans="2:17" ht="15.75" customHeight="1" x14ac:dyDescent="0.25">
      <c r="B11" s="550" t="s">
        <v>639</v>
      </c>
      <c r="C11" s="550"/>
      <c r="D11" s="531"/>
      <c r="E11" s="538"/>
      <c r="F11" s="538"/>
      <c r="G11" s="538"/>
      <c r="H11" s="538"/>
      <c r="I11" s="538"/>
      <c r="J11" s="538"/>
      <c r="K11" s="538"/>
      <c r="L11" s="538"/>
      <c r="M11" s="538"/>
      <c r="N11" s="538"/>
      <c r="O11" s="538"/>
      <c r="P11" s="538"/>
      <c r="Q11" s="532"/>
    </row>
    <row r="12" spans="2:17" ht="15.75" customHeight="1" x14ac:dyDescent="0.25">
      <c r="B12" s="550" t="s">
        <v>640</v>
      </c>
      <c r="C12" s="550"/>
      <c r="D12" s="531"/>
      <c r="E12" s="538"/>
      <c r="F12" s="538"/>
      <c r="G12" s="538"/>
      <c r="H12" s="538"/>
      <c r="I12" s="538"/>
      <c r="J12" s="538"/>
      <c r="K12" s="538"/>
      <c r="L12" s="538"/>
      <c r="M12" s="538"/>
      <c r="N12" s="538"/>
      <c r="O12" s="538"/>
      <c r="P12" s="538"/>
      <c r="Q12" s="532"/>
    </row>
    <row r="13" spans="2:17" ht="15.75" customHeight="1" x14ac:dyDescent="0.25">
      <c r="B13" s="550" t="s">
        <v>641</v>
      </c>
      <c r="C13" s="550"/>
      <c r="D13" s="531"/>
      <c r="E13" s="538"/>
      <c r="F13" s="538"/>
      <c r="G13" s="538"/>
      <c r="H13" s="538"/>
      <c r="I13" s="538"/>
      <c r="J13" s="538"/>
      <c r="K13" s="538"/>
      <c r="L13" s="538"/>
      <c r="M13" s="538"/>
      <c r="N13" s="538"/>
      <c r="O13" s="538"/>
      <c r="P13" s="538"/>
      <c r="Q13" s="532"/>
    </row>
    <row r="14" spans="2:17" ht="15.75" customHeight="1" x14ac:dyDescent="0.25">
      <c r="B14" s="550" t="s">
        <v>642</v>
      </c>
      <c r="C14" s="550"/>
      <c r="D14" s="531"/>
      <c r="E14" s="538"/>
      <c r="F14" s="538"/>
      <c r="G14" s="538"/>
      <c r="H14" s="538"/>
      <c r="I14" s="538"/>
      <c r="J14" s="538"/>
      <c r="K14" s="538"/>
      <c r="L14" s="538"/>
      <c r="M14" s="538"/>
      <c r="N14" s="538"/>
      <c r="O14" s="538"/>
      <c r="P14" s="538"/>
      <c r="Q14" s="532"/>
    </row>
    <row r="15" spans="2:17" ht="15.75" customHeight="1" x14ac:dyDescent="0.25">
      <c r="B15" s="550" t="s">
        <v>643</v>
      </c>
      <c r="C15" s="550"/>
      <c r="D15" s="531"/>
      <c r="E15" s="538"/>
      <c r="F15" s="538"/>
      <c r="G15" s="538"/>
      <c r="H15" s="538"/>
      <c r="I15" s="538"/>
      <c r="J15" s="538"/>
      <c r="K15" s="538"/>
      <c r="L15" s="538"/>
      <c r="M15" s="538"/>
      <c r="N15" s="538"/>
      <c r="O15" s="538"/>
      <c r="P15" s="538"/>
      <c r="Q15" s="532"/>
    </row>
    <row r="16" spans="2:17" ht="15.75" customHeight="1" x14ac:dyDescent="0.25">
      <c r="B16" s="550" t="s">
        <v>698</v>
      </c>
      <c r="C16" s="550"/>
      <c r="D16" s="531"/>
      <c r="E16" s="538"/>
      <c r="F16" s="538"/>
      <c r="G16" s="538"/>
      <c r="H16" s="538"/>
      <c r="I16" s="538"/>
      <c r="J16" s="538"/>
      <c r="K16" s="538" t="s">
        <v>698</v>
      </c>
      <c r="L16" s="538"/>
      <c r="M16" s="538"/>
      <c r="N16" s="538"/>
      <c r="O16" s="538"/>
      <c r="P16" s="538"/>
      <c r="Q16" s="532"/>
    </row>
    <row r="17" spans="2:17" ht="15.75" customHeight="1" x14ac:dyDescent="0.25">
      <c r="B17" s="550"/>
      <c r="C17" s="550"/>
      <c r="D17" s="531"/>
      <c r="E17" s="538"/>
      <c r="F17" s="538"/>
      <c r="G17" s="538"/>
      <c r="H17" s="538"/>
      <c r="I17" s="538"/>
      <c r="J17" s="538"/>
      <c r="K17" s="538"/>
      <c r="L17" s="538"/>
      <c r="M17" s="538"/>
      <c r="N17" s="538"/>
      <c r="O17" s="538"/>
      <c r="P17" s="538"/>
      <c r="Q17" s="532"/>
    </row>
    <row r="18" spans="2:17" ht="15.75" customHeight="1" x14ac:dyDescent="0.25">
      <c r="B18" s="550"/>
      <c r="C18" s="550"/>
      <c r="D18" s="531"/>
      <c r="E18" s="538"/>
      <c r="F18" s="538"/>
      <c r="G18" s="538"/>
      <c r="H18" s="538"/>
      <c r="I18" s="538"/>
      <c r="J18" s="538"/>
      <c r="K18" s="538"/>
      <c r="L18" s="538"/>
      <c r="M18" s="538"/>
      <c r="N18" s="538"/>
      <c r="O18" s="538"/>
      <c r="P18" s="538"/>
      <c r="Q18" s="532"/>
    </row>
    <row r="19" spans="2:17" ht="15.75" customHeight="1" x14ac:dyDescent="0.25">
      <c r="B19" s="550" t="s">
        <v>699</v>
      </c>
      <c r="C19" s="550"/>
      <c r="D19" s="531"/>
      <c r="E19" s="538"/>
      <c r="F19" s="538"/>
      <c r="G19" s="538"/>
      <c r="H19" s="538"/>
      <c r="I19" s="538"/>
      <c r="J19" s="538"/>
      <c r="K19" s="538" t="s">
        <v>699</v>
      </c>
      <c r="L19" s="538"/>
      <c r="M19" s="538"/>
      <c r="N19" s="538"/>
      <c r="O19" s="538"/>
      <c r="P19" s="538"/>
      <c r="Q19" s="532"/>
    </row>
    <row r="20" spans="2:17" ht="15.75" customHeight="1" x14ac:dyDescent="0.25">
      <c r="B20" s="550"/>
      <c r="C20" s="550"/>
      <c r="D20" s="531"/>
      <c r="E20" s="538"/>
      <c r="F20" s="538"/>
      <c r="G20" s="538"/>
      <c r="H20" s="538"/>
      <c r="I20" s="538"/>
      <c r="J20" s="538"/>
      <c r="K20" s="538"/>
      <c r="L20" s="538"/>
      <c r="M20" s="538"/>
      <c r="N20" s="538"/>
      <c r="O20" s="538"/>
      <c r="P20" s="538"/>
      <c r="Q20" s="532"/>
    </row>
    <row r="21" spans="2:17" ht="15.75" customHeight="1" x14ac:dyDescent="0.25">
      <c r="B21" s="550"/>
      <c r="C21" s="550"/>
      <c r="D21" s="531"/>
      <c r="E21" s="538"/>
      <c r="F21" s="538"/>
      <c r="G21" s="538"/>
      <c r="H21" s="538"/>
      <c r="I21" s="538"/>
      <c r="J21" s="538"/>
      <c r="K21" s="538"/>
      <c r="L21" s="538"/>
      <c r="M21" s="538"/>
      <c r="N21" s="538"/>
      <c r="O21" s="538"/>
      <c r="P21" s="538"/>
      <c r="Q21" s="532"/>
    </row>
    <row r="22" spans="2:17" ht="15.75" customHeight="1" x14ac:dyDescent="0.25">
      <c r="B22" s="540" t="s">
        <v>635</v>
      </c>
      <c r="C22" s="541"/>
      <c r="D22" s="549"/>
      <c r="E22" s="549"/>
      <c r="F22" s="549"/>
      <c r="G22" s="549"/>
      <c r="H22" s="549"/>
      <c r="I22" s="549"/>
      <c r="J22" s="549"/>
      <c r="K22" s="549"/>
      <c r="L22" s="549"/>
      <c r="M22" s="549"/>
      <c r="N22" s="549"/>
      <c r="O22" s="549"/>
      <c r="P22" s="549"/>
      <c r="Q22" s="549"/>
    </row>
    <row r="23" spans="2:17" ht="15.75" customHeight="1" x14ac:dyDescent="0.25">
      <c r="B23" s="543"/>
      <c r="C23" s="544"/>
      <c r="D23" s="549"/>
      <c r="E23" s="549"/>
      <c r="F23" s="549"/>
      <c r="G23" s="549"/>
      <c r="H23" s="549"/>
      <c r="I23" s="549"/>
      <c r="J23" s="549"/>
      <c r="K23" s="549"/>
      <c r="L23" s="549"/>
      <c r="M23" s="549"/>
      <c r="N23" s="549"/>
      <c r="O23" s="549"/>
      <c r="P23" s="549"/>
      <c r="Q23" s="549"/>
    </row>
    <row r="24" spans="2:17" ht="15.75" customHeight="1" x14ac:dyDescent="0.25">
      <c r="B24" s="546"/>
      <c r="C24" s="547"/>
      <c r="D24" s="549"/>
      <c r="E24" s="549"/>
      <c r="F24" s="549"/>
      <c r="G24" s="549"/>
      <c r="H24" s="549"/>
      <c r="I24" s="549"/>
      <c r="J24" s="549"/>
      <c r="K24" s="549"/>
      <c r="L24" s="549"/>
      <c r="M24" s="549"/>
      <c r="N24" s="549"/>
      <c r="O24" s="549"/>
      <c r="P24" s="549"/>
      <c r="Q24" s="549"/>
    </row>
    <row r="25" spans="2:17" ht="15.75" customHeight="1" x14ac:dyDescent="0.25">
      <c r="B25" s="540" t="s">
        <v>809</v>
      </c>
      <c r="C25" s="541"/>
      <c r="D25" s="236"/>
      <c r="E25" s="234"/>
      <c r="F25" s="234"/>
      <c r="G25" s="234"/>
      <c r="H25" s="234"/>
      <c r="I25" s="234"/>
      <c r="J25" s="234"/>
      <c r="K25" s="234"/>
      <c r="L25" s="234"/>
      <c r="M25" s="533" t="s">
        <v>638</v>
      </c>
      <c r="N25" s="531"/>
      <c r="O25" s="532"/>
      <c r="P25" s="533" t="s">
        <v>261</v>
      </c>
      <c r="Q25" s="235"/>
    </row>
    <row r="26" spans="2:17" ht="15.75" customHeight="1" x14ac:dyDescent="0.25">
      <c r="B26" s="543"/>
      <c r="C26" s="544"/>
      <c r="D26" s="236"/>
      <c r="E26" s="234"/>
      <c r="F26" s="234"/>
      <c r="G26" s="234"/>
      <c r="H26" s="234"/>
      <c r="I26" s="234"/>
      <c r="J26" s="234"/>
      <c r="K26" s="234"/>
      <c r="L26" s="234"/>
      <c r="M26" s="534"/>
      <c r="N26" s="531"/>
      <c r="O26" s="532"/>
      <c r="P26" s="534"/>
      <c r="Q26" s="235"/>
    </row>
    <row r="27" spans="2:17" ht="15.75" customHeight="1" x14ac:dyDescent="0.25">
      <c r="B27" s="546"/>
      <c r="C27" s="547"/>
      <c r="D27" s="236"/>
      <c r="E27" s="234"/>
      <c r="F27" s="234"/>
      <c r="G27" s="234"/>
      <c r="H27" s="234"/>
      <c r="I27" s="234"/>
      <c r="J27" s="234"/>
      <c r="K27" s="234"/>
      <c r="L27" s="234"/>
      <c r="M27" s="535"/>
      <c r="N27" s="531"/>
      <c r="O27" s="532"/>
      <c r="P27" s="535"/>
      <c r="Q27" s="235"/>
    </row>
    <row r="28" spans="2:17" ht="15.75" customHeight="1" x14ac:dyDescent="0.25">
      <c r="B28" s="540" t="s">
        <v>646</v>
      </c>
      <c r="C28" s="542"/>
      <c r="D28" s="531"/>
      <c r="E28" s="538"/>
      <c r="F28" s="538"/>
      <c r="G28" s="538"/>
      <c r="H28" s="538"/>
      <c r="I28" s="538"/>
      <c r="J28" s="538"/>
      <c r="K28" s="538"/>
      <c r="L28" s="532"/>
      <c r="M28" s="537" t="s">
        <v>638</v>
      </c>
      <c r="N28" s="549"/>
      <c r="O28" s="549"/>
      <c r="P28" s="537" t="s">
        <v>261</v>
      </c>
      <c r="Q28" s="220"/>
    </row>
    <row r="29" spans="2:17" ht="15.75" customHeight="1" x14ac:dyDescent="0.25">
      <c r="B29" s="543"/>
      <c r="C29" s="545"/>
      <c r="D29" s="531"/>
      <c r="E29" s="538"/>
      <c r="F29" s="538"/>
      <c r="G29" s="538"/>
      <c r="H29" s="538"/>
      <c r="I29" s="538"/>
      <c r="J29" s="538"/>
      <c r="K29" s="538"/>
      <c r="L29" s="532"/>
      <c r="M29" s="537"/>
      <c r="N29" s="549"/>
      <c r="O29" s="549"/>
      <c r="P29" s="537"/>
      <c r="Q29" s="220"/>
    </row>
    <row r="30" spans="2:17" ht="15.75" customHeight="1" x14ac:dyDescent="0.25">
      <c r="B30" s="546"/>
      <c r="C30" s="548"/>
      <c r="D30" s="531"/>
      <c r="E30" s="538"/>
      <c r="F30" s="538"/>
      <c r="G30" s="538"/>
      <c r="H30" s="538"/>
      <c r="I30" s="538"/>
      <c r="J30" s="538"/>
      <c r="K30" s="538"/>
      <c r="L30" s="532"/>
      <c r="M30" s="537"/>
      <c r="N30" s="549"/>
      <c r="O30" s="549"/>
      <c r="P30" s="537"/>
      <c r="Q30" s="220"/>
    </row>
    <row r="31" spans="2:17" ht="12.75" customHeight="1" x14ac:dyDescent="0.25">
      <c r="B31" s="540" t="s">
        <v>810</v>
      </c>
      <c r="C31" s="541"/>
      <c r="D31" s="542"/>
      <c r="E31" s="459"/>
      <c r="F31" s="459"/>
      <c r="G31" s="459"/>
      <c r="H31" s="459"/>
      <c r="I31" s="459"/>
      <c r="J31" s="459"/>
    </row>
    <row r="32" spans="2:17" ht="12.75" customHeight="1" x14ac:dyDescent="0.25">
      <c r="B32" s="543"/>
      <c r="C32" s="544"/>
      <c r="D32" s="545"/>
      <c r="E32" s="536"/>
      <c r="F32" s="536"/>
      <c r="G32" s="536"/>
      <c r="H32" s="536"/>
      <c r="I32" s="536"/>
      <c r="J32" s="536"/>
    </row>
    <row r="33" spans="2:10" ht="12.75" customHeight="1" x14ac:dyDescent="0.25">
      <c r="B33" s="543"/>
      <c r="C33" s="544"/>
      <c r="D33" s="545"/>
      <c r="E33" s="536"/>
      <c r="F33" s="536"/>
      <c r="G33" s="536"/>
      <c r="H33" s="536"/>
      <c r="I33" s="536"/>
      <c r="J33" s="536"/>
    </row>
    <row r="34" spans="2:10" x14ac:dyDescent="0.25">
      <c r="B34" s="543"/>
      <c r="C34" s="544"/>
      <c r="D34" s="545"/>
      <c r="E34" s="539"/>
      <c r="F34" s="539"/>
      <c r="G34" s="539"/>
      <c r="H34" s="539"/>
      <c r="I34" s="539"/>
      <c r="J34" s="539"/>
    </row>
    <row r="35" spans="2:10" x14ac:dyDescent="0.25">
      <c r="B35" s="546"/>
      <c r="C35" s="547"/>
      <c r="D35" s="548"/>
      <c r="E35" s="539"/>
      <c r="F35" s="539"/>
      <c r="G35" s="539"/>
      <c r="H35" s="539"/>
      <c r="I35" s="539"/>
      <c r="J35" s="539"/>
    </row>
    <row r="51" spans="5:5" x14ac:dyDescent="0.25">
      <c r="E51" s="8" t="s">
        <v>644</v>
      </c>
    </row>
  </sheetData>
  <mergeCells count="62">
    <mergeCell ref="D28:L28"/>
    <mergeCell ref="D29:L29"/>
    <mergeCell ref="D30:L30"/>
    <mergeCell ref="D24:Q24"/>
    <mergeCell ref="C2:Q2"/>
    <mergeCell ref="C3:Q3"/>
    <mergeCell ref="B25:C27"/>
    <mergeCell ref="D23:Q23"/>
    <mergeCell ref="B28:C30"/>
    <mergeCell ref="K5:M5"/>
    <mergeCell ref="D5:G5"/>
    <mergeCell ref="D18:Q18"/>
    <mergeCell ref="D19:Q19"/>
    <mergeCell ref="D20:Q20"/>
    <mergeCell ref="D21:Q21"/>
    <mergeCell ref="M25:M27"/>
    <mergeCell ref="B2:B3"/>
    <mergeCell ref="B16:C18"/>
    <mergeCell ref="B19:C21"/>
    <mergeCell ref="B15:C15"/>
    <mergeCell ref="D11:Q11"/>
    <mergeCell ref="D12:Q12"/>
    <mergeCell ref="D13:Q13"/>
    <mergeCell ref="D14:Q14"/>
    <mergeCell ref="D15:Q15"/>
    <mergeCell ref="B10:Q10"/>
    <mergeCell ref="B11:C11"/>
    <mergeCell ref="B12:C12"/>
    <mergeCell ref="B13:C13"/>
    <mergeCell ref="B14:C14"/>
    <mergeCell ref="B5:C5"/>
    <mergeCell ref="H5:J5"/>
    <mergeCell ref="B31:D35"/>
    <mergeCell ref="O7:Q7"/>
    <mergeCell ref="O8:Q8"/>
    <mergeCell ref="O9:Q9"/>
    <mergeCell ref="D7:L7"/>
    <mergeCell ref="D8:L8"/>
    <mergeCell ref="D9:L9"/>
    <mergeCell ref="M7:N9"/>
    <mergeCell ref="N28:O28"/>
    <mergeCell ref="P28:P30"/>
    <mergeCell ref="N29:O29"/>
    <mergeCell ref="N30:O30"/>
    <mergeCell ref="M28:M30"/>
    <mergeCell ref="B7:C9"/>
    <mergeCell ref="B22:C24"/>
    <mergeCell ref="D22:Q22"/>
    <mergeCell ref="E31:J31"/>
    <mergeCell ref="E32:J32"/>
    <mergeCell ref="E33:J33"/>
    <mergeCell ref="E34:J34"/>
    <mergeCell ref="E35:J35"/>
    <mergeCell ref="N25:O25"/>
    <mergeCell ref="N26:O26"/>
    <mergeCell ref="N27:O27"/>
    <mergeCell ref="P25:P27"/>
    <mergeCell ref="C6:G6"/>
    <mergeCell ref="I6:L6"/>
    <mergeCell ref="N6:Q6"/>
    <mergeCell ref="D16:Q16"/>
    <mergeCell ref="D17:Q17"/>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Datos!$B$3:$B$9</xm:f>
          </x14:formula1>
          <xm:sqref>C6</xm:sqref>
        </x14:dataValidation>
        <x14:dataValidation type="list" allowBlank="1" showInputMessage="1" showErrorMessage="1">
          <x14:formula1>
            <xm:f>Datos!$B$19:$B$27</xm:f>
          </x14:formula1>
          <xm:sqref>N6:Q6</xm:sqref>
        </x14:dataValidation>
        <x14:dataValidation type="list" allowBlank="1" showInputMessage="1" showErrorMessage="1">
          <x14:formula1>
            <xm:f>Datos!$D$3:$D$29</xm:f>
          </x14:formula1>
          <xm:sqref>I6:L6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9"/>
  <sheetViews>
    <sheetView zoomScale="80" zoomScaleNormal="80" workbookViewId="0">
      <selection activeCell="K15" sqref="K14:K15"/>
    </sheetView>
  </sheetViews>
  <sheetFormatPr baseColWidth="10" defaultColWidth="11.42578125" defaultRowHeight="15" x14ac:dyDescent="0.25"/>
  <cols>
    <col min="1" max="1" width="2.85546875" style="23" customWidth="1"/>
    <col min="2" max="2" width="39.28515625" style="23" customWidth="1"/>
    <col min="3" max="3" width="3.7109375" style="23" customWidth="1"/>
    <col min="4" max="4" width="35.85546875" style="23" customWidth="1"/>
    <col min="5" max="5" width="3.7109375" style="23" customWidth="1"/>
    <col min="6" max="6" width="3.42578125" style="23" bestFit="1" customWidth="1"/>
    <col min="7" max="7" width="18.42578125" style="23" customWidth="1"/>
    <col min="8" max="8" width="9" style="23" bestFit="1" customWidth="1"/>
    <col min="9" max="9" width="3.7109375" style="227" customWidth="1"/>
    <col min="10" max="10" width="11.42578125" style="23"/>
    <col min="11" max="11" width="19.140625" style="23" customWidth="1"/>
    <col min="12" max="16384" width="11.42578125" style="23"/>
  </cols>
  <sheetData>
    <row r="2" spans="2:13" ht="60" x14ac:dyDescent="0.25">
      <c r="B2" s="193" t="s">
        <v>622</v>
      </c>
      <c r="D2" s="193" t="s">
        <v>601</v>
      </c>
      <c r="F2" s="200" t="s">
        <v>653</v>
      </c>
      <c r="G2" s="193" t="s">
        <v>654</v>
      </c>
      <c r="H2" s="193" t="s">
        <v>655</v>
      </c>
      <c r="J2" s="230" t="s">
        <v>674</v>
      </c>
      <c r="K2" s="230" t="s">
        <v>675</v>
      </c>
      <c r="L2" s="230" t="s">
        <v>676</v>
      </c>
      <c r="M2" s="230" t="s">
        <v>677</v>
      </c>
    </row>
    <row r="3" spans="2:13" x14ac:dyDescent="0.25">
      <c r="B3" s="192" t="s">
        <v>626</v>
      </c>
      <c r="D3" s="46" t="s">
        <v>156</v>
      </c>
      <c r="F3" s="21">
        <v>1</v>
      </c>
      <c r="G3" s="195" t="s">
        <v>656</v>
      </c>
      <c r="H3" s="21">
        <v>1</v>
      </c>
      <c r="J3" s="228" t="s">
        <v>19</v>
      </c>
      <c r="K3" s="228" t="s">
        <v>678</v>
      </c>
      <c r="L3" s="228" t="s">
        <v>679</v>
      </c>
      <c r="M3" s="228" t="s">
        <v>33</v>
      </c>
    </row>
    <row r="4" spans="2:13" ht="30" x14ac:dyDescent="0.25">
      <c r="B4" s="192" t="s">
        <v>604</v>
      </c>
      <c r="D4" s="46" t="s">
        <v>605</v>
      </c>
      <c r="F4" s="21">
        <v>2</v>
      </c>
      <c r="G4" s="195" t="s">
        <v>689</v>
      </c>
      <c r="H4" s="21">
        <v>2</v>
      </c>
      <c r="J4" s="228" t="s">
        <v>680</v>
      </c>
      <c r="K4" s="228" t="s">
        <v>681</v>
      </c>
      <c r="L4" s="228" t="s">
        <v>682</v>
      </c>
      <c r="M4" s="228" t="s">
        <v>599</v>
      </c>
    </row>
    <row r="5" spans="2:13" ht="30" x14ac:dyDescent="0.25">
      <c r="B5" s="192" t="s">
        <v>627</v>
      </c>
      <c r="D5" s="46" t="s">
        <v>606</v>
      </c>
      <c r="F5" s="21">
        <v>3</v>
      </c>
      <c r="G5" s="196" t="s">
        <v>657</v>
      </c>
      <c r="H5" s="21">
        <v>3</v>
      </c>
      <c r="J5" s="228" t="s">
        <v>21</v>
      </c>
      <c r="K5" s="228"/>
      <c r="L5" s="228"/>
      <c r="M5" s="228"/>
    </row>
    <row r="6" spans="2:13" ht="30" x14ac:dyDescent="0.25">
      <c r="B6" s="192" t="s">
        <v>628</v>
      </c>
      <c r="D6" s="46" t="s">
        <v>607</v>
      </c>
      <c r="F6" s="21">
        <v>4</v>
      </c>
      <c r="G6" s="196" t="s">
        <v>690</v>
      </c>
      <c r="H6" s="21">
        <v>4</v>
      </c>
      <c r="J6" s="228" t="s">
        <v>683</v>
      </c>
      <c r="K6" s="228"/>
      <c r="L6" s="228"/>
      <c r="M6" s="228"/>
    </row>
    <row r="7" spans="2:13" ht="30" x14ac:dyDescent="0.25">
      <c r="B7" s="192" t="s">
        <v>629</v>
      </c>
      <c r="D7" s="46" t="s">
        <v>608</v>
      </c>
      <c r="F7" s="197">
        <v>5</v>
      </c>
      <c r="G7" s="198" t="s">
        <v>658</v>
      </c>
      <c r="H7" s="21">
        <v>5</v>
      </c>
    </row>
    <row r="8" spans="2:13" ht="30" x14ac:dyDescent="0.25">
      <c r="B8" s="192" t="s">
        <v>630</v>
      </c>
      <c r="D8" s="46" t="s">
        <v>609</v>
      </c>
      <c r="F8" s="197">
        <v>6</v>
      </c>
      <c r="G8" s="199" t="s">
        <v>659</v>
      </c>
      <c r="H8" s="197">
        <v>6</v>
      </c>
    </row>
    <row r="9" spans="2:13" x14ac:dyDescent="0.25">
      <c r="B9" s="192" t="s">
        <v>631</v>
      </c>
      <c r="D9" s="46" t="s">
        <v>610</v>
      </c>
    </row>
    <row r="10" spans="2:13" s="227" customFormat="1" ht="30" x14ac:dyDescent="0.25">
      <c r="B10" s="242" t="s">
        <v>836</v>
      </c>
      <c r="D10" s="46" t="s">
        <v>212</v>
      </c>
    </row>
    <row r="11" spans="2:13" x14ac:dyDescent="0.25">
      <c r="D11" s="46" t="s">
        <v>611</v>
      </c>
    </row>
    <row r="12" spans="2:13" ht="30" x14ac:dyDescent="0.25">
      <c r="B12" s="230" t="s">
        <v>685</v>
      </c>
      <c r="D12" s="46" t="s">
        <v>612</v>
      </c>
    </row>
    <row r="13" spans="2:13" x14ac:dyDescent="0.25">
      <c r="B13" s="192" t="s">
        <v>194</v>
      </c>
      <c r="D13" s="46" t="s">
        <v>219</v>
      </c>
    </row>
    <row r="14" spans="2:13" x14ac:dyDescent="0.25">
      <c r="B14" s="192" t="s">
        <v>197</v>
      </c>
      <c r="D14" s="46" t="s">
        <v>613</v>
      </c>
    </row>
    <row r="15" spans="2:13" x14ac:dyDescent="0.25">
      <c r="B15" s="192" t="s">
        <v>27</v>
      </c>
      <c r="D15" s="46" t="s">
        <v>614</v>
      </c>
    </row>
    <row r="16" spans="2:13" x14ac:dyDescent="0.25">
      <c r="B16" s="192" t="s">
        <v>196</v>
      </c>
      <c r="D16" s="46" t="s">
        <v>616</v>
      </c>
    </row>
    <row r="17" spans="2:4" x14ac:dyDescent="0.25">
      <c r="B17" s="23" t="s">
        <v>644</v>
      </c>
      <c r="D17" s="46" t="s">
        <v>615</v>
      </c>
    </row>
    <row r="18" spans="2:4" x14ac:dyDescent="0.25">
      <c r="B18" s="230" t="s">
        <v>623</v>
      </c>
      <c r="D18" s="46" t="s">
        <v>217</v>
      </c>
    </row>
    <row r="19" spans="2:4" ht="30" x14ac:dyDescent="0.25">
      <c r="B19" s="46" t="s">
        <v>238</v>
      </c>
      <c r="D19" s="46" t="s">
        <v>617</v>
      </c>
    </row>
    <row r="20" spans="2:4" x14ac:dyDescent="0.25">
      <c r="B20" s="46" t="s">
        <v>239</v>
      </c>
      <c r="D20" s="46" t="s">
        <v>618</v>
      </c>
    </row>
    <row r="21" spans="2:4" ht="45" x14ac:dyDescent="0.25">
      <c r="B21" s="46" t="s">
        <v>691</v>
      </c>
      <c r="D21" s="46" t="s">
        <v>619</v>
      </c>
    </row>
    <row r="22" spans="2:4" ht="30" x14ac:dyDescent="0.25">
      <c r="B22" s="46" t="s">
        <v>692</v>
      </c>
      <c r="D22" s="46" t="s">
        <v>620</v>
      </c>
    </row>
    <row r="23" spans="2:4" x14ac:dyDescent="0.25">
      <c r="B23" s="46" t="s">
        <v>242</v>
      </c>
      <c r="D23" s="46" t="s">
        <v>621</v>
      </c>
    </row>
    <row r="24" spans="2:4" ht="30" x14ac:dyDescent="0.25">
      <c r="B24" s="46" t="s">
        <v>243</v>
      </c>
      <c r="D24" s="46" t="s">
        <v>198</v>
      </c>
    </row>
    <row r="25" spans="2:4" ht="45" x14ac:dyDescent="0.25">
      <c r="B25" s="46" t="s">
        <v>693</v>
      </c>
      <c r="D25" s="46" t="s">
        <v>216</v>
      </c>
    </row>
    <row r="26" spans="2:4" x14ac:dyDescent="0.25">
      <c r="B26" s="46" t="s">
        <v>245</v>
      </c>
      <c r="D26" s="46" t="s">
        <v>200</v>
      </c>
    </row>
    <row r="27" spans="2:4" x14ac:dyDescent="0.25">
      <c r="B27" s="46" t="s">
        <v>624</v>
      </c>
      <c r="D27" s="46" t="s">
        <v>213</v>
      </c>
    </row>
    <row r="28" spans="2:4" x14ac:dyDescent="0.25">
      <c r="D28" s="46" t="s">
        <v>700</v>
      </c>
    </row>
    <row r="29" spans="2:4" x14ac:dyDescent="0.25">
      <c r="B29" s="193" t="s">
        <v>623</v>
      </c>
      <c r="D29" s="46" t="s">
        <v>701</v>
      </c>
    </row>
    <row r="30" spans="2:4" x14ac:dyDescent="0.25">
      <c r="B30" s="192" t="s">
        <v>632</v>
      </c>
    </row>
    <row r="31" spans="2:4" x14ac:dyDescent="0.25">
      <c r="B31" s="192" t="s">
        <v>633</v>
      </c>
    </row>
    <row r="32" spans="2:4" x14ac:dyDescent="0.25">
      <c r="B32" s="192" t="s">
        <v>624</v>
      </c>
    </row>
    <row r="33" spans="2:2" x14ac:dyDescent="0.25">
      <c r="B33" s="192" t="s">
        <v>625</v>
      </c>
    </row>
    <row r="35" spans="2:2" x14ac:dyDescent="0.25">
      <c r="B35" s="193" t="s">
        <v>686</v>
      </c>
    </row>
    <row r="36" spans="2:2" x14ac:dyDescent="0.25">
      <c r="B36" s="46" t="s">
        <v>687</v>
      </c>
    </row>
    <row r="37" spans="2:2" x14ac:dyDescent="0.25">
      <c r="B37" s="46" t="s">
        <v>636</v>
      </c>
    </row>
    <row r="38" spans="2:2" x14ac:dyDescent="0.25">
      <c r="B38" s="46" t="s">
        <v>688</v>
      </c>
    </row>
    <row r="39" spans="2:2" x14ac:dyDescent="0.25">
      <c r="B39" s="46" t="s">
        <v>637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Contexto</vt:lpstr>
      <vt:lpstr>Calific impacto riesgos corrupc</vt:lpstr>
      <vt:lpstr>Mapa de riesgo </vt:lpstr>
      <vt:lpstr>Hoja1</vt:lpstr>
      <vt:lpstr>Mapa de Riesgos</vt:lpstr>
      <vt:lpstr>Validacion</vt:lpstr>
      <vt:lpstr>DATOS </vt:lpstr>
      <vt:lpstr>Registro de incidente</vt:lpstr>
      <vt:lpstr>Datos</vt:lpstr>
      <vt:lpstr>Instructivo</vt:lpstr>
      <vt:lpstr>'DATOS '!Asumir_Riesgo</vt:lpstr>
      <vt:lpstr>'DATOS '!tratamiento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Sandra Ximena Florez Murcia</cp:lastModifiedBy>
  <cp:lastPrinted>2019-01-31T17:16:13Z</cp:lastPrinted>
  <dcterms:created xsi:type="dcterms:W3CDTF">2017-12-21T14:02:03Z</dcterms:created>
  <dcterms:modified xsi:type="dcterms:W3CDTF">2020-10-23T20:46:34Z</dcterms:modified>
</cp:coreProperties>
</file>