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28680" yWindow="-120" windowWidth="20730" windowHeight="11760" tabRatio="614" activeTab="2"/>
  </bookViews>
  <sheets>
    <sheet name="Contexto" sheetId="45" r:id="rId1"/>
    <sheet name="Calific impacto riesgos corrupc" sheetId="42" state="hidden" r:id="rId2"/>
    <sheet name="Mapa de riesgo " sheetId="40" r:id="rId3"/>
    <sheet name="Mapa de Riesgos" sheetId="46" state="hidden" r:id="rId4"/>
    <sheet name="Validacion" sheetId="33" state="hidden" r:id="rId5"/>
    <sheet name="DATOS " sheetId="39" state="hidden" r:id="rId6"/>
    <sheet name="Registro de incidente" sheetId="47" r:id="rId7"/>
    <sheet name="Datos" sheetId="48" state="hidden" r:id="rId8"/>
    <sheet name="Instructivo Diligenciamiento" sheetId="5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'Mapa de riesgo '!$D$33:$D$36</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44525"/>
</workbook>
</file>

<file path=xl/calcChain.xml><?xml version="1.0" encoding="utf-8"?>
<calcChain xmlns="http://schemas.openxmlformats.org/spreadsheetml/2006/main">
  <c r="CM17" i="40" l="1"/>
  <c r="CK17" i="40"/>
  <c r="CM14" i="40"/>
  <c r="CK14" i="40"/>
  <c r="U3" i="42"/>
  <c r="U4" i="42"/>
  <c r="U5" i="42"/>
  <c r="U6" i="42"/>
  <c r="U2" i="42"/>
  <c r="AL17" i="40" l="1"/>
  <c r="AL14" i="40"/>
  <c r="V3" i="42" l="1"/>
  <c r="V4" i="42"/>
  <c r="V5" i="42"/>
  <c r="V6" i="42"/>
  <c r="CG17" i="40" l="1"/>
  <c r="CF17" i="40"/>
  <c r="Z17" i="40"/>
  <c r="AA17" i="40" s="1"/>
  <c r="Z18" i="40"/>
  <c r="AA18" i="40" s="1"/>
  <c r="Z19" i="40"/>
  <c r="AA19" i="40" s="1"/>
  <c r="AC19" i="40" s="1"/>
  <c r="AD19" i="40" s="1"/>
  <c r="Z15" i="40"/>
  <c r="AA15" i="40" s="1"/>
  <c r="CF14" i="40"/>
  <c r="CG14" i="40"/>
  <c r="Z14" i="40"/>
  <c r="AA14" i="40" s="1"/>
  <c r="Z16" i="40"/>
  <c r="AA16" i="40" s="1"/>
  <c r="CM11" i="40"/>
  <c r="CK11" i="40"/>
  <c r="AC18" i="40" l="1"/>
  <c r="AD18" i="40" s="1"/>
  <c r="AC15" i="40"/>
  <c r="AD15" i="40" s="1"/>
  <c r="AC17" i="40"/>
  <c r="AD17" i="40" s="1"/>
  <c r="P17" i="40"/>
  <c r="P14" i="40"/>
  <c r="AC14" i="40"/>
  <c r="AD14" i="40" s="1"/>
  <c r="AC16" i="40"/>
  <c r="AD16" i="40" s="1"/>
  <c r="AL11" i="40"/>
  <c r="AE17" i="40" l="1"/>
  <c r="AF17" i="40" s="1"/>
  <c r="AE14" i="40"/>
  <c r="AF14"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DE35" i="46"/>
  <c r="AK35"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I35"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3" i="40" l="1"/>
  <c r="AA13" i="40" s="1"/>
  <c r="Z12" i="40"/>
  <c r="AA12" i="40" s="1"/>
  <c r="Z11" i="40"/>
  <c r="AA11" i="40" s="1"/>
  <c r="V2" i="42"/>
  <c r="AC13" i="40" l="1"/>
  <c r="AD13" i="40" s="1"/>
  <c r="AC12" i="40"/>
  <c r="AD12" i="40" s="1"/>
  <c r="CG11" i="40"/>
  <c r="CF11" i="40"/>
  <c r="P11" i="40" l="1"/>
  <c r="AC11" i="40"/>
  <c r="AD11" i="40" s="1"/>
  <c r="AE11" i="40" l="1"/>
  <c r="AF11" i="40" s="1"/>
</calcChain>
</file>

<file path=xl/comments1.xml><?xml version="1.0" encoding="utf-8"?>
<comments xmlns="http://schemas.openxmlformats.org/spreadsheetml/2006/main">
  <authors>
    <author>Jenny Trujillo</author>
  </authors>
  <commentList>
    <comment ref="J34" authorId="0">
      <text>
        <r>
          <rPr>
            <b/>
            <sz val="9"/>
            <color indexed="81"/>
            <rFont val="Tahoma"/>
            <family val="2"/>
          </rPr>
          <t>Jenny Trujillo:</t>
        </r>
        <r>
          <rPr>
            <sz val="9"/>
            <color indexed="81"/>
            <rFont val="Tahoma"/>
            <family val="2"/>
          </rPr>
          <t xml:space="preserve">
ecónomicos, personas, procesos, sistemas, tecnología, información.</t>
        </r>
      </text>
    </comment>
    <comment ref="S34" author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<sst xmlns="http://schemas.openxmlformats.org/spreadsheetml/2006/main" count="2379" uniqueCount="959">
  <si>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</si>
  <si>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</si>
  <si>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</si>
  <si>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</si>
  <si>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</si>
  <si>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</si>
  <si>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</si>
  <si>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</si>
  <si>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</si>
  <si>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</si>
  <si>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</si>
  <si>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</si>
  <si>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</si>
  <si>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</si>
  <si>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</si>
  <si>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</si>
  <si>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</si>
  <si>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</si>
  <si>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</si>
  <si>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</si>
  <si>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</si>
  <si>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</si>
  <si>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</si>
  <si>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</si>
  <si>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</si>
  <si>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</si>
  <si>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</si>
  <si>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</si>
  <si>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</si>
  <si>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</si>
  <si>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</si>
  <si>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</si>
  <si>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</si>
  <si>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</si>
  <si>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</si>
  <si>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</si>
  <si>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</si>
  <si>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</si>
  <si>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</si>
  <si>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</si>
  <si>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</si>
  <si>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</si>
  <si>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</si>
  <si>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</si>
  <si>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</si>
  <si>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</si>
  <si>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</si>
  <si>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</si>
  <si>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</si>
  <si>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</si>
  <si>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</si>
  <si>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</si>
  <si>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</si>
  <si>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</si>
  <si>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</si>
  <si>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</si>
  <si>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</si>
  <si>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</si>
  <si>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</si>
  <si>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</si>
  <si>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</si>
  <si>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</si>
  <si>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</si>
  <si>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</si>
  <si>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</si>
  <si>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</si>
  <si>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</si>
  <si>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</si>
  <si>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</si>
  <si>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</si>
  <si>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</si>
  <si>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</si>
  <si>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</si>
  <si>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</si>
  <si>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</si>
  <si>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</si>
  <si>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</si>
  <si>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</si>
  <si>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</si>
  <si>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</si>
  <si>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</si>
  <si>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</si>
  <si>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</si>
  <si>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</si>
  <si>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</si>
  <si>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</si>
  <si>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</si>
  <si>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</si>
  <si>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</si>
  <si>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</si>
  <si>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</si>
  <si>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</si>
  <si>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</si>
  <si>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</si>
  <si>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</si>
  <si>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</si>
  <si>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</si>
  <si>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</si>
  <si>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</si>
  <si>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</si>
  <si>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</si>
  <si>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</si>
  <si>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</si>
  <si>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</si>
  <si>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</si>
  <si>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</si>
  <si>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</si>
  <si>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</si>
  <si>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</si>
  <si>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</si>
  <si>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</si>
  <si>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</si>
  <si>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</si>
  <si>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</si>
  <si>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</si>
  <si>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</si>
  <si>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</si>
  <si>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</si>
  <si>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</si>
  <si>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</si>
  <si>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</si>
  <si>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</si>
  <si>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</si>
  <si>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</si>
  <si>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</si>
  <si>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</si>
  <si>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</si>
  <si>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</si>
  <si>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</si>
  <si>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</si>
  <si>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</si>
  <si>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</si>
  <si>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</si>
  <si>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</si>
  <si>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</si>
  <si>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</si>
  <si>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</si>
  <si>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</si>
  <si>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</si>
  <si>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</si>
  <si>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</si>
  <si>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</si>
  <si>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</si>
  <si>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</si>
  <si>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</si>
  <si>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</si>
  <si>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</si>
  <si>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</si>
  <si>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</si>
  <si>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</si>
  <si>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</si>
  <si>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</si>
  <si>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</si>
  <si>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</si>
  <si>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</si>
  <si>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</si>
  <si>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</si>
  <si>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</si>
  <si>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</si>
  <si>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</si>
  <si>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</si>
  <si>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</si>
  <si>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</si>
  <si>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</si>
  <si>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</si>
  <si>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</si>
  <si>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</si>
  <si>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</si>
  <si>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</si>
  <si>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</si>
  <si>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</si>
  <si>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</si>
  <si>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</si>
  <si>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</si>
  <si>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</si>
  <si>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</si>
  <si>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</si>
  <si>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</si>
  <si>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</si>
  <si>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</si>
  <si>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</si>
  <si>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</si>
  <si>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</si>
  <si>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</si>
  <si>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</si>
  <si>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</si>
  <si>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</si>
  <si>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</si>
  <si>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</si>
  <si>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</si>
  <si>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</si>
  <si>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</si>
  <si>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</si>
  <si>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</si>
  <si>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</si>
  <si>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</si>
  <si>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</si>
  <si>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</si>
  <si>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</si>
  <si>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</si>
  <si>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</si>
  <si>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</si>
  <si>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</si>
  <si>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</si>
  <si>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</si>
  <si>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</si>
  <si>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</si>
  <si>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</si>
  <si>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</si>
  <si>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</si>
  <si>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</si>
  <si>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</si>
  <si>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</si>
  <si>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</si>
  <si>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</si>
  <si>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</si>
  <si>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</si>
  <si>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</si>
  <si>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</si>
  <si>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</si>
  <si>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</si>
  <si>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</si>
  <si>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</si>
  <si>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</si>
  <si>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</si>
  <si>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</si>
  <si>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</si>
  <si>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</si>
  <si>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</si>
  <si>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</si>
  <si>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</si>
  <si>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</si>
  <si>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</si>
  <si>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</si>
  <si>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</si>
  <si>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</si>
  <si>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</si>
  <si>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</si>
  <si>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</si>
  <si>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</si>
  <si>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</si>
  <si>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</si>
  <si>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</si>
  <si>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</si>
  <si>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</si>
  <si>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</si>
  <si>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</si>
  <si>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</si>
  <si>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</si>
  <si>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</si>
  <si>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</si>
  <si>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</si>
  <si>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</si>
  <si>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</si>
  <si>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</si>
  <si>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</si>
  <si>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</si>
  <si>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</si>
  <si>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</si>
  <si>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</si>
  <si>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</si>
  <si>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</si>
  <si>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</si>
  <si>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</si>
  <si>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</si>
  <si>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</si>
  <si>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</si>
  <si>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</si>
  <si>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</si>
  <si>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</si>
  <si>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</si>
  <si>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</si>
  <si>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</si>
  <si>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</si>
  <si>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</si>
  <si>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</si>
  <si>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</si>
  <si>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</si>
  <si>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</si>
  <si>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</si>
  <si>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</si>
  <si>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</si>
  <si>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</si>
  <si>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</si>
  <si>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</si>
  <si>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</si>
  <si>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</si>
  <si>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</si>
  <si>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</si>
  <si>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</si>
  <si>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</si>
  <si>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</si>
  <si>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</si>
  <si>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</si>
  <si>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</si>
  <si>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</si>
  <si>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</si>
  <si>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</si>
  <si>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</si>
  <si>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</si>
  <si>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</si>
  <si>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</si>
  <si>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</si>
  <si>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</si>
  <si>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</si>
  <si>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</si>
  <si>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</si>
  <si>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</si>
  <si>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</si>
  <si>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</si>
  <si>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</si>
  <si>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</si>
  <si>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</si>
  <si>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</si>
  <si>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</si>
  <si>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</si>
  <si>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</si>
  <si>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</si>
  <si>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</si>
  <si>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</si>
  <si>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</si>
  <si>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</si>
  <si>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</si>
  <si>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</si>
  <si>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</si>
  <si>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</si>
  <si>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</si>
  <si>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</si>
  <si>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</si>
  <si>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</si>
  <si>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</si>
  <si>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</si>
  <si>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</si>
  <si>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</si>
  <si>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</si>
  <si>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</si>
  <si>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</si>
  <si>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</si>
  <si>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</si>
  <si>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</si>
  <si>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</si>
  <si>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</si>
  <si>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</si>
  <si>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</si>
  <si>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</si>
  <si>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</si>
  <si>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</si>
  <si>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</si>
  <si>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</si>
  <si>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</si>
  <si>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</si>
  <si>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</si>
  <si>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</si>
  <si>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</si>
  <si>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</si>
  <si>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</si>
  <si>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</si>
  <si>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</si>
  <si>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</si>
  <si>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</si>
  <si>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</si>
  <si>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</si>
  <si>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</si>
  <si>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</si>
  <si>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</si>
  <si>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</si>
  <si>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</si>
  <si>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</si>
  <si>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</si>
  <si>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</si>
  <si>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</si>
  <si>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</si>
  <si>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</si>
  <si>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</si>
  <si>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</si>
  <si>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</si>
  <si>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</si>
  <si>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</si>
  <si>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</si>
  <si>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</si>
  <si>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</si>
  <si>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</si>
  <si>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</si>
  <si>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</si>
  <si>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</si>
  <si>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</si>
  <si>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</si>
  <si>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</si>
  <si>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</si>
  <si>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</si>
  <si>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</si>
  <si>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</si>
  <si>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</si>
  <si>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</si>
  <si>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</si>
  <si>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</si>
  <si>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</si>
  <si>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</si>
  <si>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</si>
  <si>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</si>
  <si>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</si>
  <si>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</si>
  <si>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</si>
  <si>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</si>
  <si>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</si>
  <si>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</si>
  <si>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</si>
  <si>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</si>
  <si>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</si>
  <si>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</si>
  <si>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</si>
  <si>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</si>
  <si>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</si>
  <si>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</si>
  <si>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</si>
  <si>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</si>
  <si>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</si>
  <si>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</si>
  <si>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</si>
  <si>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</si>
  <si>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</si>
  <si>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</si>
  <si>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</si>
  <si>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</si>
  <si>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</si>
  <si>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</si>
  <si>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</si>
  <si>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</si>
  <si>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</si>
  <si>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</si>
  <si>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</si>
  <si>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</si>
  <si>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</si>
  <si>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</si>
  <si>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</si>
  <si>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</si>
  <si>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</si>
  <si>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</si>
  <si>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</si>
  <si>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</si>
  <si>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</si>
  <si>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</si>
  <si>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</si>
  <si>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</si>
  <si>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</si>
  <si>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</si>
  <si>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</si>
  <si>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</si>
  <si>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</si>
  <si>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</si>
  <si>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</si>
  <si>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</si>
  <si>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</si>
  <si>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</si>
  <si>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</si>
  <si>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</si>
  <si>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</si>
  <si>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</si>
  <si>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</si>
  <si>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</si>
  <si>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</si>
  <si>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</si>
  <si>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</si>
  <si>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</si>
  <si>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</si>
  <si>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</si>
  <si>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</si>
  <si>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</si>
  <si>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</si>
  <si>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</si>
  <si>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</si>
  <si>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</si>
  <si>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</si>
  <si>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</si>
  <si>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</si>
  <si>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</si>
  <si>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</si>
  <si>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</si>
  <si>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</si>
  <si>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</si>
  <si>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</si>
  <si>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</si>
  <si>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</si>
  <si>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</si>
  <si>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</si>
  <si>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</si>
  <si>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</si>
  <si>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</si>
  <si>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</si>
  <si>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</si>
  <si>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</si>
  <si>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</si>
  <si>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</si>
  <si>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</si>
  <si>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</si>
  <si>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</si>
  <si>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</si>
  <si>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</si>
  <si>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</si>
  <si>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</si>
  <si>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</si>
  <si>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</si>
  <si>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</si>
  <si>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</si>
  <si>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</si>
  <si>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</si>
  <si>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</si>
  <si>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</si>
  <si>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</si>
  <si>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</si>
  <si>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</si>
  <si>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</si>
  <si>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</si>
  <si>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</si>
  <si>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</si>
  <si>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</si>
  <si>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</si>
  <si>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</si>
  <si>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</si>
  <si>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</si>
  <si>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</si>
  <si>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</si>
  <si>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</si>
  <si>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</si>
  <si>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</si>
  <si>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</si>
  <si>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</si>
  <si>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</si>
  <si>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</si>
  <si>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</si>
  <si>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</si>
  <si>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</si>
  <si>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</si>
  <si>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</si>
  <si>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</si>
  <si>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</si>
  <si>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</si>
  <si>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</si>
  <si>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</si>
  <si>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</si>
  <si>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</si>
  <si>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</si>
  <si>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</si>
  <si>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</si>
  <si>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</si>
  <si>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</si>
  <si>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</si>
  <si>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</si>
  <si>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</si>
  <si>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</si>
  <si>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</si>
  <si>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</si>
  <si>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</si>
  <si>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</si>
  <si>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</si>
  <si>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</si>
  <si>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</si>
  <si>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</si>
  <si>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</si>
  <si>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</si>
  <si>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</si>
  <si>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</si>
  <si>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</si>
  <si>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</si>
  <si>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</si>
  <si>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</si>
  <si>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</si>
  <si>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</si>
  <si>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</si>
  <si>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</si>
  <si>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</si>
  <si>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</si>
  <si>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</si>
  <si>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</si>
  <si>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</si>
  <si>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</si>
  <si>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</si>
  <si>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</si>
  <si>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</si>
  <si>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</si>
  <si>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</si>
  <si>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</si>
  <si>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</si>
  <si>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</si>
  <si>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</si>
  <si>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</si>
  <si>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</si>
  <si>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</si>
  <si>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</si>
  <si>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</si>
  <si>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</si>
  <si>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</si>
  <si>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</si>
  <si>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</si>
  <si>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</si>
  <si>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</si>
  <si>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</si>
  <si>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</si>
  <si>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</si>
  <si>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</si>
  <si>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FORMATO</t>
  </si>
  <si>
    <t>Proceso</t>
  </si>
  <si>
    <t>Tipo de riesgo:</t>
  </si>
  <si>
    <t>Proceso:</t>
  </si>
  <si>
    <t>OAC - Oficina Asesora de Comunicaciones</t>
  </si>
  <si>
    <t>Comunicaciones</t>
  </si>
  <si>
    <t>Bienestar</t>
  </si>
  <si>
    <t xml:space="preserve">Disciplinario </t>
  </si>
  <si>
    <t xml:space="preserve">Capacitación </t>
  </si>
  <si>
    <t>Cartera</t>
  </si>
  <si>
    <t>Contabilidad</t>
  </si>
  <si>
    <t>Presupuesto</t>
  </si>
  <si>
    <t>Recursos Físicos - Almacén e Inventarios</t>
  </si>
  <si>
    <t>SGSST</t>
  </si>
  <si>
    <t>Tesorería</t>
  </si>
  <si>
    <t>Plan Estratégico de Gestión Ambiental</t>
  </si>
  <si>
    <t>SDAE Evaluación Integral</t>
  </si>
  <si>
    <t>Seguridad de la Información y Recursos Tecnológicos</t>
  </si>
  <si>
    <t xml:space="preserve"> Recursos físicos y planeamiento físico</t>
  </si>
  <si>
    <t xml:space="preserve"> Fortalecimiento de la Economía Popular - Emprendimiento y Emprendimiento Social</t>
  </si>
  <si>
    <t>Soberanía, Seguridad Alimentaria y Nutricional</t>
  </si>
  <si>
    <t xml:space="preserve">Formación y Empleabilidad </t>
  </si>
  <si>
    <t>Subdirecciones</t>
  </si>
  <si>
    <t>Tipo de riesgo</t>
  </si>
  <si>
    <t>Seguridad digital</t>
  </si>
  <si>
    <t>Fraude</t>
  </si>
  <si>
    <t>ACI - Asesoría de control interno</t>
  </si>
  <si>
    <t>SAF - Subdirección Administrativa y Financiera</t>
  </si>
  <si>
    <t>SESEC - Subdirección de Emprendimiento, Servicios Empresariales y Comerciales</t>
  </si>
  <si>
    <t xml:space="preserve">SFE - Subdirección Formación y Empleabilidad </t>
  </si>
  <si>
    <t>SGRSI - Subdirección de Gestión Redes Sociales e Informalidad</t>
  </si>
  <si>
    <t>SJC - Subdirección Jurídica y Contractual</t>
  </si>
  <si>
    <t>Gestión</t>
  </si>
  <si>
    <t>Corrupción</t>
  </si>
  <si>
    <t>dd/mm/aa</t>
  </si>
  <si>
    <t>Control vulnerado:</t>
  </si>
  <si>
    <t>Uso del poder</t>
  </si>
  <si>
    <t>Beneficio privado</t>
  </si>
  <si>
    <t>Responsables:</t>
  </si>
  <si>
    <t>1. ¿Porqué?</t>
  </si>
  <si>
    <t>2. ¿Porqué?</t>
  </si>
  <si>
    <t>3. ¿Porqué?</t>
  </si>
  <si>
    <t>4. ¿Porqué?</t>
  </si>
  <si>
    <t>5. ¿Porqué?</t>
  </si>
  <si>
    <t xml:space="preserve"> </t>
  </si>
  <si>
    <t>APETITO DEL RIESGO</t>
  </si>
  <si>
    <t>Lección aprendida:</t>
  </si>
  <si>
    <t>Fecha de elaboración</t>
  </si>
  <si>
    <t>Fecha de materialización del riesgo:</t>
  </si>
  <si>
    <t>Subdirección/Dependencia:</t>
  </si>
  <si>
    <t>Descripción de la materialización del riesgo:</t>
  </si>
  <si>
    <t xml:space="preserve">Herramienta para el análisis de causas (5 - ¿PORQUÉ?) </t>
  </si>
  <si>
    <t>Descriptor</t>
  </si>
  <si>
    <t>No</t>
  </si>
  <si>
    <t>Apetito del riesgo
(Descriptor)</t>
  </si>
  <si>
    <t>Valor del riesgo</t>
  </si>
  <si>
    <t>Tolerancia 0</t>
  </si>
  <si>
    <t>Cautela</t>
  </si>
  <si>
    <t>Flexibilidad</t>
  </si>
  <si>
    <t>Receptividad</t>
  </si>
  <si>
    <r>
      <t>Existe incidencia de materialización de este riesgo?</t>
    </r>
    <r>
      <rPr>
        <b/>
        <sz val="8"/>
        <color theme="1"/>
        <rFont val="Arial"/>
        <family val="2"/>
      </rPr>
      <t xml:space="preserve"> (Mencione historico)</t>
    </r>
  </si>
  <si>
    <t>AÑO:</t>
  </si>
  <si>
    <t>FECHA DE ACTUALIZACIÓN:</t>
  </si>
  <si>
    <t>SEGUNDA LINEA DE DEFENSA</t>
  </si>
  <si>
    <t>PRIMER CUATRIMESTRE</t>
  </si>
  <si>
    <t>Segundo Cuatrimestre</t>
  </si>
  <si>
    <t>TERCER  CUATRIMESTRE</t>
  </si>
  <si>
    <t xml:space="preserve">EFECTIVIDAD DE LOS CONTROLES </t>
  </si>
  <si>
    <t>ANÁLISIS  DEL AVANCE</t>
  </si>
  <si>
    <t>CALIDAD Y COHERENCIA  DEL REGISTROS O EVIDENCIAS</t>
  </si>
  <si>
    <t>OBSERVACIONES ADICIONALES</t>
  </si>
  <si>
    <t>CAUSAS DEL EVENTO (Aplica si se presenta)</t>
  </si>
  <si>
    <t>MEDIDAS DE MITIGACIÓN (Aplica si se presenta)</t>
  </si>
  <si>
    <t>REGISTRO DE INCIDENTE</t>
  </si>
  <si>
    <t>Efectividad</t>
  </si>
  <si>
    <t>Calidad y coherencia del registro o evidencias</t>
  </si>
  <si>
    <t>Resultado del indicador</t>
  </si>
  <si>
    <t>Se presento el evento?</t>
  </si>
  <si>
    <t>Valida</t>
  </si>
  <si>
    <t>APROBADO</t>
  </si>
  <si>
    <t>Media</t>
  </si>
  <si>
    <t>No valida</t>
  </si>
  <si>
    <t>NO APROBADO</t>
  </si>
  <si>
    <t>No efectivo</t>
  </si>
  <si>
    <t>Tipo de proceso</t>
  </si>
  <si>
    <t>Riesgo de corrupción</t>
  </si>
  <si>
    <t>Acción u omisión</t>
  </si>
  <si>
    <t>Desviar la gestión de lo publico</t>
  </si>
  <si>
    <t>Aversión</t>
  </si>
  <si>
    <t>Moderación</t>
  </si>
  <si>
    <t>Operativos</t>
  </si>
  <si>
    <t>Financieros</t>
  </si>
  <si>
    <t>Imagen reputaciones</t>
  </si>
  <si>
    <t>RESPONSABLE</t>
  </si>
  <si>
    <t>MONITOREO  TERCER CUATRIMESTRE</t>
  </si>
  <si>
    <t>MONITOREO  SEGUNDO CUATRIMESTRE</t>
  </si>
  <si>
    <t>MONITOREO  PRIMER CUATRIMESTRE</t>
  </si>
  <si>
    <t>Nuevas causas?:</t>
  </si>
  <si>
    <t>Nuevas consecuencias?:</t>
  </si>
  <si>
    <t>Nomina</t>
  </si>
  <si>
    <t>Seguridad y Salud en el Trabajo</t>
  </si>
  <si>
    <t>1) Políticos
2) Económicos y financieros
3) Sociales y culturales
4) Tecnológicos 
5)Ambientales
6)Legales y reglamentarios</t>
  </si>
  <si>
    <t xml:space="preserve">ESTABLECIMIENTO DEL CONTEXTO EXTERNO </t>
  </si>
  <si>
    <t>Se determinan las características o aspectos esenciales del entorno en el cual opera la entidad. Se pueden considerar factores como:</t>
  </si>
  <si>
    <t>CONTEXTO</t>
  </si>
  <si>
    <t>Se determinan las
características o aspectos
esenciales del proceso
y sus interrelaciones.
Se pueden considerar
factores como:</t>
  </si>
  <si>
    <t>ESTABLECIMIENTO DEL CONTEXTO DEL PROCESO</t>
  </si>
  <si>
    <t>1) Objetivo del proceso
2) Alcance del proceso Interrelación con otros procesos
3) Procedimientos asociados
4) Responsables del proceso
5) Activos de seguridad digital del proceso</t>
  </si>
  <si>
    <t>Se determinan las características o aspectos esenciales del ambiente en el cual la organización busca alcanzar sus objetivos. Se pueden considerar factores como:</t>
  </si>
  <si>
    <t>1) Estructura organizacional
2) Funciones y responsabilidades Políticas, objetivos y estrategias implementadas.
3) Recursos y conocimientos con que se cuenta (económicos, personas, procesos, sistemas, tecnología, información) 
4) Relaciones con las partes involucradas
5) Cultura organizacional</t>
  </si>
  <si>
    <t>MAPA DE RIESGO</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</si>
  <si>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</si>
  <si>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</si>
  <si>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</si>
  <si>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</si>
  <si>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</si>
  <si>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</si>
  <si>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</si>
  <si>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</si>
  <si>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</si>
  <si>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Seleccionar el tipo de proceso al que pertenece la dependencia.</t>
  </si>
  <si>
    <t>Seleccionar el proceso de la dependencia.</t>
  </si>
  <si>
    <t>Mencionar el objetivo del proceso, el cual debe ser analizado para identificar los posibles riesgos que afectan su cumplimiento y que puedan ocasionar su éxito o fracaso; pero además, se debe revisar que los mismos estén alineados con la Misión y la Visión, es decir, asegurar que los objetivos de proceso contribuyan a los objetivos estratégicos.</t>
  </si>
  <si>
    <t>La identificación del riesgo se lleva a cabo determinando las causas con base en el contexto interno, externo y del proceso.  
Algunas causas externas no controlables por la entidad se podrán evidenciar en el análisis del contexto externo, para ser tenidas en cuenta en el análisis y valoración del riesgo.
Las preguntas claves para la identificación del riesgo permiten determinar:</t>
  </si>
  <si>
    <t>¿QUÉ PUEDE SUCEDER? Identificar la afectación del cumplimiento del objetivo estratégico o del proceso según sea el caso.</t>
  </si>
  <si>
    <t>¿CÓMO PUEDE SUCEDER? Establecer las causas a partir de los factores determinados en el contexto.</t>
  </si>
  <si>
    <t>¿CUÁNDO PUEDE SUCEDER? Determinar de acuerdo con el desarrollo del proceso.</t>
  </si>
  <si>
    <t>¿QUÉ CONSECUENCIAS TENDRÍA SU MATERIALIZACIÓN? Determinar los posibles efectos por la materialización del riesgo.</t>
  </si>
  <si>
    <t>ESTABLECIMIENTO DEL CONTEXTO INTERNO</t>
  </si>
  <si>
    <t>Es la posibilidad de que, por acción u omisión, se use el poder para desviar la gestión de lo público hacia un beneficio privado.</t>
  </si>
  <si>
    <t>Se tienen en cuenta las consecuencias potenciales. Por IMPACTO se entienden las consecuencias que puede ocasionar a la organización la materialización del riesgo.</t>
  </si>
  <si>
    <t>NIVEL</t>
  </si>
  <si>
    <t xml:space="preserve">DESCRIPTOR </t>
  </si>
  <si>
    <t xml:space="preserve">DESCRIPCIÓN </t>
  </si>
  <si>
    <t>FRECUENCIA</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</si>
  <si>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</si>
  <si>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</si>
  <si>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</si>
  <si>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</si>
  <si>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</si>
  <si>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</si>
  <si>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</si>
  <si>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</si>
  <si>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</si>
  <si>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</si>
  <si>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r>
      <t xml:space="preserve">PROBABILIDAD
</t>
    </r>
    <r>
      <rPr>
        <sz val="11"/>
        <color theme="1"/>
        <rFont val="Calibri"/>
        <family val="2"/>
        <scheme val="minor"/>
      </rPr>
      <t>Se analiza qué tan posible es que ocurra el riesgo, se expresa en términos de frecuencia o factibilidad, donde frecuencia implica analizar el número de eventos en un periodo determinado.</t>
    </r>
  </si>
  <si>
    <r>
      <rPr>
        <b/>
        <sz val="11"/>
        <color theme="1"/>
        <rFont val="Calibri"/>
        <family val="2"/>
        <scheme val="minor"/>
      </rPr>
      <t>IMPACTO</t>
    </r>
    <r>
      <rPr>
        <sz val="11"/>
        <color theme="1"/>
        <rFont val="Calibri"/>
        <family val="2"/>
        <scheme val="minor"/>
      </rPr>
      <t xml:space="preserve">
Se debe analizar y calificar a partir de las  consecuencias identificadas en la fase de descripción del riesgo. Para el ejemplo que venimos explicando, el impacto fue identificado como mayor por cuanto genera interrupción de las operaciones por más de dos días.</t>
    </r>
  </si>
  <si>
    <t>IMPACTO (CONSECUENCIAS)
CUANTITATIVO</t>
  </si>
  <si>
    <t>IMPACTO (CONSECUENCIAS)
CUALITATIVO</t>
  </si>
  <si>
    <r>
      <rPr>
        <b/>
        <sz val="11"/>
        <color theme="1"/>
        <rFont val="Calibri"/>
        <family val="2"/>
        <scheme val="minor"/>
      </rPr>
      <t>1.</t>
    </r>
    <r>
      <rPr>
        <sz val="11"/>
        <color theme="1"/>
        <rFont val="Calibri"/>
        <family val="2"/>
        <scheme val="minor"/>
      </rPr>
      <t xml:space="preserve"> Impacto que afecte la ejecución presupuestal en un valor ≥1%.
</t>
    </r>
    <r>
      <rPr>
        <b/>
        <sz val="11"/>
        <color theme="1"/>
        <rFont val="Calibri"/>
        <family val="2"/>
        <scheme val="minor"/>
      </rPr>
      <t>2.</t>
    </r>
    <r>
      <rPr>
        <sz val="11"/>
        <color theme="1"/>
        <rFont val="Calibri"/>
        <family val="2"/>
        <scheme val="minor"/>
      </rPr>
      <t xml:space="preserve"> Pérdida de cobertura en la prestación de los servicios de la entidad ≥5%.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≥1%.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≥1%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</si>
  <si>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algunas horas.
</t>
    </r>
    <r>
      <rPr>
        <b/>
        <sz val="11"/>
        <color theme="1"/>
        <rFont val="Calibri"/>
        <family val="2"/>
        <scheme val="minor"/>
      </rPr>
      <t xml:space="preserve">2. </t>
    </r>
    <r>
      <rPr>
        <sz val="11"/>
        <color theme="1"/>
        <rFont val="Calibri"/>
        <family val="2"/>
        <scheme val="minor"/>
      </rPr>
      <t xml:space="preserve">Reclamaciones o quejas de los usuarios, que implican investigaciones internas disciplinarias.
</t>
    </r>
    <r>
      <rPr>
        <b/>
        <sz val="11"/>
        <color theme="1"/>
        <rFont val="Calibri"/>
        <family val="2"/>
        <scheme val="minor"/>
      </rPr>
      <t>3.</t>
    </r>
    <r>
      <rPr>
        <sz val="11"/>
        <color theme="1"/>
        <rFont val="Calibri"/>
        <family val="2"/>
        <scheme val="minor"/>
      </rPr>
      <t xml:space="preserve"> Imagen institucional afectada localmente por retrasos en la prestación del servicio a los usuarios o ciudadanos.</t>
    </r>
  </si>
  <si>
    <r>
      <rPr>
        <b/>
        <sz val="11"/>
        <color theme="1"/>
        <rFont val="Calibri"/>
        <family val="2"/>
        <scheme val="minor"/>
      </rPr>
      <t>1.</t>
    </r>
    <r>
      <rPr>
        <sz val="11"/>
        <color theme="1"/>
        <rFont val="Calibri"/>
        <family val="2"/>
        <scheme val="minor"/>
      </rPr>
      <t xml:space="preserve"> Impacto que afecte la ejecución presupuestal en un valor ≥20%.
</t>
    </r>
    <r>
      <rPr>
        <b/>
        <sz val="11"/>
        <color theme="1"/>
        <rFont val="Calibri"/>
        <family val="2"/>
        <scheme val="minor"/>
      </rPr>
      <t>2.</t>
    </r>
    <r>
      <rPr>
        <sz val="11"/>
        <color theme="1"/>
        <rFont val="Calibri"/>
        <family val="2"/>
        <scheme val="minor"/>
      </rPr>
      <t xml:space="preserve"> Pérdida de cobertura en la prestación de los servicios de la entidad ≥20%.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≥20%.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≥20%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</si>
  <si>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dos (2) días.
</t>
    </r>
    <r>
      <rPr>
        <b/>
        <sz val="11"/>
        <color theme="1"/>
        <rFont val="Calibri"/>
        <family val="2"/>
        <scheme val="minor"/>
      </rPr>
      <t>2.</t>
    </r>
    <r>
      <rPr>
        <sz val="11"/>
        <color theme="1"/>
        <rFont val="Calibri"/>
        <family val="2"/>
        <scheme val="minor"/>
      </rPr>
      <t xml:space="preserve"> Pérdida de información crítica que puede ser recuperada de forma parcial o incompleta.
</t>
    </r>
    <r>
      <rPr>
        <b/>
        <sz val="11"/>
        <color theme="1"/>
        <rFont val="Calibri"/>
        <family val="2"/>
        <scheme val="minor"/>
      </rPr>
      <t>3.</t>
    </r>
    <r>
      <rPr>
        <sz val="11"/>
        <color theme="1"/>
        <rFont val="Calibri"/>
        <family val="2"/>
        <scheme val="minor"/>
      </rPr>
      <t xml:space="preserve"> Sanción por parte del ente de control u otro ente regulador.
</t>
    </r>
    <r>
      <rPr>
        <b/>
        <sz val="11"/>
        <color theme="1"/>
        <rFont val="Calibri"/>
        <family val="2"/>
        <scheme val="minor"/>
      </rPr>
      <t>4.</t>
    </r>
    <r>
      <rPr>
        <sz val="11"/>
        <color theme="1"/>
        <rFont val="Calibri"/>
        <family val="2"/>
        <scheme val="minor"/>
      </rPr>
      <t xml:space="preserve"> Incumplimiento en las metas y objetivos institucionales afectando el cumplimiento en las metas de gobierno.
</t>
    </r>
    <r>
      <rPr>
        <b/>
        <sz val="11"/>
        <color theme="1"/>
        <rFont val="Calibri"/>
        <family val="2"/>
        <scheme val="minor"/>
      </rPr>
      <t>5.</t>
    </r>
    <r>
      <rPr>
        <sz val="11"/>
        <color theme="1"/>
        <rFont val="Calibri"/>
        <family val="2"/>
        <scheme val="minor"/>
      </rPr>
      <t xml:space="preserve"> Imagen institucional afectada en el orden nacional o regional por incumplimientos en la prestación del servicio a los usuarios o ciudadanos.</t>
    </r>
  </si>
  <si>
    <r>
      <rPr>
        <b/>
        <sz val="11"/>
        <color theme="1"/>
        <rFont val="Calibri"/>
        <family val="2"/>
        <scheme val="minor"/>
      </rPr>
      <t xml:space="preserve">1. </t>
    </r>
    <r>
      <rPr>
        <sz val="11"/>
        <color theme="1"/>
        <rFont val="Calibri"/>
        <family val="2"/>
        <scheme val="minor"/>
      </rPr>
      <t xml:space="preserve">Impacto que afecte la ejecución presupuestal en un valor ≥5%.
</t>
    </r>
    <r>
      <rPr>
        <b/>
        <sz val="11"/>
        <color theme="1"/>
        <rFont val="Calibri"/>
        <family val="2"/>
        <scheme val="minor"/>
      </rPr>
      <t>2.</t>
    </r>
    <r>
      <rPr>
        <sz val="11"/>
        <color theme="1"/>
        <rFont val="Calibri"/>
        <family val="2"/>
        <scheme val="minor"/>
      </rPr>
      <t xml:space="preserve"> Pérdida de cobertura en la prestación de los servicios de la entidad ≥10%.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≥5% del presupuesto general de la entidad.</t>
    </r>
  </si>
  <si>
    <r>
      <rPr>
        <b/>
        <sz val="11"/>
        <color theme="1"/>
        <rFont val="Calibri"/>
        <family val="2"/>
        <scheme val="minor"/>
      </rPr>
      <t xml:space="preserve">1. </t>
    </r>
    <r>
      <rPr>
        <sz val="11"/>
        <color theme="1"/>
        <rFont val="Calibri"/>
        <family val="2"/>
        <scheme val="minor"/>
      </rPr>
      <t xml:space="preserve">Interrupción de las operaciones de la entidad por un (1) día.
</t>
    </r>
    <r>
      <rPr>
        <b/>
        <sz val="11"/>
        <color theme="1"/>
        <rFont val="Calibri"/>
        <family val="2"/>
        <scheme val="minor"/>
      </rPr>
      <t>2.</t>
    </r>
    <r>
      <rPr>
        <sz val="11"/>
        <color theme="1"/>
        <rFont val="Calibri"/>
        <family val="2"/>
        <scheme val="minor"/>
      </rPr>
      <t xml:space="preserve"> Reclamaciones o quejas de los usuarios que podrían implicar una denuncia ante los entes reguladores o una demanda de largo alcance para la entidad.
</t>
    </r>
    <r>
      <rPr>
        <b/>
        <sz val="11"/>
        <color theme="1"/>
        <rFont val="Calibri"/>
        <family val="2"/>
        <scheme val="minor"/>
      </rPr>
      <t>3.</t>
    </r>
    <r>
      <rPr>
        <sz val="11"/>
        <color theme="1"/>
        <rFont val="Calibri"/>
        <family val="2"/>
        <scheme val="minor"/>
      </rPr>
      <t xml:space="preserve"> Inoportunidad en la información, ocasionando retrasos en la atención a los usuarios.
</t>
    </r>
    <r>
      <rPr>
        <b/>
        <sz val="11"/>
        <color theme="1"/>
        <rFont val="Calibri"/>
        <family val="2"/>
        <scheme val="minor"/>
      </rPr>
      <t>4.</t>
    </r>
    <r>
      <rPr>
        <sz val="11"/>
        <color theme="1"/>
        <rFont val="Calibri"/>
        <family val="2"/>
        <scheme val="minor"/>
      </rPr>
      <t xml:space="preserve"> Reproceso de actividades y aumento de carga operativa.
</t>
    </r>
    <r>
      <rPr>
        <b/>
        <sz val="11"/>
        <color theme="1"/>
        <rFont val="Calibri"/>
        <family val="2"/>
        <scheme val="minor"/>
      </rPr>
      <t>5.</t>
    </r>
    <r>
      <rPr>
        <sz val="11"/>
        <color theme="1"/>
        <rFont val="Calibri"/>
        <family val="2"/>
        <scheme val="minor"/>
      </rPr>
      <t xml:space="preserve"> Imagen institucional afectada en el orden nacional o regional por retrasos en la prestación
del servicio a los usuarios o ciudadanos.
</t>
    </r>
    <r>
      <rPr>
        <b/>
        <sz val="11"/>
        <color theme="1"/>
        <rFont val="Calibri"/>
        <family val="2"/>
        <scheme val="minor"/>
      </rPr>
      <t xml:space="preserve">6. </t>
    </r>
    <r>
      <rPr>
        <sz val="11"/>
        <color theme="1"/>
        <rFont val="Calibri"/>
        <family val="2"/>
        <scheme val="minor"/>
      </rPr>
      <t>Investigaciones penales, fiscales o disciplinarias.</t>
    </r>
  </si>
  <si>
    <r>
      <rPr>
        <b/>
        <sz val="11"/>
        <color theme="1"/>
        <rFont val="Calibri"/>
        <family val="2"/>
        <scheme val="minor"/>
      </rPr>
      <t>1.</t>
    </r>
    <r>
      <rPr>
        <sz val="11"/>
        <color theme="1"/>
        <rFont val="Calibri"/>
        <family val="2"/>
        <scheme val="minor"/>
      </rPr>
      <t xml:space="preserve"> Impacto que afecte la ejecución presupuestal en un valor ≥0,5%.
</t>
    </r>
    <r>
      <rPr>
        <b/>
        <sz val="11"/>
        <color theme="1"/>
        <rFont val="Calibri"/>
        <family val="2"/>
        <scheme val="minor"/>
      </rPr>
      <t>2.</t>
    </r>
    <r>
      <rPr>
        <sz val="11"/>
        <color theme="1"/>
        <rFont val="Calibri"/>
        <family val="2"/>
        <scheme val="minor"/>
      </rPr>
      <t xml:space="preserve"> Pérdida de cobertura en la prestación de
los servicios de la entidad ≥1%.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≥0,5%.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≥0,5% del presupuesto general de la entidad.</t>
    </r>
  </si>
  <si>
    <r>
      <rPr>
        <b/>
        <sz val="11"/>
        <color theme="1"/>
        <rFont val="Calibri"/>
        <family val="2"/>
        <scheme val="minor"/>
      </rPr>
      <t xml:space="preserve">1. </t>
    </r>
    <r>
      <rPr>
        <sz val="11"/>
        <color theme="1"/>
        <rFont val="Calibri"/>
        <family val="2"/>
        <scheme val="minor"/>
      </rPr>
      <t xml:space="preserve">No hay interrupción de las operaciones de la
entidad.
</t>
    </r>
    <r>
      <rPr>
        <b/>
        <sz val="11"/>
        <color theme="1"/>
        <rFont val="Calibri"/>
        <family val="2"/>
        <scheme val="minor"/>
      </rPr>
      <t xml:space="preserve">2. </t>
    </r>
    <r>
      <rPr>
        <sz val="11"/>
        <color theme="1"/>
        <rFont val="Calibri"/>
        <family val="2"/>
        <scheme val="minor"/>
      </rPr>
      <t xml:space="preserve">No se generan sanciones económicas o administrativas.
</t>
    </r>
    <r>
      <rPr>
        <b/>
        <sz val="11"/>
        <color theme="1"/>
        <rFont val="Calibri"/>
        <family val="2"/>
        <scheme val="minor"/>
      </rPr>
      <t xml:space="preserve">3. </t>
    </r>
    <r>
      <rPr>
        <sz val="11"/>
        <color theme="1"/>
        <rFont val="Calibri"/>
        <family val="2"/>
        <scheme val="minor"/>
      </rPr>
      <t>No se afecta la imagen institucional de forma
significativa.</t>
    </r>
  </si>
  <si>
    <r>
      <rPr>
        <b/>
        <sz val="11"/>
        <color theme="1"/>
        <rFont val="Calibri"/>
        <family val="2"/>
        <scheme val="minor"/>
      </rPr>
      <t>1.</t>
    </r>
    <r>
      <rPr>
        <sz val="11"/>
        <color theme="1"/>
        <rFont val="Calibri"/>
        <family val="2"/>
        <scheme val="minor"/>
      </rPr>
      <t xml:space="preserve"> Impacto que afecte la ejecución presupuestal en un valor ≥50%.
</t>
    </r>
    <r>
      <rPr>
        <b/>
        <sz val="11"/>
        <color theme="1"/>
        <rFont val="Calibri"/>
        <family val="2"/>
        <scheme val="minor"/>
      </rPr>
      <t xml:space="preserve">2. </t>
    </r>
    <r>
      <rPr>
        <sz val="11"/>
        <color theme="1"/>
        <rFont val="Calibri"/>
        <family val="2"/>
        <scheme val="minor"/>
      </rPr>
      <t xml:space="preserve">Pérdida de cobertura en la prestación de los servicios de la entidad ≥50%.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≥50%.
</t>
    </r>
    <r>
      <rPr>
        <b/>
        <sz val="11"/>
        <color theme="1"/>
        <rFont val="Calibri"/>
        <family val="2"/>
        <scheme val="minor"/>
      </rPr>
      <t xml:space="preserve">4. </t>
    </r>
    <r>
      <rPr>
        <sz val="11"/>
        <color theme="1"/>
        <rFont val="Calibri"/>
        <family val="2"/>
        <scheme val="minor"/>
      </rPr>
      <t>Pago de sanciones económicas por incumplimiento en la normatividad aplicable ante un ente regulador, las cuales afectan en un valor ≥50%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</si>
  <si>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cinco (5) días.
</t>
    </r>
    <r>
      <rPr>
        <b/>
        <sz val="11"/>
        <color theme="1"/>
        <rFont val="Calibri"/>
        <family val="2"/>
        <scheme val="minor"/>
      </rPr>
      <t xml:space="preserve">2. </t>
    </r>
    <r>
      <rPr>
        <sz val="11"/>
        <color theme="1"/>
        <rFont val="Calibri"/>
        <family val="2"/>
        <scheme val="minor"/>
      </rPr>
      <t xml:space="preserve">Intervención por parte de un ente de control u otro ente regulador.
</t>
    </r>
    <r>
      <rPr>
        <b/>
        <sz val="11"/>
        <color theme="1"/>
        <rFont val="Calibri"/>
        <family val="2"/>
        <scheme val="minor"/>
      </rPr>
      <t>3.</t>
    </r>
    <r>
      <rPr>
        <sz val="11"/>
        <color theme="1"/>
        <rFont val="Calibri"/>
        <family val="2"/>
        <scheme val="minor"/>
      </rPr>
      <t xml:space="preserve"> Pérdida de información crítica para la entidad que no se puede recuperar.
</t>
    </r>
    <r>
      <rPr>
        <b/>
        <sz val="11"/>
        <color theme="1"/>
        <rFont val="Calibri"/>
        <family val="2"/>
        <scheme val="minor"/>
      </rPr>
      <t>4.</t>
    </r>
    <r>
      <rPr>
        <sz val="11"/>
        <color theme="1"/>
        <rFont val="Calibri"/>
        <family val="2"/>
        <scheme val="minor"/>
      </rPr>
      <t xml:space="preserve"> Incumplimiento en las metas y objetivos institucionales afectando de forma grave la ejecución presupuestal.
</t>
    </r>
    <r>
      <rPr>
        <b/>
        <sz val="11"/>
        <color theme="1"/>
        <rFont val="Calibri"/>
        <family val="2"/>
        <scheme val="minor"/>
      </rPr>
      <t>5.</t>
    </r>
    <r>
      <rPr>
        <sz val="11"/>
        <color theme="1"/>
        <rFont val="Calibri"/>
        <family val="2"/>
        <scheme val="minor"/>
      </rPr>
      <t xml:space="preserve"> Imagen institucional afectada en el orden nacional o regional por actos o hechos de corrupción comprobados.</t>
    </r>
  </si>
  <si>
    <r>
      <t xml:space="preserve">RIESGO INHERENTE 
</t>
    </r>
    <r>
      <rPr>
        <sz val="11"/>
        <color theme="1"/>
        <rFont val="Calibri"/>
        <family val="2"/>
        <scheme val="minor"/>
      </rPr>
      <t>Se logra a través de la determinación de la probabilidad y el impacto que puede causar la materialización del riesgo.</t>
    </r>
  </si>
  <si>
    <t>¿Existe un responsable asignado a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</si>
  <si>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</si>
  <si>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</si>
  <si>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</si>
  <si>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¿Se deja evidencia o rastro de la ejecución del control que permita a cualquier tercero con la evidencia llegar a la misma conclusión?</t>
  </si>
  <si>
    <t>¿El responsable tiene la autoridad y adecuada segregación de funciones en la ejecución del control?</t>
  </si>
  <si>
    <t>Seleccionar según lista desplegable.</t>
  </si>
  <si>
    <t>El valor esta determinado por formula que contiene la celda.
El resultado de cada variable de diseño, a excepción de la evidencia, va a afectar la calificación del diseño del control, ya que deben cumplirse todas las variables para que un control se evalúe como bien diseñado.</t>
  </si>
  <si>
    <t>El control se ejecuta algunas veces por parte del responsable.</t>
  </si>
  <si>
    <t xml:space="preserve">El control se ejecuta de manera consistente por parte del responsable.
</t>
  </si>
  <si>
    <t>El control no se ejecuta por parte del responsable.</t>
  </si>
  <si>
    <t>El valor esta determinado por formula que contiene la celda.
Dado que un riesgo puede tener varias causas, a su vez varios controles y la calificación se realiza al riesgo, es importante evaluar el conjunto de controles asociados al riesgo.</t>
  </si>
  <si>
    <t>El valor esta determinado por formula que contiene la celda.
El resultado de cada variable de diseño, a excepción de la evidencia, va a afectar la calificación del diseño del control.</t>
  </si>
  <si>
    <t>El control se diseño para disminuir el impacto que pueda llevar a la materialización del riesgo?</t>
  </si>
  <si>
    <t>El control se diseño para disminuir la probabilidad de que ocurra una causa o evento?</t>
  </si>
  <si>
    <t>El apetito del riesgo es la capacidad que tiene el control para asumir el riesgo.</t>
  </si>
  <si>
    <t>OPCIONES DE MANEJO</t>
  </si>
  <si>
    <r>
      <rPr>
        <b/>
        <sz val="11"/>
        <color theme="1"/>
        <rFont val="Calibri"/>
        <family val="2"/>
        <scheme val="minor"/>
      </rPr>
      <t>RIESGO RESIDUAL</t>
    </r>
    <r>
      <rPr>
        <sz val="11"/>
        <color theme="1"/>
        <rFont val="Calibri"/>
        <family val="2"/>
        <scheme val="minor"/>
      </rPr>
      <t xml:space="preserve">
Dado que ningún riesgo con una medida de tratamiento se evita o elimina, el desplazamiento de un riesgo inherente en su probabilidad o impacto para el cálculo del riesgo residual se realizará de acuerdo. </t>
    </r>
  </si>
  <si>
    <t>CONTROLES AYUDAN A DISMINUIR A L A PROBABILIDAD</t>
  </si>
  <si>
    <t>SOLIDEZ DEL CONJUNTO DE LOS CONTROLES.</t>
  </si>
  <si>
    <t># COLUMNAS EN LA MATRIZ DE RIESGO QUE SE DESPLAZA EN EL EJE DE LA PROBABILIDAD</t>
  </si>
  <si>
    <t># COLUMNAS EN LA MATRIZ DE RIESGO QUE SE DESPLAZA EN EL EJE DE IMPACTO</t>
  </si>
  <si>
    <t>No disminuye</t>
  </si>
  <si>
    <r>
      <t xml:space="preserve">Si el nivel de riesgo residual se ubica en riesgo </t>
    </r>
    <r>
      <rPr>
        <b/>
        <sz val="11"/>
        <color theme="1"/>
        <rFont val="Calibri"/>
        <family val="2"/>
        <scheme val="minor"/>
      </rPr>
      <t>BAJA</t>
    </r>
  </si>
  <si>
    <r>
      <t xml:space="preserve">Si el nivel de riesgo residual se ubica en riesgo </t>
    </r>
    <r>
      <rPr>
        <b/>
        <sz val="11"/>
        <color theme="1"/>
        <rFont val="Calibri"/>
        <family val="2"/>
        <scheme val="minor"/>
      </rPr>
      <t>MODERADA</t>
    </r>
  </si>
  <si>
    <r>
      <t xml:space="preserve">Si el nivel de riesgo residual se ubica en riesgo </t>
    </r>
    <r>
      <rPr>
        <b/>
        <sz val="11"/>
        <color theme="1"/>
        <rFont val="Calibri"/>
        <family val="2"/>
        <scheme val="minor"/>
      </rPr>
      <t>ALTA o EXTREMA</t>
    </r>
  </si>
  <si>
    <t>SEGUIMIENTO CUATRIMESTRE</t>
  </si>
  <si>
    <t>Se menciona el cumplimiento o incumplimiento de las acciones del plan de tratamiento frente a las acciones de avance del cuatrimestre.</t>
  </si>
  <si>
    <t>Se mencionan todas aquellas novedades o acciones que muestran mejora para socializar en mesas de trabajo.</t>
  </si>
  <si>
    <t>Seleccionar la dependencia la cual se hará la identificación, evaluación y tratamiento del riesgo.</t>
  </si>
  <si>
    <t>Redactar el riesgo que afecta el cumplimiento del objetivo estratégico y de proceso.</t>
  </si>
  <si>
    <r>
      <t xml:space="preserve">Se marca con una </t>
    </r>
    <r>
      <rPr>
        <b/>
        <sz val="16"/>
        <color theme="1"/>
        <rFont val="Calibri"/>
        <family val="2"/>
        <scheme val="minor"/>
      </rPr>
      <t>X</t>
    </r>
    <r>
      <rPr>
        <sz val="11"/>
        <color theme="1"/>
        <rFont val="Calibri"/>
        <family val="2"/>
        <scheme val="minor"/>
      </rPr>
      <t xml:space="preserve"> a cada uno de los componentes de su definición.</t>
    </r>
  </si>
  <si>
    <t>Desviar la gestión de lo privado</t>
  </si>
  <si>
    <t xml:space="preserve">Se redacta el riesgo con una descripción mas detallada y concreta de análisis estratégico.
En la descripción de los riesgos de corrupción deben concurrir TODOS los componentes de su definición: Acción u omisión + uso del poder + desviación de la gestión de lo público + el beneficio privado. </t>
  </si>
  <si>
    <t>Se mencionan las causas raíz, aquellas que afectan directamente el objetivo estratégico o del proceso. Para determinar causa Raíz, se propone un máximo de 3 causas para ser evaluadas.
Los objetivos estratégicos y de proceso se desarrollan a través de actividades, pero no todas tienen la misma importancia, por lo tanto se debe establecer cuáles de ellas contribuyen mayormente al logro de los objetivos y estas son las actividades críticas o factores claves de éxito; estos factores se deben tener en cuenta al identificar las causas que originan la materialización de los riesgos (ver anexo 5. Análisis y priorización de causas).</t>
  </si>
  <si>
    <r>
      <t xml:space="preserve">ZONA DE RIESGO 
</t>
    </r>
    <r>
      <rPr>
        <sz val="11"/>
        <color theme="1"/>
        <rFont val="Calibri"/>
        <family val="2"/>
        <scheme val="minor"/>
      </rPr>
      <t>Se evidencia resultado por formula que contiene la hoja de Excel - Mapa de calor.</t>
    </r>
  </si>
  <si>
    <r>
      <t xml:space="preserve">Cada control debe estar asociado mínimo a una causa.
Se redacta con los siguientes lineamientos:
</t>
    </r>
    <r>
      <rPr>
        <b/>
        <sz val="11"/>
        <color theme="1"/>
        <rFont val="Calibri"/>
        <family val="2"/>
        <scheme val="minor"/>
      </rPr>
      <t xml:space="preserve">
Responsable:
Periocidad:
Propósito:
Como se realiza la actividad:
Observaciones y desviaciones:
Evidencias:</t>
    </r>
  </si>
  <si>
    <r>
      <t xml:space="preserve">Se describe el plan de acción para dar cumplimiento a los controles. 
</t>
    </r>
    <r>
      <rPr>
        <b/>
        <sz val="11"/>
        <color theme="1"/>
        <rFont val="Calibri"/>
        <family val="2"/>
        <scheme val="minor"/>
      </rPr>
      <t xml:space="preserve">
Acciones</t>
    </r>
    <r>
      <rPr>
        <sz val="11"/>
        <color theme="1"/>
        <rFont val="Calibri"/>
        <family val="2"/>
        <scheme val="minor"/>
      </rPr>
      <t xml:space="preserve">: Asociados a los controles.
</t>
    </r>
    <r>
      <rPr>
        <b/>
        <sz val="11"/>
        <color theme="1"/>
        <rFont val="Calibri"/>
        <family val="2"/>
        <scheme val="minor"/>
      </rPr>
      <t>Responsable:</t>
    </r>
    <r>
      <rPr>
        <sz val="11"/>
        <color theme="1"/>
        <rFont val="Calibri"/>
        <family val="2"/>
        <scheme val="minor"/>
      </rPr>
      <t xml:space="preserve"> Estratégico y operativo.
</t>
    </r>
    <r>
      <rPr>
        <b/>
        <sz val="11"/>
        <color theme="1"/>
        <rFont val="Calibri"/>
        <family val="2"/>
        <scheme val="minor"/>
      </rPr>
      <t xml:space="preserve">Fecha: </t>
    </r>
    <r>
      <rPr>
        <sz val="11"/>
        <color theme="1"/>
        <rFont val="Calibri"/>
        <family val="2"/>
        <scheme val="minor"/>
      </rPr>
      <t xml:space="preserve">Periodo de inicio a fin en el que se cumplirá el desarrollo de la acción.
</t>
    </r>
    <r>
      <rPr>
        <b/>
        <sz val="11"/>
        <color theme="1"/>
        <rFont val="Calibri"/>
        <family val="2"/>
        <scheme val="minor"/>
      </rPr>
      <t xml:space="preserve">Indicador: </t>
    </r>
    <r>
      <rPr>
        <sz val="11"/>
        <color theme="1"/>
        <rFont val="Calibri"/>
        <family val="2"/>
        <scheme val="minor"/>
      </rPr>
      <t>Se vincula indicador existente en tablero de indicadores de la entidad.</t>
    </r>
  </si>
  <si>
    <t>Se vincula información del avance de las acciones que se mencionan en el PLAN DE TRATAMIENTO, mencionando que acciones se han  desarrollado, las evidencias y el porcentaje del indicador.</t>
  </si>
  <si>
    <r>
      <t xml:space="preserve">MONITOREO CUATRIMESTRE
</t>
    </r>
    <r>
      <rPr>
        <sz val="11"/>
        <color theme="1"/>
        <rFont val="Calibri"/>
        <family val="2"/>
        <scheme val="minor"/>
      </rPr>
      <t>Segunda línea de defensa, realiza la revisión del avance de cada cuatrimestre</t>
    </r>
  </si>
  <si>
    <t>Se indica si los controles se están desarrollando a través del reporte de avance cuatrimestral.</t>
  </si>
  <si>
    <t>Se indica la validez de las evidencias, si estas existen o no existen y son relacionadas a las que se mencionan en el plan de tratamiento.</t>
  </si>
  <si>
    <t>Se a prueba o no se aprueba el resultado del indicador basado en el resultado anterior del avance del cuatrimestre.</t>
  </si>
  <si>
    <t>Se menciona la fecha que se relazo el seguimiento.</t>
  </si>
  <si>
    <t>Definición de los parámetros internos y externos que se han de tomar en consideración para la administración del riesgo (NTC ISO31000, Numeral 2.9). Se debe establecer el contexto tanto interno como externo de la entidad, además del contexto del proceso y sus activos de seguridad digital. Es posible hacer uso de herramientas y técnicas (Anexo 2 Técnicas para el Establecimiento del Contexto y Valoración del Riesgo - Guía de riesgos 2018).</t>
  </si>
  <si>
    <t>Plan de accion (incluye procesos transversales):</t>
  </si>
  <si>
    <t>Gestores que intervienen en el resgitro de inccidente:</t>
  </si>
  <si>
    <t>Mencionar fecha en la que se diligencia el Registro de incidente.</t>
  </si>
  <si>
    <t>Indicar de la lista desplegable la dependencia en la que se materializo el riesgo.</t>
  </si>
  <si>
    <t>Indicar de la lista desplegable el proceso que pertenece a la dependencia.</t>
  </si>
  <si>
    <t>Indicar de la lista desplegable el tipo de riesgo que se materializo.</t>
  </si>
  <si>
    <r>
      <t xml:space="preserve">Ejemplo #Caso Toyota
Una maquina tiene un problema de funcionamiento.
</t>
    </r>
    <r>
      <rPr>
        <b/>
        <sz val="11"/>
        <color theme="1"/>
        <rFont val="Calibri"/>
        <family val="2"/>
        <scheme val="minor"/>
      </rPr>
      <t xml:space="preserve">1. </t>
    </r>
    <r>
      <rPr>
        <sz val="11"/>
        <color theme="1"/>
        <rFont val="Calibri"/>
        <family val="2"/>
        <scheme val="minor"/>
      </rPr>
      <t>¿Por qué se averió la máquina?… El fusible se quemó debido a una sobrecarga.</t>
    </r>
  </si>
  <si>
    <r>
      <rPr>
        <b/>
        <sz val="11"/>
        <color theme="1"/>
        <rFont val="Calibri"/>
        <family val="2"/>
        <scheme val="minor"/>
      </rPr>
      <t>2.</t>
    </r>
    <r>
      <rPr>
        <sz val="11"/>
        <color theme="1"/>
        <rFont val="Calibri"/>
        <family val="2"/>
        <scheme val="minor"/>
      </rPr>
      <t xml:space="preserve"> ¿Por qué se sobrecargó?… Los cojinetes no contaban con suficiente lubricación.</t>
    </r>
  </si>
  <si>
    <r>
      <rPr>
        <b/>
        <sz val="11"/>
        <color theme="1"/>
        <rFont val="Calibri"/>
        <family val="2"/>
        <scheme val="minor"/>
      </rPr>
      <t xml:space="preserve">3. </t>
    </r>
    <r>
      <rPr>
        <sz val="11"/>
        <color theme="1"/>
        <rFont val="Calibri"/>
        <family val="2"/>
        <scheme val="minor"/>
      </rPr>
      <t>¿Por qué no tenían suficiente lubricación?… La bomba de lubricación no estaba haciendo circular suficiente aceite</t>
    </r>
  </si>
  <si>
    <r>
      <rPr>
        <b/>
        <sz val="11"/>
        <color theme="1"/>
        <rFont val="Calibri"/>
        <family val="2"/>
        <scheme val="minor"/>
      </rPr>
      <t>4.</t>
    </r>
    <r>
      <rPr>
        <sz val="11"/>
        <color theme="1"/>
        <rFont val="Calibri"/>
        <family val="2"/>
        <scheme val="minor"/>
      </rPr>
      <t xml:space="preserve"> ¿Por qué la bomba no estaba circulando suficiente aceite?… La bomba se encontraba obstruida con virutas de metal</t>
    </r>
  </si>
  <si>
    <r>
      <rPr>
        <b/>
        <sz val="11"/>
        <color theme="1"/>
        <rFont val="Calibri"/>
        <family val="2"/>
        <scheme val="minor"/>
      </rPr>
      <t xml:space="preserve">5. </t>
    </r>
    <r>
      <rPr>
        <sz val="11"/>
        <color theme="1"/>
        <rFont val="Calibri"/>
        <family val="2"/>
        <scheme val="minor"/>
      </rPr>
      <t>¿Por qué se encontraba obstruida con virutas de metal?… Porque la bomba no cuenta con filtro.</t>
    </r>
  </si>
  <si>
    <t>Mencionar causas que aun no se identifican en el mapa de riesgos asociadas al riesgo.</t>
  </si>
  <si>
    <t>Mencionar consecuencias que aun no se identifican en el mapa de riesgos asociadas al riesgo.</t>
  </si>
  <si>
    <t>Mencionar los controles relacionados en el mapa de riesgos que fueron vulnerados.</t>
  </si>
  <si>
    <t>Mencionar fecha en la que se detecto la materialización del riesgo.</t>
  </si>
  <si>
    <t>Redactar una descripción detallada que oriente al conocimiento de como se materializo el riesgo.</t>
  </si>
  <si>
    <t>Existe incidencia de materialización de este riesgo? (Mencione histórico)</t>
  </si>
  <si>
    <t>Mencionar histórico de anteriores registros de incidente que coincida con la materialización del riesgo.</t>
  </si>
  <si>
    <t>Plan de acción (incluye procesos transversales):</t>
  </si>
  <si>
    <t>Redactar las acciones que se toman como medidas de reacción y mitigación al riesgo materializado.</t>
  </si>
  <si>
    <r>
      <t xml:space="preserve">Responsables: </t>
    </r>
    <r>
      <rPr>
        <sz val="10"/>
        <color theme="1"/>
        <rFont val="Arial"/>
        <family val="2"/>
      </rPr>
      <t>mencionar los responsables a intervenir en el desarrollo del plan de acción.</t>
    </r>
  </si>
  <si>
    <r>
      <t xml:space="preserve">Fecha: </t>
    </r>
    <r>
      <rPr>
        <sz val="11"/>
        <color theme="1"/>
        <rFont val="Calibri"/>
        <family val="2"/>
        <scheme val="minor"/>
      </rPr>
      <t>mencionar la fecha fin de cumplimiento del plan de acción.</t>
    </r>
  </si>
  <si>
    <t>Redactar la lección aprendida para ser socializada y divulgada al interior de la entidad, con el propósito de evitar la reincidencia de la materialización del riesgo.</t>
  </si>
  <si>
    <r>
      <t xml:space="preserve">Responsables: </t>
    </r>
    <r>
      <rPr>
        <sz val="10"/>
        <color theme="1"/>
        <rFont val="Arial"/>
        <family val="2"/>
      </rPr>
      <t>mencionar los responsables a intervenir en el desarrollo de la divulgación de la lección aprendida.</t>
    </r>
  </si>
  <si>
    <r>
      <t xml:space="preserve">Fecha: </t>
    </r>
    <r>
      <rPr>
        <sz val="11"/>
        <color theme="1"/>
        <rFont val="Calibri"/>
        <family val="2"/>
        <scheme val="minor"/>
      </rPr>
      <t>mencionar la fecha fin de divulgación de la lección aprendida.</t>
    </r>
  </si>
  <si>
    <t>Gestores que intervienen en el registro de incidente:</t>
  </si>
  <si>
    <t>Mencionar todos los gestores que participan en la elaboración del registro de incidente.</t>
  </si>
  <si>
    <t>¿Las observaciones, desviaciones o diferencias identificadas como resultados de la ejecución del control son investigadas y resueltas de manera oportuna?</t>
  </si>
  <si>
    <t>RIESGO DE CORRUPCIÓN</t>
  </si>
  <si>
    <t>MATRIZ MAPA DE RIESGOS</t>
  </si>
  <si>
    <t>Versión: 07</t>
  </si>
  <si>
    <t>Código: FO-016</t>
  </si>
  <si>
    <t>Creación del documento</t>
  </si>
  <si>
    <t>03 de enero de 2018</t>
  </si>
  <si>
    <t xml:space="preserve">Modificación de los riesgos asociados </t>
  </si>
  <si>
    <t>24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</si>
  <si>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</si>
  <si>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</si>
  <si>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Seguimiento cuarto trimestre 2019</t>
  </si>
  <si>
    <t>31 de diciembre de 2019</t>
  </si>
  <si>
    <t>Definición, validación de riesgos a gestionar durante la vigencia 2020</t>
  </si>
  <si>
    <t>31 de enero de 2020</t>
  </si>
  <si>
    <t>Se identifican documentos como referencia de punto de control para la gestión del riesgo. 
Se actualizan indicadores.
Se registra gestión del primer cuatrimestre.</t>
  </si>
  <si>
    <t>30 de abril de 2020</t>
  </si>
  <si>
    <t>31 DE DICIEMBRE DE 2020</t>
  </si>
  <si>
    <t>31 DE AGOSTO DE 2020</t>
  </si>
  <si>
    <t>30 DE ABRIL DE 2020</t>
  </si>
  <si>
    <t>Fecha: 08/09/2020</t>
  </si>
  <si>
    <t>Cambio de administración  que impliquen nuevas directrices, ajustes en programas y proyectos</t>
  </si>
  <si>
    <t>La información externa no llega o llega de manera parcial o incorrecta a los grupos de valor y  partes interesadas_x000B_
_x000B_Posicionamiento equivocado de la  gestión del IPES  ante la ciudadanía generado por  desinformación o información errónea</t>
  </si>
  <si>
    <t>Falta de procesos de inducción al personal encargado de divulgar la información interna y externa</t>
  </si>
  <si>
    <t>La información interna y externa no llega o llega de manera parcial o incorrecta a los grupos de valor y  partes interesadas</t>
  </si>
  <si>
    <t xml:space="preserve">Cambios normativos que impliquen nuevas directrices, ajustes en programas y proyectos_x000B_
Lineamientos externos direccionados por la Alcaldía Mayor de Bogotá </t>
  </si>
  <si>
    <t>La información interna y externa no llega o llega de manera parcial o incorrecta a los grupos de valor y  partes interesadas_x000B__x000B_
Inoportuna  divulgación del portafolio de servicios y  la gestión de la entidad   a la ciudadanía en el marco de la normatividad vigente y los objetivos y metas institucionales.</t>
  </si>
  <si>
    <t>Incumplimiento de la politica de comunicaciones que establece que las áreas deben informar mensualmente las actividades y acciones que requieran el apoyo de comunicaciones</t>
  </si>
  <si>
    <t>Inoportuna  divulgación del portafolio de servicios y  la gestión de la entidad   a la ciudadanía en el marco de la normatividad vigente y los objetivos y metas institucionales.</t>
  </si>
  <si>
    <t xml:space="preserve">Nuevas plataformas tecnológicas distritales que impliquen cambios de la infraestructura tecnológica  y la manera de informar y divulgar la información de la  entidad
Inclusión de contenido de interés del distrito (otras entidades) en las redes sociales del IPES, ocasionando perdida de identidad del IPES 
</t>
  </si>
  <si>
    <t>Limitaciones de presupuesto, recurso humano  y equipos de comunicaciones. _x000B__x000B_
Falta de recursos económicos y técnicos para la producción de material impreso, material publicitario, audiovisual y de logística para diferentes tipos de eventos</t>
  </si>
  <si>
    <t xml:space="preserve">La información interna y externa no llega o llega de manera parcial o incorrecta a los grupos de valor y  partes interesadas_x000B__x000B_
Inoportuna  divulgación del portafolio de servicios y  la gestión de la entidad   a la ciudadanía en el marco de la normatividad vigente y los objetivos y metas institucionales.
</t>
  </si>
  <si>
    <t xml:space="preserve">Procedimientos y formatos no socializados   Falta de articulación con las dependencias del IPES frente a la gestión de la página web e intranet
</t>
  </si>
  <si>
    <t xml:space="preserve">La información interna y externa no llega o llega de manera parcial o incorrecta a los grupos de valor y  partes interesadas  Inoportuna  divulgación del portafolio de servicios y  la gestión de la entidad   a la ciudadanía en el marco de la normatividad vigente y los objetivos y metas institucionales.
</t>
  </si>
  <si>
    <t>Disminución en el Presupuesto asignado a la entidad._x000B__x000B_
Baja imagen comercial de cada una de las alternativas.</t>
  </si>
  <si>
    <t>Posicionamiento equivocado de la  gestión del IPES  ante la ciudadanía generado por  desinformación o información errónea_x000B_
_x000B_Inoportuna  divulgación del portafolio de servicios y  la gestión de la entidad   a la ciudadanía en el marco de la normatividad vigente y los objetivos y metas institucionales</t>
  </si>
  <si>
    <t xml:space="preserve">Falencias en la implementación de estrategias de divlgación de  información interna y publicidad de  plazas y puntos comerciales _x000B_
_x000B_Falta de mecanismos de conversión de información a medios más modernos_x000B__x000B_
Equipos que no cumplen con las especificaciones técnicas requeridas para el correcto desempeño de las labores de la OAC_x000B__x000B_
Falta de capacidad de almacenamiento
</t>
  </si>
  <si>
    <t>La información interna y externa no llega o llega de manera parcial o incorrecta a los grupos de valor y  partes interesadas_x000B__x000B_
Inoportuna  divulgación del portafolio de servicios y  la gestión de la entidad   a la ciudadanía en el marco de la normatividad vigente y los objetivos y metas institucionales.</t>
  </si>
  <si>
    <t xml:space="preserve">Alta rotación de personal, por tanto falta de continuidad y perdida de la memoria institucional
</t>
  </si>
  <si>
    <t xml:space="preserve">La información interna y externa no llega o llega de manera parcial o incorrecta a los grupos de valor y  partes interesadas </t>
  </si>
  <si>
    <t xml:space="preserve">Cambio de administración  que impliquen nuevas directrices, ajustes en el programa anual de auditorías
</t>
  </si>
  <si>
    <t xml:space="preserve">Implementación inoportuna del programa anual de auditorias  
</t>
  </si>
  <si>
    <t>Cultura de no participación de los funcionarios y contratistas en las estrategias de divulgación y apropiación de la información interna y externa de la entidad_x000B__x000B_
Uso inadecuado de canales de información_x000B__x000B_</t>
  </si>
  <si>
    <t xml:space="preserve">Inoportuna  divulgación del portafolio de servicios y  la gestión de la entidad   a la ciudadanía en el marco de la normatividad vigente y los objetivos y metas institucionales.
</t>
  </si>
  <si>
    <t xml:space="preserve">Falta de oportunidad en adquisición hardware y software  Inadecuada aplicación de una política para la salvaguarda de la información 
Falta de soporte técnico de los equipos responsables de la seguridad de la información que permita su correcto funcionamiento y prevenga la pérdida de información 
</t>
  </si>
  <si>
    <t xml:space="preserve">Perdida de integridad Perdida de disponibilidad  Perdida de confidencialidad  Preservación y perdida de la información y el conocimiento generado por la gestión institucional del proceso de  comunicaciones 
</t>
  </si>
  <si>
    <t>N.A.</t>
  </si>
  <si>
    <t>Alta rotación de personal, por tanto falta de continuidad y perdida de la memoria institucional</t>
  </si>
  <si>
    <t>Falta de trabajadores por enfermedad.</t>
  </si>
  <si>
    <t xml:space="preserve">Preservación y perdida de la información generado por la gestión del proceso de comunicaciones </t>
  </si>
  <si>
    <t>El COVID puede hacer que gran parte de nuestra plantilla, enferme en un periodo muy corto de tiempo. Esto puede generar miedo y psicosis entre los empleados, viéndose afectada la productividad y la Calidad de nuestros productos o servicios.</t>
  </si>
  <si>
    <t>_x000B_Percepción negativa del IPES por parte de los usuarios de los servicios prestados por la entidad_x000B_
_x000B_Desinformación o mala imagen institucional</t>
  </si>
  <si>
    <t xml:space="preserve">
Orden publico</t>
  </si>
  <si>
    <t>Posicionamiento equivocado de la  gestión del IPES  ante la ciudadanía generado por  desinformación o información errónea</t>
  </si>
  <si>
    <t>Atentados.
Atraco.
Violencia.</t>
  </si>
  <si>
    <t>Entrega de información incompleta por parte de las áreas a la OAC  Falta de aprobación de la información por parte de las áreas  Falta de directrices en materia de gestión documental y de seguridad de la información.</t>
  </si>
  <si>
    <t xml:space="preserve">Problemas de abastecimiento
Parada de la actividad por medidas sanitarias. </t>
  </si>
  <si>
    <r>
      <t xml:space="preserve">Inoportuna  divulgación del portafolio de servicios y  la gestión de la entidad   a la ciudadanía en el marco de la normatividad vigente y los objetivos y metas institucionales.
</t>
    </r>
    <r>
      <rPr>
        <sz val="14"/>
        <color rgb="FFFF0000"/>
        <rFont val="Cambria"/>
        <family val="1"/>
        <scheme val="major"/>
      </rPr>
      <t xml:space="preserve">
</t>
    </r>
  </si>
  <si>
    <t>Pese a que nosotros estemos preparados contra el Coronavirus, a través de medidas de prevención de riesgos adecuadas. Nuestros proveedores, pueden no estarlo. Y dejar de suministrarnos las materias primas o servicios, esenciales para nuestra actividad y apoyo a la población objeto.
El Gobierno a través de nuevas leyes o decretos, puede llegar a ralentizar o parar nuestra actividad. Este riesgo ya se ha materializado en muchos países, pero puede volver a suceder. En el caso de un rebrote del Coronavirus en unos meses o años, como se está pronosticando.</t>
  </si>
  <si>
    <t>Diseñar políticas, estrategias e instrumentos de comunicación interna y externa que garanticen la efectividad en la divulgación de los planes, programas y proyectos de la entidad,  con el fin de que la información y la comunicación  sea adecuada a las necesidades específicas de los usuarios, ciudadanía y partes interesadas.</t>
  </si>
  <si>
    <t xml:space="preserve">
1. Inoportuna  divulgación del portafolio de servicios y  la gestión de la entidad   a la ciudadanía y a las partes interesadas  en el marco de la normatividad vigente,  los objetivos y metas institucionales.</t>
  </si>
  <si>
    <t>Las diferentes acciones que hacen que a la Oficina Asesora de Comunicaciones no llegue la información veraz y oportuna ocasionando que la divulgación de la gestión de la entidad se haga en un tiempo no adecuado.</t>
  </si>
  <si>
    <t>N/A</t>
  </si>
  <si>
    <t>1. Informacion parcial o incorrecta a los grupos de valor y las partes interesadas.
2. Reorganizacion de tiempos para dar respuesta a las solicitudes que recibe la Oficina Asesora de Comunicaciones. 
3. Afectación de la imagen de la entidad debido a la baja recordación y desconocimiento de su que hacer misional. 
4. Posicionamiento equivocado de la  gestión del IPES ante la ciudadanía generado por  desinformación o información errónea.
5. Entrega de información errada en lo referente a datos estadísticos publicados por la Entidad.
6. Pérdida de credibilidad por parte de fuentes y públicos objetivos.
7. Reducción de las oportunidades de divulgación de la información sobre la gestión institucional de la entidad y por lo tanto bajo posicionamiento, baja recordación de marca y poco reconocimiento institucional.</t>
  </si>
  <si>
    <t xml:space="preserve">
1.1. Incumplimiento del Manual de comunicaciones que establece que las áreas deben informar mensualmente las actividades y acciones que requieran el apoyo de comunicaciones.</t>
  </si>
  <si>
    <t xml:space="preserve">2. Preservación y perdida de la información generado por la gestión del proceso de comunicaciones </t>
  </si>
  <si>
    <t xml:space="preserve">Los colaboradores de la Oficina no alimentan la carpeta (IPES) de manera oportuna y adecuada </t>
  </si>
  <si>
    <t xml:space="preserve">
2.1. No adopción de directrices en materia de gestión documental.
2.2. Desconocimiento de la Política de Seguridad de la información</t>
  </si>
  <si>
    <t xml:space="preserve">
1. Pérdida de información referente a la gestión de comunicaciones.
2. Falta de socialización del contenido elaborado por cada profesional de la OAC.
3. Desorganización de la información de cada profesional ocasionando pérdida de tiempo a la hora de realizar sus actividades.
</t>
  </si>
  <si>
    <r>
      <rPr>
        <sz val="11"/>
        <color rgb="FFFF0000"/>
        <rFont val="Arial"/>
        <family val="2"/>
      </rPr>
      <t xml:space="preserve">Responsable: </t>
    </r>
    <r>
      <rPr>
        <sz val="11"/>
        <rFont val="Arial"/>
        <family val="2"/>
      </rPr>
      <t xml:space="preserve">auxiliar, la secretaria o el profesional que delegue el jefe de la Oficina Asesora de Comunicaciones.  </t>
    </r>
    <r>
      <rPr>
        <sz val="11"/>
        <color rgb="FFFF0000"/>
        <rFont val="Arial"/>
        <family val="2"/>
      </rPr>
      <t xml:space="preserve">
Periocidad: </t>
    </r>
    <r>
      <rPr>
        <sz val="11"/>
        <rFont val="Arial"/>
        <family val="2"/>
      </rPr>
      <t>ultimos cinco días de cada mes.</t>
    </r>
    <r>
      <rPr>
        <sz val="11"/>
        <color rgb="FFFF0000"/>
        <rFont val="Arial"/>
        <family val="2"/>
      </rPr>
      <t xml:space="preserve">
Proposito: Recepcionar el cronograma con las actividades programadas por cada subdireccion. 
Como se realiza la actividad: </t>
    </r>
    <r>
      <rPr>
        <sz val="11"/>
        <rFont val="Arial"/>
        <family val="2"/>
      </rPr>
      <t>En el marco PR-046 Uso efectivo de la informacion en el IPES  cada subdireccion entrega a la OAC antes de finalizar en el FO-196 “Cronograma de Actividades” lo relacionado a las actividades que requieren apoyo por parte de la OAC. Y aunque se informe la actividad con el formato FO - 196, se debe sollicitar vía OSA FO 039 el cubrimiento periodístico ocho días hábiles antes y con la firma del subdirector, ya que en muchas ocasiones los eventos se cancelan, se modifica día y hora, o no es necesario el apoyo de la OAC.</t>
    </r>
    <r>
      <rPr>
        <sz val="11"/>
        <color rgb="FFFF0000"/>
        <rFont val="Arial"/>
        <family val="2"/>
      </rPr>
      <t xml:space="preserve">
Observaciones y desviaciones: </t>
    </r>
    <r>
      <rPr>
        <sz val="11"/>
        <rFont val="Arial"/>
        <family val="2"/>
      </rPr>
      <t xml:space="preserve">En caso de no enviarse el cronograma de actividades en el formato FO - 196, la OAC  debe enviar un memorando solicitando la información.
</t>
    </r>
    <r>
      <rPr>
        <sz val="11"/>
        <color rgb="FFFF0000"/>
        <rFont val="Arial"/>
        <family val="2"/>
      </rPr>
      <t>Evidencias:</t>
    </r>
    <r>
      <rPr>
        <sz val="11"/>
        <rFont val="Arial"/>
        <family val="2"/>
      </rPr>
      <t xml:space="preserve"> Como evidencia queda el archivo con la lista de actividades en el Drive, los formatos FO-196 y FO-039.</t>
    </r>
  </si>
  <si>
    <r>
      <rPr>
        <sz val="11"/>
        <color rgb="FFFF0000"/>
        <rFont val="Arial"/>
        <family val="2"/>
      </rPr>
      <t>Responsable:</t>
    </r>
    <r>
      <rPr>
        <sz val="11"/>
        <rFont val="Arial"/>
        <family val="2"/>
      </rPr>
      <t xml:space="preserve"> Periodista, diseñador o profesional de comunicaciones.
</t>
    </r>
    <r>
      <rPr>
        <sz val="11"/>
        <color rgb="FFFF0000"/>
        <rFont val="Arial"/>
        <family val="2"/>
      </rPr>
      <t>Periocidad:</t>
    </r>
    <r>
      <rPr>
        <sz val="11"/>
        <rFont val="Arial"/>
        <family val="2"/>
      </rPr>
      <t xml:space="preserve"> Diaria.
</t>
    </r>
    <r>
      <rPr>
        <sz val="11"/>
        <color rgb="FFFF0000"/>
        <rFont val="Arial"/>
        <family val="2"/>
      </rPr>
      <t>Proposito:</t>
    </r>
    <r>
      <rPr>
        <sz val="11"/>
        <rFont val="Arial"/>
        <family val="2"/>
      </rPr>
      <t xml:space="preserve"> Garantizar que la OSA contenga la informacion completa que se requiere para la actividad, con el fin de contemplar la pertinencia,  analizar el impacto y  definir los canales para socializarla a los públicos de interés.
</t>
    </r>
    <r>
      <rPr>
        <sz val="11"/>
        <color rgb="FFFF0000"/>
        <rFont val="Arial"/>
        <family val="2"/>
      </rPr>
      <t xml:space="preserve">Como se realiza la actividad:  </t>
    </r>
    <r>
      <rPr>
        <sz val="11"/>
        <rFont val="Arial"/>
        <family val="2"/>
      </rPr>
      <t xml:space="preserve">En el marco del procedimiento PR-046: USO EFECTIVO DE LA INFORMACIÓN EN EL INSTITUTO PARA LA ECONOMÍA SOCIAL -IPES y del Formato FO - FO39 ORDEN DE SERVICIO Y/O APOYO  se revisa de manera permanente la información emitida por las dependencias con la que se va a divulgar; analizando que la información y las estadísticas entregadas por las áreas esten respaldadas por la firma del subdirector.  
</t>
    </r>
    <r>
      <rPr>
        <sz val="11"/>
        <color rgb="FFFF0000"/>
        <rFont val="Arial"/>
        <family val="2"/>
      </rPr>
      <t xml:space="preserve">Observaciones y desviaciones: </t>
    </r>
    <r>
      <rPr>
        <sz val="11"/>
        <rFont val="Arial"/>
        <family val="2"/>
      </rPr>
      <t>En caso de que  la información a divulgar no cumpla con los parámetros establecidos se  citará a reunión a la subdirección encargada o se solicitará ampliar la información vía correo electrónico. De no cumplirse con ninguno de los parámetros establecidos se solicitará la información a través de un memorando.</t>
    </r>
    <r>
      <rPr>
        <sz val="11"/>
        <color rgb="FFFF0000"/>
        <rFont val="Arial"/>
        <family val="2"/>
      </rPr>
      <t xml:space="preserve">
Evidencias: </t>
    </r>
    <r>
      <rPr>
        <sz val="11"/>
        <rFont val="Arial"/>
        <family val="2"/>
      </rPr>
      <t xml:space="preserve">Como evidencia queda el correo electrónico o documento con la firma. 
. 
</t>
    </r>
  </si>
  <si>
    <r>
      <rPr>
        <sz val="11"/>
        <color rgb="FFFF0000"/>
        <rFont val="Arial"/>
        <family val="2"/>
      </rPr>
      <t>Responsable:</t>
    </r>
    <r>
      <rPr>
        <sz val="11"/>
        <rFont val="Arial"/>
        <family val="2"/>
      </rPr>
      <t xml:space="preserve"> Auxiliar, secretaria.</t>
    </r>
    <r>
      <rPr>
        <sz val="11"/>
        <color rgb="FFFF0000"/>
        <rFont val="Arial"/>
        <family val="2"/>
      </rPr>
      <t xml:space="preserve">
Periocidad: </t>
    </r>
    <r>
      <rPr>
        <sz val="11"/>
        <color theme="1"/>
        <rFont val="Arial"/>
        <family val="2"/>
      </rPr>
      <t>Diaria.</t>
    </r>
    <r>
      <rPr>
        <sz val="11"/>
        <color rgb="FFFF0000"/>
        <rFont val="Arial"/>
        <family val="2"/>
      </rPr>
      <t xml:space="preserve">
Proposito: </t>
    </r>
    <r>
      <rPr>
        <sz val="11"/>
        <color theme="1"/>
        <rFont val="Arial"/>
        <family val="2"/>
      </rPr>
      <t>Mantener organizada y controlada la informacion que maneja la OAC.</t>
    </r>
    <r>
      <rPr>
        <sz val="11"/>
        <color rgb="FFFF0000"/>
        <rFont val="Arial"/>
        <family val="2"/>
      </rPr>
      <t xml:space="preserve">
Como se realiza la actividad: </t>
    </r>
    <r>
      <rPr>
        <sz val="11"/>
        <rFont val="Arial"/>
        <family val="2"/>
      </rPr>
      <t>Actualizar de manera permanente el inventario documental de archivos digitales y físicos (Drive de Fotos, Archivo de memorandos y el de OSAS)</t>
    </r>
    <r>
      <rPr>
        <sz val="11"/>
        <color rgb="FFFF0000"/>
        <rFont val="Arial"/>
        <family val="2"/>
      </rPr>
      <t xml:space="preserve">
Observaciones y desviaciones: </t>
    </r>
    <r>
      <rPr>
        <sz val="11"/>
        <rFont val="Arial"/>
        <family val="2"/>
      </rPr>
      <t xml:space="preserve">Realizar mesas de trabajo en temas del area de comunicaciones con Gestión Documental para adoptar correctamente los lineamientos establecidos en esta materia. </t>
    </r>
    <r>
      <rPr>
        <sz val="11"/>
        <color rgb="FFFF0000"/>
        <rFont val="Arial"/>
        <family val="2"/>
      </rPr>
      <t xml:space="preserve">
Evidencias: </t>
    </r>
    <r>
      <rPr>
        <sz val="11"/>
        <rFont val="Arial"/>
        <family val="2"/>
      </rPr>
      <t>Como evidencia quedan los archivos ubicados en el Drive de la Oficina y las carpetas en físico de las OSAS (FO- O39 ORDEN DE SERVICIO Y/O APOYO)  y de los Memorandos. Los documentos soportes de las mesas de trabajo son: FO - 051 Acta de reunión - FO - 078 Lista de asistencia.</t>
    </r>
  </si>
  <si>
    <r>
      <t xml:space="preserve">
</t>
    </r>
    <r>
      <rPr>
        <sz val="11"/>
        <color rgb="FFFF0000"/>
        <rFont val="Arial"/>
        <family val="2"/>
      </rPr>
      <t>Responsable:</t>
    </r>
    <r>
      <rPr>
        <sz val="11"/>
        <rFont val="Arial"/>
        <family val="2"/>
      </rPr>
      <t xml:space="preserve"> Auxiliar, secretaria realiza la solicitud (el equipo OAC participa en el cumplimiento del control)
</t>
    </r>
    <r>
      <rPr>
        <sz val="11"/>
        <color rgb="FFFF0000"/>
        <rFont val="Arial"/>
        <family val="2"/>
      </rPr>
      <t xml:space="preserve">Periocidad: </t>
    </r>
    <r>
      <rPr>
        <sz val="11"/>
        <color theme="1"/>
        <rFont val="Arial"/>
        <family val="2"/>
      </rPr>
      <t>Dos veces al año.</t>
    </r>
    <r>
      <rPr>
        <sz val="11"/>
        <color rgb="FFFF0000"/>
        <rFont val="Arial"/>
        <family val="2"/>
      </rPr>
      <t xml:space="preserve">
Proposito: </t>
    </r>
    <r>
      <rPr>
        <sz val="11"/>
        <color theme="1"/>
        <rFont val="Arial"/>
        <family val="2"/>
      </rPr>
      <t>Organizar, controlar y garantizar la custodia de la informacion que maneja la OAC.</t>
    </r>
    <r>
      <rPr>
        <sz val="11"/>
        <rFont val="Arial"/>
        <family val="2"/>
      </rPr>
      <t xml:space="preserve">
</t>
    </r>
    <r>
      <rPr>
        <sz val="11"/>
        <color rgb="FFFF0000"/>
        <rFont val="Arial"/>
        <family val="2"/>
      </rPr>
      <t>Como se realiza la actividad:</t>
    </r>
    <r>
      <rPr>
        <sz val="11"/>
        <rFont val="Arial"/>
        <family val="2"/>
      </rPr>
      <t xml:space="preserve"> La OAC gestiona con el área de Tecnología mesas de trabajo  para que la OAC apropie los conocimientos frente a Backup, generación y recuperación de contenido, protección del intercambio de información, entre otros. en el marco de los procedimientos del proceso de seguridad de la información y gestión tecnológica PR- 033 Backup generación y recuperación - PR-132. Protección del intercambio de información, entre otros. Con esto se asegura que el contenido derivado por la Oficina cumpla con los parámetros de seguridad necesarios para su archivo.
</t>
    </r>
    <r>
      <rPr>
        <sz val="11"/>
        <color rgb="FFFF0000"/>
        <rFont val="Arial"/>
        <family val="2"/>
      </rPr>
      <t xml:space="preserve">Observaciones y desviaciones: </t>
    </r>
    <r>
      <rPr>
        <sz val="11"/>
        <rFont val="Arial"/>
        <family val="2"/>
      </rPr>
      <t xml:space="preserve">De no realizarce la capacitación se debe enviar vía memorando la solicitud al área de Tecnología.
</t>
    </r>
    <r>
      <rPr>
        <sz val="11"/>
        <color rgb="FFFF0000"/>
        <rFont val="Arial"/>
        <family val="2"/>
      </rPr>
      <t xml:space="preserve">Evidencias: </t>
    </r>
    <r>
      <rPr>
        <sz val="11"/>
        <color theme="1"/>
        <rFont val="Arial"/>
        <family val="2"/>
      </rPr>
      <t xml:space="preserve">Como evidencia queda la lista de asistencia y el correo de solicitud. </t>
    </r>
    <r>
      <rPr>
        <sz val="11"/>
        <rFont val="Arial"/>
        <family val="2"/>
      </rPr>
      <t xml:space="preserve">Los documentos soportes de las mesas de trabajo son: FO - 051 Acta de reunión - FO - 078 Lista de asistencia.
</t>
    </r>
  </si>
  <si>
    <t>1.1.
Revisar  por parte de los comunicadores sociales y profesionales de la Oficina Asesora de Comunicaciones que los requerimientos contemplados en el FO - O39 ORDEN DE SERVICIO Y/O APOYO (OSA). se cumplan y esté avalada por el Subdirector y/o Jefe de Oficina Asesora y cumpla con los parámetros establecidos. 
NOTA: Si el formato no cumple con toda la información los periodistas o diseñadores deben proyectar  un correo electrónico solicitando ampliar el contenido o citando a los funcionarios de la Subdirección para informar el detalle de lo que solicitan.</t>
  </si>
  <si>
    <t xml:space="preserve">
1.1. Correo electrónico, acta de reunión,  FO -O39 ORDEN DE SERVICIO Y/O APOYO.
</t>
  </si>
  <si>
    <t xml:space="preserve">FO -O39 ORDEN DE SERVICIO Y/O APOYO.
PR-046: USO EFECTIVO DE LA INFORMACIÓN EN EL INSTITUTO PARA LA ECONOMÍA SOCIAL -IPES </t>
  </si>
  <si>
    <t>Asesora de comunicaciones
Secretario
Comunicador Social 
Diseñador
Periodista 
Profesional de la Oficina Asesora de Comunicaciones</t>
  </si>
  <si>
    <t xml:space="preserve">
No. de OSAS efectivas/No. de OSAS recibidas
</t>
  </si>
  <si>
    <t xml:space="preserve">En el primer cuatrimestre de 2020 fueron efectivas 245 Ordenes de Servicio FO 039 así:
Enero: 52 
Febrero: 66 
Marzo: 67 
Abril: 60
En el primer cuatrimestre fueron recibidas  249 Ordenes de Servicio FO 039 así: 
Enero: 52 
Febrero: 68 
Marzo: 68 
Abril: 61
4 no son efectivas porque se cancelaron dado que los eventos o la actividad no se llevó a cabo. </t>
  </si>
  <si>
    <t xml:space="preserve">La evidencia se encuentra en la lista de OSAS ubicada en el Drive:
https://drive.google.com/drive/u/1/folders/1DfK5MDJKXwtkZ2kuXTVtYucgwnQFCdyo </t>
  </si>
  <si>
    <t>245 Ordenes efectivas / 249 Ordenes recibidas</t>
  </si>
  <si>
    <t>1.2.
Accion #2
2.1 Se programa automáticamente el envío de un cuestionario por Calendario -Google  todos los viernes y lunes para que un representante por cada subdirección conteste virtualmente las preguntas referentes a eventos y actividades programadas y que requieran tener cubrimiento periodístico de la Oficina Asesora de Comunicaciones.
La recopilación de esta información debe ser realizada por el auxiliar o la secretaria de la Oficina Asesora de Comunicaciones, quien cada semana debe verificar que se conteste el custionario y organizar un documento en  Google Drive para que todo el equipo de la Oficina esté enterado de lo que cada subdirección tiene programado realizar.
Aunque se informe a través de este Calendario los eventos o actividades, las subdirecciones deben solicitar el cubrimiento de esta actividad a través del formato OSA FO 039 con ocho días habiles antes y con la respectiva firma del subdirector.
Como evidencia queda el cuestionario diligenciado virtualmente, el archivo de la lista de eventos y actividades programadas .
De no cumplirse el diligenciamiento del Calendario - Google, la jefe de la Oficina Asesora de Comunicaciones debe enviar un memorando recordando el diligenciamiento oportuno de este cuestionario.
 Los profesionales comunicadores y periodistas deben verificar que todos los lunes y viernes los representantes de cada subdirección contesten de manera oportuna el Calendario de Google y que además se solicite vía OSA FO 039 el cubrimiento periodístico a los eventos y actividades..
Si el Calendario de Google no se contestó durante dos semanas seguidas, la jefe de la Oficina Asesora de Comunicaciones debe enviar un correo electrónico recordando el correcto diligenciamiento de este cuestionario.</t>
  </si>
  <si>
    <r>
      <t xml:space="preserve">1.2. Cuestionario de Calendario de Google, FO -O39 ORDEN DE SERVICIO Y/O APOYO, correo electrónico jefe.
</t>
    </r>
    <r>
      <rPr>
        <sz val="11"/>
        <color rgb="FFFF0000"/>
        <rFont val="Arial"/>
        <family val="2"/>
      </rPr>
      <t xml:space="preserve">
2.2. Archivo excel que genera calendario google.
</t>
    </r>
  </si>
  <si>
    <t>1.2. Cuestionario de Calendario de Google, FO -O39 ORDEN DE SERVICIO Y/O APOYO, correo electrónico jefe.</t>
  </si>
  <si>
    <t>Asesora de comunicaciones
Profesionales comunicadores y periodistas</t>
  </si>
  <si>
    <t>Cuatro (4) archivos de excel google calendar (12 meses)</t>
  </si>
  <si>
    <t xml:space="preserve">1.3. Enviar por parte del auxiliar, la secretaria o el profesional encargado  un correo electrónico cinco días antes de finalizar el mes a cada subdirección para recordar la emisión  de las actividades y eventos que deben cubrirse periodísticamente en el  Formato de Cronograma FO-196.
NOTA: Cuando dicho Formato llegue a la OAC la persona encargada de esta actividad debe organizar toda la información en un solo documento en el Drive de Comunicaciones.
Cuando a la OAC llega el Formato FO - O39 ORDEN DE SERVICIO Y/O APOYO, el jefe de la Oficina debe delegar el profesional a realizar dicha actividad. </t>
  </si>
  <si>
    <t>1.3. FO -O39 ORDEN DE SERVICIO Y/O APOYO
Formato de Cronograma FO-196.</t>
  </si>
  <si>
    <t>Asesora de comunicaciones
Auxiliar
Secretaria</t>
  </si>
  <si>
    <t xml:space="preserve">Número de OSAS recibidas oportunamente/Total de OSAS recibidas </t>
  </si>
  <si>
    <t>En el primer cuatrimestre de 2020 fueron recibidas oportunamente 139 Ordenes de Servicio FO 039 así:
Enero: 28 
Febrero: 40 
Marzo: 28 
Abril: 43
En el primer cuatrimestre fueron recibidas  249 Ordenes de Servicio FO 039 así: 
Enero: 52 
Febrero: 68 
Marzo: 68 
Abril: 61
Aunque las OSAS se están entregando en los tiempos no establecidos, las Órdenes de Servicio se ejecutan.</t>
  </si>
  <si>
    <t>La evidencia se encuentra en la lista de OSAS ubicada en el Drive de Comunicaciones: https://drive.google.com/open?id=16e5rNM2Er92sfeSaUgxRuW-c6Dwdc6pW</t>
  </si>
  <si>
    <t xml:space="preserve">139 Ordenes de Servicio recibidas oportunamente/249 Ordenes de Servicio recibidas </t>
  </si>
  <si>
    <t>1.1 Auxiliar solicita y agenda al área de Gestión Documental dos mesas de trabajo para la OAC, con el fin de  adoptar correctamente los lineamientos frente a la gestión de  información y archivos digitales y físicos y hace seguimiento al cumplimiento de la adecuada gestion documental del equipo de la OAC. 
1.1 - 1.2 Se asigna un responsable, quien actualiza la información del archivo digital y físico de la OAC (OSAS, memorandos, fotos y videos).
NOTA:  El profesional asignado  debe realizar permanentemente la actualización de la información del archivo digital y físico de la OAC, dejando  como evidencia los archivos digitales con la información en el Drive; además de solicitar al área de Gestión Documental 2  mesas de trabajo y  así adoptar correctamente los lineamientos establecidos en esta materia. 
Estas mesas están programadas para los meses de marzo y agosto.</t>
  </si>
  <si>
    <t>2.1. Archivos digitales
FO - 051 Acta de reunión
FO - 078 Lista de asistencia</t>
  </si>
  <si>
    <t>Asesora de comunicaciones
Auxiliar
Profesionales comunicadores y periodistas</t>
  </si>
  <si>
    <t xml:space="preserve">Número de mesas de trabajo  programadas / Numero de mesas de trabajo desarrolladas </t>
  </si>
  <si>
    <t>El 15 de marzo de 2020 el equipo de la Oficina Asesora de Comunicaciones participó en una mesa de trabajo en la que se dieron las últimas indicaciones referente a la administración de los archivos digitales.</t>
  </si>
  <si>
    <t xml:space="preserve">Lista de asistencia en el Drive de la OAC: https://drive.google.com/open?id=1A_e_d_Feeym5xHLf4qvOJSgcMijt-G4j 
</t>
  </si>
  <si>
    <t xml:space="preserve">2 mesas de trabajo  programadas/ 1 mesas de trabajo desarrollada </t>
  </si>
  <si>
    <t>2.2 Solicitar al área de Sistemas dos mesas de trabajo en Tecnología de la Información para que la OAC identifique nuevas alternativas de almacenamiento de información para optimizar los recursos y disminuir la pérdida de la información.
NOTA.  Dicha tarea debe ser coordinada por el colaborador o profesional que el jefe de la OAC delegue, 
Las mesas de trabajo debe realizarce dos veces al año y deben participar todos los colaboradores y funcionarios.
Se realizarán en los meses de mayo y agosto.</t>
  </si>
  <si>
    <t>2.2. FO - 051 Acta de reunión
FO - 078 Lista de asistencia</t>
  </si>
  <si>
    <t>2.2.FO - 051 Acta de reunión
FO - 078 Lista de asistencia</t>
  </si>
  <si>
    <t xml:space="preserve">
Número de mesas de trabajo  programadas / Numero de mesas de trabajo desarrolladas </t>
  </si>
  <si>
    <t>A la fecha no se ha realizado ninguna mesa de trabajo. Se tiene programada desarrollar en el mes de mayo.</t>
  </si>
  <si>
    <t xml:space="preserve">
2 mesas de trabajo  programadas / 0 mesa de trabajo desarrolladas </t>
  </si>
  <si>
    <t>DOCUMENTOS ASOCIADOS AL CONTROL</t>
  </si>
  <si>
    <t>El formato mapa de riesgos fue actualizado en II Cuatrimestre, por lo tanto las evidencias se revisaran en el periodo</t>
  </si>
  <si>
    <r>
      <rPr>
        <sz val="11"/>
        <rFont val="Arial"/>
        <family val="2"/>
      </rPr>
      <t>En el segundo cuatrimestre de 2020 fueron efectivas 281 Ordenes de Servicio FO 039 así:
Mayo: 90
Junio: 63
Julio: 74
Agosto: 54
En el primer cuatrimestre fueron recibidas  288 Ordenes de Servicio FO 039 así: 
Mayo: 91
Junio: 68
Julio: 74
Agosto: 55</t>
    </r>
    <r>
      <rPr>
        <sz val="11"/>
        <color rgb="FFFF0000"/>
        <rFont val="Arial"/>
        <family val="2"/>
      </rPr>
      <t xml:space="preserve">
</t>
    </r>
    <r>
      <rPr>
        <sz val="11"/>
        <rFont val="Arial"/>
        <family val="2"/>
      </rPr>
      <t xml:space="preserve">7 osas  no son efectivas porque se cancelaron dado que los eventos o la actividad no se llevó a cabo. </t>
    </r>
  </si>
  <si>
    <t xml:space="preserve">Las evidencias  están relacionarlas en el DRIVE:
https://drive.google.com/drive/u/1/folders/1vtU-vSzS4srootqk_5jiTSMFI477CiwP
Cada riesgo, conserva una carpeta donde se le asocian las evidencias de los controles </t>
  </si>
  <si>
    <t>281 Ordenes efectivas / 288 Ordenes recibidas</t>
  </si>
  <si>
    <t>En el  segundo cuatrimestre de 2020 fueron recibidas oportunamente 279 Ordenes de Servicio FO 039 así:
Mayo: 82
Junio: 68
Julio: 74
Agosto: 55
En el primer cuatrimestre fueron recibidas  288 Ordenes de Servicio FO 039 así: 
Mayo: 91
Junio: 68
Julio: 74
Agosto: 55
9 osas no fueron recbidas oportunamente porque las están entregando sin cumplir con los tiempos solicitados para la entrega del producto, pero aún así las Órdenes de Servicio se ejecutan.</t>
  </si>
  <si>
    <t xml:space="preserve">Las evidencias  están relacionarlas en el DRIVE:
https://drive.google.com/drive/u/1/folders/1kl-F6ukRtr0oFaoGD0FaRoEgOivIdFDF 
Cada riesgo, conserva una carpeta donde se le asocian las evidencias de los controles </t>
  </si>
  <si>
    <t xml:space="preserve">279 Ordenes de Servicio recibidas oportunamente/288 Ordenes de Servicio recibidas </t>
  </si>
  <si>
    <t>Se contempla como propuesta</t>
  </si>
  <si>
    <t>El 24 de agosto de 2020 el equipo de la Oficina Asesora de Comunicaciones participó en una mesa de trabajo en la que se abordaron los procesos de gestión documental y la adaptación tabla retención documental .</t>
  </si>
  <si>
    <t xml:space="preserve">Las evidencias  están relacionarlas en el DRIVE:
https://drive.google.com/drive/u/1/folders/1nt5fovlfJF6VwRdeZKyp8vhE1ACB5aWn
Cada riesgo, conserva una carpeta donde se le asocian las evidencias de los controles </t>
  </si>
  <si>
    <t xml:space="preserve">2 mesas de trabajo  programadas/ 2 mesas de trabajo desarrolladas </t>
  </si>
  <si>
    <t>El 31 de agosto de 2020 el equipo de la Oficina Asesora de Comunicaciones participó en una mesa de trabajo en la que se trató el tema de la propiedad de salvaguardar la exactitud y estado completo de los activos.</t>
  </si>
  <si>
    <t xml:space="preserve">Las evidencias  están relacionarlas en el DRIVE:
https://drive.google.com/drive/u/1/folders/1S1R8oCRIDlWvuD7q_s0e1cZYLjGE6BS_
Cada riesgo, conserva una carpeta donde se le asocian las evidencias de los controles </t>
  </si>
  <si>
    <t xml:space="preserve">2 mesas de trabajo  programadas/ 1 mesas de trabajo desarrolladas </t>
  </si>
  <si>
    <t>Actualización del contexto interno y externo frente al estado de pandemia.
Ajuste en la redacción del riesgo.
Se determinaron causas raíz.
Se relacionaron consecuencias directamente asociadas a las causas raíz.
Ajuste en la redacción de controles para dar cumplimiento a los lineamiento que establece la guía de administración del riesgo DAFP.
Identificación de apetito del riesgo.
Vinculación de avance II Cuatrimestre.
Se agrega pestaña de instructivo.</t>
  </si>
  <si>
    <t>Se verifica la información suministrada en el Drive, la cual es coherente conforme a lo que se esta reportando.</t>
  </si>
  <si>
    <t>revisar a quese hace referencia como inoportuno dentro del fo 039 OSA</t>
  </si>
  <si>
    <t>Se evidencia la reunion sostenida el 31 de agosto, aclarar cual es la otra para dar cumplimiento al indicador</t>
  </si>
  <si>
    <t>No hay observaciones al respecto</t>
  </si>
  <si>
    <t>Revisar a que se hace referencia como inoportuno dentro del fo 039 OSA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</si>
</sst>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8"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8"/>
      <color theme="1"/>
      <name val="Arial"/>
      <family val="2"/>
    </font>
    <font>
      <sz val="10"/>
      <color theme="0" tint="-0.499984740745262"/>
      <name val="Arial"/>
      <family val="2"/>
    </font>
    <font>
      <b/>
      <sz val="24"/>
      <color theme="1"/>
      <name val="Calibri"/>
      <family val="2"/>
      <scheme val="minor"/>
    </font>
    <font>
      <b/>
      <sz val="16"/>
      <color theme="1"/>
      <name val="Calibri"/>
      <family val="2"/>
      <scheme val="minor"/>
    </font>
    <font>
      <b/>
      <sz val="26"/>
      <color theme="1"/>
      <name val="Calibri"/>
      <family val="2"/>
      <scheme val="minor"/>
    </font>
    <font>
      <b/>
      <sz val="11"/>
      <name val="Arial"/>
      <family val="2"/>
    </font>
    <font>
      <b/>
      <sz val="11"/>
      <color theme="0"/>
      <name val="Arial"/>
      <family val="2"/>
    </font>
    <font>
      <sz val="14"/>
      <color rgb="FFFF0000"/>
      <name val="Cambria"/>
      <family val="1"/>
      <scheme val="major"/>
    </font>
  </fonts>
  <fills count="38">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6" tint="0.399975585192419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575">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1" fillId="0" borderId="1" xfId="0" applyFont="1" applyFill="1" applyBorder="1" applyAlignment="1" applyProtection="1">
      <alignment horizontal="justify" vertical="center" wrapText="1"/>
      <protection locked="0"/>
    </xf>
    <xf numFmtId="0" fontId="17" fillId="5" borderId="19" xfId="0" applyFont="1" applyFill="1" applyBorder="1" applyAlignment="1" applyProtection="1">
      <alignment horizontal="center" vertical="center" wrapText="1"/>
      <protection locked="0" hidden="1"/>
    </xf>
    <xf numFmtId="0" fontId="21" fillId="0" borderId="2" xfId="0" applyFont="1" applyFill="1" applyBorder="1" applyAlignment="1" applyProtection="1">
      <alignment horizontal="justify"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1" fillId="13" borderId="1" xfId="0" applyFont="1" applyFill="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center" vertical="center"/>
    </xf>
    <xf numFmtId="0" fontId="3" fillId="0" borderId="0" xfId="0" applyFont="1" applyAlignment="1">
      <alignment horizontal="center" vertical="center" wrapText="1"/>
    </xf>
    <xf numFmtId="0" fontId="0" fillId="0" borderId="1" xfId="0" applyBorder="1" applyAlignment="1">
      <alignment horizontal="left" vertical="center" wrapText="1"/>
    </xf>
    <xf numFmtId="0" fontId="11" fillId="3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11" fillId="35" borderId="1" xfId="0" applyFont="1" applyFill="1" applyBorder="1" applyAlignment="1">
      <alignment horizontal="center" vertical="center"/>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justify" vertical="center" wrapText="1"/>
      <protection locked="0"/>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alignment horizontal="justify" vertical="center" wrapText="1"/>
      <protection locked="0"/>
    </xf>
    <xf numFmtId="14" fontId="1" fillId="0" borderId="1" xfId="0" applyNumberFormat="1" applyFont="1" applyBorder="1" applyAlignment="1" applyProtection="1">
      <alignment horizontal="center" vertical="center" wrapText="1"/>
      <protection locked="0"/>
    </xf>
    <xf numFmtId="0" fontId="0" fillId="0" borderId="0" xfId="0"/>
    <xf numFmtId="0" fontId="33" fillId="0" borderId="0" xfId="0" applyFont="1"/>
    <xf numFmtId="0" fontId="5" fillId="0" borderId="6" xfId="0" applyFont="1" applyBorder="1" applyAlignment="1">
      <alignment vertical="center" wrapText="1"/>
    </xf>
    <xf numFmtId="0" fontId="34" fillId="0" borderId="1" xfId="0" applyFont="1" applyBorder="1" applyAlignment="1" applyProtection="1">
      <alignment horizontal="justify" vertical="center" wrapText="1"/>
      <protection locked="0"/>
    </xf>
    <xf numFmtId="0" fontId="0" fillId="0" borderId="0" xfId="0" applyAlignment="1">
      <alignment vertical="center" wrapText="1"/>
    </xf>
    <xf numFmtId="0" fontId="0" fillId="0" borderId="1" xfId="0" applyBorder="1" applyAlignment="1">
      <alignment horizontal="center" vertical="center" wrapText="1"/>
    </xf>
    <xf numFmtId="0" fontId="11" fillId="3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1" fillId="0" borderId="1" xfId="0" applyFont="1" applyBorder="1" applyAlignment="1" applyProtection="1">
      <alignment horizontal="center" vertical="center" wrapText="1"/>
      <protection locked="0"/>
    </xf>
    <xf numFmtId="1" fontId="37" fillId="0" borderId="1" xfId="0" applyNumberFormat="1"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0" fillId="0" borderId="0" xfId="0" applyAlignment="1">
      <alignment vertical="center"/>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11" fillId="0" borderId="6" xfId="0" applyFont="1"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11" fillId="0" borderId="1" xfId="0" applyFont="1" applyBorder="1" applyAlignment="1">
      <alignment horizontal="center" vertical="center" wrapText="1"/>
    </xf>
    <xf numFmtId="0" fontId="0" fillId="0" borderId="21" xfId="0" applyBorder="1" applyAlignment="1">
      <alignment vertical="center" wrapText="1"/>
    </xf>
    <xf numFmtId="0" fontId="11" fillId="0" borderId="6" xfId="0" applyFont="1" applyBorder="1" applyAlignment="1">
      <alignment vertical="center" wrapText="1"/>
    </xf>
    <xf numFmtId="0" fontId="11" fillId="14" borderId="6" xfId="0" applyFont="1" applyFill="1" applyBorder="1" applyAlignment="1">
      <alignment vertical="center" wrapText="1"/>
    </xf>
    <xf numFmtId="0" fontId="1" fillId="0" borderId="0" xfId="0" applyFont="1" applyAlignment="1" applyProtection="1">
      <alignment vertical="center" wrapText="1"/>
      <protection locked="0"/>
    </xf>
    <xf numFmtId="0" fontId="1" fillId="0" borderId="0" xfId="0" applyFont="1" applyAlignment="1" applyProtection="1">
      <alignment horizontal="justify" vertical="center" wrapText="1"/>
      <protection locked="0"/>
    </xf>
    <xf numFmtId="0" fontId="1" fillId="0" borderId="0" xfId="0" applyFont="1" applyAlignment="1" applyProtection="1">
      <alignment horizontal="center" vertical="center" wrapText="1"/>
      <protection locked="0"/>
    </xf>
    <xf numFmtId="0" fontId="27" fillId="0" borderId="0" xfId="0" applyFont="1" applyAlignment="1" applyProtection="1">
      <alignment horizontal="left" vertical="center"/>
      <protection locked="0"/>
    </xf>
    <xf numFmtId="0" fontId="2" fillId="36" borderId="2" xfId="0" applyFont="1" applyFill="1" applyBorder="1" applyAlignment="1">
      <alignment horizontal="center" vertical="center" wrapText="1"/>
    </xf>
    <xf numFmtId="0" fontId="2" fillId="14" borderId="0" xfId="0" applyFont="1" applyFill="1" applyBorder="1" applyAlignment="1" applyProtection="1">
      <alignment horizontal="justify" vertical="center" wrapText="1"/>
      <protection locked="0"/>
    </xf>
    <xf numFmtId="0" fontId="2" fillId="14" borderId="0" xfId="0" applyFont="1" applyFill="1" applyBorder="1" applyAlignment="1" applyProtection="1">
      <alignment horizontal="center" vertical="center" wrapText="1"/>
      <protection locked="0"/>
    </xf>
    <xf numFmtId="0" fontId="0" fillId="0" borderId="0" xfId="0" applyFont="1" applyProtection="1">
      <protection locked="0"/>
    </xf>
    <xf numFmtId="9" fontId="1" fillId="0" borderId="1" xfId="0" applyNumberFormat="1" applyFont="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xf>
    <xf numFmtId="0" fontId="2" fillId="11" borderId="1" xfId="0" applyFont="1" applyFill="1" applyBorder="1" applyAlignment="1">
      <alignment horizontal="center" vertical="center" wrapText="1"/>
    </xf>
    <xf numFmtId="0" fontId="45" fillId="0" borderId="11" xfId="0" applyFont="1" applyBorder="1" applyAlignment="1">
      <alignment horizontal="left" vertical="center" wrapText="1"/>
    </xf>
    <xf numFmtId="0" fontId="3" fillId="0" borderId="1" xfId="0" applyFont="1" applyBorder="1" applyAlignment="1">
      <alignment horizontal="center" vertical="center" wrapText="1"/>
    </xf>
    <xf numFmtId="0" fontId="30" fillId="9" borderId="10" xfId="0" applyFont="1" applyFill="1" applyBorder="1" applyAlignment="1">
      <alignment horizontal="center" vertical="center" wrapText="1"/>
    </xf>
    <xf numFmtId="0" fontId="30" fillId="9" borderId="46" xfId="0" applyFont="1" applyFill="1" applyBorder="1" applyAlignment="1">
      <alignment horizontal="center" vertical="center" textRotation="90" wrapText="1"/>
    </xf>
    <xf numFmtId="0" fontId="30" fillId="9" borderId="47" xfId="0" applyFont="1" applyFill="1" applyBorder="1" applyAlignment="1">
      <alignment horizontal="center" vertical="center" textRotation="90" wrapText="1"/>
    </xf>
    <xf numFmtId="0" fontId="30" fillId="9" borderId="48" xfId="0" applyFont="1" applyFill="1" applyBorder="1" applyAlignment="1">
      <alignment horizontal="center" vertical="center" textRotation="90"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14" fontId="3"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30" fillId="9" borderId="53" xfId="0" applyFont="1" applyFill="1" applyBorder="1" applyAlignment="1">
      <alignment horizontal="center" vertical="center" textRotation="90" wrapText="1"/>
    </xf>
    <xf numFmtId="0" fontId="9" fillId="0" borderId="4" xfId="0" applyFont="1" applyFill="1" applyBorder="1" applyAlignment="1" applyProtection="1">
      <alignment vertical="top" wrapText="1"/>
      <protection locked="0"/>
    </xf>
    <xf numFmtId="0" fontId="9" fillId="0" borderId="1" xfId="0" applyFont="1" applyFill="1" applyBorder="1" applyAlignment="1" applyProtection="1">
      <alignment vertical="top" wrapText="1"/>
      <protection locked="0"/>
    </xf>
    <xf numFmtId="0" fontId="9" fillId="0" borderId="3" xfId="0" applyFont="1" applyFill="1" applyBorder="1" applyAlignment="1" applyProtection="1">
      <alignment vertical="top" wrapText="1"/>
      <protection locked="0"/>
    </xf>
    <xf numFmtId="0" fontId="9" fillId="0" borderId="1" xfId="0" applyFont="1" applyFill="1" applyBorder="1" applyAlignment="1" applyProtection="1">
      <alignment vertical="center" wrapText="1"/>
      <protection locked="0"/>
    </xf>
    <xf numFmtId="164" fontId="9" fillId="0" borderId="1" xfId="0" applyNumberFormat="1" applyFont="1" applyFill="1" applyBorder="1" applyAlignment="1" applyProtection="1">
      <alignment horizontal="center" vertical="center" wrapText="1"/>
      <protection locked="0"/>
    </xf>
    <xf numFmtId="0" fontId="9" fillId="14" borderId="1" xfId="0" applyFont="1" applyFill="1" applyBorder="1" applyAlignment="1">
      <alignment vertical="center" wrapText="1"/>
    </xf>
    <xf numFmtId="9" fontId="4" fillId="0" borderId="1" xfId="0" applyNumberFormat="1" applyFont="1" applyBorder="1" applyAlignment="1" applyProtection="1">
      <alignment vertical="center" wrapText="1"/>
      <protection locked="0"/>
    </xf>
    <xf numFmtId="0" fontId="34" fillId="0" borderId="1" xfId="0" applyFont="1" applyFill="1" applyBorder="1" applyAlignment="1" applyProtection="1">
      <alignment vertical="center" wrapText="1"/>
      <protection locked="0"/>
    </xf>
    <xf numFmtId="164" fontId="9" fillId="0" borderId="1" xfId="0" applyNumberFormat="1" applyFont="1" applyFill="1" applyBorder="1" applyAlignment="1" applyProtection="1">
      <alignment vertical="center" wrapText="1"/>
      <protection locked="0"/>
    </xf>
    <xf numFmtId="0" fontId="9" fillId="14" borderId="1" xfId="0" applyFont="1" applyFill="1" applyBorder="1" applyAlignment="1" applyProtection="1">
      <alignment horizontal="justify" vertical="center" wrapText="1"/>
      <protection locked="0"/>
    </xf>
    <xf numFmtId="0" fontId="1" fillId="14" borderId="1" xfId="0" applyFont="1" applyFill="1" applyBorder="1" applyAlignment="1" applyProtection="1">
      <alignment horizontal="justify" vertical="center" wrapText="1"/>
      <protection locked="0"/>
    </xf>
    <xf numFmtId="164" fontId="9" fillId="14" borderId="1" xfId="0" applyNumberFormat="1" applyFont="1" applyFill="1" applyBorder="1" applyAlignment="1" applyProtection="1">
      <alignment horizontal="center" vertical="center" wrapText="1"/>
      <protection locked="0"/>
    </xf>
    <xf numFmtId="9" fontId="4" fillId="0" borderId="1" xfId="0" applyNumberFormat="1" applyFont="1" applyBorder="1" applyAlignment="1" applyProtection="1">
      <alignment horizontal="center" vertical="center" wrapText="1"/>
      <protection locked="0"/>
    </xf>
    <xf numFmtId="0" fontId="9" fillId="14" borderId="1" xfId="0" applyFont="1" applyFill="1" applyBorder="1" applyAlignment="1">
      <alignment horizontal="center" vertical="center" wrapText="1"/>
    </xf>
    <xf numFmtId="0" fontId="9" fillId="0" borderId="1"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xf>
    <xf numFmtId="0" fontId="2" fillId="12" borderId="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30" fillId="9" borderId="56" xfId="0" applyFont="1" applyFill="1" applyBorder="1" applyAlignment="1">
      <alignment horizontal="center" vertical="center" textRotation="90" wrapText="1"/>
    </xf>
    <xf numFmtId="0" fontId="30" fillId="9" borderId="53" xfId="0" applyFont="1" applyFill="1" applyBorder="1" applyAlignment="1">
      <alignment horizontal="center" vertical="center" textRotation="90" wrapText="1"/>
    </xf>
    <xf numFmtId="0" fontId="31" fillId="14" borderId="54"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6" xfId="0" applyFont="1" applyBorder="1" applyAlignment="1">
      <alignment horizontal="center" vertical="center" wrapText="1"/>
    </xf>
    <xf numFmtId="0" fontId="31" fillId="14" borderId="51" xfId="0" applyFont="1" applyFill="1" applyBorder="1" applyAlignment="1">
      <alignment horizontal="center" vertical="center" wrapText="1"/>
    </xf>
    <xf numFmtId="0" fontId="31" fillId="14"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47" fillId="14" borderId="54" xfId="0" applyFont="1" applyFill="1" applyBorder="1" applyAlignment="1">
      <alignment horizontal="center" vertical="center" wrapText="1"/>
    </xf>
    <xf numFmtId="0" fontId="47" fillId="14" borderId="7" xfId="0" applyFont="1" applyFill="1" applyBorder="1" applyAlignment="1">
      <alignment horizontal="center" vertical="center" wrapText="1"/>
    </xf>
    <xf numFmtId="0" fontId="47" fillId="14" borderId="6" xfId="0" applyFont="1" applyFill="1" applyBorder="1" applyAlignment="1">
      <alignment horizontal="center" vertical="center" wrapText="1"/>
    </xf>
    <xf numFmtId="0" fontId="47" fillId="0" borderId="5"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55" xfId="0" applyFont="1" applyBorder="1" applyAlignment="1">
      <alignment horizontal="center" vertical="center" wrapText="1"/>
    </xf>
    <xf numFmtId="0" fontId="30" fillId="9" borderId="10" xfId="0" applyFont="1" applyFill="1" applyBorder="1" applyAlignment="1">
      <alignment horizontal="center" vertical="center" textRotation="90" wrapText="1"/>
    </xf>
    <xf numFmtId="0" fontId="47" fillId="0" borderId="54" xfId="0" applyFont="1" applyBorder="1" applyAlignment="1">
      <alignment horizontal="center" vertical="center" wrapText="1"/>
    </xf>
    <xf numFmtId="0" fontId="47" fillId="0" borderId="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 xfId="0" applyFont="1" applyBorder="1" applyAlignment="1">
      <alignment horizontal="left" vertical="center" wrapText="1"/>
    </xf>
    <xf numFmtId="0" fontId="32" fillId="0" borderId="37" xfId="0" applyFont="1" applyBorder="1" applyAlignment="1">
      <alignment horizontal="left" vertical="center" wrapText="1"/>
    </xf>
    <xf numFmtId="0" fontId="32" fillId="0" borderId="6" xfId="0" applyFont="1" applyBorder="1" applyAlignment="1">
      <alignment horizontal="left" vertical="center"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45" xfId="0" applyFont="1" applyBorder="1" applyAlignment="1">
      <alignment horizontal="center" vertical="center" wrapText="1"/>
    </xf>
    <xf numFmtId="0" fontId="31" fillId="14" borderId="52" xfId="0" applyFont="1" applyFill="1" applyBorder="1" applyAlignment="1">
      <alignment horizontal="center" vertical="center" wrapText="1"/>
    </xf>
    <xf numFmtId="0" fontId="31" fillId="14" borderId="38" xfId="0" applyFont="1" applyFill="1" applyBorder="1" applyAlignment="1">
      <alignment horizontal="center" vertical="center" wrapText="1"/>
    </xf>
    <xf numFmtId="0" fontId="32" fillId="0" borderId="49"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0" fillId="9" borderId="32" xfId="0" applyFont="1" applyFill="1" applyBorder="1" applyAlignment="1">
      <alignment horizontal="center" vertical="center" wrapText="1"/>
    </xf>
    <xf numFmtId="0" fontId="30" fillId="9" borderId="35" xfId="0" applyFont="1" applyFill="1" applyBorder="1" applyAlignment="1">
      <alignment horizontal="center" vertical="center" wrapText="1"/>
    </xf>
    <xf numFmtId="0" fontId="30" fillId="9" borderId="36" xfId="0" applyFont="1" applyFill="1" applyBorder="1" applyAlignment="1">
      <alignment horizontal="center" vertical="center" wrapText="1"/>
    </xf>
    <xf numFmtId="0" fontId="31" fillId="14" borderId="50"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2" fillId="0" borderId="43" xfId="0" applyFont="1" applyBorder="1" applyAlignment="1">
      <alignment horizontal="center" vertical="center" wrapText="1"/>
    </xf>
    <xf numFmtId="0" fontId="32" fillId="0" borderId="4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14" fontId="27" fillId="0" borderId="4" xfId="0" applyNumberFormat="1" applyFont="1" applyBorder="1" applyAlignment="1">
      <alignment horizontal="center" vertical="center" wrapText="1"/>
    </xf>
    <xf numFmtId="0" fontId="2" fillId="7" borderId="20" xfId="0" applyFont="1" applyFill="1" applyBorder="1" applyAlignment="1" applyProtection="1">
      <alignment horizontal="center" vertical="center" wrapText="1"/>
      <protection locked="0"/>
    </xf>
    <xf numFmtId="0" fontId="2" fillId="7" borderId="9" xfId="0" applyFont="1" applyFill="1" applyBorder="1" applyAlignment="1" applyProtection="1">
      <alignment horizontal="center" vertical="center" wrapText="1"/>
      <protection locked="0"/>
    </xf>
    <xf numFmtId="0" fontId="2" fillId="7" borderId="21" xfId="0" applyFont="1" applyFill="1" applyBorder="1" applyAlignment="1" applyProtection="1">
      <alignment horizontal="center" vertical="center" wrapText="1"/>
      <protection locked="0"/>
    </xf>
    <xf numFmtId="0" fontId="2" fillId="7" borderId="8" xfId="0" applyFont="1" applyFill="1" applyBorder="1" applyAlignment="1" applyProtection="1">
      <alignment horizontal="center" vertical="center" wrapText="1"/>
      <protection locked="0"/>
    </xf>
    <xf numFmtId="0" fontId="2" fillId="7" borderId="0" xfId="0" applyFont="1" applyFill="1" applyBorder="1" applyAlignment="1" applyProtection="1">
      <alignment horizontal="center" vertical="center" wrapText="1"/>
      <protection locked="0"/>
    </xf>
    <xf numFmtId="0" fontId="2" fillId="7" borderId="22" xfId="0" applyFont="1" applyFill="1" applyBorder="1" applyAlignment="1" applyProtection="1">
      <alignment horizontal="center" vertical="center" wrapText="1"/>
      <protection locked="0"/>
    </xf>
    <xf numFmtId="0" fontId="2" fillId="7" borderId="23" xfId="0" applyFont="1" applyFill="1" applyBorder="1" applyAlignment="1" applyProtection="1">
      <alignment horizontal="center" vertical="center" wrapText="1"/>
      <protection locked="0"/>
    </xf>
    <xf numFmtId="0" fontId="2" fillId="7" borderId="24" xfId="0" applyFont="1" applyFill="1" applyBorder="1" applyAlignment="1" applyProtection="1">
      <alignment horizontal="center" vertical="center" wrapText="1"/>
      <protection locked="0"/>
    </xf>
    <xf numFmtId="0" fontId="2" fillId="7" borderId="25" xfId="0" applyFont="1" applyFill="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2" fillId="37"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1" fontId="37" fillId="0" borderId="1" xfId="0" applyNumberFormat="1" applyFont="1" applyBorder="1" applyAlignment="1" applyProtection="1">
      <alignment horizontal="center" vertical="center" wrapText="1"/>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7" fillId="0" borderId="10" xfId="0" applyFont="1" applyBorder="1" applyAlignment="1" applyProtection="1">
      <alignment horizontal="center" vertical="center"/>
      <protection locked="0"/>
    </xf>
    <xf numFmtId="0" fontId="27" fillId="0" borderId="40" xfId="0" applyFont="1" applyBorder="1" applyAlignment="1" applyProtection="1">
      <alignment horizontal="center" vertical="center"/>
      <protection locked="0"/>
    </xf>
    <xf numFmtId="0" fontId="27" fillId="0" borderId="41" xfId="0" applyFont="1" applyBorder="1" applyAlignment="1" applyProtection="1">
      <alignment horizontal="center" vertical="center"/>
      <protection locked="0"/>
    </xf>
    <xf numFmtId="0" fontId="46" fillId="18" borderId="0" xfId="0"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14" fontId="2" fillId="0" borderId="43" xfId="0" applyNumberFormat="1" applyFont="1" applyBorder="1" applyAlignment="1" applyProtection="1">
      <alignment horizontal="center" vertical="center" wrapText="1"/>
      <protection locked="0"/>
    </xf>
    <xf numFmtId="14" fontId="2" fillId="0" borderId="44" xfId="0" applyNumberFormat="1"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45" fillId="0" borderId="32" xfId="0" applyFont="1" applyBorder="1" applyAlignment="1" applyProtection="1">
      <alignment horizontal="center" vertical="center" wrapText="1"/>
      <protection locked="0"/>
    </xf>
    <xf numFmtId="0" fontId="45" fillId="0" borderId="35" xfId="0" applyFont="1" applyBorder="1" applyAlignment="1" applyProtection="1">
      <alignment horizontal="center" vertical="center" wrapText="1"/>
      <protection locked="0"/>
    </xf>
    <xf numFmtId="0" fontId="45" fillId="0" borderId="36" xfId="0" applyFont="1" applyBorder="1" applyAlignment="1" applyProtection="1">
      <alignment horizontal="center" vertical="center" wrapText="1"/>
      <protection locked="0"/>
    </xf>
    <xf numFmtId="0" fontId="45" fillId="0" borderId="27" xfId="0" applyFont="1" applyBorder="1" applyAlignment="1" applyProtection="1">
      <alignment horizontal="center" vertical="center" wrapText="1"/>
      <protection locked="0"/>
    </xf>
    <xf numFmtId="0" fontId="45" fillId="0" borderId="28" xfId="0" applyFont="1" applyBorder="1" applyAlignment="1" applyProtection="1">
      <alignment horizontal="center" vertical="center" wrapText="1"/>
      <protection locked="0"/>
    </xf>
    <xf numFmtId="0" fontId="45" fillId="0" borderId="42" xfId="0" applyFont="1" applyBorder="1" applyAlignment="1" applyProtection="1">
      <alignment horizontal="center" vertical="center" wrapText="1"/>
      <protection locked="0"/>
    </xf>
    <xf numFmtId="0" fontId="45" fillId="0" borderId="29" xfId="0" applyFont="1" applyBorder="1" applyAlignment="1" applyProtection="1">
      <alignment horizontal="center" vertical="center" wrapText="1"/>
      <protection locked="0"/>
    </xf>
    <xf numFmtId="0" fontId="45" fillId="0" borderId="30" xfId="0" applyFont="1" applyBorder="1" applyAlignment="1" applyProtection="1">
      <alignment horizontal="center" vertical="center" wrapText="1"/>
      <protection locked="0"/>
    </xf>
    <xf numFmtId="0" fontId="45" fillId="0" borderId="31" xfId="0" applyFont="1" applyBorder="1" applyAlignment="1" applyProtection="1">
      <alignment horizontal="center" vertical="center" wrapText="1"/>
      <protection locked="0"/>
    </xf>
    <xf numFmtId="0" fontId="2" fillId="8" borderId="20" xfId="0" applyFont="1" applyFill="1" applyBorder="1" applyAlignment="1" applyProtection="1">
      <alignment horizontal="center" vertical="center" wrapText="1"/>
      <protection locked="0"/>
    </xf>
    <xf numFmtId="0" fontId="2" fillId="8" borderId="9"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2" fillId="8" borderId="0" xfId="0" applyFont="1" applyFill="1" applyBorder="1" applyAlignment="1" applyProtection="1">
      <alignment horizontal="center" vertical="center" wrapText="1"/>
      <protection locked="0"/>
    </xf>
    <xf numFmtId="0" fontId="2" fillId="8" borderId="23" xfId="0" applyFont="1" applyFill="1" applyBorder="1" applyAlignment="1" applyProtection="1">
      <alignment horizontal="center" vertical="center" wrapText="1"/>
      <protection locked="0"/>
    </xf>
    <xf numFmtId="0" fontId="2" fillId="8" borderId="24" xfId="0" applyFont="1" applyFill="1" applyBorder="1" applyAlignment="1" applyProtection="1">
      <alignment horizontal="center" vertical="center" wrapTex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5" fillId="24"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5"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vertical="center" wrapText="1"/>
    </xf>
    <xf numFmtId="0" fontId="3" fillId="0" borderId="1" xfId="0" applyFont="1" applyBorder="1" applyAlignment="1">
      <alignment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21"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41"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44" fillId="12" borderId="1" xfId="0" applyFont="1" applyFill="1" applyBorder="1" applyAlignment="1">
      <alignment horizontal="center" vertical="center" textRotation="90"/>
    </xf>
    <xf numFmtId="0" fontId="0" fillId="0" borderId="5" xfId="0" applyBorder="1" applyAlignment="1">
      <alignment horizontal="left" vertical="center" wrapText="1"/>
    </xf>
    <xf numFmtId="0" fontId="0" fillId="0" borderId="7"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7" xfId="0" applyBorder="1" applyAlignment="1">
      <alignment horizontal="left" vertical="center" wrapText="1"/>
    </xf>
    <xf numFmtId="0" fontId="11" fillId="0" borderId="1" xfId="0" applyFont="1" applyBorder="1" applyAlignment="1">
      <alignment horizontal="left" vertical="center" wrapText="1"/>
    </xf>
    <xf numFmtId="0" fontId="42" fillId="12" borderId="1" xfId="0" applyFont="1" applyFill="1" applyBorder="1" applyAlignment="1">
      <alignment horizontal="center" vertical="center" textRotation="90"/>
    </xf>
    <xf numFmtId="0" fontId="0" fillId="0" borderId="1" xfId="0" applyBorder="1" applyAlignment="1">
      <alignment vertical="center"/>
    </xf>
    <xf numFmtId="0" fontId="11" fillId="14" borderId="4" xfId="0" applyFont="1" applyFill="1" applyBorder="1" applyAlignment="1">
      <alignment horizontal="left" vertical="center" wrapText="1"/>
    </xf>
    <xf numFmtId="0" fontId="11" fillId="14" borderId="2" xfId="0" applyFont="1" applyFill="1" applyBorder="1" applyAlignment="1">
      <alignment horizontal="left" vertical="center" wrapText="1"/>
    </xf>
    <xf numFmtId="0" fontId="11" fillId="14" borderId="3" xfId="0" applyFont="1" applyFill="1" applyBorder="1" applyAlignment="1">
      <alignment horizontal="left" vertical="center" wrapText="1"/>
    </xf>
    <xf numFmtId="0" fontId="0" fillId="0" borderId="1" xfId="0" applyBorder="1" applyAlignment="1">
      <alignmen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center" vertical="center" wrapText="1"/>
    </xf>
    <xf numFmtId="0" fontId="11" fillId="0" borderId="6" xfId="0" applyFont="1" applyBorder="1" applyAlignment="1">
      <alignment horizontal="center" vertical="center" wrapText="1"/>
    </xf>
    <xf numFmtId="0" fontId="0"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1" fillId="0" borderId="6" xfId="0" applyFont="1" applyBorder="1" applyAlignment="1">
      <alignment horizontal="left" vertical="center"/>
    </xf>
    <xf numFmtId="0" fontId="42" fillId="12" borderId="4" xfId="0" applyFont="1" applyFill="1" applyBorder="1" applyAlignment="1">
      <alignment horizontal="center" vertical="center" textRotation="90"/>
    </xf>
    <xf numFmtId="0" fontId="42" fillId="12" borderId="2" xfId="0" applyFont="1" applyFill="1" applyBorder="1" applyAlignment="1">
      <alignment horizontal="center" vertical="center" textRotation="90"/>
    </xf>
    <xf numFmtId="0" fontId="42" fillId="12" borderId="3" xfId="0" applyFont="1" applyFill="1" applyBorder="1" applyAlignment="1">
      <alignment horizontal="center" vertical="center" textRotation="90"/>
    </xf>
    <xf numFmtId="0" fontId="0" fillId="0" borderId="20"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cellXfs>
  <cellStyles count="6">
    <cellStyle name="Hipervínculo 2" xfId="4"/>
    <cellStyle name="Normal" xfId="0" builtinId="0"/>
    <cellStyle name="Normal 2" xfId="5"/>
    <cellStyle name="Normal 3" xfId="1"/>
    <cellStyle name="Normal 3 2" xfId="3"/>
    <cellStyle name="Porcentaje" xfId="2" builtinId="5"/>
  </cellStyles>
  <dxfs count="287">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425824</xdr:colOff>
      <xdr:row>1</xdr:row>
      <xdr:rowOff>67234</xdr:rowOff>
    </xdr:from>
    <xdr:to>
      <xdr:col>22</xdr:col>
      <xdr:colOff>549087</xdr:colOff>
      <xdr:row>6</xdr:row>
      <xdr:rowOff>67234</xdr:rowOff>
    </xdr:to>
    <xdr:sp macro="" textlink="">
      <xdr:nvSpPr>
        <xdr:cNvPr id="4" name="Flecha: hacia la izquierda 1">
          <a:hlinkClick xmlns:r="http://schemas.openxmlformats.org/officeDocument/2006/relationships" r:id="rId1"/>
          <a:extLst>
            <a:ext uri="{FF2B5EF4-FFF2-40B4-BE49-F238E27FC236}">
              <a16:creationId xmlns:a16="http://schemas.microsoft.com/office/drawing/2014/main" xmlns="" id="{00000000-0008-0000-0000-000004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5" name="Picture 237">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74105</xdr:colOff>
      <xdr:row>1</xdr:row>
      <xdr:rowOff>84407</xdr:rowOff>
    </xdr:from>
    <xdr:to>
      <xdr:col>0</xdr:col>
      <xdr:colOff>954746</xdr:colOff>
      <xdr:row>3</xdr:row>
      <xdr:rowOff>285750</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5" y="84407"/>
          <a:ext cx="880641" cy="868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247649</xdr:colOff>
      <xdr:row>1</xdr:row>
      <xdr:rowOff>38100</xdr:rowOff>
    </xdr:from>
    <xdr:to>
      <xdr:col>1</xdr:col>
      <xdr:colOff>828674</xdr:colOff>
      <xdr:row>2</xdr:row>
      <xdr:rowOff>256475</xdr:rowOff>
    </xdr:to>
    <xdr:pic>
      <xdr:nvPicPr>
        <xdr:cNvPr id="2" name="Picture 6">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4" y="200025"/>
          <a:ext cx="581025" cy="50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43656</xdr:colOff>
      <xdr:row>41</xdr:row>
      <xdr:rowOff>23813</xdr:rowOff>
    </xdr:from>
    <xdr:to>
      <xdr:col>4</xdr:col>
      <xdr:colOff>1009970</xdr:colOff>
      <xdr:row>41</xdr:row>
      <xdr:rowOff>3476626</xdr:rowOff>
    </xdr:to>
    <xdr:pic>
      <xdr:nvPicPr>
        <xdr:cNvPr id="2" name="1 Imagen">
          <a:extLst>
            <a:ext uri="{FF2B5EF4-FFF2-40B4-BE49-F238E27FC236}">
              <a16:creationId xmlns:a16="http://schemas.microsoft.com/office/drawing/2014/main" xmlns="" id="{00000000-0008-0000-0800-000002000000}"/>
            </a:ext>
          </a:extLst>
        </xdr:cNvPr>
        <xdr:cNvPicPr>
          <a:picLocks noChangeAspect="1"/>
        </xdr:cNvPicPr>
      </xdr:nvPicPr>
      <xdr:blipFill rotWithShape="1">
        <a:blip xmlns:r="http://schemas.openxmlformats.org/officeDocument/2006/relationships" r:embed="rId1"/>
        <a:srcRect l="17114" t="16928" r="34014" b="16983"/>
        <a:stretch/>
      </xdr:blipFill>
      <xdr:spPr>
        <a:xfrm>
          <a:off x="3361531" y="31551563"/>
          <a:ext cx="4538189" cy="3452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c/Documents/PDD%202020-2024/Users/mac/Documents/FURAG/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 val="Datos"/>
      <sheetName val="Validacion"/>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ow r="15">
          <cell r="C15" t="str">
            <v>Baja</v>
          </cell>
        </row>
      </sheetData>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ow r="15">
          <cell r="C15" t="str">
            <v>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3"/>
  <sheetViews>
    <sheetView view="pageBreakPreview" zoomScale="40" zoomScaleNormal="70" zoomScaleSheetLayoutView="40" workbookViewId="0">
      <selection activeCell="B1" sqref="B1:W8"/>
    </sheetView>
  </sheetViews>
  <sheetFormatPr baseColWidth="10" defaultColWidth="11.42578125" defaultRowHeight="15" x14ac:dyDescent="0.25"/>
  <cols>
    <col min="1" max="1" width="18.85546875" style="193" customWidth="1"/>
    <col min="2" max="4" width="11.42578125" style="193"/>
    <col min="5" max="5" width="7.42578125" style="193" customWidth="1"/>
    <col min="6" max="9" width="11.42578125" style="193"/>
    <col min="10" max="10" width="20.28515625" style="193" customWidth="1"/>
    <col min="11" max="12" width="11.42578125" style="193"/>
    <col min="13" max="13" width="12.140625" style="193" customWidth="1"/>
    <col min="14" max="14" width="6.85546875" style="193" customWidth="1"/>
    <col min="15" max="16" width="5.85546875" style="193" customWidth="1"/>
    <col min="17" max="18" width="11.42578125" style="193"/>
    <col min="19" max="19" width="17.28515625" style="193" customWidth="1"/>
    <col min="20" max="21" width="11.42578125" style="193"/>
    <col min="22" max="22" width="18.42578125" style="193" customWidth="1"/>
    <col min="23" max="16384" width="11.42578125" style="193"/>
  </cols>
  <sheetData>
    <row r="1" spans="1:27" s="68" customFormat="1" ht="12" customHeight="1" x14ac:dyDescent="0.25">
      <c r="A1" s="318"/>
      <c r="B1" s="320" t="s">
        <v>256</v>
      </c>
      <c r="C1" s="321"/>
      <c r="D1" s="321"/>
      <c r="E1" s="321"/>
      <c r="F1" s="321"/>
      <c r="G1" s="321"/>
      <c r="H1" s="321"/>
      <c r="I1" s="321"/>
      <c r="J1" s="321"/>
      <c r="K1" s="321"/>
      <c r="L1" s="321"/>
      <c r="M1" s="321"/>
      <c r="N1" s="321"/>
      <c r="O1" s="321"/>
      <c r="P1" s="321"/>
      <c r="Q1" s="321"/>
      <c r="R1" s="321"/>
      <c r="S1" s="321"/>
      <c r="T1" s="321"/>
      <c r="U1" s="321"/>
      <c r="V1" s="321"/>
      <c r="W1" s="322"/>
      <c r="X1" s="323" t="s">
        <v>257</v>
      </c>
      <c r="Y1" s="324"/>
      <c r="Z1" s="324"/>
      <c r="AA1" s="325"/>
    </row>
    <row r="2" spans="1:27" s="68" customFormat="1" ht="12" customHeight="1" x14ac:dyDescent="0.25">
      <c r="A2" s="318"/>
      <c r="B2" s="320"/>
      <c r="C2" s="321"/>
      <c r="D2" s="321"/>
      <c r="E2" s="321"/>
      <c r="F2" s="321"/>
      <c r="G2" s="321"/>
      <c r="H2" s="321"/>
      <c r="I2" s="321"/>
      <c r="J2" s="321"/>
      <c r="K2" s="321"/>
      <c r="L2" s="321"/>
      <c r="M2" s="321"/>
      <c r="N2" s="321"/>
      <c r="O2" s="321"/>
      <c r="P2" s="321"/>
      <c r="Q2" s="321"/>
      <c r="R2" s="321"/>
      <c r="S2" s="321"/>
      <c r="T2" s="321"/>
      <c r="U2" s="321"/>
      <c r="V2" s="321"/>
      <c r="W2" s="322"/>
      <c r="X2" s="326"/>
      <c r="Y2" s="327"/>
      <c r="Z2" s="327"/>
      <c r="AA2" s="328"/>
    </row>
    <row r="3" spans="1:27" s="68" customFormat="1" ht="1.5" hidden="1" customHeight="1" x14ac:dyDescent="0.35">
      <c r="A3" s="318"/>
      <c r="B3" s="320"/>
      <c r="C3" s="321"/>
      <c r="D3" s="321"/>
      <c r="E3" s="321"/>
      <c r="F3" s="321"/>
      <c r="G3" s="321"/>
      <c r="H3" s="321"/>
      <c r="I3" s="321"/>
      <c r="J3" s="321"/>
      <c r="K3" s="321"/>
      <c r="L3" s="321"/>
      <c r="M3" s="321"/>
      <c r="N3" s="321"/>
      <c r="O3" s="321"/>
      <c r="P3" s="321"/>
      <c r="Q3" s="321"/>
      <c r="R3" s="321"/>
      <c r="S3" s="321"/>
      <c r="T3" s="321"/>
      <c r="U3" s="321"/>
      <c r="V3" s="321"/>
      <c r="W3" s="322"/>
      <c r="X3" s="326"/>
      <c r="Y3" s="327"/>
      <c r="Z3" s="327"/>
      <c r="AA3" s="328"/>
    </row>
    <row r="4" spans="1:27" s="68" customFormat="1" ht="3.75" customHeight="1" x14ac:dyDescent="0.25">
      <c r="A4" s="318"/>
      <c r="B4" s="320"/>
      <c r="C4" s="321"/>
      <c r="D4" s="321"/>
      <c r="E4" s="321"/>
      <c r="F4" s="321"/>
      <c r="G4" s="321"/>
      <c r="H4" s="321"/>
      <c r="I4" s="321"/>
      <c r="J4" s="321"/>
      <c r="K4" s="321"/>
      <c r="L4" s="321"/>
      <c r="M4" s="321"/>
      <c r="N4" s="321"/>
      <c r="O4" s="321"/>
      <c r="P4" s="321"/>
      <c r="Q4" s="321"/>
      <c r="R4" s="321"/>
      <c r="S4" s="321"/>
      <c r="T4" s="321"/>
      <c r="U4" s="321"/>
      <c r="V4" s="321"/>
      <c r="W4" s="322"/>
      <c r="X4" s="329"/>
      <c r="Y4" s="330"/>
      <c r="Z4" s="330"/>
      <c r="AA4" s="331"/>
    </row>
    <row r="5" spans="1:27" s="68" customFormat="1" ht="12" customHeight="1" x14ac:dyDescent="0.25">
      <c r="A5" s="318"/>
      <c r="B5" s="320"/>
      <c r="C5" s="321"/>
      <c r="D5" s="321"/>
      <c r="E5" s="321"/>
      <c r="F5" s="321"/>
      <c r="G5" s="321"/>
      <c r="H5" s="321"/>
      <c r="I5" s="321"/>
      <c r="J5" s="321"/>
      <c r="K5" s="321"/>
      <c r="L5" s="321"/>
      <c r="M5" s="321"/>
      <c r="N5" s="321"/>
      <c r="O5" s="321"/>
      <c r="P5" s="321"/>
      <c r="Q5" s="321"/>
      <c r="R5" s="321"/>
      <c r="S5" s="321"/>
      <c r="T5" s="321"/>
      <c r="U5" s="321"/>
      <c r="V5" s="321"/>
      <c r="W5" s="322"/>
      <c r="X5" s="332" t="s">
        <v>258</v>
      </c>
      <c r="Y5" s="332"/>
      <c r="Z5" s="332" t="s">
        <v>259</v>
      </c>
      <c r="AA5" s="332"/>
    </row>
    <row r="6" spans="1:27" s="68" customFormat="1" ht="7.5" customHeight="1" x14ac:dyDescent="0.25">
      <c r="A6" s="318"/>
      <c r="B6" s="320"/>
      <c r="C6" s="321"/>
      <c r="D6" s="321"/>
      <c r="E6" s="321"/>
      <c r="F6" s="321"/>
      <c r="G6" s="321"/>
      <c r="H6" s="321"/>
      <c r="I6" s="321"/>
      <c r="J6" s="321"/>
      <c r="K6" s="321"/>
      <c r="L6" s="321"/>
      <c r="M6" s="321"/>
      <c r="N6" s="321"/>
      <c r="O6" s="321"/>
      <c r="P6" s="321"/>
      <c r="Q6" s="321"/>
      <c r="R6" s="321"/>
      <c r="S6" s="321"/>
      <c r="T6" s="321"/>
      <c r="U6" s="321"/>
      <c r="V6" s="321"/>
      <c r="W6" s="322"/>
      <c r="X6" s="332"/>
      <c r="Y6" s="332"/>
      <c r="Z6" s="332"/>
      <c r="AA6" s="332"/>
    </row>
    <row r="7" spans="1:27" s="68" customFormat="1" ht="21" customHeight="1" x14ac:dyDescent="0.25">
      <c r="A7" s="318"/>
      <c r="B7" s="320"/>
      <c r="C7" s="321"/>
      <c r="D7" s="321"/>
      <c r="E7" s="321"/>
      <c r="F7" s="321"/>
      <c r="G7" s="321"/>
      <c r="H7" s="321"/>
      <c r="I7" s="321"/>
      <c r="J7" s="321"/>
      <c r="K7" s="321"/>
      <c r="L7" s="321"/>
      <c r="M7" s="321"/>
      <c r="N7" s="321"/>
      <c r="O7" s="321"/>
      <c r="P7" s="321"/>
      <c r="Q7" s="321"/>
      <c r="R7" s="321"/>
      <c r="S7" s="321"/>
      <c r="T7" s="321"/>
      <c r="U7" s="321"/>
      <c r="V7" s="321"/>
      <c r="W7" s="322"/>
      <c r="X7" s="332" t="s">
        <v>260</v>
      </c>
      <c r="Y7" s="332"/>
      <c r="Z7" s="332">
        <v>2</v>
      </c>
      <c r="AA7" s="332"/>
    </row>
    <row r="8" spans="1:27" s="68" customFormat="1" ht="18.75" customHeight="1" x14ac:dyDescent="0.25">
      <c r="A8" s="319"/>
      <c r="B8" s="320"/>
      <c r="C8" s="321"/>
      <c r="D8" s="321"/>
      <c r="E8" s="321"/>
      <c r="F8" s="321"/>
      <c r="G8" s="321"/>
      <c r="H8" s="321"/>
      <c r="I8" s="321"/>
      <c r="J8" s="321"/>
      <c r="K8" s="321"/>
      <c r="L8" s="321"/>
      <c r="M8" s="321"/>
      <c r="N8" s="321"/>
      <c r="O8" s="321"/>
      <c r="P8" s="321"/>
      <c r="Q8" s="321"/>
      <c r="R8" s="321"/>
      <c r="S8" s="321"/>
      <c r="T8" s="321"/>
      <c r="U8" s="321"/>
      <c r="V8" s="321"/>
      <c r="W8" s="322"/>
      <c r="X8" s="333" t="s">
        <v>261</v>
      </c>
      <c r="Y8" s="333"/>
      <c r="Z8" s="334">
        <v>44082</v>
      </c>
      <c r="AA8" s="333"/>
    </row>
    <row r="9" spans="1:27" s="68" customFormat="1" ht="17.25" customHeight="1" x14ac:dyDescent="0.25">
      <c r="A9" s="310" t="s">
        <v>262</v>
      </c>
      <c r="B9" s="310"/>
      <c r="C9" s="310"/>
      <c r="D9" s="310"/>
      <c r="E9" s="310"/>
      <c r="F9" s="310"/>
      <c r="G9" s="310"/>
      <c r="H9" s="310"/>
      <c r="I9" s="310"/>
      <c r="J9" s="310"/>
      <c r="K9" s="310"/>
      <c r="L9" s="310"/>
      <c r="M9" s="310"/>
      <c r="N9" s="310"/>
      <c r="O9" s="310"/>
      <c r="P9" s="310"/>
      <c r="Q9" s="310"/>
      <c r="R9" s="310"/>
      <c r="S9" s="310"/>
      <c r="T9" s="310"/>
      <c r="U9" s="310"/>
      <c r="V9" s="310"/>
      <c r="W9" s="310"/>
      <c r="X9" s="310"/>
      <c r="Y9" s="310"/>
      <c r="Z9" s="310"/>
      <c r="AA9" s="310"/>
    </row>
    <row r="10" spans="1:27" s="68" customFormat="1" ht="17.25" customHeight="1" x14ac:dyDescent="0.25">
      <c r="A10" s="310"/>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row>
    <row r="11" spans="1:27" s="68" customFormat="1" ht="12" customHeight="1" x14ac:dyDescent="0.25">
      <c r="A11" s="311" t="s">
        <v>263</v>
      </c>
      <c r="B11" s="312"/>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row>
    <row r="12" spans="1:27" s="68" customFormat="1" ht="12" customHeight="1" thickBot="1" x14ac:dyDescent="0.3">
      <c r="A12" s="313"/>
      <c r="B12" s="314"/>
      <c r="C12" s="314"/>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row>
    <row r="13" spans="1:27" s="68" customFormat="1" ht="17.25" customHeight="1" thickBot="1" x14ac:dyDescent="0.4">
      <c r="A13" s="315" t="s">
        <v>264</v>
      </c>
      <c r="B13" s="316"/>
      <c r="C13" s="316"/>
      <c r="D13" s="316"/>
      <c r="E13" s="316"/>
      <c r="F13" s="316"/>
      <c r="G13" s="316"/>
      <c r="H13" s="316"/>
      <c r="I13" s="317"/>
      <c r="J13" s="315" t="s">
        <v>265</v>
      </c>
      <c r="K13" s="316"/>
      <c r="L13" s="316"/>
      <c r="M13" s="316"/>
      <c r="N13" s="316"/>
      <c r="O13" s="316"/>
      <c r="P13" s="316"/>
      <c r="Q13" s="316"/>
      <c r="R13" s="317"/>
      <c r="S13" s="315" t="s">
        <v>2</v>
      </c>
      <c r="T13" s="316"/>
      <c r="U13" s="316"/>
      <c r="V13" s="316"/>
      <c r="W13" s="316"/>
      <c r="X13" s="316"/>
      <c r="Y13" s="316"/>
      <c r="Z13" s="316"/>
      <c r="AA13" s="317"/>
    </row>
    <row r="14" spans="1:27" s="68" customFormat="1" ht="18" customHeight="1" thickBot="1" x14ac:dyDescent="0.4">
      <c r="A14" s="238" t="s">
        <v>266</v>
      </c>
      <c r="B14" s="303" t="s">
        <v>267</v>
      </c>
      <c r="C14" s="304"/>
      <c r="D14" s="304"/>
      <c r="E14" s="305"/>
      <c r="F14" s="303" t="s">
        <v>268</v>
      </c>
      <c r="G14" s="304"/>
      <c r="H14" s="304"/>
      <c r="I14" s="305"/>
      <c r="J14" s="238" t="s">
        <v>266</v>
      </c>
      <c r="K14" s="303" t="s">
        <v>269</v>
      </c>
      <c r="L14" s="304"/>
      <c r="M14" s="305"/>
      <c r="N14" s="303" t="s">
        <v>268</v>
      </c>
      <c r="O14" s="304"/>
      <c r="P14" s="304"/>
      <c r="Q14" s="304"/>
      <c r="R14" s="305"/>
      <c r="S14" s="238" t="s">
        <v>266</v>
      </c>
      <c r="T14" s="303" t="s">
        <v>269</v>
      </c>
      <c r="U14" s="304"/>
      <c r="V14" s="305"/>
      <c r="W14" s="303" t="s">
        <v>268</v>
      </c>
      <c r="X14" s="304"/>
      <c r="Y14" s="304"/>
      <c r="Z14" s="304"/>
      <c r="AA14" s="305"/>
    </row>
    <row r="15" spans="1:27" s="68" customFormat="1" ht="266.25" customHeight="1" x14ac:dyDescent="0.25">
      <c r="A15" s="288" t="s">
        <v>270</v>
      </c>
      <c r="B15" s="306" t="s">
        <v>853</v>
      </c>
      <c r="C15" s="307"/>
      <c r="D15" s="307"/>
      <c r="E15" s="307"/>
      <c r="F15" s="301" t="s">
        <v>854</v>
      </c>
      <c r="G15" s="301"/>
      <c r="H15" s="301"/>
      <c r="I15" s="308"/>
      <c r="J15" s="239" t="s">
        <v>271</v>
      </c>
      <c r="K15" s="309" t="s">
        <v>879</v>
      </c>
      <c r="L15" s="301"/>
      <c r="M15" s="301"/>
      <c r="N15" s="301" t="s">
        <v>881</v>
      </c>
      <c r="O15" s="301"/>
      <c r="P15" s="301"/>
      <c r="Q15" s="301"/>
      <c r="R15" s="308"/>
      <c r="S15" s="239" t="s">
        <v>272</v>
      </c>
      <c r="T15" s="309" t="s">
        <v>878</v>
      </c>
      <c r="U15" s="301"/>
      <c r="V15" s="301"/>
      <c r="W15" s="301" t="s">
        <v>878</v>
      </c>
      <c r="X15" s="301"/>
      <c r="Y15" s="301"/>
      <c r="Z15" s="301"/>
      <c r="AA15" s="302"/>
    </row>
    <row r="16" spans="1:27" s="68" customFormat="1" ht="266.25" customHeight="1" x14ac:dyDescent="0.25">
      <c r="A16" s="270"/>
      <c r="B16" s="271" t="s">
        <v>878</v>
      </c>
      <c r="C16" s="272"/>
      <c r="D16" s="272"/>
      <c r="E16" s="273"/>
      <c r="F16" s="274" t="s">
        <v>878</v>
      </c>
      <c r="G16" s="275"/>
      <c r="H16" s="275"/>
      <c r="I16" s="276"/>
      <c r="J16" s="249"/>
      <c r="K16" s="289" t="s">
        <v>880</v>
      </c>
      <c r="L16" s="286"/>
      <c r="M16" s="290"/>
      <c r="N16" s="285" t="s">
        <v>882</v>
      </c>
      <c r="O16" s="286"/>
      <c r="P16" s="286"/>
      <c r="Q16" s="286"/>
      <c r="R16" s="287"/>
      <c r="S16" s="249"/>
      <c r="T16" s="277" t="s">
        <v>878</v>
      </c>
      <c r="U16" s="275"/>
      <c r="V16" s="278"/>
      <c r="W16" s="274" t="s">
        <v>878</v>
      </c>
      <c r="X16" s="275"/>
      <c r="Y16" s="275"/>
      <c r="Z16" s="275"/>
      <c r="AA16" s="276"/>
    </row>
    <row r="17" spans="1:27" s="68" customFormat="1" ht="213" customHeight="1" x14ac:dyDescent="0.25">
      <c r="A17" s="269" t="s">
        <v>273</v>
      </c>
      <c r="B17" s="279" t="s">
        <v>883</v>
      </c>
      <c r="C17" s="280"/>
      <c r="D17" s="280"/>
      <c r="E17" s="280"/>
      <c r="F17" s="281" t="s">
        <v>885</v>
      </c>
      <c r="G17" s="281"/>
      <c r="H17" s="281"/>
      <c r="I17" s="274"/>
      <c r="J17" s="240" t="s">
        <v>274</v>
      </c>
      <c r="K17" s="278" t="s">
        <v>855</v>
      </c>
      <c r="L17" s="281"/>
      <c r="M17" s="281"/>
      <c r="N17" s="281" t="s">
        <v>856</v>
      </c>
      <c r="O17" s="281"/>
      <c r="P17" s="281"/>
      <c r="Q17" s="281"/>
      <c r="R17" s="274"/>
      <c r="S17" s="240" t="s">
        <v>275</v>
      </c>
      <c r="T17" s="278" t="s">
        <v>878</v>
      </c>
      <c r="U17" s="281"/>
      <c r="V17" s="281"/>
      <c r="W17" s="281" t="s">
        <v>878</v>
      </c>
      <c r="X17" s="281"/>
      <c r="Y17" s="281"/>
      <c r="Z17" s="281"/>
      <c r="AA17" s="291"/>
    </row>
    <row r="18" spans="1:27" s="68" customFormat="1" ht="213" customHeight="1" x14ac:dyDescent="0.25">
      <c r="A18" s="270"/>
      <c r="B18" s="282" t="s">
        <v>884</v>
      </c>
      <c r="C18" s="283"/>
      <c r="D18" s="283"/>
      <c r="E18" s="284"/>
      <c r="F18" s="285" t="s">
        <v>886</v>
      </c>
      <c r="G18" s="286"/>
      <c r="H18" s="286"/>
      <c r="I18" s="287"/>
      <c r="J18" s="240"/>
      <c r="K18" s="277" t="s">
        <v>878</v>
      </c>
      <c r="L18" s="275"/>
      <c r="M18" s="278"/>
      <c r="N18" s="274" t="s">
        <v>878</v>
      </c>
      <c r="O18" s="275"/>
      <c r="P18" s="275"/>
      <c r="Q18" s="275"/>
      <c r="R18" s="276"/>
      <c r="S18" s="240"/>
      <c r="T18" s="277" t="s">
        <v>878</v>
      </c>
      <c r="U18" s="275"/>
      <c r="V18" s="278"/>
      <c r="W18" s="274" t="s">
        <v>878</v>
      </c>
      <c r="X18" s="275"/>
      <c r="Y18" s="275"/>
      <c r="Z18" s="275"/>
      <c r="AA18" s="276"/>
    </row>
    <row r="19" spans="1:27" s="68" customFormat="1" ht="407.25" customHeight="1" x14ac:dyDescent="0.25">
      <c r="A19" s="269" t="s">
        <v>276</v>
      </c>
      <c r="B19" s="279" t="s">
        <v>857</v>
      </c>
      <c r="C19" s="280"/>
      <c r="D19" s="280"/>
      <c r="E19" s="280"/>
      <c r="F19" s="281" t="s">
        <v>858</v>
      </c>
      <c r="G19" s="281"/>
      <c r="H19" s="281"/>
      <c r="I19" s="274"/>
      <c r="J19" s="240" t="s">
        <v>277</v>
      </c>
      <c r="K19" s="278" t="s">
        <v>859</v>
      </c>
      <c r="L19" s="281"/>
      <c r="M19" s="281"/>
      <c r="N19" s="281" t="s">
        <v>860</v>
      </c>
      <c r="O19" s="281"/>
      <c r="P19" s="281"/>
      <c r="Q19" s="281"/>
      <c r="R19" s="274"/>
      <c r="S19" s="240" t="s">
        <v>278</v>
      </c>
      <c r="T19" s="278" t="s">
        <v>887</v>
      </c>
      <c r="U19" s="281"/>
      <c r="V19" s="281"/>
      <c r="W19" s="281" t="s">
        <v>889</v>
      </c>
      <c r="X19" s="281"/>
      <c r="Y19" s="281"/>
      <c r="Z19" s="281"/>
      <c r="AA19" s="291"/>
    </row>
    <row r="20" spans="1:27" s="68" customFormat="1" ht="407.25" customHeight="1" x14ac:dyDescent="0.25">
      <c r="A20" s="270"/>
      <c r="B20" s="271" t="s">
        <v>878</v>
      </c>
      <c r="C20" s="272"/>
      <c r="D20" s="272"/>
      <c r="E20" s="273"/>
      <c r="F20" s="274" t="s">
        <v>878</v>
      </c>
      <c r="G20" s="275"/>
      <c r="H20" s="275"/>
      <c r="I20" s="276"/>
      <c r="J20" s="240"/>
      <c r="K20" s="277" t="s">
        <v>878</v>
      </c>
      <c r="L20" s="275"/>
      <c r="M20" s="278"/>
      <c r="N20" s="274" t="s">
        <v>878</v>
      </c>
      <c r="O20" s="275"/>
      <c r="P20" s="275"/>
      <c r="Q20" s="275"/>
      <c r="R20" s="276"/>
      <c r="S20" s="240"/>
      <c r="T20" s="289" t="s">
        <v>888</v>
      </c>
      <c r="U20" s="286"/>
      <c r="V20" s="290"/>
      <c r="W20" s="285" t="s">
        <v>890</v>
      </c>
      <c r="X20" s="286"/>
      <c r="Y20" s="286"/>
      <c r="Z20" s="286"/>
      <c r="AA20" s="287"/>
    </row>
    <row r="21" spans="1:27" ht="300" x14ac:dyDescent="0.25">
      <c r="A21" s="240" t="s">
        <v>279</v>
      </c>
      <c r="B21" s="279" t="s">
        <v>861</v>
      </c>
      <c r="C21" s="280"/>
      <c r="D21" s="280"/>
      <c r="E21" s="280"/>
      <c r="F21" s="281" t="s">
        <v>856</v>
      </c>
      <c r="G21" s="281"/>
      <c r="H21" s="281"/>
      <c r="I21" s="274"/>
      <c r="J21" s="240" t="s">
        <v>280</v>
      </c>
      <c r="K21" s="278" t="s">
        <v>862</v>
      </c>
      <c r="L21" s="281"/>
      <c r="M21" s="281"/>
      <c r="N21" s="281" t="s">
        <v>863</v>
      </c>
      <c r="O21" s="281"/>
      <c r="P21" s="281"/>
      <c r="Q21" s="281"/>
      <c r="R21" s="274"/>
      <c r="S21" s="240" t="s">
        <v>281</v>
      </c>
      <c r="T21" s="294" t="s">
        <v>864</v>
      </c>
      <c r="U21" s="292"/>
      <c r="V21" s="292"/>
      <c r="W21" s="292" t="s">
        <v>865</v>
      </c>
      <c r="X21" s="292"/>
      <c r="Y21" s="292"/>
      <c r="Z21" s="292"/>
      <c r="AA21" s="293"/>
    </row>
    <row r="22" spans="1:27" ht="303" customHeight="1" x14ac:dyDescent="0.25">
      <c r="A22" s="240" t="s">
        <v>282</v>
      </c>
      <c r="B22" s="279" t="s">
        <v>866</v>
      </c>
      <c r="C22" s="280"/>
      <c r="D22" s="280"/>
      <c r="E22" s="280"/>
      <c r="F22" s="281" t="s">
        <v>867</v>
      </c>
      <c r="G22" s="281"/>
      <c r="H22" s="281"/>
      <c r="I22" s="274"/>
      <c r="J22" s="240" t="s">
        <v>283</v>
      </c>
      <c r="K22" s="278" t="s">
        <v>868</v>
      </c>
      <c r="L22" s="281"/>
      <c r="M22" s="281"/>
      <c r="N22" s="281" t="s">
        <v>869</v>
      </c>
      <c r="O22" s="281"/>
      <c r="P22" s="281"/>
      <c r="Q22" s="281"/>
      <c r="R22" s="274"/>
      <c r="S22" s="240" t="s">
        <v>284</v>
      </c>
      <c r="T22" s="278" t="s">
        <v>870</v>
      </c>
      <c r="U22" s="281"/>
      <c r="V22" s="281"/>
      <c r="W22" s="281" t="s">
        <v>871</v>
      </c>
      <c r="X22" s="281"/>
      <c r="Y22" s="281"/>
      <c r="Z22" s="281"/>
      <c r="AA22" s="291"/>
    </row>
    <row r="23" spans="1:27" ht="409.6" thickBot="1" x14ac:dyDescent="0.3">
      <c r="A23" s="241" t="s">
        <v>285</v>
      </c>
      <c r="B23" s="298" t="s">
        <v>872</v>
      </c>
      <c r="C23" s="299"/>
      <c r="D23" s="299"/>
      <c r="E23" s="299"/>
      <c r="F23" s="295" t="s">
        <v>873</v>
      </c>
      <c r="G23" s="295"/>
      <c r="H23" s="295"/>
      <c r="I23" s="300"/>
      <c r="J23" s="241" t="s">
        <v>286</v>
      </c>
      <c r="K23" s="297" t="s">
        <v>874</v>
      </c>
      <c r="L23" s="295"/>
      <c r="M23" s="295"/>
      <c r="N23" s="295" t="s">
        <v>875</v>
      </c>
      <c r="O23" s="295"/>
      <c r="P23" s="295"/>
      <c r="Q23" s="295"/>
      <c r="R23" s="300"/>
      <c r="S23" s="241" t="s">
        <v>287</v>
      </c>
      <c r="T23" s="297" t="s">
        <v>876</v>
      </c>
      <c r="U23" s="295"/>
      <c r="V23" s="295"/>
      <c r="W23" s="295" t="s">
        <v>877</v>
      </c>
      <c r="X23" s="295"/>
      <c r="Y23" s="295"/>
      <c r="Z23" s="295"/>
      <c r="AA23" s="296"/>
    </row>
    <row r="24" spans="1:27" ht="82.5" customHeight="1" x14ac:dyDescent="0.25">
      <c r="A24" s="194"/>
      <c r="B24" s="194"/>
      <c r="C24" s="194"/>
      <c r="D24" s="194"/>
      <c r="E24" s="194"/>
      <c r="F24" s="194"/>
      <c r="G24" s="194"/>
      <c r="H24" s="194"/>
      <c r="I24" s="194"/>
      <c r="J24" s="194"/>
      <c r="K24" s="194"/>
      <c r="L24" s="194"/>
      <c r="M24" s="194"/>
      <c r="N24" s="194"/>
      <c r="O24" s="194"/>
      <c r="P24" s="194"/>
      <c r="Q24" s="194"/>
      <c r="R24" s="194"/>
    </row>
    <row r="25" spans="1:27" ht="99" customHeight="1" x14ac:dyDescent="0.25">
      <c r="A25" s="194"/>
      <c r="B25" s="194"/>
      <c r="C25" s="194"/>
      <c r="D25" s="194"/>
      <c r="E25" s="194"/>
      <c r="F25" s="194"/>
      <c r="G25" s="194"/>
      <c r="H25" s="194"/>
      <c r="I25" s="194"/>
      <c r="J25" s="194"/>
      <c r="K25" s="194"/>
      <c r="L25" s="194"/>
      <c r="M25" s="194"/>
      <c r="N25" s="194"/>
      <c r="O25" s="194"/>
      <c r="P25" s="194"/>
      <c r="Q25" s="194"/>
      <c r="R25" s="194"/>
    </row>
    <row r="26" spans="1:27" ht="190.5" customHeight="1" x14ac:dyDescent="0.25">
      <c r="A26" s="194"/>
      <c r="B26" s="194"/>
      <c r="C26" s="194"/>
      <c r="D26" s="194"/>
      <c r="E26" s="194"/>
      <c r="F26" s="194"/>
      <c r="G26" s="194"/>
      <c r="H26" s="194"/>
      <c r="I26" s="194"/>
      <c r="J26" s="194"/>
      <c r="K26" s="194"/>
      <c r="L26" s="194"/>
      <c r="M26" s="194"/>
      <c r="N26" s="194"/>
      <c r="O26" s="194"/>
      <c r="P26" s="194"/>
      <c r="Q26" s="194"/>
      <c r="R26" s="194"/>
    </row>
    <row r="27" spans="1:27" ht="190.5" customHeight="1" x14ac:dyDescent="0.25">
      <c r="A27" s="194"/>
      <c r="B27" s="194"/>
      <c r="C27" s="194"/>
      <c r="D27" s="194"/>
      <c r="E27" s="194"/>
      <c r="F27" s="194"/>
      <c r="G27" s="194"/>
      <c r="H27" s="194"/>
      <c r="I27" s="194"/>
      <c r="J27" s="194"/>
      <c r="K27" s="194"/>
      <c r="L27" s="194"/>
      <c r="M27" s="194"/>
      <c r="N27" s="194"/>
      <c r="O27" s="194"/>
      <c r="P27" s="194"/>
      <c r="Q27" s="194"/>
      <c r="R27" s="194"/>
    </row>
    <row r="28" spans="1:27" ht="99" customHeight="1" x14ac:dyDescent="0.25">
      <c r="A28" s="194"/>
      <c r="B28" s="194"/>
      <c r="C28" s="194"/>
      <c r="D28" s="194"/>
      <c r="E28" s="194"/>
      <c r="F28" s="194"/>
      <c r="G28" s="194"/>
      <c r="H28" s="194"/>
      <c r="I28" s="194"/>
      <c r="J28" s="194"/>
      <c r="K28" s="194"/>
      <c r="L28" s="194"/>
      <c r="M28" s="194"/>
      <c r="N28" s="194"/>
      <c r="O28" s="194"/>
      <c r="P28" s="194"/>
    </row>
    <row r="29" spans="1:27" ht="99.75" customHeight="1" x14ac:dyDescent="0.25">
      <c r="A29" s="194"/>
      <c r="B29" s="194"/>
      <c r="C29" s="194"/>
      <c r="D29" s="194"/>
      <c r="E29" s="194"/>
      <c r="F29" s="194"/>
      <c r="G29" s="194"/>
      <c r="H29" s="194"/>
      <c r="I29" s="194"/>
      <c r="J29" s="194"/>
      <c r="K29" s="194"/>
      <c r="L29" s="194"/>
      <c r="M29" s="194"/>
      <c r="N29" s="194"/>
      <c r="O29" s="194"/>
      <c r="P29" s="194"/>
    </row>
    <row r="30" spans="1:27" ht="99.75" customHeight="1" x14ac:dyDescent="0.25">
      <c r="A30" s="194"/>
      <c r="B30" s="194"/>
      <c r="C30" s="194"/>
      <c r="D30" s="194"/>
      <c r="E30" s="194"/>
      <c r="F30" s="194"/>
      <c r="G30" s="194"/>
      <c r="H30" s="194"/>
      <c r="I30" s="194"/>
      <c r="J30" s="194"/>
      <c r="K30" s="194"/>
      <c r="L30" s="194"/>
      <c r="M30" s="194"/>
      <c r="N30" s="194"/>
      <c r="O30" s="194"/>
      <c r="P30" s="194"/>
    </row>
    <row r="31" spans="1:27" ht="177.75" customHeight="1" x14ac:dyDescent="0.25">
      <c r="A31" s="194"/>
      <c r="B31" s="194"/>
      <c r="C31" s="194"/>
      <c r="D31" s="194"/>
      <c r="E31" s="194"/>
      <c r="F31" s="194"/>
      <c r="G31" s="194"/>
      <c r="H31" s="194"/>
      <c r="I31" s="194"/>
      <c r="J31" s="194"/>
      <c r="K31" s="194"/>
      <c r="L31" s="194"/>
      <c r="M31" s="194"/>
      <c r="N31" s="194"/>
      <c r="O31" s="194"/>
      <c r="P31" s="194"/>
    </row>
    <row r="32" spans="1:27" ht="77.25" customHeight="1" x14ac:dyDescent="0.25">
      <c r="A32" s="194"/>
      <c r="B32" s="194"/>
      <c r="C32" s="194"/>
      <c r="D32" s="194"/>
      <c r="E32" s="194"/>
      <c r="F32" s="194"/>
      <c r="G32" s="194"/>
      <c r="H32" s="194"/>
      <c r="I32" s="194"/>
      <c r="J32" s="194"/>
      <c r="K32" s="194"/>
      <c r="L32" s="194"/>
      <c r="M32" s="194"/>
      <c r="N32" s="194"/>
      <c r="O32" s="194"/>
      <c r="P32" s="194"/>
    </row>
    <row r="33" spans="1:19" ht="78" customHeight="1" x14ac:dyDescent="0.25">
      <c r="A33" s="194"/>
      <c r="B33" s="194"/>
      <c r="C33" s="194"/>
      <c r="D33" s="194"/>
      <c r="E33" s="194"/>
      <c r="F33" s="194"/>
      <c r="G33" s="194"/>
      <c r="H33" s="194"/>
      <c r="I33" s="194"/>
      <c r="J33" s="194"/>
      <c r="K33" s="194"/>
      <c r="L33" s="194"/>
      <c r="M33" s="194"/>
      <c r="N33" s="194"/>
      <c r="O33" s="194"/>
      <c r="P33" s="194"/>
    </row>
    <row r="34" spans="1:19" ht="184.5" customHeight="1" x14ac:dyDescent="0.25">
      <c r="A34" s="194"/>
      <c r="B34" s="194"/>
      <c r="C34" s="194"/>
      <c r="D34" s="194"/>
      <c r="E34" s="194"/>
      <c r="F34" s="194"/>
      <c r="G34" s="194"/>
      <c r="H34" s="194"/>
      <c r="I34" s="194"/>
      <c r="J34" s="194"/>
      <c r="K34" s="194"/>
      <c r="L34" s="194"/>
      <c r="M34" s="194"/>
      <c r="N34" s="194"/>
      <c r="O34" s="194"/>
      <c r="P34" s="194"/>
    </row>
    <row r="35" spans="1:19" ht="102" customHeight="1" x14ac:dyDescent="0.25">
      <c r="A35" s="194"/>
      <c r="B35" s="194"/>
      <c r="C35" s="194"/>
      <c r="D35" s="194"/>
      <c r="E35" s="194"/>
      <c r="F35" s="194"/>
      <c r="G35" s="194"/>
      <c r="H35" s="194"/>
      <c r="I35" s="194"/>
      <c r="J35" s="194"/>
      <c r="K35" s="194"/>
      <c r="L35" s="194"/>
      <c r="M35" s="194"/>
      <c r="N35" s="194"/>
      <c r="O35" s="194"/>
      <c r="P35" s="194"/>
    </row>
    <row r="36" spans="1:19" ht="32.25" customHeight="1" x14ac:dyDescent="0.25">
      <c r="A36" s="194"/>
      <c r="B36" s="194"/>
      <c r="C36" s="194"/>
      <c r="D36" s="194"/>
      <c r="E36" s="194"/>
      <c r="F36" s="194"/>
      <c r="G36" s="194"/>
      <c r="H36" s="194"/>
      <c r="I36" s="194"/>
      <c r="J36" s="194"/>
      <c r="K36" s="194"/>
      <c r="L36" s="194"/>
      <c r="M36" s="194"/>
      <c r="N36" s="194"/>
      <c r="O36" s="194"/>
      <c r="P36" s="194"/>
    </row>
    <row r="37" spans="1:19" ht="32.25" customHeight="1" x14ac:dyDescent="0.25">
      <c r="A37" s="194"/>
      <c r="B37" s="194"/>
      <c r="C37" s="194"/>
      <c r="D37" s="194"/>
      <c r="E37" s="194"/>
      <c r="F37" s="194"/>
      <c r="G37" s="194"/>
      <c r="H37" s="194"/>
      <c r="I37" s="194"/>
      <c r="J37" s="194"/>
      <c r="K37" s="194"/>
      <c r="L37" s="194"/>
      <c r="M37" s="194"/>
      <c r="N37" s="194"/>
      <c r="O37" s="194"/>
      <c r="P37" s="194"/>
    </row>
    <row r="38" spans="1:19" ht="44.25" customHeight="1" x14ac:dyDescent="0.25">
      <c r="A38" s="194"/>
      <c r="B38" s="194"/>
      <c r="C38" s="194"/>
      <c r="D38" s="194"/>
      <c r="E38" s="194"/>
      <c r="F38" s="194"/>
      <c r="G38" s="194"/>
      <c r="H38" s="194"/>
      <c r="I38" s="194"/>
      <c r="J38" s="194"/>
      <c r="K38" s="194"/>
      <c r="L38" s="194"/>
      <c r="M38" s="194"/>
      <c r="N38" s="194"/>
      <c r="O38" s="194"/>
      <c r="P38" s="194"/>
    </row>
    <row r="39" spans="1:19" ht="140.25" customHeight="1" x14ac:dyDescent="0.25">
      <c r="A39" s="194"/>
      <c r="B39" s="194"/>
      <c r="C39" s="194"/>
      <c r="D39" s="194"/>
      <c r="E39" s="194"/>
      <c r="F39" s="194"/>
      <c r="G39" s="194"/>
      <c r="H39" s="194"/>
      <c r="I39" s="194"/>
      <c r="J39" s="194"/>
      <c r="K39" s="194"/>
      <c r="L39" s="194"/>
      <c r="M39" s="194"/>
      <c r="N39" s="194"/>
      <c r="O39" s="194"/>
      <c r="P39" s="194"/>
    </row>
    <row r="40" spans="1:19" ht="85.5" customHeight="1" x14ac:dyDescent="0.25">
      <c r="A40" s="194"/>
      <c r="B40" s="194"/>
      <c r="C40" s="194"/>
      <c r="D40" s="194"/>
      <c r="E40" s="194"/>
      <c r="F40" s="194"/>
      <c r="G40" s="194"/>
      <c r="H40" s="194"/>
      <c r="I40" s="194"/>
      <c r="J40" s="194"/>
      <c r="K40" s="194"/>
      <c r="L40" s="194"/>
      <c r="M40" s="194"/>
      <c r="N40" s="194"/>
      <c r="O40" s="194"/>
      <c r="P40" s="194"/>
    </row>
    <row r="41" spans="1:19" ht="77.25" customHeight="1" x14ac:dyDescent="0.25">
      <c r="A41" s="194"/>
      <c r="B41" s="194"/>
      <c r="C41" s="194"/>
      <c r="D41" s="194"/>
      <c r="E41" s="194"/>
      <c r="F41" s="194"/>
      <c r="G41" s="194"/>
      <c r="H41" s="194"/>
      <c r="I41" s="194"/>
      <c r="J41" s="194"/>
      <c r="K41" s="194"/>
      <c r="L41" s="194"/>
      <c r="M41" s="194"/>
      <c r="N41" s="194"/>
      <c r="O41" s="194"/>
      <c r="P41" s="194"/>
    </row>
    <row r="42" spans="1:19" ht="75" customHeight="1" x14ac:dyDescent="0.25">
      <c r="A42" s="194"/>
      <c r="B42" s="194"/>
      <c r="C42" s="194"/>
      <c r="D42" s="194"/>
      <c r="E42" s="194"/>
      <c r="F42" s="194"/>
      <c r="G42" s="194"/>
      <c r="H42" s="194"/>
      <c r="I42" s="194"/>
      <c r="J42" s="194"/>
      <c r="K42" s="194"/>
      <c r="L42" s="194"/>
      <c r="M42" s="194"/>
      <c r="N42" s="194"/>
      <c r="O42" s="194"/>
      <c r="P42" s="194"/>
    </row>
    <row r="43" spans="1:19" ht="98.25" customHeight="1" x14ac:dyDescent="0.25">
      <c r="A43" s="194"/>
      <c r="B43" s="194"/>
      <c r="C43" s="194"/>
      <c r="D43" s="194"/>
      <c r="E43" s="194"/>
      <c r="F43" s="194"/>
      <c r="G43" s="194"/>
      <c r="H43" s="194"/>
      <c r="I43" s="194"/>
      <c r="J43" s="194"/>
      <c r="K43" s="194"/>
      <c r="L43" s="194"/>
      <c r="M43" s="194"/>
      <c r="N43" s="194"/>
      <c r="O43" s="194"/>
      <c r="P43" s="194"/>
    </row>
    <row r="44" spans="1:19" ht="84" customHeight="1" x14ac:dyDescent="0.25">
      <c r="A44" s="194"/>
      <c r="B44" s="194"/>
      <c r="C44" s="194"/>
      <c r="D44" s="194"/>
      <c r="E44" s="194"/>
      <c r="F44" s="194"/>
      <c r="G44" s="194"/>
      <c r="H44" s="194"/>
      <c r="I44" s="194"/>
      <c r="J44" s="194"/>
      <c r="K44" s="194"/>
      <c r="L44" s="194"/>
      <c r="M44" s="194"/>
      <c r="N44" s="194"/>
      <c r="O44" s="194"/>
      <c r="P44" s="194"/>
    </row>
    <row r="45" spans="1:19" ht="89.25" customHeight="1" x14ac:dyDescent="0.25">
      <c r="A45" s="194"/>
      <c r="B45" s="194"/>
      <c r="C45" s="194"/>
      <c r="D45" s="194"/>
      <c r="E45" s="194"/>
      <c r="F45" s="194"/>
      <c r="G45" s="194"/>
      <c r="H45" s="194"/>
      <c r="I45" s="194"/>
      <c r="J45" s="194"/>
      <c r="K45" s="194"/>
      <c r="L45" s="194"/>
      <c r="M45" s="194"/>
      <c r="N45" s="194"/>
      <c r="O45" s="194"/>
      <c r="P45" s="194"/>
    </row>
    <row r="46" spans="1:19" ht="78.75" customHeight="1" x14ac:dyDescent="0.25">
      <c r="A46" s="194"/>
      <c r="B46" s="194"/>
      <c r="C46" s="194"/>
      <c r="D46" s="194"/>
      <c r="E46" s="194"/>
      <c r="F46" s="194"/>
      <c r="G46" s="194"/>
      <c r="H46" s="194"/>
      <c r="I46" s="194"/>
      <c r="J46" s="194"/>
      <c r="K46" s="194"/>
      <c r="L46" s="194"/>
      <c r="M46" s="194"/>
      <c r="N46" s="194"/>
      <c r="O46" s="194"/>
      <c r="P46" s="194"/>
    </row>
    <row r="47" spans="1:19" ht="90" customHeight="1" x14ac:dyDescent="0.25">
      <c r="A47" s="194"/>
      <c r="B47" s="194"/>
      <c r="C47" s="194"/>
      <c r="D47" s="194"/>
      <c r="E47" s="194"/>
      <c r="F47" s="194"/>
      <c r="G47" s="194"/>
      <c r="H47" s="194"/>
      <c r="I47" s="194"/>
      <c r="J47" s="194"/>
      <c r="K47" s="194"/>
      <c r="L47" s="194"/>
      <c r="M47" s="194"/>
      <c r="N47" s="194"/>
      <c r="O47" s="194"/>
      <c r="P47" s="194"/>
    </row>
    <row r="48" spans="1:19" ht="24.75" customHeight="1" x14ac:dyDescent="0.25">
      <c r="A48" s="194"/>
      <c r="B48" s="194"/>
      <c r="C48" s="194"/>
      <c r="D48" s="194"/>
      <c r="E48" s="194"/>
      <c r="F48" s="194"/>
      <c r="G48" s="194"/>
      <c r="H48" s="194"/>
      <c r="I48" s="194"/>
      <c r="J48" s="194"/>
      <c r="K48" s="194"/>
      <c r="L48" s="194"/>
      <c r="M48" s="194"/>
      <c r="N48" s="194"/>
      <c r="O48" s="194"/>
      <c r="P48" s="194"/>
      <c r="Q48" s="194"/>
      <c r="R48" s="194"/>
    </row>
    <row r="49" spans="1:18" ht="24.75" customHeight="1" x14ac:dyDescent="0.25">
      <c r="A49" s="194"/>
      <c r="B49" s="194"/>
      <c r="C49" s="194"/>
      <c r="D49" s="194"/>
      <c r="E49" s="194"/>
      <c r="F49" s="194"/>
      <c r="G49" s="194"/>
      <c r="H49" s="194"/>
      <c r="I49" s="194"/>
      <c r="J49" s="194"/>
      <c r="K49" s="194"/>
      <c r="L49" s="194"/>
      <c r="M49" s="194"/>
      <c r="N49" s="194"/>
      <c r="O49" s="194"/>
      <c r="P49" s="194"/>
      <c r="Q49" s="194"/>
      <c r="R49" s="194"/>
    </row>
    <row r="50" spans="1:18" ht="24.75" customHeight="1" x14ac:dyDescent="0.25">
      <c r="A50" s="194"/>
      <c r="B50" s="194"/>
      <c r="C50" s="194"/>
      <c r="D50" s="194"/>
      <c r="E50" s="194"/>
      <c r="F50" s="194"/>
      <c r="G50" s="194"/>
      <c r="H50" s="194"/>
      <c r="I50" s="194"/>
      <c r="J50" s="194"/>
      <c r="K50" s="194"/>
      <c r="L50" s="194"/>
      <c r="M50" s="194"/>
      <c r="N50" s="194"/>
      <c r="O50" s="194"/>
      <c r="P50" s="194"/>
      <c r="Q50" s="194"/>
      <c r="R50" s="194"/>
    </row>
    <row r="51" spans="1:18" ht="24.75" customHeight="1" x14ac:dyDescent="0.25">
      <c r="A51" s="194"/>
      <c r="B51" s="194"/>
      <c r="C51" s="194"/>
      <c r="D51" s="194"/>
      <c r="E51" s="194"/>
      <c r="F51" s="194"/>
      <c r="G51" s="194"/>
      <c r="H51" s="194"/>
      <c r="I51" s="194"/>
      <c r="J51" s="194"/>
      <c r="K51" s="194"/>
      <c r="L51" s="194"/>
      <c r="M51" s="194"/>
      <c r="N51" s="194"/>
      <c r="O51" s="194"/>
      <c r="P51" s="194"/>
      <c r="Q51" s="194"/>
      <c r="R51" s="194"/>
    </row>
    <row r="52" spans="1:18" ht="24.75" customHeight="1" x14ac:dyDescent="0.25">
      <c r="A52" s="194"/>
      <c r="B52" s="194"/>
      <c r="C52" s="194"/>
      <c r="D52" s="194"/>
      <c r="E52" s="194"/>
      <c r="F52" s="194"/>
      <c r="G52" s="194"/>
      <c r="H52" s="194"/>
      <c r="I52" s="194"/>
      <c r="J52" s="194"/>
      <c r="K52" s="194"/>
      <c r="L52" s="194"/>
      <c r="M52" s="194"/>
      <c r="N52" s="194"/>
      <c r="O52" s="194"/>
      <c r="P52" s="194"/>
      <c r="Q52" s="194"/>
      <c r="R52" s="194"/>
    </row>
    <row r="53" spans="1:18" x14ac:dyDescent="0.25">
      <c r="A53" s="194"/>
      <c r="B53" s="194"/>
      <c r="C53" s="194"/>
      <c r="D53" s="194"/>
      <c r="E53" s="194"/>
      <c r="F53" s="194"/>
      <c r="G53" s="194"/>
      <c r="H53" s="194"/>
      <c r="I53" s="194"/>
      <c r="J53" s="194"/>
      <c r="K53" s="194"/>
      <c r="L53" s="194"/>
      <c r="M53" s="194"/>
      <c r="N53" s="194"/>
      <c r="O53" s="194"/>
      <c r="P53" s="194"/>
      <c r="Q53" s="194"/>
      <c r="R53" s="194"/>
    </row>
    <row r="54" spans="1:18" x14ac:dyDescent="0.25">
      <c r="A54" s="194"/>
      <c r="B54" s="194"/>
      <c r="C54" s="194"/>
      <c r="D54" s="194"/>
      <c r="E54" s="194"/>
      <c r="F54" s="194"/>
      <c r="G54" s="194"/>
      <c r="H54" s="194"/>
      <c r="I54" s="194"/>
      <c r="J54" s="194"/>
      <c r="K54" s="194"/>
      <c r="L54" s="194"/>
      <c r="M54" s="194"/>
      <c r="N54" s="194"/>
      <c r="O54" s="194"/>
      <c r="P54" s="194"/>
      <c r="Q54" s="194"/>
      <c r="R54" s="194"/>
    </row>
    <row r="55" spans="1:18" x14ac:dyDescent="0.25">
      <c r="A55" s="194"/>
      <c r="B55" s="194"/>
      <c r="C55" s="194"/>
      <c r="D55" s="194"/>
      <c r="E55" s="194"/>
      <c r="F55" s="194"/>
      <c r="G55" s="194"/>
      <c r="H55" s="194"/>
      <c r="I55" s="194"/>
      <c r="J55" s="194"/>
      <c r="K55" s="194"/>
      <c r="L55" s="194"/>
      <c r="M55" s="194"/>
      <c r="N55" s="194"/>
      <c r="O55" s="194"/>
      <c r="P55" s="194"/>
      <c r="Q55" s="194"/>
      <c r="R55" s="194"/>
    </row>
    <row r="56" spans="1:18" x14ac:dyDescent="0.25">
      <c r="A56" s="194"/>
      <c r="B56" s="194"/>
      <c r="C56" s="194"/>
      <c r="D56" s="194"/>
      <c r="E56" s="194"/>
      <c r="F56" s="194"/>
      <c r="G56" s="194"/>
      <c r="H56" s="194"/>
      <c r="I56" s="194"/>
      <c r="J56" s="194"/>
      <c r="K56" s="194"/>
      <c r="L56" s="194"/>
      <c r="M56" s="194"/>
      <c r="N56" s="194"/>
      <c r="O56" s="194"/>
      <c r="P56" s="194"/>
      <c r="Q56" s="194"/>
      <c r="R56" s="194"/>
    </row>
    <row r="57" spans="1:18" x14ac:dyDescent="0.25">
      <c r="A57" s="194"/>
      <c r="B57" s="194"/>
      <c r="C57" s="194"/>
      <c r="D57" s="194"/>
      <c r="E57" s="194"/>
      <c r="F57" s="194"/>
      <c r="G57" s="194"/>
      <c r="H57" s="194"/>
      <c r="I57" s="194"/>
      <c r="J57" s="194"/>
      <c r="K57" s="194"/>
      <c r="L57" s="194"/>
      <c r="M57" s="194"/>
      <c r="N57" s="194"/>
      <c r="O57" s="194"/>
      <c r="P57" s="194"/>
      <c r="Q57" s="194"/>
      <c r="R57" s="194"/>
    </row>
    <row r="58" spans="1:18" x14ac:dyDescent="0.25">
      <c r="A58" s="194"/>
      <c r="B58" s="194"/>
      <c r="C58" s="194"/>
      <c r="D58" s="194"/>
      <c r="E58" s="194"/>
      <c r="F58" s="194"/>
      <c r="G58" s="194"/>
      <c r="H58" s="194"/>
      <c r="I58" s="194"/>
      <c r="J58" s="194"/>
      <c r="K58" s="194"/>
      <c r="L58" s="194"/>
      <c r="M58" s="194"/>
      <c r="N58" s="194"/>
      <c r="O58" s="194"/>
      <c r="P58" s="194"/>
      <c r="Q58" s="194"/>
      <c r="R58" s="194"/>
    </row>
    <row r="59" spans="1:18" x14ac:dyDescent="0.25">
      <c r="A59" s="194"/>
      <c r="B59" s="194"/>
      <c r="C59" s="194"/>
      <c r="D59" s="194"/>
      <c r="E59" s="194"/>
      <c r="F59" s="194"/>
      <c r="G59" s="194"/>
      <c r="H59" s="194"/>
      <c r="I59" s="194"/>
      <c r="J59" s="194"/>
      <c r="K59" s="194"/>
      <c r="L59" s="194"/>
      <c r="M59" s="194"/>
      <c r="N59" s="194"/>
      <c r="O59" s="194"/>
      <c r="P59" s="194"/>
      <c r="Q59" s="194"/>
      <c r="R59" s="194"/>
    </row>
    <row r="60" spans="1:18" x14ac:dyDescent="0.25">
      <c r="A60" s="194"/>
      <c r="B60" s="194"/>
      <c r="C60" s="194"/>
      <c r="D60" s="194"/>
      <c r="E60" s="194"/>
      <c r="F60" s="194"/>
      <c r="G60" s="194"/>
      <c r="H60" s="194"/>
      <c r="I60" s="194"/>
      <c r="J60" s="194"/>
      <c r="K60" s="194"/>
      <c r="L60" s="194"/>
      <c r="M60" s="194"/>
      <c r="N60" s="194"/>
      <c r="O60" s="194"/>
      <c r="P60" s="194"/>
      <c r="Q60" s="194"/>
      <c r="R60" s="194"/>
    </row>
    <row r="61" spans="1:18" x14ac:dyDescent="0.25">
      <c r="A61" s="194"/>
      <c r="B61" s="194"/>
      <c r="C61" s="194"/>
      <c r="D61" s="194"/>
      <c r="E61" s="194"/>
      <c r="F61" s="194"/>
      <c r="G61" s="194"/>
      <c r="H61" s="194"/>
      <c r="I61" s="194"/>
      <c r="J61" s="194"/>
      <c r="K61" s="194"/>
      <c r="L61" s="194"/>
      <c r="M61" s="194"/>
      <c r="N61" s="194"/>
      <c r="O61" s="194"/>
      <c r="P61" s="194"/>
      <c r="Q61" s="194"/>
      <c r="R61" s="194"/>
    </row>
    <row r="62" spans="1:18" x14ac:dyDescent="0.25">
      <c r="A62" s="194"/>
      <c r="B62" s="194"/>
      <c r="C62" s="194"/>
      <c r="D62" s="194"/>
      <c r="E62" s="194"/>
      <c r="F62" s="194"/>
      <c r="G62" s="194"/>
      <c r="H62" s="194"/>
      <c r="I62" s="194"/>
      <c r="J62" s="194"/>
      <c r="K62" s="194"/>
      <c r="L62" s="194"/>
      <c r="M62" s="194"/>
      <c r="N62" s="194"/>
      <c r="O62" s="194"/>
      <c r="P62" s="194"/>
      <c r="Q62" s="194"/>
      <c r="R62" s="194"/>
    </row>
    <row r="63" spans="1:18" x14ac:dyDescent="0.25">
      <c r="A63" s="194"/>
      <c r="B63" s="194"/>
      <c r="C63" s="194"/>
      <c r="D63" s="194"/>
      <c r="E63" s="194"/>
      <c r="F63" s="194"/>
      <c r="G63" s="194"/>
      <c r="H63" s="194"/>
      <c r="I63" s="194"/>
      <c r="J63" s="194"/>
      <c r="K63" s="194"/>
      <c r="L63" s="194"/>
      <c r="M63" s="194"/>
      <c r="N63" s="194"/>
      <c r="O63" s="194"/>
      <c r="P63" s="194"/>
      <c r="Q63" s="194"/>
      <c r="R63" s="194"/>
    </row>
    <row r="64" spans="1:18" x14ac:dyDescent="0.25">
      <c r="A64" s="194"/>
      <c r="B64" s="194"/>
      <c r="C64" s="194"/>
      <c r="D64" s="194"/>
      <c r="E64" s="194"/>
      <c r="F64" s="194"/>
      <c r="G64" s="194"/>
      <c r="H64" s="194"/>
      <c r="I64" s="194"/>
      <c r="J64" s="194"/>
      <c r="K64" s="194"/>
      <c r="L64" s="194"/>
      <c r="M64" s="194"/>
      <c r="N64" s="194"/>
      <c r="O64" s="194"/>
      <c r="P64" s="194"/>
      <c r="Q64" s="194"/>
      <c r="R64" s="194"/>
    </row>
    <row r="65" spans="1:18" x14ac:dyDescent="0.25">
      <c r="A65" s="194"/>
      <c r="B65" s="194"/>
      <c r="C65" s="194"/>
      <c r="D65" s="194"/>
      <c r="E65" s="194"/>
      <c r="F65" s="194"/>
      <c r="G65" s="194"/>
      <c r="H65" s="194"/>
      <c r="I65" s="194"/>
      <c r="J65" s="194"/>
      <c r="K65" s="194"/>
      <c r="L65" s="194"/>
      <c r="M65" s="194"/>
      <c r="N65" s="194"/>
      <c r="O65" s="194"/>
      <c r="P65" s="194"/>
      <c r="Q65" s="194"/>
      <c r="R65" s="194"/>
    </row>
    <row r="66" spans="1:18" x14ac:dyDescent="0.25">
      <c r="A66" s="194"/>
      <c r="B66" s="194"/>
      <c r="C66" s="194"/>
      <c r="D66" s="194"/>
      <c r="E66" s="194"/>
      <c r="F66" s="194"/>
      <c r="G66" s="194"/>
      <c r="H66" s="194"/>
      <c r="I66" s="194"/>
      <c r="J66" s="194"/>
      <c r="K66" s="194"/>
      <c r="L66" s="194"/>
      <c r="M66" s="194"/>
      <c r="N66" s="194"/>
      <c r="O66" s="194"/>
      <c r="P66" s="194"/>
      <c r="Q66" s="194"/>
      <c r="R66" s="194"/>
    </row>
    <row r="67" spans="1:18" x14ac:dyDescent="0.25">
      <c r="A67" s="194"/>
      <c r="B67" s="194"/>
      <c r="C67" s="194"/>
      <c r="D67" s="194"/>
      <c r="E67" s="194"/>
      <c r="F67" s="194"/>
      <c r="G67" s="194"/>
      <c r="H67" s="194"/>
      <c r="I67" s="194"/>
      <c r="J67" s="194"/>
      <c r="K67" s="194"/>
      <c r="L67" s="194"/>
      <c r="M67" s="194"/>
      <c r="N67" s="194"/>
      <c r="O67" s="194"/>
      <c r="P67" s="194"/>
      <c r="Q67" s="194"/>
      <c r="R67" s="194"/>
    </row>
    <row r="68" spans="1:18" x14ac:dyDescent="0.25">
      <c r="A68" s="194"/>
      <c r="B68" s="194"/>
      <c r="C68" s="194"/>
      <c r="D68" s="194"/>
      <c r="E68" s="194"/>
      <c r="F68" s="194"/>
      <c r="G68" s="194"/>
      <c r="H68" s="194"/>
      <c r="I68" s="194"/>
      <c r="J68" s="194"/>
      <c r="K68" s="194"/>
      <c r="L68" s="194"/>
      <c r="M68" s="194"/>
      <c r="N68" s="194"/>
      <c r="O68" s="194"/>
      <c r="P68" s="194"/>
      <c r="Q68" s="194"/>
      <c r="R68" s="194"/>
    </row>
    <row r="69" spans="1:18" x14ac:dyDescent="0.25">
      <c r="A69" s="194"/>
      <c r="B69" s="194"/>
      <c r="C69" s="194"/>
      <c r="D69" s="194"/>
      <c r="E69" s="194"/>
      <c r="F69" s="194"/>
      <c r="G69" s="194"/>
      <c r="H69" s="194"/>
      <c r="I69" s="194"/>
      <c r="J69" s="194"/>
      <c r="K69" s="194"/>
      <c r="L69" s="194"/>
      <c r="M69" s="194"/>
      <c r="N69" s="194"/>
      <c r="O69" s="194"/>
      <c r="P69" s="194"/>
      <c r="Q69" s="194"/>
      <c r="R69" s="194"/>
    </row>
    <row r="70" spans="1:18" x14ac:dyDescent="0.25">
      <c r="A70" s="194"/>
      <c r="B70" s="194"/>
      <c r="C70" s="194"/>
      <c r="D70" s="194"/>
      <c r="E70" s="194"/>
      <c r="F70" s="194"/>
      <c r="G70" s="194"/>
      <c r="H70" s="194"/>
      <c r="I70" s="194"/>
      <c r="J70" s="194"/>
      <c r="K70" s="194"/>
      <c r="L70" s="194"/>
      <c r="M70" s="194"/>
      <c r="N70" s="194"/>
      <c r="O70" s="194"/>
      <c r="P70" s="194"/>
      <c r="Q70" s="194"/>
      <c r="R70" s="194"/>
    </row>
    <row r="71" spans="1:18" x14ac:dyDescent="0.25">
      <c r="A71" s="194"/>
      <c r="B71" s="194"/>
      <c r="C71" s="194"/>
      <c r="D71" s="194"/>
      <c r="E71" s="194"/>
      <c r="F71" s="194"/>
      <c r="G71" s="194"/>
      <c r="H71" s="194"/>
      <c r="I71" s="194"/>
      <c r="J71" s="194"/>
      <c r="K71" s="194"/>
      <c r="L71" s="194"/>
      <c r="M71" s="194"/>
      <c r="N71" s="194"/>
      <c r="O71" s="194"/>
      <c r="P71" s="194"/>
      <c r="Q71" s="194"/>
      <c r="R71" s="194"/>
    </row>
    <row r="72" spans="1:18" x14ac:dyDescent="0.25">
      <c r="A72" s="194"/>
      <c r="B72" s="194"/>
      <c r="C72" s="194"/>
      <c r="D72" s="194"/>
      <c r="E72" s="194"/>
      <c r="F72" s="194"/>
      <c r="G72" s="194"/>
      <c r="H72" s="194"/>
      <c r="I72" s="194"/>
      <c r="J72" s="194"/>
      <c r="K72" s="194"/>
      <c r="L72" s="194"/>
      <c r="M72" s="194"/>
      <c r="N72" s="194"/>
      <c r="O72" s="194"/>
      <c r="P72" s="194"/>
      <c r="Q72" s="194"/>
      <c r="R72" s="194"/>
    </row>
    <row r="73" spans="1:18" x14ac:dyDescent="0.25">
      <c r="A73" s="194"/>
      <c r="B73" s="194"/>
      <c r="C73" s="194"/>
      <c r="D73" s="194"/>
      <c r="E73" s="194"/>
      <c r="F73" s="194"/>
      <c r="G73" s="194"/>
      <c r="H73" s="194"/>
      <c r="I73" s="194"/>
      <c r="J73" s="194"/>
      <c r="K73" s="194"/>
      <c r="L73" s="194"/>
      <c r="M73" s="194"/>
      <c r="N73" s="194"/>
      <c r="O73" s="194"/>
      <c r="P73" s="194"/>
      <c r="Q73" s="194"/>
      <c r="R73" s="194"/>
    </row>
  </sheetData>
  <mergeCells count="77">
    <mergeCell ref="A9:AA10"/>
    <mergeCell ref="A11:AA12"/>
    <mergeCell ref="A13:I13"/>
    <mergeCell ref="J13:R13"/>
    <mergeCell ref="A1:A8"/>
    <mergeCell ref="B1:W8"/>
    <mergeCell ref="X1:AA4"/>
    <mergeCell ref="X5:Y6"/>
    <mergeCell ref="Z5:AA6"/>
    <mergeCell ref="X7:Y7"/>
    <mergeCell ref="Z7:AA7"/>
    <mergeCell ref="X8:Y8"/>
    <mergeCell ref="Z8:AA8"/>
    <mergeCell ref="S13:AA13"/>
    <mergeCell ref="W15:AA15"/>
    <mergeCell ref="B14:E14"/>
    <mergeCell ref="F14:I14"/>
    <mergeCell ref="K14:M14"/>
    <mergeCell ref="N14:R14"/>
    <mergeCell ref="T14:V14"/>
    <mergeCell ref="B15:E15"/>
    <mergeCell ref="F15:I15"/>
    <mergeCell ref="K15:M15"/>
    <mergeCell ref="N15:R15"/>
    <mergeCell ref="T15:V15"/>
    <mergeCell ref="W14:AA14"/>
    <mergeCell ref="B21:E21"/>
    <mergeCell ref="F21:I21"/>
    <mergeCell ref="T21:V21"/>
    <mergeCell ref="K21:M21"/>
    <mergeCell ref="W23:AA23"/>
    <mergeCell ref="B22:E22"/>
    <mergeCell ref="F22:I22"/>
    <mergeCell ref="K22:M22"/>
    <mergeCell ref="T22:V22"/>
    <mergeCell ref="W22:AA22"/>
    <mergeCell ref="T23:V23"/>
    <mergeCell ref="B23:E23"/>
    <mergeCell ref="F23:I23"/>
    <mergeCell ref="K23:M23"/>
    <mergeCell ref="N23:R23"/>
    <mergeCell ref="N22:R22"/>
    <mergeCell ref="N21:R21"/>
    <mergeCell ref="W21:AA21"/>
    <mergeCell ref="T19:V19"/>
    <mergeCell ref="W19:AA19"/>
    <mergeCell ref="T20:V20"/>
    <mergeCell ref="W20:AA20"/>
    <mergeCell ref="F17:I17"/>
    <mergeCell ref="W17:AA17"/>
    <mergeCell ref="T17:V17"/>
    <mergeCell ref="N17:R17"/>
    <mergeCell ref="N19:R19"/>
    <mergeCell ref="T16:V16"/>
    <mergeCell ref="W16:AA16"/>
    <mergeCell ref="A17:A18"/>
    <mergeCell ref="B18:E18"/>
    <mergeCell ref="F18:I18"/>
    <mergeCell ref="K18:M18"/>
    <mergeCell ref="N18:R18"/>
    <mergeCell ref="T18:V18"/>
    <mergeCell ref="W18:AA18"/>
    <mergeCell ref="A15:A16"/>
    <mergeCell ref="B16:E16"/>
    <mergeCell ref="F16:I16"/>
    <mergeCell ref="K16:M16"/>
    <mergeCell ref="N16:R16"/>
    <mergeCell ref="K17:M17"/>
    <mergeCell ref="B17:E17"/>
    <mergeCell ref="A19:A20"/>
    <mergeCell ref="B20:E20"/>
    <mergeCell ref="F20:I20"/>
    <mergeCell ref="K20:M20"/>
    <mergeCell ref="N20:R20"/>
    <mergeCell ref="B19:E19"/>
    <mergeCell ref="F19:I19"/>
    <mergeCell ref="K19:M19"/>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68" customWidth="1"/>
    <col min="2" max="2" width="17" customWidth="1"/>
    <col min="3" max="3" width="17.7109375" customWidth="1"/>
    <col min="4" max="4" width="14.42578125" customWidth="1"/>
    <col min="7" max="7" width="14.42578125" customWidth="1"/>
    <col min="21" max="21" width="11.42578125" style="108" customWidth="1"/>
    <col min="22" max="22" width="11.42578125" style="168"/>
  </cols>
  <sheetData>
    <row r="1" spans="1:22" ht="195" x14ac:dyDescent="0.25">
      <c r="A1" s="169" t="s">
        <v>594</v>
      </c>
      <c r="B1" s="169" t="s">
        <v>574</v>
      </c>
      <c r="C1" s="169" t="s">
        <v>575</v>
      </c>
      <c r="D1" s="169" t="s">
        <v>576</v>
      </c>
      <c r="E1" s="169" t="s">
        <v>577</v>
      </c>
      <c r="F1" s="169" t="s">
        <v>578</v>
      </c>
      <c r="G1" s="169" t="s">
        <v>579</v>
      </c>
      <c r="H1" s="169" t="s">
        <v>580</v>
      </c>
      <c r="I1" s="169" t="s">
        <v>581</v>
      </c>
      <c r="J1" s="169" t="s">
        <v>582</v>
      </c>
      <c r="K1" s="169" t="s">
        <v>583</v>
      </c>
      <c r="L1" s="169" t="s">
        <v>584</v>
      </c>
      <c r="M1" s="169" t="s">
        <v>585</v>
      </c>
      <c r="N1" s="169" t="s">
        <v>586</v>
      </c>
      <c r="O1" s="169" t="s">
        <v>587</v>
      </c>
      <c r="P1" s="169" t="s">
        <v>588</v>
      </c>
      <c r="Q1" s="169" t="s">
        <v>589</v>
      </c>
      <c r="R1" s="169" t="s">
        <v>590</v>
      </c>
      <c r="S1" s="169" t="s">
        <v>591</v>
      </c>
      <c r="T1" s="169" t="s">
        <v>592</v>
      </c>
      <c r="U1" s="170" t="s">
        <v>247</v>
      </c>
      <c r="V1" s="169" t="s">
        <v>593</v>
      </c>
    </row>
    <row r="2" spans="1:22" ht="14.45" x14ac:dyDescent="0.35">
      <c r="A2" s="167"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67" t="str">
        <f>IF(U2&lt;=5,"Moderado",IF(U2&lt;=10,"Mayor","Catastrofico"))</f>
        <v>Mayor</v>
      </c>
    </row>
    <row r="3" spans="1:22" ht="14.45" x14ac:dyDescent="0.35">
      <c r="A3" s="167"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7" t="str">
        <f t="shared" ref="V3:V6" si="1">IF(U3&lt;=5,"Moderado",IF(U3&lt;=10,"Mayor","Catastrofico"))</f>
        <v>Catastrofico</v>
      </c>
    </row>
    <row r="4" spans="1:22" ht="14.45" x14ac:dyDescent="0.35">
      <c r="A4" s="167" t="s">
        <v>596</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7" t="str">
        <f t="shared" si="1"/>
        <v>Catastrofico</v>
      </c>
    </row>
    <row r="5" spans="1:22" ht="14.45" x14ac:dyDescent="0.35">
      <c r="A5" s="167" t="s">
        <v>597</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7" t="str">
        <f>IF(U5&lt;=5,"Moderado",IF(U5&lt;=10,"Mayor","Catastrofico"))</f>
        <v>Catastrofico</v>
      </c>
    </row>
    <row r="6" spans="1:22" ht="14.45" x14ac:dyDescent="0.35">
      <c r="A6" s="167" t="s">
        <v>598</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7" t="str">
        <f t="shared" si="1"/>
        <v>Catastrofico</v>
      </c>
    </row>
    <row r="7" spans="1:22" ht="15.75" customHeight="1" x14ac:dyDescent="0.35">
      <c r="A7" s="167"/>
      <c r="B7" s="109"/>
      <c r="C7" s="109"/>
      <c r="D7" s="109"/>
      <c r="E7" s="109"/>
      <c r="F7" s="109"/>
      <c r="G7" s="109"/>
      <c r="H7" s="109"/>
      <c r="I7" s="109"/>
      <c r="J7" s="109"/>
      <c r="K7" s="109"/>
      <c r="L7" s="109"/>
      <c r="M7" s="109"/>
      <c r="N7" s="109"/>
      <c r="O7" s="109"/>
      <c r="P7" s="109"/>
      <c r="Q7" s="109"/>
      <c r="R7" s="109"/>
      <c r="S7" s="109"/>
      <c r="T7" s="109"/>
      <c r="U7" s="110"/>
      <c r="V7" s="167"/>
    </row>
    <row r="8" spans="1:22" ht="14.45" x14ac:dyDescent="0.35">
      <c r="A8" s="167"/>
      <c r="B8" s="109"/>
      <c r="C8" s="109"/>
      <c r="D8" s="109"/>
      <c r="E8" s="109"/>
      <c r="F8" s="109"/>
      <c r="G8" s="109"/>
      <c r="H8" s="109"/>
      <c r="I8" s="109"/>
      <c r="J8" s="109"/>
      <c r="K8" s="109"/>
      <c r="L8" s="109"/>
      <c r="M8" s="109"/>
      <c r="N8" s="109"/>
      <c r="O8" s="109"/>
      <c r="P8" s="109"/>
      <c r="Q8" s="109"/>
      <c r="R8" s="109"/>
      <c r="S8" s="109"/>
      <c r="T8" s="109"/>
      <c r="U8" s="110"/>
      <c r="V8" s="167"/>
    </row>
    <row r="9" spans="1:22" ht="14.45" x14ac:dyDescent="0.35">
      <c r="A9" s="167"/>
      <c r="B9" s="109"/>
      <c r="C9" s="109"/>
      <c r="D9" s="109"/>
      <c r="E9" s="109"/>
      <c r="F9" s="109"/>
      <c r="G9" s="109"/>
      <c r="H9" s="109"/>
      <c r="I9" s="109"/>
      <c r="J9" s="109"/>
      <c r="K9" s="109"/>
      <c r="L9" s="109"/>
      <c r="M9" s="109"/>
      <c r="N9" s="109"/>
      <c r="O9" s="109"/>
      <c r="P9" s="109"/>
      <c r="Q9" s="109"/>
      <c r="R9" s="109"/>
      <c r="S9" s="109"/>
      <c r="T9" s="109"/>
      <c r="U9" s="110"/>
      <c r="V9" s="167"/>
    </row>
    <row r="10" spans="1:22" ht="14.45" x14ac:dyDescent="0.35">
      <c r="A10" s="167"/>
      <c r="B10" s="109"/>
      <c r="C10" s="109"/>
      <c r="D10" s="109"/>
      <c r="E10" s="109"/>
      <c r="F10" s="109"/>
      <c r="G10" s="109"/>
      <c r="H10" s="109"/>
      <c r="I10" s="109"/>
      <c r="J10" s="109"/>
      <c r="K10" s="109"/>
      <c r="L10" s="109"/>
      <c r="M10" s="109"/>
      <c r="N10" s="109"/>
      <c r="O10" s="109"/>
      <c r="P10" s="109"/>
      <c r="Q10" s="109"/>
      <c r="R10" s="109"/>
      <c r="S10" s="109"/>
      <c r="T10" s="109"/>
      <c r="U10" s="110"/>
      <c r="V10" s="167"/>
    </row>
    <row r="11" spans="1:22" ht="14.45" x14ac:dyDescent="0.35">
      <c r="A11" s="167"/>
      <c r="B11" s="109"/>
      <c r="C11" s="109"/>
      <c r="D11" s="109"/>
      <c r="E11" s="109"/>
      <c r="F11" s="109"/>
      <c r="G11" s="109"/>
      <c r="H11" s="109"/>
      <c r="I11" s="109"/>
      <c r="J11" s="109"/>
      <c r="K11" s="109"/>
      <c r="L11" s="109"/>
      <c r="M11" s="109"/>
      <c r="N11" s="109"/>
      <c r="O11" s="109"/>
      <c r="P11" s="109"/>
      <c r="Q11" s="109"/>
      <c r="R11" s="109"/>
      <c r="S11" s="109"/>
      <c r="T11" s="109"/>
      <c r="U11" s="110"/>
      <c r="V11" s="167"/>
    </row>
    <row r="12" spans="1:22" ht="14.45" x14ac:dyDescent="0.35">
      <c r="A12" s="167"/>
      <c r="B12" s="109"/>
      <c r="C12" s="109"/>
      <c r="D12" s="109"/>
      <c r="E12" s="109"/>
      <c r="F12" s="109"/>
      <c r="G12" s="109"/>
      <c r="H12" s="109"/>
      <c r="I12" s="109"/>
      <c r="J12" s="109"/>
      <c r="K12" s="109"/>
      <c r="L12" s="109"/>
      <c r="M12" s="109"/>
      <c r="N12" s="109"/>
      <c r="O12" s="109"/>
      <c r="P12" s="109"/>
      <c r="Q12" s="109"/>
      <c r="R12" s="109"/>
      <c r="S12" s="109"/>
      <c r="T12" s="109"/>
      <c r="U12" s="110"/>
      <c r="V12" s="167"/>
    </row>
    <row r="13" spans="1:22" ht="14.45" x14ac:dyDescent="0.35">
      <c r="A13" s="167"/>
      <c r="B13" s="109"/>
      <c r="C13" s="109"/>
      <c r="D13" s="109"/>
      <c r="E13" s="109"/>
      <c r="F13" s="109"/>
      <c r="G13" s="109"/>
      <c r="H13" s="109"/>
      <c r="I13" s="109"/>
      <c r="J13" s="109"/>
      <c r="K13" s="109"/>
      <c r="L13" s="109"/>
      <c r="M13" s="109"/>
      <c r="N13" s="109"/>
      <c r="O13" s="109"/>
      <c r="P13" s="109"/>
      <c r="Q13" s="109"/>
      <c r="R13" s="109"/>
      <c r="S13" s="109"/>
      <c r="T13" s="109"/>
      <c r="U13" s="110"/>
      <c r="V13" s="167"/>
    </row>
    <row r="14" spans="1:22" ht="14.45" x14ac:dyDescent="0.35">
      <c r="A14" s="167"/>
      <c r="B14" s="109"/>
      <c r="C14" s="109"/>
      <c r="D14" s="109"/>
      <c r="E14" s="109"/>
      <c r="F14" s="109"/>
      <c r="G14" s="109"/>
      <c r="H14" s="109"/>
      <c r="I14" s="109"/>
      <c r="J14" s="109"/>
      <c r="K14" s="109"/>
      <c r="L14" s="109"/>
      <c r="M14" s="109"/>
      <c r="N14" s="109"/>
      <c r="O14" s="109"/>
      <c r="P14" s="109"/>
      <c r="Q14" s="109"/>
      <c r="R14" s="109"/>
      <c r="S14" s="109"/>
      <c r="T14" s="109"/>
      <c r="U14" s="110"/>
      <c r="V14" s="167"/>
    </row>
    <row r="15" spans="1:22" ht="14.45" x14ac:dyDescent="0.35">
      <c r="A15" s="167"/>
      <c r="B15" s="109"/>
      <c r="C15" s="109"/>
      <c r="D15" s="109"/>
      <c r="E15" s="109"/>
      <c r="F15" s="109"/>
      <c r="G15" s="109"/>
      <c r="H15" s="109"/>
      <c r="I15" s="109"/>
      <c r="J15" s="109"/>
      <c r="K15" s="109"/>
      <c r="L15" s="109"/>
      <c r="M15" s="109"/>
      <c r="N15" s="109"/>
      <c r="O15" s="109"/>
      <c r="P15" s="109"/>
      <c r="Q15" s="109"/>
      <c r="R15" s="109"/>
      <c r="S15" s="109"/>
      <c r="T15" s="109"/>
      <c r="U15" s="110"/>
      <c r="V15" s="167"/>
    </row>
    <row r="16" spans="1:22" ht="14.45" x14ac:dyDescent="0.35">
      <c r="A16" s="167"/>
      <c r="B16" s="109"/>
      <c r="C16" s="109"/>
      <c r="D16" s="109"/>
      <c r="E16" s="109"/>
      <c r="F16" s="109"/>
      <c r="G16" s="109"/>
      <c r="H16" s="109"/>
      <c r="I16" s="109"/>
      <c r="J16" s="109"/>
      <c r="K16" s="109"/>
      <c r="L16" s="109"/>
      <c r="M16" s="109"/>
      <c r="N16" s="109"/>
      <c r="O16" s="109"/>
      <c r="P16" s="109"/>
      <c r="Q16" s="109"/>
      <c r="R16" s="109"/>
      <c r="S16" s="109"/>
      <c r="T16" s="109"/>
      <c r="U16" s="110"/>
      <c r="V16" s="167"/>
    </row>
    <row r="17" spans="1:22" ht="14.45" x14ac:dyDescent="0.35">
      <c r="A17" s="167"/>
      <c r="B17" s="109"/>
      <c r="C17" s="109"/>
      <c r="D17" s="109"/>
      <c r="E17" s="109"/>
      <c r="F17" s="109"/>
      <c r="G17" s="109"/>
      <c r="H17" s="109"/>
      <c r="I17" s="109"/>
      <c r="J17" s="109"/>
      <c r="K17" s="109"/>
      <c r="L17" s="109"/>
      <c r="M17" s="109"/>
      <c r="N17" s="109"/>
      <c r="O17" s="109"/>
      <c r="P17" s="109"/>
      <c r="Q17" s="109"/>
      <c r="R17" s="109"/>
      <c r="S17" s="109"/>
      <c r="T17" s="109"/>
      <c r="U17" s="110"/>
      <c r="V17" s="167"/>
    </row>
    <row r="18" spans="1:22" ht="14.45" x14ac:dyDescent="0.35">
      <c r="A18" s="167"/>
      <c r="B18" s="109"/>
      <c r="C18" s="109"/>
      <c r="D18" s="109"/>
      <c r="E18" s="109"/>
      <c r="F18" s="109"/>
      <c r="G18" s="109"/>
      <c r="H18" s="109"/>
      <c r="I18" s="109"/>
      <c r="J18" s="109"/>
      <c r="K18" s="109"/>
      <c r="L18" s="109"/>
      <c r="M18" s="109"/>
      <c r="N18" s="109"/>
      <c r="O18" s="109"/>
      <c r="P18" s="109"/>
      <c r="Q18" s="109"/>
      <c r="R18" s="109"/>
      <c r="S18" s="109"/>
      <c r="T18" s="109"/>
      <c r="U18" s="110"/>
      <c r="V18" s="167"/>
    </row>
    <row r="19" spans="1:22" ht="14.45" x14ac:dyDescent="0.35">
      <c r="A19" s="167"/>
      <c r="B19" s="109"/>
      <c r="C19" s="109"/>
      <c r="D19" s="109"/>
      <c r="E19" s="109"/>
      <c r="F19" s="109"/>
      <c r="G19" s="109"/>
      <c r="H19" s="109"/>
      <c r="I19" s="109"/>
      <c r="J19" s="109"/>
      <c r="K19" s="109"/>
      <c r="L19" s="109"/>
      <c r="M19" s="109"/>
      <c r="N19" s="109"/>
      <c r="O19" s="109"/>
      <c r="P19" s="109"/>
      <c r="Q19" s="109"/>
      <c r="R19" s="109"/>
      <c r="S19" s="109"/>
      <c r="T19" s="109"/>
      <c r="U19" s="110"/>
      <c r="V19" s="167"/>
    </row>
    <row r="20" spans="1:22" ht="14.45" x14ac:dyDescent="0.35">
      <c r="A20" s="167"/>
      <c r="B20" s="109"/>
      <c r="C20" s="109"/>
      <c r="D20" s="109"/>
      <c r="E20" s="109"/>
      <c r="F20" s="109"/>
      <c r="G20" s="109"/>
      <c r="H20" s="109"/>
      <c r="I20" s="109"/>
      <c r="J20" s="109"/>
      <c r="K20" s="109"/>
      <c r="L20" s="109"/>
      <c r="M20" s="109"/>
      <c r="N20" s="109"/>
      <c r="O20" s="109"/>
      <c r="P20" s="109"/>
      <c r="Q20" s="109"/>
      <c r="R20" s="109"/>
      <c r="S20" s="109"/>
      <c r="T20" s="109"/>
      <c r="U20" s="110"/>
      <c r="V20" s="167"/>
    </row>
    <row r="21" spans="1:22" ht="14.45" x14ac:dyDescent="0.35">
      <c r="A21" s="167"/>
      <c r="B21" s="109"/>
      <c r="C21" s="109"/>
      <c r="D21" s="109"/>
      <c r="E21" s="109"/>
      <c r="F21" s="109"/>
      <c r="G21" s="109"/>
      <c r="H21" s="109"/>
      <c r="I21" s="109"/>
      <c r="J21" s="109"/>
      <c r="K21" s="109"/>
      <c r="L21" s="109"/>
      <c r="M21" s="109"/>
      <c r="N21" s="109"/>
      <c r="O21" s="109"/>
      <c r="P21" s="109"/>
      <c r="Q21" s="109"/>
      <c r="R21" s="109"/>
      <c r="S21" s="109"/>
      <c r="T21" s="109"/>
      <c r="U21" s="110"/>
      <c r="V21" s="167"/>
    </row>
    <row r="22" spans="1:22" ht="14.45" x14ac:dyDescent="0.35">
      <c r="A22" s="167"/>
      <c r="B22" s="109"/>
      <c r="C22" s="109"/>
      <c r="D22" s="109"/>
      <c r="E22" s="109"/>
      <c r="F22" s="109"/>
      <c r="G22" s="109"/>
      <c r="H22" s="109"/>
      <c r="I22" s="109"/>
      <c r="J22" s="109"/>
      <c r="K22" s="109"/>
      <c r="L22" s="109"/>
      <c r="M22" s="109"/>
      <c r="N22" s="109"/>
      <c r="O22" s="109"/>
      <c r="P22" s="109"/>
      <c r="Q22" s="109"/>
      <c r="R22" s="109"/>
      <c r="S22" s="109"/>
      <c r="T22" s="109"/>
      <c r="U22" s="110"/>
      <c r="V22" s="167"/>
    </row>
    <row r="23" spans="1:22" ht="14.45" x14ac:dyDescent="0.35">
      <c r="A23" s="167"/>
      <c r="B23" s="109"/>
      <c r="C23" s="109"/>
      <c r="D23" s="109"/>
      <c r="E23" s="109"/>
      <c r="F23" s="109"/>
      <c r="G23" s="109"/>
      <c r="H23" s="109"/>
      <c r="I23" s="109"/>
      <c r="J23" s="109"/>
      <c r="K23" s="109"/>
      <c r="L23" s="109"/>
      <c r="M23" s="109"/>
      <c r="N23" s="109"/>
      <c r="O23" s="109"/>
      <c r="P23" s="109"/>
      <c r="Q23" s="109"/>
      <c r="R23" s="109"/>
      <c r="S23" s="109"/>
      <c r="T23" s="109"/>
      <c r="U23" s="110"/>
      <c r="V23" s="167"/>
    </row>
    <row r="24" spans="1:22" ht="14.45" x14ac:dyDescent="0.35">
      <c r="A24" s="167"/>
      <c r="B24" s="109"/>
      <c r="C24" s="109"/>
      <c r="D24" s="109"/>
      <c r="E24" s="109"/>
      <c r="F24" s="109"/>
      <c r="G24" s="109"/>
      <c r="H24" s="109"/>
      <c r="I24" s="109"/>
      <c r="J24" s="109"/>
      <c r="K24" s="109"/>
      <c r="L24" s="109"/>
      <c r="M24" s="109"/>
      <c r="N24" s="109"/>
      <c r="O24" s="109"/>
      <c r="P24" s="109"/>
      <c r="Q24" s="109"/>
      <c r="R24" s="109"/>
      <c r="S24" s="109"/>
      <c r="T24" s="109"/>
      <c r="U24" s="110"/>
      <c r="V24" s="167"/>
    </row>
    <row r="25" spans="1:22" ht="14.45" x14ac:dyDescent="0.35">
      <c r="A25" s="167"/>
      <c r="B25" s="109"/>
      <c r="C25" s="109"/>
      <c r="D25" s="109"/>
      <c r="E25" s="109"/>
      <c r="F25" s="109"/>
      <c r="G25" s="109"/>
      <c r="H25" s="109"/>
      <c r="I25" s="109"/>
      <c r="J25" s="109"/>
      <c r="K25" s="109"/>
      <c r="L25" s="109"/>
      <c r="M25" s="109"/>
      <c r="N25" s="109"/>
      <c r="O25" s="109"/>
      <c r="P25" s="109"/>
      <c r="Q25" s="109"/>
      <c r="R25" s="109"/>
      <c r="S25" s="109"/>
      <c r="T25" s="109"/>
      <c r="U25" s="110"/>
      <c r="V25" s="167"/>
    </row>
    <row r="26" spans="1:22" ht="14.45" x14ac:dyDescent="0.35">
      <c r="A26" s="167"/>
      <c r="B26" s="109"/>
      <c r="C26" s="109"/>
      <c r="D26" s="109"/>
      <c r="E26" s="109"/>
      <c r="F26" s="109"/>
      <c r="G26" s="109"/>
      <c r="H26" s="109"/>
      <c r="I26" s="109"/>
      <c r="J26" s="109"/>
      <c r="K26" s="109"/>
      <c r="L26" s="109"/>
      <c r="M26" s="109"/>
      <c r="N26" s="109"/>
      <c r="O26" s="109"/>
      <c r="P26" s="109"/>
      <c r="Q26" s="109"/>
      <c r="R26" s="109"/>
      <c r="S26" s="109"/>
      <c r="T26" s="109"/>
      <c r="U26" s="110"/>
      <c r="V26" s="167"/>
    </row>
    <row r="27" spans="1:22" ht="14.45" x14ac:dyDescent="0.35">
      <c r="A27" s="167"/>
      <c r="B27" s="109"/>
      <c r="C27" s="109"/>
      <c r="D27" s="109"/>
      <c r="E27" s="109"/>
      <c r="F27" s="109"/>
      <c r="G27" s="109"/>
      <c r="H27" s="109"/>
      <c r="I27" s="109"/>
      <c r="J27" s="109"/>
      <c r="K27" s="109"/>
      <c r="L27" s="109"/>
      <c r="M27" s="109"/>
      <c r="N27" s="109"/>
      <c r="O27" s="109"/>
      <c r="P27" s="109"/>
      <c r="Q27" s="109"/>
      <c r="R27" s="109"/>
      <c r="S27" s="109"/>
      <c r="T27" s="109"/>
      <c r="U27" s="110"/>
      <c r="V27" s="167"/>
    </row>
    <row r="28" spans="1:22" ht="14.45" x14ac:dyDescent="0.35">
      <c r="A28" s="167"/>
      <c r="B28" s="109"/>
      <c r="C28" s="109"/>
      <c r="D28" s="109"/>
      <c r="E28" s="109"/>
      <c r="F28" s="109"/>
      <c r="G28" s="109"/>
      <c r="H28" s="109"/>
      <c r="I28" s="109"/>
      <c r="J28" s="109"/>
      <c r="K28" s="109"/>
      <c r="L28" s="109"/>
      <c r="M28" s="109"/>
      <c r="N28" s="109"/>
      <c r="O28" s="109"/>
      <c r="P28" s="109"/>
      <c r="Q28" s="109"/>
      <c r="R28" s="109"/>
      <c r="S28" s="109"/>
      <c r="T28" s="109"/>
      <c r="U28" s="110"/>
      <c r="V28" s="167"/>
    </row>
    <row r="29" spans="1:22" ht="14.45" x14ac:dyDescent="0.35">
      <c r="A29" s="167"/>
      <c r="B29" s="109"/>
      <c r="C29" s="109"/>
      <c r="D29" s="109"/>
      <c r="E29" s="109"/>
      <c r="F29" s="109"/>
      <c r="G29" s="109"/>
      <c r="H29" s="109"/>
      <c r="I29" s="109"/>
      <c r="J29" s="109"/>
      <c r="K29" s="109"/>
      <c r="L29" s="109"/>
      <c r="M29" s="109"/>
      <c r="N29" s="109"/>
      <c r="O29" s="109"/>
      <c r="P29" s="109"/>
      <c r="Q29" s="109"/>
      <c r="R29" s="109"/>
      <c r="S29" s="109"/>
      <c r="T29" s="109"/>
      <c r="U29" s="110"/>
      <c r="V29" s="167"/>
    </row>
    <row r="30" spans="1:22" ht="14.45" x14ac:dyDescent="0.35">
      <c r="A30" s="167"/>
      <c r="B30" s="109"/>
      <c r="C30" s="109"/>
      <c r="D30" s="109"/>
      <c r="E30" s="109"/>
      <c r="F30" s="109"/>
      <c r="G30" s="109"/>
      <c r="H30" s="109"/>
      <c r="I30" s="109"/>
      <c r="J30" s="109"/>
      <c r="K30" s="109"/>
      <c r="L30" s="109"/>
      <c r="M30" s="109"/>
      <c r="N30" s="109"/>
      <c r="O30" s="109"/>
      <c r="P30" s="109"/>
      <c r="Q30" s="109"/>
      <c r="R30" s="109"/>
      <c r="S30" s="109"/>
      <c r="T30" s="109"/>
      <c r="U30" s="110"/>
      <c r="V30" s="167"/>
    </row>
    <row r="31" spans="1:22" ht="14.45" x14ac:dyDescent="0.35">
      <c r="A31" s="167"/>
      <c r="B31" s="109"/>
      <c r="C31" s="109"/>
      <c r="D31" s="109"/>
      <c r="E31" s="109"/>
      <c r="F31" s="109"/>
      <c r="G31" s="109"/>
      <c r="H31" s="109"/>
      <c r="I31" s="109"/>
      <c r="J31" s="109"/>
      <c r="K31" s="109"/>
      <c r="L31" s="109"/>
      <c r="M31" s="109"/>
      <c r="N31" s="109"/>
      <c r="O31" s="109"/>
      <c r="P31" s="109"/>
      <c r="Q31" s="109"/>
      <c r="R31" s="109"/>
      <c r="S31" s="109"/>
      <c r="T31" s="109"/>
      <c r="U31" s="110"/>
      <c r="V31" s="167"/>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8"/>
  <sheetViews>
    <sheetView tabSelected="1" zoomScale="70" zoomScaleNormal="70" workbookViewId="0">
      <selection activeCell="AX1" sqref="AX1:BF1048576"/>
    </sheetView>
  </sheetViews>
  <sheetFormatPr baseColWidth="10" defaultColWidth="11.42578125" defaultRowHeight="14.25" x14ac:dyDescent="0.25"/>
  <cols>
    <col min="1" max="1" width="19.85546875" style="224" customWidth="1"/>
    <col min="2" max="2" width="13.7109375" style="224" customWidth="1"/>
    <col min="3" max="3" width="17.28515625" style="224" customWidth="1"/>
    <col min="4" max="4" width="39.5703125" style="224" customWidth="1"/>
    <col min="5" max="5" width="28.85546875" style="225" customWidth="1"/>
    <col min="6" max="7" width="15.7109375" style="225" customWidth="1"/>
    <col min="8" max="8" width="19.7109375" style="225" customWidth="1"/>
    <col min="9" max="9" width="15.7109375" style="225" customWidth="1"/>
    <col min="10" max="10" width="22.28515625" style="225" customWidth="1"/>
    <col min="11" max="11" width="13.28515625" style="225" customWidth="1"/>
    <col min="12" max="12" width="21.85546875" style="225" customWidth="1"/>
    <col min="13" max="13" width="51" style="225" customWidth="1"/>
    <col min="14" max="14" width="16" style="226" customWidth="1"/>
    <col min="15" max="15" width="14.7109375" style="226" customWidth="1"/>
    <col min="16" max="16" width="14.28515625" style="226" bestFit="1" customWidth="1"/>
    <col min="17" max="17" width="59.7109375" style="224" customWidth="1"/>
    <col min="18" max="18" width="13.140625" style="224" customWidth="1"/>
    <col min="19" max="19" width="23.42578125" style="224" customWidth="1"/>
    <col min="20" max="20" width="30.7109375" style="224" customWidth="1"/>
    <col min="21" max="22" width="18.140625" style="224" customWidth="1"/>
    <col min="23" max="25" width="30.7109375" style="224" customWidth="1"/>
    <col min="26" max="26" width="7.42578125" style="224" hidden="1" customWidth="1"/>
    <col min="27" max="27" width="14.42578125" style="224" customWidth="1"/>
    <col min="28" max="28" width="15.28515625" style="224" bestFit="1" customWidth="1"/>
    <col min="29" max="29" width="4.42578125" style="226" hidden="1" customWidth="1"/>
    <col min="30" max="30" width="14.5703125" style="226" customWidth="1"/>
    <col min="31" max="31" width="5.85546875" style="226" hidden="1" customWidth="1"/>
    <col min="32" max="32" width="14.42578125" style="224" customWidth="1"/>
    <col min="33" max="33" width="25.85546875" style="224" bestFit="1" customWidth="1"/>
    <col min="34" max="34" width="23.28515625" style="224" bestFit="1" customWidth="1"/>
    <col min="35" max="35" width="16.7109375" style="268" customWidth="1"/>
    <col min="36" max="36" width="17.140625" style="226" customWidth="1"/>
    <col min="37" max="37" width="16.28515625" style="226" customWidth="1"/>
    <col min="38" max="38" width="14.28515625" style="226" customWidth="1"/>
    <col min="39" max="39" width="13.85546875" style="224" bestFit="1" customWidth="1"/>
    <col min="40" max="40" width="67.7109375" style="224" customWidth="1"/>
    <col min="41" max="41" width="41.7109375" style="224" customWidth="1"/>
    <col min="42" max="42" width="26.85546875" style="224" customWidth="1"/>
    <col min="43" max="43" width="30.85546875" style="225" customWidth="1"/>
    <col min="44" max="44" width="17.28515625" style="226" bestFit="1" customWidth="1"/>
    <col min="45" max="45" width="18.85546875" style="226" customWidth="1"/>
    <col min="46" max="46" width="14.7109375" style="224" customWidth="1"/>
    <col min="47" max="47" width="51.5703125" style="224" customWidth="1"/>
    <col min="48" max="48" width="37.5703125" style="224" customWidth="1"/>
    <col min="49" max="49" width="20.28515625" style="224" customWidth="1"/>
    <col min="50" max="50" width="21.140625" style="224" hidden="1" customWidth="1"/>
    <col min="51" max="51" width="15.140625" style="224" hidden="1" customWidth="1"/>
    <col min="52" max="52" width="29.28515625" style="224" hidden="1" customWidth="1"/>
    <col min="53" max="53" width="17" style="224" hidden="1" customWidth="1"/>
    <col min="54" max="54" width="18.140625" style="224" hidden="1" customWidth="1"/>
    <col min="55" max="55" width="22.42578125" style="224" hidden="1" customWidth="1"/>
    <col min="56" max="56" width="17.85546875" style="224" hidden="1" customWidth="1"/>
    <col min="57" max="57" width="22.42578125" style="224" hidden="1" customWidth="1"/>
    <col min="58" max="58" width="24.28515625" style="224" hidden="1" customWidth="1"/>
    <col min="59" max="59" width="65.140625" style="224" customWidth="1"/>
    <col min="60" max="60" width="33.140625" style="224" customWidth="1"/>
    <col min="61" max="61" width="20.140625" style="224" customWidth="1"/>
    <col min="62" max="62" width="21.140625" style="224" bestFit="1" customWidth="1"/>
    <col min="63" max="63" width="15.140625" style="224" bestFit="1" customWidth="1"/>
    <col min="64" max="64" width="29.28515625" style="224" bestFit="1" customWidth="1"/>
    <col min="65" max="65" width="17" style="224" bestFit="1" customWidth="1"/>
    <col min="66" max="66" width="14.28515625" style="224" bestFit="1" customWidth="1"/>
    <col min="67" max="67" width="17.7109375" style="224" bestFit="1" customWidth="1"/>
    <col min="68" max="68" width="17.85546875" style="224" bestFit="1" customWidth="1"/>
    <col min="69" max="69" width="22.42578125" style="224" customWidth="1"/>
    <col min="70" max="70" width="26.7109375" style="224" customWidth="1"/>
    <col min="71" max="71" width="31.5703125" style="224" customWidth="1"/>
    <col min="72" max="72" width="15.140625" style="224" customWidth="1"/>
    <col min="73" max="73" width="22" style="224" customWidth="1"/>
    <col min="74" max="74" width="21.140625" style="224" bestFit="1" customWidth="1"/>
    <col min="75" max="75" width="15.140625" style="224" bestFit="1" customWidth="1"/>
    <col min="76" max="76" width="29.28515625" style="224" bestFit="1" customWidth="1"/>
    <col min="77" max="77" width="17" style="224" bestFit="1" customWidth="1"/>
    <col min="78" max="78" width="18.28515625" style="224" customWidth="1"/>
    <col min="79" max="79" width="17.7109375" style="224" bestFit="1" customWidth="1"/>
    <col min="80" max="80" width="17.85546875" style="224" bestFit="1" customWidth="1"/>
    <col min="81" max="81" width="22.42578125" style="224" customWidth="1"/>
    <col min="82" max="82" width="25.28515625" style="224" bestFit="1" customWidth="1"/>
    <col min="83" max="83" width="7.42578125" style="224" customWidth="1"/>
    <col min="84" max="84" width="19" style="224" bestFit="1" customWidth="1"/>
    <col min="85" max="85" width="14.28515625" style="224" bestFit="1" customWidth="1"/>
    <col min="86" max="88" width="11.42578125" style="224" customWidth="1"/>
    <col min="89" max="90" width="19" style="224" bestFit="1" customWidth="1"/>
    <col min="91" max="92" width="14.28515625" style="224" bestFit="1" customWidth="1"/>
    <col min="93" max="93" width="11.42578125" style="224" customWidth="1"/>
    <col min="94" max="95" width="11.42578125" style="224"/>
    <col min="96" max="96" width="20.85546875" style="224" customWidth="1"/>
    <col min="97" max="97" width="21.42578125" style="224" customWidth="1"/>
    <col min="98" max="103" width="11.42578125" style="224"/>
    <col min="104" max="105" width="0" style="224" hidden="1" customWidth="1"/>
    <col min="106" max="106" width="10" style="224" bestFit="1" customWidth="1"/>
    <col min="107" max="108" width="13.42578125" style="224" bestFit="1" customWidth="1"/>
    <col min="109" max="110" width="2.42578125" style="224" bestFit="1" customWidth="1"/>
    <col min="111" max="16384" width="11.42578125" style="224"/>
  </cols>
  <sheetData>
    <row r="1" spans="1:110" ht="15" thickBot="1" x14ac:dyDescent="0.3"/>
    <row r="2" spans="1:110" s="227" customFormat="1" ht="26.25" customHeight="1" thickBot="1" x14ac:dyDescent="0.3">
      <c r="A2" s="359"/>
      <c r="B2" s="386" t="s">
        <v>600</v>
      </c>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7"/>
      <c r="CB2" s="387"/>
      <c r="CC2" s="388"/>
      <c r="CD2" s="236" t="s">
        <v>836</v>
      </c>
    </row>
    <row r="3" spans="1:110" s="227" customFormat="1" ht="26.25" customHeight="1" thickBot="1" x14ac:dyDescent="0.3">
      <c r="A3" s="360"/>
      <c r="B3" s="380" t="s">
        <v>834</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2"/>
      <c r="CD3" s="236" t="s">
        <v>835</v>
      </c>
    </row>
    <row r="4" spans="1:110" ht="30.75" customHeight="1" thickBot="1" x14ac:dyDescent="0.3">
      <c r="A4" s="361"/>
      <c r="B4" s="383"/>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384"/>
      <c r="BI4" s="384"/>
      <c r="BJ4" s="384"/>
      <c r="BK4" s="384"/>
      <c r="BL4" s="384"/>
      <c r="BM4" s="384"/>
      <c r="BN4" s="384"/>
      <c r="BO4" s="384"/>
      <c r="BP4" s="384"/>
      <c r="BQ4" s="384"/>
      <c r="BR4" s="384"/>
      <c r="BS4" s="384"/>
      <c r="BT4" s="384"/>
      <c r="BU4" s="384"/>
      <c r="BV4" s="384"/>
      <c r="BW4" s="384"/>
      <c r="BX4" s="384"/>
      <c r="BY4" s="384"/>
      <c r="BZ4" s="384"/>
      <c r="CA4" s="384"/>
      <c r="CB4" s="384"/>
      <c r="CC4" s="385"/>
      <c r="CD4" s="236" t="s">
        <v>852</v>
      </c>
      <c r="CZ4" s="362"/>
      <c r="DA4" s="362"/>
      <c r="DB4" s="357"/>
      <c r="DC4" s="357"/>
      <c r="DD4" s="357"/>
      <c r="DE4" s="357"/>
      <c r="DF4" s="357"/>
    </row>
    <row r="5" spans="1:110" ht="33" customHeight="1" x14ac:dyDescent="0.25">
      <c r="A5" s="228" t="s">
        <v>661</v>
      </c>
      <c r="B5" s="378">
        <v>2020</v>
      </c>
      <c r="C5" s="379"/>
      <c r="D5" s="228" t="s">
        <v>662</v>
      </c>
      <c r="E5" s="376">
        <v>44074</v>
      </c>
      <c r="F5" s="377"/>
      <c r="G5" s="229"/>
      <c r="H5" s="229"/>
      <c r="I5" s="229"/>
      <c r="J5" s="229"/>
      <c r="K5" s="229"/>
      <c r="L5" s="229"/>
      <c r="M5" s="229"/>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29"/>
      <c r="AR5" s="230"/>
      <c r="AS5" s="230"/>
      <c r="AT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CZ5" s="362"/>
      <c r="DA5" s="362"/>
      <c r="DB5" s="358"/>
      <c r="DC5" s="358"/>
      <c r="DD5" s="358"/>
      <c r="DE5" s="358"/>
      <c r="DF5" s="358"/>
    </row>
    <row r="6" spans="1:110" ht="28.5" customHeight="1" x14ac:dyDescent="0.25">
      <c r="A6" s="335" t="s">
        <v>40</v>
      </c>
      <c r="B6" s="336"/>
      <c r="C6" s="336"/>
      <c r="D6" s="337"/>
      <c r="E6" s="389" t="s">
        <v>41</v>
      </c>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48" t="s">
        <v>51</v>
      </c>
      <c r="AN6" s="348"/>
      <c r="AO6" s="348"/>
      <c r="AP6" s="348"/>
      <c r="AQ6" s="348"/>
      <c r="AR6" s="348"/>
      <c r="AS6" s="348"/>
      <c r="AT6" s="348"/>
      <c r="AU6" s="348" t="s">
        <v>231</v>
      </c>
      <c r="AV6" s="348"/>
      <c r="AW6" s="348"/>
      <c r="AX6" s="350" t="s">
        <v>663</v>
      </c>
      <c r="AY6" s="350"/>
      <c r="AZ6" s="350"/>
      <c r="BA6" s="350"/>
      <c r="BB6" s="350"/>
      <c r="BC6" s="350"/>
      <c r="BD6" s="350"/>
      <c r="BE6" s="350"/>
      <c r="BF6" s="350"/>
      <c r="BG6" s="348" t="s">
        <v>231</v>
      </c>
      <c r="BH6" s="348"/>
      <c r="BI6" s="348"/>
      <c r="BJ6" s="350" t="s">
        <v>663</v>
      </c>
      <c r="BK6" s="350"/>
      <c r="BL6" s="350"/>
      <c r="BM6" s="350"/>
      <c r="BN6" s="350"/>
      <c r="BO6" s="350"/>
      <c r="BP6" s="350"/>
      <c r="BQ6" s="350"/>
      <c r="BR6" s="350"/>
      <c r="BS6" s="348" t="s">
        <v>231</v>
      </c>
      <c r="BT6" s="348"/>
      <c r="BU6" s="348"/>
      <c r="BV6" s="350" t="s">
        <v>663</v>
      </c>
      <c r="BW6" s="350"/>
      <c r="BX6" s="350"/>
      <c r="BY6" s="350"/>
      <c r="BZ6" s="350"/>
      <c r="CA6" s="350"/>
      <c r="CB6" s="350"/>
      <c r="CC6" s="350"/>
      <c r="CD6" s="350"/>
      <c r="CZ6" s="362"/>
      <c r="DA6" s="362"/>
      <c r="DB6" s="164" t="s">
        <v>15</v>
      </c>
      <c r="DC6" s="164" t="s">
        <v>150</v>
      </c>
      <c r="DD6" s="164" t="s">
        <v>150</v>
      </c>
      <c r="DE6" s="164">
        <v>1</v>
      </c>
      <c r="DF6" s="164">
        <v>1</v>
      </c>
    </row>
    <row r="7" spans="1:110" ht="34.5" customHeight="1" x14ac:dyDescent="0.25">
      <c r="A7" s="338"/>
      <c r="B7" s="339"/>
      <c r="C7" s="339"/>
      <c r="D7" s="340"/>
      <c r="E7" s="391"/>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48"/>
      <c r="AN7" s="348"/>
      <c r="AO7" s="348"/>
      <c r="AP7" s="348"/>
      <c r="AQ7" s="348"/>
      <c r="AR7" s="348"/>
      <c r="AS7" s="348"/>
      <c r="AT7" s="348"/>
      <c r="AU7" s="348" t="s">
        <v>232</v>
      </c>
      <c r="AV7" s="348"/>
      <c r="AW7" s="348"/>
      <c r="AX7" s="351" t="s">
        <v>696</v>
      </c>
      <c r="AY7" s="351"/>
      <c r="AZ7" s="351"/>
      <c r="BA7" s="351"/>
      <c r="BB7" s="351"/>
      <c r="BC7" s="351"/>
      <c r="BD7" s="351"/>
      <c r="BE7" s="351"/>
      <c r="BF7" s="351"/>
      <c r="BG7" s="348" t="s">
        <v>232</v>
      </c>
      <c r="BH7" s="348"/>
      <c r="BI7" s="348"/>
      <c r="BJ7" s="351" t="s">
        <v>695</v>
      </c>
      <c r="BK7" s="351"/>
      <c r="BL7" s="351"/>
      <c r="BM7" s="351"/>
      <c r="BN7" s="351"/>
      <c r="BO7" s="351"/>
      <c r="BP7" s="351"/>
      <c r="BQ7" s="351"/>
      <c r="BR7" s="351"/>
      <c r="BS7" s="348" t="s">
        <v>232</v>
      </c>
      <c r="BT7" s="348"/>
      <c r="BU7" s="348"/>
      <c r="BV7" s="351" t="s">
        <v>694</v>
      </c>
      <c r="BW7" s="351"/>
      <c r="BX7" s="351"/>
      <c r="BY7" s="351"/>
      <c r="BZ7" s="351"/>
      <c r="CA7" s="351"/>
      <c r="CB7" s="351"/>
      <c r="CC7" s="351"/>
      <c r="CD7" s="351"/>
      <c r="CZ7" s="362"/>
      <c r="DA7" s="362"/>
      <c r="DB7" s="164" t="s">
        <v>15</v>
      </c>
      <c r="DC7" s="164" t="s">
        <v>152</v>
      </c>
      <c r="DD7" s="164" t="s">
        <v>150</v>
      </c>
      <c r="DE7" s="164">
        <v>0</v>
      </c>
      <c r="DF7" s="164">
        <v>1</v>
      </c>
    </row>
    <row r="8" spans="1:110" ht="34.5" customHeight="1" x14ac:dyDescent="0.25">
      <c r="A8" s="341"/>
      <c r="B8" s="342"/>
      <c r="C8" s="342"/>
      <c r="D8" s="343"/>
      <c r="E8" s="393"/>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48"/>
      <c r="AN8" s="348"/>
      <c r="AO8" s="348"/>
      <c r="AP8" s="348"/>
      <c r="AQ8" s="348"/>
      <c r="AR8" s="348"/>
      <c r="AS8" s="348"/>
      <c r="AT8" s="348"/>
      <c r="AU8" s="348" t="s">
        <v>664</v>
      </c>
      <c r="AV8" s="348"/>
      <c r="AW8" s="348"/>
      <c r="AX8" s="349" t="s">
        <v>166</v>
      </c>
      <c r="AY8" s="349"/>
      <c r="AZ8" s="349"/>
      <c r="BA8" s="349"/>
      <c r="BB8" s="349"/>
      <c r="BC8" s="349"/>
      <c r="BD8" s="349" t="s">
        <v>165</v>
      </c>
      <c r="BE8" s="349"/>
      <c r="BF8" s="349"/>
      <c r="BG8" s="348" t="s">
        <v>665</v>
      </c>
      <c r="BH8" s="348"/>
      <c r="BI8" s="348"/>
      <c r="BJ8" s="349" t="s">
        <v>166</v>
      </c>
      <c r="BK8" s="349"/>
      <c r="BL8" s="349"/>
      <c r="BM8" s="349"/>
      <c r="BN8" s="349"/>
      <c r="BO8" s="349"/>
      <c r="BP8" s="349" t="s">
        <v>165</v>
      </c>
      <c r="BQ8" s="349"/>
      <c r="BR8" s="349"/>
      <c r="BS8" s="348" t="s">
        <v>666</v>
      </c>
      <c r="BT8" s="348"/>
      <c r="BU8" s="348"/>
      <c r="BV8" s="349" t="s">
        <v>166</v>
      </c>
      <c r="BW8" s="349"/>
      <c r="BX8" s="349"/>
      <c r="BY8" s="349"/>
      <c r="BZ8" s="349"/>
      <c r="CA8" s="349"/>
      <c r="CB8" s="349" t="s">
        <v>165</v>
      </c>
      <c r="CC8" s="349"/>
      <c r="CD8" s="349"/>
      <c r="CZ8" s="362"/>
      <c r="DA8" s="362"/>
      <c r="DB8" s="164"/>
      <c r="DC8" s="164"/>
      <c r="DD8" s="164"/>
      <c r="DE8" s="164"/>
      <c r="DF8" s="164"/>
    </row>
    <row r="9" spans="1:110" ht="33.75" customHeight="1" x14ac:dyDescent="0.25">
      <c r="A9" s="349" t="s">
        <v>0</v>
      </c>
      <c r="B9" s="349" t="s">
        <v>1</v>
      </c>
      <c r="C9" s="349" t="s">
        <v>2</v>
      </c>
      <c r="D9" s="349" t="s">
        <v>39</v>
      </c>
      <c r="E9" s="349" t="s">
        <v>250</v>
      </c>
      <c r="F9" s="349" t="s">
        <v>251</v>
      </c>
      <c r="G9" s="349" t="s">
        <v>252</v>
      </c>
      <c r="H9" s="349" t="s">
        <v>253</v>
      </c>
      <c r="I9" s="349" t="s">
        <v>254</v>
      </c>
      <c r="J9" s="349" t="s">
        <v>249</v>
      </c>
      <c r="K9" s="349" t="s">
        <v>237</v>
      </c>
      <c r="L9" s="349" t="s">
        <v>46</v>
      </c>
      <c r="M9" s="349" t="s">
        <v>47</v>
      </c>
      <c r="N9" s="349" t="s">
        <v>35</v>
      </c>
      <c r="O9" s="349"/>
      <c r="P9" s="349"/>
      <c r="Q9" s="349" t="s">
        <v>170</v>
      </c>
      <c r="R9" s="349" t="s">
        <v>157</v>
      </c>
      <c r="S9" s="349" t="s">
        <v>176</v>
      </c>
      <c r="T9" s="349" t="s">
        <v>177</v>
      </c>
      <c r="U9" s="349" t="s">
        <v>178</v>
      </c>
      <c r="V9" s="349" t="s">
        <v>179</v>
      </c>
      <c r="W9" s="349" t="s">
        <v>180</v>
      </c>
      <c r="X9" s="349" t="s">
        <v>181</v>
      </c>
      <c r="Y9" s="349" t="s">
        <v>182</v>
      </c>
      <c r="Z9" s="349" t="s">
        <v>28</v>
      </c>
      <c r="AA9" s="349" t="s">
        <v>183</v>
      </c>
      <c r="AB9" s="349" t="s">
        <v>184</v>
      </c>
      <c r="AC9" s="172"/>
      <c r="AD9" s="349" t="s">
        <v>185</v>
      </c>
      <c r="AE9" s="211"/>
      <c r="AF9" s="349" t="s">
        <v>186</v>
      </c>
      <c r="AG9" s="349" t="s">
        <v>187</v>
      </c>
      <c r="AH9" s="349" t="s">
        <v>188</v>
      </c>
      <c r="AI9" s="267" t="s">
        <v>645</v>
      </c>
      <c r="AJ9" s="349" t="s">
        <v>3</v>
      </c>
      <c r="AK9" s="349"/>
      <c r="AL9" s="349"/>
      <c r="AM9" s="349" t="s">
        <v>776</v>
      </c>
      <c r="AN9" s="349" t="s">
        <v>159</v>
      </c>
      <c r="AO9" s="349" t="s">
        <v>160</v>
      </c>
      <c r="AP9" s="344" t="s">
        <v>938</v>
      </c>
      <c r="AQ9" s="349" t="s">
        <v>693</v>
      </c>
      <c r="AR9" s="349" t="s">
        <v>36</v>
      </c>
      <c r="AS9" s="349" t="s">
        <v>37</v>
      </c>
      <c r="AT9" s="349" t="s">
        <v>162</v>
      </c>
      <c r="AU9" s="347" t="s">
        <v>851</v>
      </c>
      <c r="AV9" s="347" t="s">
        <v>230</v>
      </c>
      <c r="AW9" s="347" t="s">
        <v>233</v>
      </c>
      <c r="AX9" s="344" t="s">
        <v>667</v>
      </c>
      <c r="AY9" s="344" t="s">
        <v>668</v>
      </c>
      <c r="AZ9" s="344" t="s">
        <v>669</v>
      </c>
      <c r="BA9" s="344" t="s">
        <v>164</v>
      </c>
      <c r="BB9" s="344" t="s">
        <v>32</v>
      </c>
      <c r="BC9" s="344" t="s">
        <v>670</v>
      </c>
      <c r="BD9" s="344" t="s">
        <v>167</v>
      </c>
      <c r="BE9" s="344" t="s">
        <v>671</v>
      </c>
      <c r="BF9" s="344" t="s">
        <v>672</v>
      </c>
      <c r="BG9" s="347" t="s">
        <v>850</v>
      </c>
      <c r="BH9" s="347" t="s">
        <v>230</v>
      </c>
      <c r="BI9" s="347" t="s">
        <v>233</v>
      </c>
      <c r="BJ9" s="344" t="s">
        <v>667</v>
      </c>
      <c r="BK9" s="344" t="s">
        <v>668</v>
      </c>
      <c r="BL9" s="344" t="s">
        <v>669</v>
      </c>
      <c r="BM9" s="344" t="s">
        <v>164</v>
      </c>
      <c r="BN9" s="344" t="s">
        <v>32</v>
      </c>
      <c r="BO9" s="344" t="s">
        <v>670</v>
      </c>
      <c r="BP9" s="344" t="s">
        <v>167</v>
      </c>
      <c r="BQ9" s="344" t="s">
        <v>671</v>
      </c>
      <c r="BR9" s="344" t="s">
        <v>672</v>
      </c>
      <c r="BS9" s="347" t="s">
        <v>849</v>
      </c>
      <c r="BT9" s="347" t="s">
        <v>230</v>
      </c>
      <c r="BU9" s="347" t="s">
        <v>233</v>
      </c>
      <c r="BV9" s="344" t="s">
        <v>667</v>
      </c>
      <c r="BW9" s="344" t="s">
        <v>668</v>
      </c>
      <c r="BX9" s="344" t="s">
        <v>669</v>
      </c>
      <c r="BY9" s="344" t="s">
        <v>164</v>
      </c>
      <c r="BZ9" s="344" t="s">
        <v>32</v>
      </c>
      <c r="CA9" s="344" t="s">
        <v>670</v>
      </c>
      <c r="CB9" s="344" t="s">
        <v>167</v>
      </c>
      <c r="CC9" s="344" t="s">
        <v>671</v>
      </c>
      <c r="CD9" s="344" t="s">
        <v>672</v>
      </c>
      <c r="CL9" s="363" t="s">
        <v>154</v>
      </c>
      <c r="CM9" s="363"/>
      <c r="CN9" s="363"/>
      <c r="CZ9" s="362"/>
      <c r="DA9" s="362"/>
      <c r="DB9" s="164" t="s">
        <v>15</v>
      </c>
      <c r="DC9" s="164" t="s">
        <v>150</v>
      </c>
      <c r="DD9" s="164" t="s">
        <v>152</v>
      </c>
      <c r="DE9" s="164">
        <v>1</v>
      </c>
      <c r="DF9" s="164">
        <v>0</v>
      </c>
    </row>
    <row r="10" spans="1:110" ht="33.75" customHeight="1" x14ac:dyDescent="0.25">
      <c r="A10" s="349"/>
      <c r="B10" s="349"/>
      <c r="C10" s="349"/>
      <c r="D10" s="349"/>
      <c r="E10" s="349"/>
      <c r="F10" s="349"/>
      <c r="G10" s="349"/>
      <c r="H10" s="349"/>
      <c r="I10" s="349"/>
      <c r="J10" s="349"/>
      <c r="K10" s="349"/>
      <c r="L10" s="349"/>
      <c r="M10" s="349"/>
      <c r="N10" s="211" t="s">
        <v>4</v>
      </c>
      <c r="O10" s="211" t="s">
        <v>5</v>
      </c>
      <c r="P10" s="211" t="s">
        <v>6</v>
      </c>
      <c r="Q10" s="349"/>
      <c r="R10" s="349"/>
      <c r="S10" s="349"/>
      <c r="T10" s="349" t="s">
        <v>171</v>
      </c>
      <c r="U10" s="349" t="s">
        <v>56</v>
      </c>
      <c r="V10" s="349" t="s">
        <v>172</v>
      </c>
      <c r="W10" s="349" t="s">
        <v>173</v>
      </c>
      <c r="X10" s="349" t="s">
        <v>174</v>
      </c>
      <c r="Y10" s="349" t="s">
        <v>175</v>
      </c>
      <c r="Z10" s="349"/>
      <c r="AA10" s="349"/>
      <c r="AB10" s="349"/>
      <c r="AC10" s="172"/>
      <c r="AD10" s="349"/>
      <c r="AE10" s="211" t="s">
        <v>573</v>
      </c>
      <c r="AF10" s="349"/>
      <c r="AG10" s="349"/>
      <c r="AH10" s="349"/>
      <c r="AI10" s="267" t="s">
        <v>652</v>
      </c>
      <c r="AJ10" s="211" t="s">
        <v>4</v>
      </c>
      <c r="AK10" s="211" t="s">
        <v>5</v>
      </c>
      <c r="AL10" s="211" t="s">
        <v>6</v>
      </c>
      <c r="AM10" s="349"/>
      <c r="AN10" s="349"/>
      <c r="AO10" s="349"/>
      <c r="AP10" s="346"/>
      <c r="AQ10" s="349"/>
      <c r="AR10" s="349"/>
      <c r="AS10" s="349"/>
      <c r="AT10" s="349"/>
      <c r="AU10" s="347"/>
      <c r="AV10" s="347"/>
      <c r="AW10" s="347"/>
      <c r="AX10" s="346"/>
      <c r="AY10" s="346"/>
      <c r="AZ10" s="346"/>
      <c r="BA10" s="346"/>
      <c r="BB10" s="346"/>
      <c r="BC10" s="346"/>
      <c r="BD10" s="345"/>
      <c r="BE10" s="346"/>
      <c r="BF10" s="346"/>
      <c r="BG10" s="347"/>
      <c r="BH10" s="347"/>
      <c r="BI10" s="347"/>
      <c r="BJ10" s="346"/>
      <c r="BK10" s="346"/>
      <c r="BL10" s="346"/>
      <c r="BM10" s="346"/>
      <c r="BN10" s="346"/>
      <c r="BO10" s="346"/>
      <c r="BP10" s="345"/>
      <c r="BQ10" s="346"/>
      <c r="BR10" s="346"/>
      <c r="BS10" s="347"/>
      <c r="BT10" s="347"/>
      <c r="BU10" s="347"/>
      <c r="BV10" s="346"/>
      <c r="BW10" s="346"/>
      <c r="BX10" s="346"/>
      <c r="BY10" s="346"/>
      <c r="BZ10" s="346"/>
      <c r="CA10" s="346"/>
      <c r="CB10" s="345"/>
      <c r="CC10" s="346"/>
      <c r="CD10" s="346"/>
      <c r="CF10" s="165" t="s">
        <v>138</v>
      </c>
      <c r="CG10" s="165" t="s">
        <v>139</v>
      </c>
      <c r="CK10" s="165" t="s">
        <v>138</v>
      </c>
      <c r="CL10" s="165" t="s">
        <v>138</v>
      </c>
      <c r="CM10" s="165" t="s">
        <v>139</v>
      </c>
      <c r="CN10" s="165" t="s">
        <v>139</v>
      </c>
      <c r="CZ10" s="231"/>
      <c r="DA10" s="231"/>
      <c r="DB10" s="166" t="s">
        <v>142</v>
      </c>
      <c r="DC10" s="166" t="s">
        <v>153</v>
      </c>
      <c r="DD10" s="166" t="s">
        <v>153</v>
      </c>
      <c r="DE10" s="231"/>
      <c r="DF10" s="231"/>
    </row>
    <row r="11" spans="1:110" s="225" customFormat="1" ht="404.25" customHeight="1" x14ac:dyDescent="0.25">
      <c r="A11" s="353" t="s">
        <v>604</v>
      </c>
      <c r="B11" s="364" t="s">
        <v>27</v>
      </c>
      <c r="C11" s="367" t="s">
        <v>605</v>
      </c>
      <c r="D11" s="368" t="s">
        <v>891</v>
      </c>
      <c r="E11" s="369" t="s">
        <v>892</v>
      </c>
      <c r="F11" s="364" t="s">
        <v>894</v>
      </c>
      <c r="G11" s="364" t="s">
        <v>894</v>
      </c>
      <c r="H11" s="364" t="s">
        <v>894</v>
      </c>
      <c r="I11" s="364" t="s">
        <v>894</v>
      </c>
      <c r="J11" s="369" t="s">
        <v>893</v>
      </c>
      <c r="K11" s="353" t="s">
        <v>690</v>
      </c>
      <c r="L11" s="369" t="s">
        <v>896</v>
      </c>
      <c r="M11" s="368" t="s">
        <v>895</v>
      </c>
      <c r="N11" s="353" t="s">
        <v>7</v>
      </c>
      <c r="O11" s="353" t="s">
        <v>15</v>
      </c>
      <c r="P11" s="354" t="str">
        <f>INDEX(Validacion!$C$15:$G$19,'Mapa de riesgo '!CF11:CF13,'Mapa de riesgo '!CG11:CG13)</f>
        <v>Extrema</v>
      </c>
      <c r="Q11" s="251" t="s">
        <v>901</v>
      </c>
      <c r="R11" s="174" t="s">
        <v>158</v>
      </c>
      <c r="S11" s="174" t="s">
        <v>58</v>
      </c>
      <c r="T11" s="174" t="s">
        <v>59</v>
      </c>
      <c r="U11" s="174" t="s">
        <v>60</v>
      </c>
      <c r="V11" s="174" t="s">
        <v>61</v>
      </c>
      <c r="W11" s="174" t="s">
        <v>62</v>
      </c>
      <c r="X11" s="174" t="s">
        <v>75</v>
      </c>
      <c r="Y11" s="174" t="s">
        <v>63</v>
      </c>
      <c r="Z11" s="205">
        <f t="shared" ref="Z11:Z19" si="0">IF(S11="Asignado",15,0)+IF(T11="Adecuado",15,0)+IF(U11="Oportuna",15,0)+IF(V11="Prevenir",15,IF(V11="Detectar",10,0))+IF(W11="Confiable",15,0)+IF(X11="Se investigan y resuelven oportunamente",15,0)+IF(Y11="Completa",10,IF(Y11="Incompleta",5,0))</f>
        <v>100</v>
      </c>
      <c r="AA11" s="207" t="str">
        <f>IF(Z11&gt;=96,"Fuerte",IF(OR(Z11=95,Z11&gt;=86),"Moderado","Débil"))</f>
        <v>Fuerte</v>
      </c>
      <c r="AB11" s="208" t="s">
        <v>141</v>
      </c>
      <c r="AC11" s="175">
        <f t="shared" ref="AC11:AC19" si="1">IF(AA11="Fuerte",100,IF(AA11="Moderado",50,0))+IF(AB11="Fuerte",100,IF(AB11="Moderado",50,0))</f>
        <v>200</v>
      </c>
      <c r="AD11" s="176" t="str">
        <f>IF(AND(AA11="Moderado",AB11="Moderado",AC11=100),"Moderado",IF(AC11=200,"Fuerte",IF(OR(AC11=150,),"Moderado","Débil")))</f>
        <v>Fuerte</v>
      </c>
      <c r="AE11" s="356">
        <f>(IF(AD11="Fuerte",100,IF(AD11="Moderado",50,0))+IF(AD12="Fuerte",100,IF(AD12="Moderado",50,0))+(IF(AD13="Fuerte",100,IF(AD13="Moderado",50,0)))/3)</f>
        <v>166.66666666666666</v>
      </c>
      <c r="AF11" s="355" t="str">
        <f>IF(AE11&gt;=100,"Fuerte",IF(OR(AE11=99,AE11&gt;=50),"Moderado","Débil"))</f>
        <v>Fuerte</v>
      </c>
      <c r="AG11" s="352" t="s">
        <v>150</v>
      </c>
      <c r="AH11" s="352" t="s">
        <v>150</v>
      </c>
      <c r="AI11" s="354" t="s">
        <v>657</v>
      </c>
      <c r="AJ11" s="354" t="s">
        <v>9</v>
      </c>
      <c r="AK11" s="354" t="s">
        <v>17</v>
      </c>
      <c r="AL11" s="354" t="str">
        <f>INDEX(Validacion!$C$15:$G$19,'Mapa de riesgo '!CK11:CK13,'Mapa de riesgo '!CM11:CM13)</f>
        <v>Baja</v>
      </c>
      <c r="AM11" s="372" t="s">
        <v>155</v>
      </c>
      <c r="AN11" s="253" t="s">
        <v>905</v>
      </c>
      <c r="AO11" s="253" t="s">
        <v>906</v>
      </c>
      <c r="AP11" s="189" t="s">
        <v>907</v>
      </c>
      <c r="AQ11" s="253" t="s">
        <v>908</v>
      </c>
      <c r="AR11" s="254">
        <v>43832</v>
      </c>
      <c r="AS11" s="254">
        <v>44196</v>
      </c>
      <c r="AT11" s="253" t="s">
        <v>909</v>
      </c>
      <c r="AU11" s="253" t="s">
        <v>910</v>
      </c>
      <c r="AV11" s="255" t="s">
        <v>911</v>
      </c>
      <c r="AW11" s="256" t="s">
        <v>912</v>
      </c>
      <c r="AX11" s="232"/>
      <c r="AY11" s="232"/>
      <c r="AZ11" s="232"/>
      <c r="BA11" s="232"/>
      <c r="BB11" s="192"/>
      <c r="BC11" s="232" t="s">
        <v>939</v>
      </c>
      <c r="BD11" s="232" t="s">
        <v>599</v>
      </c>
      <c r="BE11" s="232"/>
      <c r="BF11" s="232"/>
      <c r="BG11" s="196" t="s">
        <v>940</v>
      </c>
      <c r="BH11" s="264" t="s">
        <v>941</v>
      </c>
      <c r="BI11" s="256" t="s">
        <v>942</v>
      </c>
      <c r="BJ11" s="232" t="s">
        <v>19</v>
      </c>
      <c r="BK11" s="232" t="s">
        <v>954</v>
      </c>
      <c r="BL11" s="232" t="s">
        <v>678</v>
      </c>
      <c r="BM11" s="232" t="s">
        <v>679</v>
      </c>
      <c r="BN11" s="192">
        <v>44124</v>
      </c>
      <c r="BO11" s="232" t="s">
        <v>958</v>
      </c>
      <c r="BP11" s="232" t="s">
        <v>599</v>
      </c>
      <c r="BQ11" s="232" t="s">
        <v>894</v>
      </c>
      <c r="BR11" s="232" t="s">
        <v>894</v>
      </c>
      <c r="BS11" s="212"/>
      <c r="BT11" s="212"/>
      <c r="BU11" s="212"/>
      <c r="BV11" s="232"/>
      <c r="BW11" s="232"/>
      <c r="BX11" s="232"/>
      <c r="BY11" s="232"/>
      <c r="BZ11" s="232"/>
      <c r="CA11" s="232"/>
      <c r="CB11" s="232"/>
      <c r="CC11" s="232"/>
      <c r="CD11" s="232"/>
      <c r="CF11" s="353">
        <f>VLOOKUP(N11,Validacion!$I$15:$M$19,2,FALSE)</f>
        <v>5</v>
      </c>
      <c r="CG11" s="353">
        <f>VLOOKUP(O11,Validacion!$I$23:$J$27,2,FALSE)</f>
        <v>3</v>
      </c>
      <c r="CK11" s="364">
        <f>VLOOKUP($AJ11,Validacion!$I$15:$M$19,2,FALSE)</f>
        <v>3</v>
      </c>
      <c r="CL11" s="364"/>
      <c r="CM11" s="364">
        <f>VLOOKUP($AK11,Validacion!$I$23:$J$27,2,FALSE)</f>
        <v>1</v>
      </c>
      <c r="CN11" s="373"/>
    </row>
    <row r="12" spans="1:110" s="225" customFormat="1" ht="408.75" customHeight="1" x14ac:dyDescent="0.25">
      <c r="A12" s="353"/>
      <c r="B12" s="365"/>
      <c r="C12" s="367"/>
      <c r="D12" s="368"/>
      <c r="E12" s="370"/>
      <c r="F12" s="365"/>
      <c r="G12" s="365"/>
      <c r="H12" s="365"/>
      <c r="I12" s="365"/>
      <c r="J12" s="370"/>
      <c r="K12" s="353"/>
      <c r="L12" s="370"/>
      <c r="M12" s="368"/>
      <c r="N12" s="353"/>
      <c r="O12" s="353"/>
      <c r="P12" s="354"/>
      <c r="Q12" s="252" t="s">
        <v>902</v>
      </c>
      <c r="R12" s="174" t="s">
        <v>158</v>
      </c>
      <c r="S12" s="174" t="s">
        <v>58</v>
      </c>
      <c r="T12" s="174" t="s">
        <v>59</v>
      </c>
      <c r="U12" s="174" t="s">
        <v>60</v>
      </c>
      <c r="V12" s="174" t="s">
        <v>61</v>
      </c>
      <c r="W12" s="174" t="s">
        <v>62</v>
      </c>
      <c r="X12" s="174" t="s">
        <v>75</v>
      </c>
      <c r="Y12" s="174" t="s">
        <v>63</v>
      </c>
      <c r="Z12" s="205">
        <f t="shared" si="0"/>
        <v>100</v>
      </c>
      <c r="AA12" s="207" t="str">
        <f t="shared" ref="AA12:AA13" si="2">IF(Z12&gt;=96,"Fuerte",IF(OR(Z12=95,Z12&gt;=86),"Moderado","Débil"))</f>
        <v>Fuerte</v>
      </c>
      <c r="AB12" s="208" t="s">
        <v>15</v>
      </c>
      <c r="AC12" s="175">
        <f t="shared" si="1"/>
        <v>150</v>
      </c>
      <c r="AD12" s="176" t="str">
        <f t="shared" ref="AD12:AD13" si="3">IF(AND(AA12="Moderado",AB12="Moderado",AC12=100),"Moderado",IF(AC12=200,"Fuerte",IF(OR(AC12=150,),"Moderado","Débil")))</f>
        <v>Moderado</v>
      </c>
      <c r="AE12" s="356"/>
      <c r="AF12" s="355"/>
      <c r="AG12" s="352"/>
      <c r="AH12" s="352"/>
      <c r="AI12" s="354"/>
      <c r="AJ12" s="354"/>
      <c r="AK12" s="354"/>
      <c r="AL12" s="354"/>
      <c r="AM12" s="372"/>
      <c r="AN12" s="259" t="s">
        <v>918</v>
      </c>
      <c r="AO12" s="259" t="s">
        <v>919</v>
      </c>
      <c r="AP12" s="259" t="s">
        <v>919</v>
      </c>
      <c r="AQ12" s="260" t="s">
        <v>920</v>
      </c>
      <c r="AR12" s="261">
        <v>43832</v>
      </c>
      <c r="AS12" s="261">
        <v>44196</v>
      </c>
      <c r="AT12" s="259" t="s">
        <v>921</v>
      </c>
      <c r="AU12" s="259" t="s">
        <v>922</v>
      </c>
      <c r="AV12" s="189" t="s">
        <v>923</v>
      </c>
      <c r="AW12" s="262" t="s">
        <v>924</v>
      </c>
      <c r="AX12" s="232"/>
      <c r="AY12" s="232"/>
      <c r="AZ12" s="232"/>
      <c r="BA12" s="232"/>
      <c r="BB12" s="192"/>
      <c r="BC12" s="232" t="s">
        <v>939</v>
      </c>
      <c r="BD12" s="232" t="s">
        <v>599</v>
      </c>
      <c r="BE12" s="232"/>
      <c r="BF12" s="232"/>
      <c r="BG12" s="189" t="s">
        <v>943</v>
      </c>
      <c r="BH12" s="264" t="s">
        <v>944</v>
      </c>
      <c r="BI12" s="262" t="s">
        <v>945</v>
      </c>
      <c r="BJ12" s="232" t="s">
        <v>19</v>
      </c>
      <c r="BK12" s="232" t="s">
        <v>954</v>
      </c>
      <c r="BL12" s="232" t="s">
        <v>678</v>
      </c>
      <c r="BM12" s="232" t="s">
        <v>679</v>
      </c>
      <c r="BN12" s="192">
        <v>44124</v>
      </c>
      <c r="BO12" s="232" t="s">
        <v>955</v>
      </c>
      <c r="BP12" s="232" t="s">
        <v>599</v>
      </c>
      <c r="BQ12" s="232" t="s">
        <v>894</v>
      </c>
      <c r="BR12" s="232" t="s">
        <v>894</v>
      </c>
      <c r="BS12" s="212"/>
      <c r="BT12" s="212"/>
      <c r="BU12" s="212"/>
      <c r="BV12" s="232"/>
      <c r="BW12" s="232"/>
      <c r="BX12" s="232"/>
      <c r="BY12" s="232"/>
      <c r="BZ12" s="232"/>
      <c r="CA12" s="232"/>
      <c r="CB12" s="232"/>
      <c r="CC12" s="232"/>
      <c r="CD12" s="232"/>
      <c r="CF12" s="353"/>
      <c r="CG12" s="353"/>
      <c r="CK12" s="365"/>
      <c r="CL12" s="365"/>
      <c r="CM12" s="365"/>
      <c r="CN12" s="373"/>
    </row>
    <row r="13" spans="1:110" s="225" customFormat="1" ht="255" customHeight="1" x14ac:dyDescent="0.25">
      <c r="A13" s="353"/>
      <c r="B13" s="366"/>
      <c r="C13" s="367"/>
      <c r="D13" s="368"/>
      <c r="E13" s="371"/>
      <c r="F13" s="366"/>
      <c r="G13" s="366"/>
      <c r="H13" s="366"/>
      <c r="I13" s="366"/>
      <c r="J13" s="371"/>
      <c r="K13" s="353"/>
      <c r="L13" s="371"/>
      <c r="M13" s="368"/>
      <c r="N13" s="353"/>
      <c r="O13" s="353"/>
      <c r="P13" s="354"/>
      <c r="Q13" s="212"/>
      <c r="R13" s="174" t="s">
        <v>158</v>
      </c>
      <c r="S13" s="174" t="s">
        <v>58</v>
      </c>
      <c r="T13" s="174" t="s">
        <v>59</v>
      </c>
      <c r="U13" s="174" t="s">
        <v>60</v>
      </c>
      <c r="V13" s="174" t="s">
        <v>61</v>
      </c>
      <c r="W13" s="174" t="s">
        <v>62</v>
      </c>
      <c r="X13" s="174" t="s">
        <v>75</v>
      </c>
      <c r="Y13" s="174" t="s">
        <v>63</v>
      </c>
      <c r="Z13" s="205">
        <f t="shared" si="0"/>
        <v>100</v>
      </c>
      <c r="AA13" s="207" t="str">
        <f t="shared" si="2"/>
        <v>Fuerte</v>
      </c>
      <c r="AB13" s="208" t="s">
        <v>15</v>
      </c>
      <c r="AC13" s="175">
        <f t="shared" si="1"/>
        <v>150</v>
      </c>
      <c r="AD13" s="176" t="str">
        <f t="shared" si="3"/>
        <v>Moderado</v>
      </c>
      <c r="AE13" s="356"/>
      <c r="AF13" s="355"/>
      <c r="AG13" s="352"/>
      <c r="AH13" s="352"/>
      <c r="AI13" s="354"/>
      <c r="AJ13" s="354"/>
      <c r="AK13" s="354"/>
      <c r="AL13" s="354"/>
      <c r="AM13" s="372"/>
      <c r="AN13" s="257" t="s">
        <v>913</v>
      </c>
      <c r="AO13" s="253" t="s">
        <v>914</v>
      </c>
      <c r="AP13" s="253" t="s">
        <v>915</v>
      </c>
      <c r="AQ13" s="253" t="s">
        <v>916</v>
      </c>
      <c r="AR13" s="258">
        <v>44075</v>
      </c>
      <c r="AS13" s="254">
        <v>44196</v>
      </c>
      <c r="AT13" s="257" t="s">
        <v>917</v>
      </c>
      <c r="AU13" s="187" t="s">
        <v>894</v>
      </c>
      <c r="AV13" s="263" t="s">
        <v>894</v>
      </c>
      <c r="AW13" s="262" t="s">
        <v>894</v>
      </c>
      <c r="AX13" s="212"/>
      <c r="AY13" s="212"/>
      <c r="AZ13" s="212"/>
      <c r="BA13" s="212"/>
      <c r="BB13" s="212"/>
      <c r="BC13" s="232" t="s">
        <v>939</v>
      </c>
      <c r="BD13" s="247" t="s">
        <v>599</v>
      </c>
      <c r="BE13" s="212"/>
      <c r="BF13" s="212"/>
      <c r="BG13" s="212" t="s">
        <v>946</v>
      </c>
      <c r="BH13" s="247" t="s">
        <v>894</v>
      </c>
      <c r="BI13" s="247" t="s">
        <v>894</v>
      </c>
      <c r="BJ13" s="212"/>
      <c r="BK13" s="212"/>
      <c r="BL13" s="212"/>
      <c r="BM13" s="212"/>
      <c r="BN13" s="212"/>
      <c r="BO13" s="212"/>
      <c r="BP13" s="212"/>
      <c r="BQ13" s="212"/>
      <c r="BR13" s="212"/>
      <c r="BS13" s="212"/>
      <c r="BT13" s="212"/>
      <c r="BU13" s="212"/>
      <c r="BV13" s="212"/>
      <c r="BW13" s="212"/>
      <c r="BX13" s="212"/>
      <c r="BY13" s="212"/>
      <c r="BZ13" s="212"/>
      <c r="CA13" s="212"/>
      <c r="CB13" s="212"/>
      <c r="CC13" s="212"/>
      <c r="CD13" s="212"/>
      <c r="CF13" s="353"/>
      <c r="CG13" s="353"/>
      <c r="CK13" s="365"/>
      <c r="CL13" s="365"/>
      <c r="CM13" s="365"/>
      <c r="CN13" s="373"/>
    </row>
    <row r="14" spans="1:110" s="225" customFormat="1" ht="254.45" customHeight="1" x14ac:dyDescent="0.25">
      <c r="A14" s="353" t="s">
        <v>604</v>
      </c>
      <c r="B14" s="364" t="s">
        <v>27</v>
      </c>
      <c r="C14" s="367" t="s">
        <v>605</v>
      </c>
      <c r="D14" s="368" t="s">
        <v>891</v>
      </c>
      <c r="E14" s="369" t="s">
        <v>897</v>
      </c>
      <c r="F14" s="364" t="s">
        <v>894</v>
      </c>
      <c r="G14" s="364" t="s">
        <v>894</v>
      </c>
      <c r="H14" s="364" t="s">
        <v>894</v>
      </c>
      <c r="I14" s="364" t="s">
        <v>894</v>
      </c>
      <c r="J14" s="369" t="s">
        <v>898</v>
      </c>
      <c r="K14" s="353" t="s">
        <v>690</v>
      </c>
      <c r="L14" s="369" t="s">
        <v>899</v>
      </c>
      <c r="M14" s="369" t="s">
        <v>900</v>
      </c>
      <c r="N14" s="353" t="s">
        <v>7</v>
      </c>
      <c r="O14" s="353" t="s">
        <v>13</v>
      </c>
      <c r="P14" s="354" t="str">
        <f>INDEX(Validacion!$C$15:$G$19,'Mapa de riesgo '!CF14:CF16,'Mapa de riesgo '!CG14:CG16)</f>
        <v>Extrema</v>
      </c>
      <c r="Q14" s="250" t="s">
        <v>903</v>
      </c>
      <c r="R14" s="174" t="s">
        <v>158</v>
      </c>
      <c r="S14" s="174" t="s">
        <v>58</v>
      </c>
      <c r="T14" s="174" t="s">
        <v>59</v>
      </c>
      <c r="U14" s="174" t="s">
        <v>60</v>
      </c>
      <c r="V14" s="174" t="s">
        <v>61</v>
      </c>
      <c r="W14" s="174" t="s">
        <v>62</v>
      </c>
      <c r="X14" s="174" t="s">
        <v>75</v>
      </c>
      <c r="Y14" s="174" t="s">
        <v>63</v>
      </c>
      <c r="Z14" s="205">
        <f t="shared" si="0"/>
        <v>100</v>
      </c>
      <c r="AA14" s="207" t="str">
        <f t="shared" ref="AA14:AA19" si="4">IF(Z14&gt;=96,"Fuerte",IF(OR(Z14=95,Z14&gt;=86),"Moderado","Débil"))</f>
        <v>Fuerte</v>
      </c>
      <c r="AB14" s="208" t="s">
        <v>133</v>
      </c>
      <c r="AC14" s="175">
        <f t="shared" si="1"/>
        <v>100</v>
      </c>
      <c r="AD14" s="176" t="str">
        <f t="shared" ref="AD14:AD19" si="5">IF(AND(AA14="Moderado",AB14="Moderado",AC14=100),"Moderado",IF(AC14=200,"Fuerte",IF(OR(AC14=150,),"Moderado","Débil")))</f>
        <v>Débil</v>
      </c>
      <c r="AE14" s="356">
        <f>(IF(AD14="Fuerte",100,IF(AD14="Moderado",50,0))+IF(AD15="Fuerte",100,IF(AD15="Moderado",50,0))+(IF(AD16="Fuerte",100,IF(AD16="Moderado",50,0)))/3)</f>
        <v>116.66666666666667</v>
      </c>
      <c r="AF14" s="355" t="str">
        <f>IF(AE14&gt;=100,"Fuerte",IF(OR(AE14=99,AE14&gt;=50),"Moderado","Débil"))</f>
        <v>Fuerte</v>
      </c>
      <c r="AG14" s="352"/>
      <c r="AH14" s="352"/>
      <c r="AI14" s="354" t="s">
        <v>657</v>
      </c>
      <c r="AJ14" s="354" t="s">
        <v>9</v>
      </c>
      <c r="AK14" s="354" t="s">
        <v>15</v>
      </c>
      <c r="AL14" s="354" t="str">
        <f>INDEX(Validacion!$C$15:$G$19,'Mapa de riesgo '!CK14:CK16,'Mapa de riesgo '!CM14:CM16)</f>
        <v>Alta</v>
      </c>
      <c r="AM14" s="372" t="s">
        <v>229</v>
      </c>
      <c r="AN14" s="253" t="s">
        <v>925</v>
      </c>
      <c r="AO14" s="253" t="s">
        <v>926</v>
      </c>
      <c r="AP14" s="188" t="s">
        <v>926</v>
      </c>
      <c r="AQ14" s="253" t="s">
        <v>927</v>
      </c>
      <c r="AR14" s="254">
        <v>43832</v>
      </c>
      <c r="AS14" s="254">
        <v>44196</v>
      </c>
      <c r="AT14" s="253" t="s">
        <v>928</v>
      </c>
      <c r="AU14" s="253" t="s">
        <v>929</v>
      </c>
      <c r="AV14" s="253" t="s">
        <v>930</v>
      </c>
      <c r="AW14" s="253" t="s">
        <v>931</v>
      </c>
      <c r="AX14" s="212"/>
      <c r="AY14" s="212"/>
      <c r="AZ14" s="212"/>
      <c r="BA14" s="212"/>
      <c r="BB14" s="212"/>
      <c r="BC14" s="232" t="s">
        <v>939</v>
      </c>
      <c r="BD14" s="212"/>
      <c r="BE14" s="212"/>
      <c r="BF14" s="212"/>
      <c r="BG14" s="264" t="s">
        <v>947</v>
      </c>
      <c r="BH14" s="264" t="s">
        <v>948</v>
      </c>
      <c r="BI14" s="253" t="s">
        <v>949</v>
      </c>
      <c r="BJ14" s="212" t="s">
        <v>19</v>
      </c>
      <c r="BK14" s="232" t="s">
        <v>954</v>
      </c>
      <c r="BL14" s="212" t="s">
        <v>678</v>
      </c>
      <c r="BM14" s="212" t="s">
        <v>679</v>
      </c>
      <c r="BN14" s="192">
        <v>44124</v>
      </c>
      <c r="BO14" s="212" t="s">
        <v>957</v>
      </c>
      <c r="BP14" s="212" t="s">
        <v>599</v>
      </c>
      <c r="BQ14" s="232" t="s">
        <v>894</v>
      </c>
      <c r="BR14" s="232" t="s">
        <v>894</v>
      </c>
      <c r="BS14" s="212"/>
      <c r="BT14" s="212"/>
      <c r="BU14" s="212"/>
      <c r="BV14" s="212"/>
      <c r="BW14" s="212"/>
      <c r="BX14" s="212"/>
      <c r="BY14" s="212"/>
      <c r="BZ14" s="212"/>
      <c r="CA14" s="212"/>
      <c r="CB14" s="212"/>
      <c r="CC14" s="212"/>
      <c r="CD14" s="212"/>
      <c r="CF14" s="353">
        <f>VLOOKUP(N14,Validacion!$I$15:$M$19,2,FALSE)</f>
        <v>5</v>
      </c>
      <c r="CG14" s="353">
        <f>VLOOKUP(O14,Validacion!$I$23:$J$27,2,FALSE)</f>
        <v>5</v>
      </c>
      <c r="CK14" s="364">
        <f>VLOOKUP($AJ14,Validacion!$I$15:$M$19,2,FALSE)</f>
        <v>3</v>
      </c>
      <c r="CL14" s="353"/>
      <c r="CM14" s="364">
        <f>VLOOKUP($AK14,Validacion!$I$23:$J$27,2,FALSE)</f>
        <v>3</v>
      </c>
      <c r="CN14" s="353"/>
    </row>
    <row r="15" spans="1:110" s="225" customFormat="1" ht="324.75" customHeight="1" x14ac:dyDescent="0.25">
      <c r="A15" s="353"/>
      <c r="B15" s="365"/>
      <c r="C15" s="367"/>
      <c r="D15" s="368"/>
      <c r="E15" s="370"/>
      <c r="F15" s="365"/>
      <c r="G15" s="365"/>
      <c r="H15" s="365"/>
      <c r="I15" s="365"/>
      <c r="J15" s="370"/>
      <c r="K15" s="353"/>
      <c r="L15" s="370"/>
      <c r="M15" s="370"/>
      <c r="N15" s="353"/>
      <c r="O15" s="353"/>
      <c r="P15" s="354"/>
      <c r="Q15" s="251" t="s">
        <v>904</v>
      </c>
      <c r="R15" s="174" t="s">
        <v>158</v>
      </c>
      <c r="S15" s="174" t="s">
        <v>58</v>
      </c>
      <c r="T15" s="174" t="s">
        <v>59</v>
      </c>
      <c r="U15" s="174" t="s">
        <v>60</v>
      </c>
      <c r="V15" s="174" t="s">
        <v>61</v>
      </c>
      <c r="W15" s="174" t="s">
        <v>62</v>
      </c>
      <c r="X15" s="174" t="s">
        <v>75</v>
      </c>
      <c r="Y15" s="174" t="s">
        <v>63</v>
      </c>
      <c r="Z15" s="205">
        <f t="shared" si="0"/>
        <v>100</v>
      </c>
      <c r="AA15" s="207" t="str">
        <f t="shared" si="4"/>
        <v>Fuerte</v>
      </c>
      <c r="AB15" s="208" t="s">
        <v>141</v>
      </c>
      <c r="AC15" s="175">
        <f t="shared" si="1"/>
        <v>200</v>
      </c>
      <c r="AD15" s="176" t="str">
        <f t="shared" si="5"/>
        <v>Fuerte</v>
      </c>
      <c r="AE15" s="356"/>
      <c r="AF15" s="355"/>
      <c r="AG15" s="352"/>
      <c r="AH15" s="352"/>
      <c r="AI15" s="354"/>
      <c r="AJ15" s="354"/>
      <c r="AK15" s="354"/>
      <c r="AL15" s="354"/>
      <c r="AM15" s="372"/>
      <c r="AN15" s="259" t="s">
        <v>932</v>
      </c>
      <c r="AO15" s="259" t="s">
        <v>933</v>
      </c>
      <c r="AP15" s="259" t="s">
        <v>934</v>
      </c>
      <c r="AQ15" s="253" t="s">
        <v>916</v>
      </c>
      <c r="AR15" s="254">
        <v>43832</v>
      </c>
      <c r="AS15" s="254">
        <v>44196</v>
      </c>
      <c r="AT15" s="259" t="s">
        <v>935</v>
      </c>
      <c r="AU15" s="260" t="s">
        <v>936</v>
      </c>
      <c r="AV15" s="260" t="s">
        <v>894</v>
      </c>
      <c r="AW15" s="259" t="s">
        <v>937</v>
      </c>
      <c r="AX15" s="212"/>
      <c r="AY15" s="212"/>
      <c r="AZ15" s="212"/>
      <c r="BA15" s="212"/>
      <c r="BB15" s="212"/>
      <c r="BC15" s="232" t="s">
        <v>939</v>
      </c>
      <c r="BD15" s="212"/>
      <c r="BE15" s="212"/>
      <c r="BF15" s="212"/>
      <c r="BG15" s="264" t="s">
        <v>950</v>
      </c>
      <c r="BH15" s="264" t="s">
        <v>951</v>
      </c>
      <c r="BI15" s="248" t="s">
        <v>952</v>
      </c>
      <c r="BJ15" s="265" t="s">
        <v>19</v>
      </c>
      <c r="BK15" s="232" t="s">
        <v>954</v>
      </c>
      <c r="BL15" s="265" t="s">
        <v>678</v>
      </c>
      <c r="BM15" s="265" t="s">
        <v>679</v>
      </c>
      <c r="BN15" s="192">
        <v>44124</v>
      </c>
      <c r="BO15" s="265" t="s">
        <v>956</v>
      </c>
      <c r="BP15" s="212" t="s">
        <v>599</v>
      </c>
      <c r="BQ15" s="232" t="s">
        <v>894</v>
      </c>
      <c r="BR15" s="232" t="s">
        <v>894</v>
      </c>
      <c r="BS15" s="212"/>
      <c r="BT15" s="212"/>
      <c r="BU15" s="212"/>
      <c r="BV15" s="212"/>
      <c r="BW15" s="212"/>
      <c r="BX15" s="212"/>
      <c r="BY15" s="212"/>
      <c r="BZ15" s="212"/>
      <c r="CA15" s="212"/>
      <c r="CB15" s="212"/>
      <c r="CC15" s="212"/>
      <c r="CD15" s="212"/>
      <c r="CF15" s="353"/>
      <c r="CG15" s="353"/>
      <c r="CK15" s="365"/>
      <c r="CL15" s="353"/>
      <c r="CM15" s="365"/>
      <c r="CN15" s="353"/>
    </row>
    <row r="16" spans="1:110" s="225" customFormat="1" ht="78" customHeight="1" x14ac:dyDescent="0.25">
      <c r="A16" s="353"/>
      <c r="B16" s="366"/>
      <c r="C16" s="367"/>
      <c r="D16" s="368"/>
      <c r="E16" s="371"/>
      <c r="F16" s="366"/>
      <c r="G16" s="366"/>
      <c r="H16" s="366"/>
      <c r="I16" s="366"/>
      <c r="J16" s="371"/>
      <c r="K16" s="353"/>
      <c r="L16" s="371"/>
      <c r="M16" s="371"/>
      <c r="N16" s="353"/>
      <c r="O16" s="353"/>
      <c r="P16" s="354"/>
      <c r="Q16" s="191"/>
      <c r="R16" s="174" t="s">
        <v>158</v>
      </c>
      <c r="S16" s="174" t="s">
        <v>58</v>
      </c>
      <c r="T16" s="174" t="s">
        <v>59</v>
      </c>
      <c r="U16" s="174" t="s">
        <v>60</v>
      </c>
      <c r="V16" s="174" t="s">
        <v>61</v>
      </c>
      <c r="W16" s="174" t="s">
        <v>62</v>
      </c>
      <c r="X16" s="174" t="s">
        <v>75</v>
      </c>
      <c r="Y16" s="174" t="s">
        <v>63</v>
      </c>
      <c r="Z16" s="205">
        <f t="shared" si="0"/>
        <v>100</v>
      </c>
      <c r="AA16" s="207" t="str">
        <f t="shared" si="4"/>
        <v>Fuerte</v>
      </c>
      <c r="AB16" s="208" t="s">
        <v>15</v>
      </c>
      <c r="AC16" s="175">
        <f t="shared" si="1"/>
        <v>150</v>
      </c>
      <c r="AD16" s="176" t="str">
        <f t="shared" si="5"/>
        <v>Moderado</v>
      </c>
      <c r="AE16" s="356"/>
      <c r="AF16" s="355"/>
      <c r="AG16" s="352"/>
      <c r="AH16" s="352"/>
      <c r="AI16" s="354"/>
      <c r="AJ16" s="354"/>
      <c r="AK16" s="354"/>
      <c r="AL16" s="354"/>
      <c r="AM16" s="372"/>
      <c r="AN16" s="191"/>
      <c r="AO16" s="191"/>
      <c r="AP16" s="191"/>
      <c r="AQ16" s="212"/>
      <c r="AR16" s="190"/>
      <c r="AS16" s="190"/>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F16" s="353"/>
      <c r="CG16" s="353"/>
      <c r="CK16" s="365"/>
      <c r="CL16" s="353"/>
      <c r="CM16" s="365"/>
      <c r="CN16" s="353"/>
    </row>
    <row r="17" spans="1:110" s="225" customFormat="1" ht="78" customHeight="1" x14ac:dyDescent="0.25">
      <c r="A17" s="353"/>
      <c r="B17" s="364"/>
      <c r="C17" s="367"/>
      <c r="D17" s="353"/>
      <c r="E17" s="353"/>
      <c r="F17" s="353"/>
      <c r="G17" s="353"/>
      <c r="H17" s="353"/>
      <c r="I17" s="353"/>
      <c r="J17" s="353"/>
      <c r="K17" s="353"/>
      <c r="L17" s="353"/>
      <c r="M17" s="353"/>
      <c r="N17" s="353" t="s">
        <v>7</v>
      </c>
      <c r="O17" s="353" t="s">
        <v>13</v>
      </c>
      <c r="P17" s="354" t="str">
        <f>INDEX(Validacion!$C$15:$G$19,'Mapa de riesgo '!CF17:CF19,'Mapa de riesgo '!CG17:CG19)</f>
        <v>Extrema</v>
      </c>
      <c r="Q17" s="191"/>
      <c r="R17" s="174" t="s">
        <v>158</v>
      </c>
      <c r="S17" s="174" t="s">
        <v>58</v>
      </c>
      <c r="T17" s="174" t="s">
        <v>59</v>
      </c>
      <c r="U17" s="174" t="s">
        <v>60</v>
      </c>
      <c r="V17" s="174" t="s">
        <v>61</v>
      </c>
      <c r="W17" s="174" t="s">
        <v>62</v>
      </c>
      <c r="X17" s="174" t="s">
        <v>75</v>
      </c>
      <c r="Y17" s="174" t="s">
        <v>63</v>
      </c>
      <c r="Z17" s="205">
        <f t="shared" si="0"/>
        <v>100</v>
      </c>
      <c r="AA17" s="207" t="str">
        <f t="shared" si="4"/>
        <v>Fuerte</v>
      </c>
      <c r="AB17" s="208" t="s">
        <v>141</v>
      </c>
      <c r="AC17" s="175">
        <f t="shared" si="1"/>
        <v>200</v>
      </c>
      <c r="AD17" s="176" t="str">
        <f t="shared" si="5"/>
        <v>Fuerte</v>
      </c>
      <c r="AE17" s="356">
        <f>(IF(AD17="Fuerte",100,IF(AD17="Moderado",50,0))+IF(AD18="Fuerte",100,IF(AD18="Moderado",50,0))+(IF(AD19="Fuerte",100,IF(AD19="Moderado",50,0)))/3)</f>
        <v>233.33333333333334</v>
      </c>
      <c r="AF17" s="355" t="str">
        <f>IF(AE17&gt;=100,"Fuerte",IF(OR(AE17=99,AE17&gt;=50),"Moderado","Débil"))</f>
        <v>Fuerte</v>
      </c>
      <c r="AG17" s="352"/>
      <c r="AH17" s="352"/>
      <c r="AI17" s="354"/>
      <c r="AJ17" s="354" t="s">
        <v>9</v>
      </c>
      <c r="AK17" s="354" t="s">
        <v>16</v>
      </c>
      <c r="AL17" s="354" t="str">
        <f>INDEX(Validacion!$C$15:$G$19,'Mapa de riesgo '!CK17:CK19,'Mapa de riesgo '!CM17:CM19)</f>
        <v>Moderada</v>
      </c>
      <c r="AM17" s="372"/>
      <c r="AN17" s="191"/>
      <c r="AO17" s="191"/>
      <c r="AP17" s="191"/>
      <c r="AQ17" s="212"/>
      <c r="AR17" s="190"/>
      <c r="AS17" s="190"/>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F17" s="353">
        <f>VLOOKUP(N17,Validacion!$I$15:$M$19,2,FALSE)</f>
        <v>5</v>
      </c>
      <c r="CG17" s="353">
        <f>VLOOKUP(O17,Validacion!$I$23:$J$27,2,FALSE)</f>
        <v>5</v>
      </c>
      <c r="CK17" s="364">
        <f>VLOOKUP($AJ17,Validacion!$I$15:$M$19,2,FALSE)</f>
        <v>3</v>
      </c>
      <c r="CL17" s="374"/>
      <c r="CM17" s="364">
        <f>VLOOKUP($AK17,Validacion!$I$23:$J$27,2,FALSE)</f>
        <v>2</v>
      </c>
      <c r="CN17" s="173"/>
    </row>
    <row r="18" spans="1:110" s="225" customFormat="1" ht="78" customHeight="1" x14ac:dyDescent="0.25">
      <c r="A18" s="353"/>
      <c r="B18" s="365"/>
      <c r="C18" s="367"/>
      <c r="D18" s="353"/>
      <c r="E18" s="353"/>
      <c r="F18" s="353"/>
      <c r="G18" s="353"/>
      <c r="H18" s="353"/>
      <c r="I18" s="353"/>
      <c r="J18" s="353"/>
      <c r="K18" s="353"/>
      <c r="L18" s="353"/>
      <c r="M18" s="353"/>
      <c r="N18" s="353"/>
      <c r="O18" s="353"/>
      <c r="P18" s="354"/>
      <c r="Q18" s="191"/>
      <c r="R18" s="174" t="s">
        <v>158</v>
      </c>
      <c r="S18" s="174" t="s">
        <v>58</v>
      </c>
      <c r="T18" s="174" t="s">
        <v>59</v>
      </c>
      <c r="U18" s="174" t="s">
        <v>60</v>
      </c>
      <c r="V18" s="174" t="s">
        <v>61</v>
      </c>
      <c r="W18" s="174" t="s">
        <v>62</v>
      </c>
      <c r="X18" s="174" t="s">
        <v>75</v>
      </c>
      <c r="Y18" s="174" t="s">
        <v>63</v>
      </c>
      <c r="Z18" s="205">
        <f t="shared" si="0"/>
        <v>100</v>
      </c>
      <c r="AA18" s="207" t="str">
        <f t="shared" si="4"/>
        <v>Fuerte</v>
      </c>
      <c r="AB18" s="208" t="s">
        <v>141</v>
      </c>
      <c r="AC18" s="175">
        <f t="shared" si="1"/>
        <v>200</v>
      </c>
      <c r="AD18" s="176" t="str">
        <f t="shared" si="5"/>
        <v>Fuerte</v>
      </c>
      <c r="AE18" s="356"/>
      <c r="AF18" s="355"/>
      <c r="AG18" s="352"/>
      <c r="AH18" s="352"/>
      <c r="AI18" s="354"/>
      <c r="AJ18" s="354"/>
      <c r="AK18" s="354"/>
      <c r="AL18" s="354"/>
      <c r="AM18" s="372"/>
      <c r="AN18" s="191"/>
      <c r="AO18" s="191"/>
      <c r="AP18" s="191"/>
      <c r="AQ18" s="212"/>
      <c r="AR18" s="190"/>
      <c r="AS18" s="190"/>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212"/>
      <c r="CB18" s="212"/>
      <c r="CC18" s="212"/>
      <c r="CD18" s="212"/>
      <c r="CF18" s="353"/>
      <c r="CG18" s="353"/>
      <c r="CK18" s="365"/>
      <c r="CL18" s="375"/>
      <c r="CM18" s="365"/>
      <c r="CN18" s="173"/>
    </row>
    <row r="19" spans="1:110" s="225" customFormat="1" ht="78" customHeight="1" x14ac:dyDescent="0.25">
      <c r="A19" s="353"/>
      <c r="B19" s="366"/>
      <c r="C19" s="367"/>
      <c r="D19" s="353"/>
      <c r="E19" s="353"/>
      <c r="F19" s="353"/>
      <c r="G19" s="353"/>
      <c r="H19" s="353"/>
      <c r="I19" s="353"/>
      <c r="J19" s="353"/>
      <c r="K19" s="353"/>
      <c r="L19" s="353"/>
      <c r="M19" s="353"/>
      <c r="N19" s="353"/>
      <c r="O19" s="353"/>
      <c r="P19" s="354"/>
      <c r="Q19" s="191"/>
      <c r="R19" s="174" t="s">
        <v>158</v>
      </c>
      <c r="S19" s="174" t="s">
        <v>58</v>
      </c>
      <c r="T19" s="174" t="s">
        <v>59</v>
      </c>
      <c r="U19" s="174" t="s">
        <v>60</v>
      </c>
      <c r="V19" s="174" t="s">
        <v>61</v>
      </c>
      <c r="W19" s="174" t="s">
        <v>62</v>
      </c>
      <c r="X19" s="174" t="s">
        <v>75</v>
      </c>
      <c r="Y19" s="174" t="s">
        <v>63</v>
      </c>
      <c r="Z19" s="205">
        <f t="shared" si="0"/>
        <v>100</v>
      </c>
      <c r="AA19" s="207" t="str">
        <f t="shared" si="4"/>
        <v>Fuerte</v>
      </c>
      <c r="AB19" s="208" t="s">
        <v>141</v>
      </c>
      <c r="AC19" s="175">
        <f t="shared" si="1"/>
        <v>200</v>
      </c>
      <c r="AD19" s="176" t="str">
        <f t="shared" si="5"/>
        <v>Fuerte</v>
      </c>
      <c r="AE19" s="356"/>
      <c r="AF19" s="355"/>
      <c r="AG19" s="352"/>
      <c r="AH19" s="352"/>
      <c r="AI19" s="354"/>
      <c r="AJ19" s="354"/>
      <c r="AK19" s="354"/>
      <c r="AL19" s="354"/>
      <c r="AM19" s="372"/>
      <c r="AN19" s="191"/>
      <c r="AO19" s="191"/>
      <c r="AP19" s="191"/>
      <c r="AQ19" s="212"/>
      <c r="AR19" s="190"/>
      <c r="AS19" s="190"/>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F19" s="353"/>
      <c r="CG19" s="353"/>
      <c r="CK19" s="365"/>
      <c r="CL19" s="375"/>
      <c r="CM19" s="365"/>
      <c r="CN19" s="173"/>
    </row>
    <row r="20" spans="1:110" s="225" customFormat="1" ht="74.25" customHeight="1" x14ac:dyDescent="0.25">
      <c r="A20" s="205"/>
      <c r="B20" s="212"/>
      <c r="C20" s="171"/>
      <c r="D20" s="212"/>
      <c r="E20" s="212"/>
      <c r="F20" s="212"/>
      <c r="G20" s="212"/>
      <c r="H20" s="212"/>
      <c r="I20" s="212"/>
      <c r="J20" s="212"/>
      <c r="K20" s="205"/>
      <c r="L20" s="212"/>
      <c r="M20" s="212"/>
      <c r="N20" s="205"/>
      <c r="O20" s="205"/>
      <c r="P20" s="209"/>
      <c r="Q20" s="191"/>
      <c r="R20" s="210"/>
      <c r="S20" s="210"/>
      <c r="T20" s="210"/>
      <c r="U20" s="210"/>
      <c r="V20" s="210"/>
      <c r="W20" s="210"/>
      <c r="X20" s="210"/>
      <c r="Y20" s="210"/>
      <c r="Z20" s="205"/>
      <c r="AA20" s="209"/>
      <c r="AB20" s="205"/>
      <c r="AC20" s="233"/>
      <c r="AD20" s="234"/>
      <c r="AE20" s="206"/>
      <c r="AF20" s="209"/>
      <c r="AG20" s="205"/>
      <c r="AH20" s="205"/>
      <c r="AI20" s="266"/>
      <c r="AJ20" s="209"/>
      <c r="AK20" s="209"/>
      <c r="AL20" s="209"/>
      <c r="AM20" s="210"/>
      <c r="AN20" s="257"/>
      <c r="AO20" s="253"/>
      <c r="AP20" s="253"/>
      <c r="AQ20" s="253"/>
      <c r="AR20" s="258"/>
      <c r="AS20" s="254"/>
      <c r="AT20" s="257"/>
      <c r="AU20" s="187"/>
      <c r="AV20" s="263"/>
      <c r="AW20" s="26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F20" s="173"/>
      <c r="CG20" s="173"/>
      <c r="CK20" s="173"/>
      <c r="CL20" s="173"/>
      <c r="CM20" s="173"/>
      <c r="CN20" s="173"/>
    </row>
    <row r="21" spans="1:110" s="225" customFormat="1" ht="74.25" customHeight="1" x14ac:dyDescent="0.25">
      <c r="A21" s="205"/>
      <c r="B21" s="212"/>
      <c r="C21" s="171"/>
      <c r="D21" s="212"/>
      <c r="E21" s="212"/>
      <c r="F21" s="212"/>
      <c r="G21" s="212"/>
      <c r="H21" s="212"/>
      <c r="I21" s="212"/>
      <c r="J21" s="212"/>
      <c r="K21" s="205"/>
      <c r="L21" s="212"/>
      <c r="M21" s="212"/>
      <c r="N21" s="205"/>
      <c r="O21" s="205"/>
      <c r="P21" s="209"/>
      <c r="Q21" s="191"/>
      <c r="R21" s="210"/>
      <c r="S21" s="210"/>
      <c r="T21" s="210"/>
      <c r="U21" s="210"/>
      <c r="V21" s="210"/>
      <c r="W21" s="210"/>
      <c r="X21" s="210"/>
      <c r="Y21" s="210"/>
      <c r="Z21" s="205"/>
      <c r="AA21" s="209"/>
      <c r="AB21" s="205"/>
      <c r="AC21" s="233"/>
      <c r="AD21" s="234"/>
      <c r="AE21" s="206"/>
      <c r="AF21" s="209"/>
      <c r="AG21" s="205"/>
      <c r="AH21" s="205"/>
      <c r="AI21" s="266"/>
      <c r="AJ21" s="209"/>
      <c r="AK21" s="209"/>
      <c r="AL21" s="209"/>
      <c r="AM21" s="210"/>
      <c r="AN21" s="191"/>
      <c r="AO21" s="191"/>
      <c r="AP21" s="191"/>
      <c r="AQ21" s="212"/>
      <c r="AR21" s="190"/>
      <c r="AS21" s="190"/>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c r="CF21" s="173"/>
      <c r="CG21" s="173"/>
      <c r="CK21" s="173"/>
      <c r="CL21" s="173"/>
      <c r="CM21" s="173"/>
      <c r="CN21" s="173"/>
    </row>
    <row r="22" spans="1:110" s="225" customFormat="1" ht="74.25" customHeight="1" x14ac:dyDescent="0.25">
      <c r="A22" s="205"/>
      <c r="B22" s="212"/>
      <c r="C22" s="171"/>
      <c r="D22" s="212"/>
      <c r="E22" s="212"/>
      <c r="F22" s="212"/>
      <c r="G22" s="212"/>
      <c r="H22" s="212"/>
      <c r="I22" s="212"/>
      <c r="J22" s="212"/>
      <c r="K22" s="205"/>
      <c r="L22" s="212"/>
      <c r="M22" s="212"/>
      <c r="N22" s="205"/>
      <c r="O22" s="205"/>
      <c r="P22" s="209"/>
      <c r="Q22" s="191"/>
      <c r="R22" s="210"/>
      <c r="S22" s="210"/>
      <c r="T22" s="210"/>
      <c r="U22" s="210"/>
      <c r="V22" s="210"/>
      <c r="W22" s="210"/>
      <c r="X22" s="210"/>
      <c r="Y22" s="210"/>
      <c r="Z22" s="205"/>
      <c r="AA22" s="209"/>
      <c r="AB22" s="205"/>
      <c r="AC22" s="233"/>
      <c r="AD22" s="234"/>
      <c r="AE22" s="206"/>
      <c r="AF22" s="209"/>
      <c r="AG22" s="205"/>
      <c r="AH22" s="205"/>
      <c r="AI22" s="266"/>
      <c r="AJ22" s="209"/>
      <c r="AK22" s="209"/>
      <c r="AL22" s="209"/>
      <c r="AM22" s="210"/>
      <c r="AN22" s="191"/>
      <c r="AO22" s="191"/>
      <c r="AP22" s="191"/>
      <c r="AQ22" s="212"/>
      <c r="AR22" s="190"/>
      <c r="AS22" s="190"/>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F22" s="173"/>
      <c r="CG22" s="173"/>
      <c r="CK22" s="173"/>
      <c r="CL22" s="173"/>
      <c r="CM22" s="173"/>
      <c r="CN22" s="173"/>
    </row>
    <row r="23" spans="1:110" s="225" customFormat="1" ht="74.25" customHeight="1" x14ac:dyDescent="0.25">
      <c r="A23" s="205"/>
      <c r="B23" s="212"/>
      <c r="C23" s="171"/>
      <c r="D23" s="212"/>
      <c r="E23" s="212"/>
      <c r="F23" s="212"/>
      <c r="G23" s="212"/>
      <c r="H23" s="212"/>
      <c r="I23" s="212"/>
      <c r="J23" s="212"/>
      <c r="K23" s="205"/>
      <c r="L23" s="212"/>
      <c r="M23" s="212"/>
      <c r="N23" s="205"/>
      <c r="O23" s="205"/>
      <c r="P23" s="209"/>
      <c r="Q23" s="191"/>
      <c r="R23" s="210"/>
      <c r="S23" s="210"/>
      <c r="T23" s="210"/>
      <c r="U23" s="210"/>
      <c r="V23" s="210"/>
      <c r="W23" s="210"/>
      <c r="X23" s="210"/>
      <c r="Y23" s="210"/>
      <c r="Z23" s="205"/>
      <c r="AA23" s="209"/>
      <c r="AB23" s="205"/>
      <c r="AC23" s="233"/>
      <c r="AD23" s="234"/>
      <c r="AE23" s="206"/>
      <c r="AF23" s="209"/>
      <c r="AG23" s="205"/>
      <c r="AH23" s="205"/>
      <c r="AI23" s="266"/>
      <c r="AJ23" s="209"/>
      <c r="AK23" s="209"/>
      <c r="AL23" s="209"/>
      <c r="AM23" s="210"/>
      <c r="AN23" s="191"/>
      <c r="AO23" s="191"/>
      <c r="AP23" s="191"/>
      <c r="AQ23" s="212"/>
      <c r="AR23" s="190"/>
      <c r="AS23" s="190"/>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c r="BV23" s="212"/>
      <c r="BW23" s="212"/>
      <c r="BX23" s="212"/>
      <c r="BY23" s="212"/>
      <c r="BZ23" s="212"/>
      <c r="CA23" s="212"/>
      <c r="CB23" s="212"/>
      <c r="CC23" s="212"/>
      <c r="CD23" s="212"/>
      <c r="CF23" s="173"/>
      <c r="CG23" s="173"/>
      <c r="CK23" s="173"/>
      <c r="CL23" s="173"/>
      <c r="CM23" s="173"/>
      <c r="CN23" s="173"/>
    </row>
    <row r="24" spans="1:110" s="225" customFormat="1" ht="74.25" customHeight="1" x14ac:dyDescent="0.25">
      <c r="A24" s="205"/>
      <c r="B24" s="212"/>
      <c r="C24" s="171"/>
      <c r="D24" s="212"/>
      <c r="E24" s="212"/>
      <c r="F24" s="212"/>
      <c r="G24" s="212"/>
      <c r="H24" s="212"/>
      <c r="I24" s="212"/>
      <c r="J24" s="212"/>
      <c r="K24" s="205"/>
      <c r="L24" s="212"/>
      <c r="M24" s="212"/>
      <c r="N24" s="205"/>
      <c r="O24" s="205"/>
      <c r="P24" s="209"/>
      <c r="Q24" s="191"/>
      <c r="R24" s="210"/>
      <c r="S24" s="210"/>
      <c r="T24" s="210"/>
      <c r="U24" s="210"/>
      <c r="V24" s="210"/>
      <c r="W24" s="210"/>
      <c r="X24" s="210"/>
      <c r="Y24" s="210"/>
      <c r="Z24" s="205"/>
      <c r="AA24" s="209"/>
      <c r="AB24" s="205"/>
      <c r="AC24" s="233"/>
      <c r="AD24" s="234"/>
      <c r="AE24" s="206"/>
      <c r="AF24" s="209"/>
      <c r="AG24" s="205"/>
      <c r="AH24" s="205"/>
      <c r="AI24" s="266"/>
      <c r="AJ24" s="209"/>
      <c r="AK24" s="209"/>
      <c r="AL24" s="209"/>
      <c r="AM24" s="210"/>
      <c r="AN24" s="191"/>
      <c r="AO24" s="191"/>
      <c r="AP24" s="191"/>
      <c r="AQ24" s="212"/>
      <c r="AR24" s="190"/>
      <c r="AS24" s="190"/>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F24" s="173"/>
      <c r="CG24" s="173"/>
      <c r="CK24" s="173"/>
      <c r="CL24" s="173"/>
      <c r="CM24" s="173"/>
      <c r="CN24" s="173"/>
    </row>
    <row r="25" spans="1:110" s="225" customFormat="1" ht="74.25" customHeight="1" x14ac:dyDescent="0.25">
      <c r="A25" s="205"/>
      <c r="B25" s="212"/>
      <c r="C25" s="171"/>
      <c r="D25" s="212"/>
      <c r="E25" s="212"/>
      <c r="F25" s="212"/>
      <c r="G25" s="212"/>
      <c r="H25" s="212"/>
      <c r="I25" s="212"/>
      <c r="J25" s="212"/>
      <c r="K25" s="205"/>
      <c r="L25" s="212"/>
      <c r="M25" s="212"/>
      <c r="N25" s="205"/>
      <c r="O25" s="205"/>
      <c r="P25" s="209"/>
      <c r="Q25" s="191"/>
      <c r="R25" s="210"/>
      <c r="S25" s="210"/>
      <c r="T25" s="210"/>
      <c r="U25" s="210"/>
      <c r="V25" s="210"/>
      <c r="W25" s="210"/>
      <c r="X25" s="210"/>
      <c r="Y25" s="210"/>
      <c r="Z25" s="205"/>
      <c r="AA25" s="209"/>
      <c r="AB25" s="205"/>
      <c r="AC25" s="233"/>
      <c r="AD25" s="234"/>
      <c r="AE25" s="206"/>
      <c r="AF25" s="209"/>
      <c r="AG25" s="205"/>
      <c r="AH25" s="205"/>
      <c r="AI25" s="266"/>
      <c r="AJ25" s="209"/>
      <c r="AK25" s="209"/>
      <c r="AL25" s="209"/>
      <c r="AM25" s="210"/>
      <c r="AN25" s="191"/>
      <c r="AO25" s="191"/>
      <c r="AP25" s="191"/>
      <c r="AQ25" s="212"/>
      <c r="AR25" s="190"/>
      <c r="AS25" s="190"/>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c r="CC25" s="212"/>
      <c r="CD25" s="212"/>
      <c r="CF25" s="173"/>
      <c r="CG25" s="173"/>
      <c r="CK25" s="173"/>
      <c r="CL25" s="173"/>
      <c r="CM25" s="173"/>
      <c r="CN25" s="173"/>
    </row>
    <row r="26" spans="1:110" s="225" customFormat="1" ht="74.25" customHeight="1" x14ac:dyDescent="0.25">
      <c r="A26" s="205"/>
      <c r="B26" s="212"/>
      <c r="C26" s="171"/>
      <c r="D26" s="212"/>
      <c r="E26" s="212"/>
      <c r="F26" s="212"/>
      <c r="G26" s="212"/>
      <c r="H26" s="212"/>
      <c r="I26" s="212"/>
      <c r="J26" s="212"/>
      <c r="K26" s="205"/>
      <c r="L26" s="212"/>
      <c r="M26" s="212"/>
      <c r="N26" s="205"/>
      <c r="O26" s="205"/>
      <c r="P26" s="209"/>
      <c r="Q26" s="191"/>
      <c r="R26" s="210"/>
      <c r="S26" s="210"/>
      <c r="T26" s="210"/>
      <c r="U26" s="210"/>
      <c r="V26" s="210"/>
      <c r="W26" s="210"/>
      <c r="X26" s="210"/>
      <c r="Y26" s="210"/>
      <c r="Z26" s="205"/>
      <c r="AA26" s="209"/>
      <c r="AB26" s="205"/>
      <c r="AC26" s="233"/>
      <c r="AD26" s="234"/>
      <c r="AE26" s="206"/>
      <c r="AF26" s="209"/>
      <c r="AG26" s="205"/>
      <c r="AH26" s="205"/>
      <c r="AI26" s="266"/>
      <c r="AJ26" s="209"/>
      <c r="AK26" s="209"/>
      <c r="AL26" s="209"/>
      <c r="AM26" s="210"/>
      <c r="AN26" s="191"/>
      <c r="AO26" s="191"/>
      <c r="AP26" s="191"/>
      <c r="AQ26" s="212"/>
      <c r="AR26" s="190"/>
      <c r="AS26" s="190"/>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2"/>
      <c r="CD26" s="212"/>
      <c r="CF26" s="173"/>
      <c r="CG26" s="173"/>
      <c r="CK26" s="173"/>
      <c r="CL26" s="173"/>
      <c r="CM26" s="173"/>
      <c r="CN26" s="173"/>
    </row>
    <row r="27" spans="1:110" s="225" customFormat="1" ht="74.25" customHeight="1" x14ac:dyDescent="0.25">
      <c r="A27" s="205"/>
      <c r="B27" s="212"/>
      <c r="C27" s="171"/>
      <c r="D27" s="212"/>
      <c r="E27" s="212"/>
      <c r="F27" s="212"/>
      <c r="G27" s="212"/>
      <c r="H27" s="212"/>
      <c r="I27" s="212"/>
      <c r="J27" s="212"/>
      <c r="K27" s="205"/>
      <c r="L27" s="212"/>
      <c r="M27" s="212"/>
      <c r="N27" s="205"/>
      <c r="O27" s="205"/>
      <c r="P27" s="209"/>
      <c r="Q27" s="191"/>
      <c r="R27" s="210"/>
      <c r="S27" s="210"/>
      <c r="T27" s="210"/>
      <c r="U27" s="210"/>
      <c r="V27" s="210"/>
      <c r="W27" s="210"/>
      <c r="X27" s="210"/>
      <c r="Y27" s="210"/>
      <c r="Z27" s="205"/>
      <c r="AA27" s="209"/>
      <c r="AB27" s="205"/>
      <c r="AC27" s="233"/>
      <c r="AD27" s="234"/>
      <c r="AE27" s="206"/>
      <c r="AF27" s="209"/>
      <c r="AG27" s="205"/>
      <c r="AH27" s="205"/>
      <c r="AI27" s="266"/>
      <c r="AJ27" s="209"/>
      <c r="AK27" s="209"/>
      <c r="AL27" s="209"/>
      <c r="AM27" s="210"/>
      <c r="AN27" s="191"/>
      <c r="AO27" s="191"/>
      <c r="AP27" s="191"/>
      <c r="AQ27" s="212"/>
      <c r="AR27" s="190"/>
      <c r="AS27" s="190"/>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2"/>
      <c r="CA27" s="212"/>
      <c r="CB27" s="212"/>
      <c r="CC27" s="212"/>
      <c r="CD27" s="212"/>
      <c r="CF27" s="173"/>
      <c r="CG27" s="173"/>
      <c r="CK27" s="173"/>
      <c r="CL27" s="173"/>
      <c r="CM27" s="173"/>
      <c r="CN27" s="173"/>
    </row>
    <row r="28" spans="1:110" s="225" customFormat="1" ht="74.25" customHeight="1" x14ac:dyDescent="0.25">
      <c r="A28" s="205"/>
      <c r="B28" s="212"/>
      <c r="C28" s="171"/>
      <c r="D28" s="212"/>
      <c r="E28" s="212"/>
      <c r="F28" s="212"/>
      <c r="G28" s="212"/>
      <c r="H28" s="212"/>
      <c r="I28" s="212"/>
      <c r="J28" s="212"/>
      <c r="K28" s="205"/>
      <c r="L28" s="212"/>
      <c r="M28" s="212"/>
      <c r="N28" s="205"/>
      <c r="O28" s="205"/>
      <c r="P28" s="209"/>
      <c r="Q28" s="191"/>
      <c r="R28" s="210"/>
      <c r="S28" s="210"/>
      <c r="T28" s="210"/>
      <c r="U28" s="210"/>
      <c r="V28" s="210"/>
      <c r="W28" s="210"/>
      <c r="X28" s="210"/>
      <c r="Y28" s="210"/>
      <c r="Z28" s="205"/>
      <c r="AA28" s="209"/>
      <c r="AB28" s="205"/>
      <c r="AC28" s="233"/>
      <c r="AD28" s="234"/>
      <c r="AE28" s="206"/>
      <c r="AF28" s="209"/>
      <c r="AG28" s="205"/>
      <c r="AH28" s="205"/>
      <c r="AI28" s="266"/>
      <c r="AJ28" s="209"/>
      <c r="AK28" s="209"/>
      <c r="AL28" s="209"/>
      <c r="AM28" s="210"/>
      <c r="AN28" s="191"/>
      <c r="AO28" s="191"/>
      <c r="AP28" s="191"/>
      <c r="AQ28" s="212"/>
      <c r="AR28" s="190"/>
      <c r="AS28" s="190"/>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F28" s="173"/>
      <c r="CG28" s="173"/>
      <c r="CK28" s="173"/>
      <c r="CL28" s="173"/>
      <c r="CM28" s="173"/>
      <c r="CN28" s="173"/>
    </row>
    <row r="29" spans="1:110" ht="26.25" customHeight="1" x14ac:dyDescent="0.25">
      <c r="A29" s="225"/>
      <c r="B29" s="225"/>
      <c r="C29" s="225"/>
      <c r="D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row>
    <row r="30" spans="1:110" ht="26.25" customHeight="1" x14ac:dyDescent="0.25">
      <c r="A30" s="225"/>
      <c r="B30" s="225"/>
      <c r="C30" s="225"/>
      <c r="D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225"/>
      <c r="BU30" s="225"/>
      <c r="BV30" s="225"/>
      <c r="BW30" s="225"/>
    </row>
    <row r="31" spans="1:110" ht="33" customHeight="1" x14ac:dyDescent="0.25">
      <c r="A31" s="225"/>
      <c r="B31" s="225"/>
      <c r="C31" s="235" t="s">
        <v>43</v>
      </c>
      <c r="D31" s="235" t="s">
        <v>44</v>
      </c>
      <c r="E31" s="235" t="s">
        <v>45</v>
      </c>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25"/>
      <c r="BT31" s="225"/>
      <c r="BU31" s="225"/>
      <c r="BV31" s="225"/>
      <c r="BW31" s="225"/>
    </row>
    <row r="32" spans="1:110" s="226" customFormat="1" ht="45" customHeight="1" x14ac:dyDescent="0.25">
      <c r="A32" s="225"/>
      <c r="B32" s="225"/>
      <c r="C32" s="237">
        <v>1</v>
      </c>
      <c r="D32" s="17" t="s">
        <v>837</v>
      </c>
      <c r="E32" s="237" t="s">
        <v>838</v>
      </c>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4"/>
      <c r="BY32" s="224"/>
      <c r="BZ32" s="224"/>
      <c r="CA32" s="224"/>
      <c r="CB32" s="224"/>
      <c r="CC32" s="224"/>
      <c r="CD32" s="224"/>
      <c r="CE32" s="224"/>
      <c r="CF32" s="224"/>
      <c r="CG32" s="224"/>
      <c r="CH32" s="224"/>
      <c r="CI32" s="224"/>
      <c r="CJ32" s="224"/>
      <c r="CK32" s="224"/>
      <c r="CL32" s="224"/>
      <c r="CM32" s="224"/>
      <c r="CN32" s="224"/>
      <c r="CO32" s="224"/>
      <c r="CP32" s="224"/>
      <c r="CQ32" s="224"/>
      <c r="CR32" s="224"/>
      <c r="CS32" s="224"/>
      <c r="CT32" s="224"/>
      <c r="CU32" s="224"/>
      <c r="CV32" s="224"/>
      <c r="CW32" s="224"/>
      <c r="CX32" s="224"/>
      <c r="CY32" s="224"/>
      <c r="CZ32" s="224"/>
      <c r="DA32" s="224"/>
      <c r="DB32" s="224"/>
      <c r="DC32" s="224"/>
      <c r="DD32" s="224"/>
      <c r="DE32" s="224"/>
      <c r="DF32" s="224"/>
    </row>
    <row r="33" spans="1:110" s="226" customFormat="1" ht="38.25" customHeight="1" x14ac:dyDescent="0.25">
      <c r="A33" s="225"/>
      <c r="B33" s="225"/>
      <c r="C33" s="237">
        <v>2</v>
      </c>
      <c r="D33" s="17" t="s">
        <v>839</v>
      </c>
      <c r="E33" s="237" t="s">
        <v>840</v>
      </c>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5"/>
      <c r="BV33" s="225"/>
      <c r="BW33" s="225"/>
      <c r="BX33" s="224"/>
      <c r="BY33" s="224"/>
      <c r="BZ33" s="224"/>
      <c r="CA33" s="224"/>
      <c r="CB33" s="224"/>
      <c r="CC33" s="224"/>
      <c r="CD33" s="224"/>
      <c r="CE33" s="224"/>
      <c r="CF33" s="224"/>
      <c r="CG33" s="224"/>
      <c r="CH33" s="224"/>
      <c r="CI33" s="224"/>
      <c r="CJ33" s="224"/>
      <c r="CK33" s="224"/>
      <c r="CL33" s="224"/>
      <c r="CM33" s="224"/>
      <c r="CN33" s="224"/>
      <c r="CO33" s="224"/>
      <c r="CP33" s="224"/>
      <c r="CQ33" s="224"/>
      <c r="CR33" s="224"/>
      <c r="CS33" s="224"/>
      <c r="CT33" s="224"/>
      <c r="CU33" s="224"/>
      <c r="CV33" s="224"/>
      <c r="CW33" s="224"/>
      <c r="CX33" s="224"/>
      <c r="CY33" s="224"/>
      <c r="CZ33" s="224"/>
      <c r="DA33" s="224"/>
      <c r="DB33" s="224"/>
      <c r="DC33" s="224"/>
      <c r="DD33" s="224"/>
      <c r="DE33" s="224"/>
      <c r="DF33" s="224"/>
    </row>
    <row r="34" spans="1:110" s="226" customFormat="1" ht="161.25" customHeight="1" x14ac:dyDescent="0.25">
      <c r="A34" s="225"/>
      <c r="B34" s="225"/>
      <c r="C34" s="242">
        <v>3</v>
      </c>
      <c r="D34" s="243" t="s">
        <v>841</v>
      </c>
      <c r="E34" s="242" t="s">
        <v>842</v>
      </c>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225"/>
      <c r="BT34" s="225"/>
      <c r="BU34" s="225"/>
      <c r="BV34" s="225"/>
      <c r="BW34" s="225"/>
      <c r="BX34" s="224"/>
      <c r="BY34" s="224"/>
      <c r="BZ34" s="224"/>
      <c r="CA34" s="224"/>
      <c r="CB34" s="224"/>
      <c r="CC34" s="224"/>
      <c r="CD34" s="224"/>
      <c r="CE34" s="224"/>
      <c r="CF34" s="224"/>
      <c r="CG34" s="224"/>
      <c r="CH34" s="224"/>
      <c r="CI34" s="224"/>
      <c r="CJ34" s="224"/>
      <c r="CK34" s="224"/>
      <c r="CL34" s="224"/>
      <c r="CM34" s="224"/>
      <c r="CN34" s="224"/>
      <c r="CO34" s="224"/>
      <c r="CP34" s="224"/>
      <c r="CQ34" s="224"/>
      <c r="CR34" s="224"/>
      <c r="CS34" s="224"/>
      <c r="CT34" s="224"/>
      <c r="CU34" s="224"/>
      <c r="CV34" s="224"/>
      <c r="CW34" s="224"/>
      <c r="CX34" s="224"/>
      <c r="CY34" s="224"/>
      <c r="CZ34" s="224"/>
      <c r="DA34" s="224"/>
      <c r="DB34" s="224"/>
      <c r="DC34" s="224"/>
      <c r="DD34" s="224"/>
      <c r="DE34" s="224"/>
      <c r="DF34" s="224"/>
    </row>
    <row r="35" spans="1:110" s="226" customFormat="1" x14ac:dyDescent="0.25">
      <c r="A35" s="225"/>
      <c r="B35" s="225"/>
      <c r="C35" s="242">
        <v>4</v>
      </c>
      <c r="D35" s="243" t="s">
        <v>843</v>
      </c>
      <c r="E35" s="242" t="s">
        <v>844</v>
      </c>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5"/>
      <c r="BR35" s="225"/>
      <c r="BS35" s="225"/>
      <c r="BT35" s="225"/>
      <c r="BU35" s="225"/>
      <c r="BV35" s="225"/>
      <c r="BW35" s="225"/>
      <c r="BX35" s="224"/>
      <c r="BY35" s="224"/>
      <c r="BZ35" s="224"/>
      <c r="CA35" s="224"/>
      <c r="CB35" s="224"/>
      <c r="CC35" s="224"/>
      <c r="CD35" s="224"/>
      <c r="CE35" s="224"/>
      <c r="CF35" s="224"/>
      <c r="CG35" s="224"/>
      <c r="CH35" s="224"/>
      <c r="CI35" s="224"/>
      <c r="CJ35" s="224"/>
      <c r="CK35" s="224"/>
      <c r="CL35" s="224"/>
      <c r="CM35" s="224"/>
      <c r="CN35" s="224"/>
      <c r="CO35" s="224"/>
      <c r="CP35" s="224"/>
      <c r="CQ35" s="224"/>
      <c r="CR35" s="224"/>
      <c r="CS35" s="224"/>
      <c r="CT35" s="224"/>
      <c r="CU35" s="224"/>
      <c r="CV35" s="224"/>
      <c r="CW35" s="224"/>
      <c r="CX35" s="224"/>
      <c r="CY35" s="224"/>
      <c r="CZ35" s="224"/>
      <c r="DA35" s="224"/>
      <c r="DB35" s="224"/>
      <c r="DC35" s="224"/>
      <c r="DD35" s="224"/>
      <c r="DE35" s="224"/>
      <c r="DF35" s="224"/>
    </row>
    <row r="36" spans="1:110" ht="25.5" x14ac:dyDescent="0.25">
      <c r="A36" s="225"/>
      <c r="B36" s="225"/>
      <c r="C36" s="242">
        <v>5</v>
      </c>
      <c r="D36" s="243" t="s">
        <v>845</v>
      </c>
      <c r="E36" s="242" t="s">
        <v>846</v>
      </c>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5"/>
      <c r="BR36" s="225"/>
      <c r="BS36" s="225"/>
      <c r="BT36" s="225"/>
      <c r="BU36" s="225"/>
      <c r="BV36" s="225"/>
      <c r="BW36" s="225"/>
    </row>
    <row r="37" spans="1:110" ht="114" x14ac:dyDescent="0.25">
      <c r="C37" s="187">
        <v>6</v>
      </c>
      <c r="D37" s="188" t="s">
        <v>847</v>
      </c>
      <c r="E37" s="187" t="s">
        <v>848</v>
      </c>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5"/>
      <c r="BR37" s="225"/>
      <c r="BS37" s="225"/>
      <c r="BT37" s="225"/>
      <c r="BU37" s="225"/>
      <c r="BV37" s="225"/>
      <c r="BW37" s="225"/>
    </row>
    <row r="38" spans="1:110" ht="242.25" x14ac:dyDescent="0.25">
      <c r="C38" s="244">
        <v>7</v>
      </c>
      <c r="D38" s="245" t="s">
        <v>953</v>
      </c>
      <c r="E38" s="246">
        <v>44074</v>
      </c>
    </row>
  </sheetData>
  <mergeCells count="203">
    <mergeCell ref="E5:F5"/>
    <mergeCell ref="B5:C5"/>
    <mergeCell ref="B3:CC4"/>
    <mergeCell ref="B2:CC2"/>
    <mergeCell ref="E6:AL8"/>
    <mergeCell ref="AM6:AT8"/>
    <mergeCell ref="A17:A19"/>
    <mergeCell ref="B17:B19"/>
    <mergeCell ref="K17:K19"/>
    <mergeCell ref="C17:C19"/>
    <mergeCell ref="D17:D19"/>
    <mergeCell ref="E17:E19"/>
    <mergeCell ref="F17:F19"/>
    <mergeCell ref="G17:G19"/>
    <mergeCell ref="H17:H19"/>
    <mergeCell ref="L14:L16"/>
    <mergeCell ref="M14:M16"/>
    <mergeCell ref="AE17:AE19"/>
    <mergeCell ref="AF17:AF19"/>
    <mergeCell ref="AG17:AG19"/>
    <mergeCell ref="AH17:AH19"/>
    <mergeCell ref="N17:N19"/>
    <mergeCell ref="I17:I19"/>
    <mergeCell ref="J17:J19"/>
    <mergeCell ref="L17:L19"/>
    <mergeCell ref="M17:M19"/>
    <mergeCell ref="AF14:AF16"/>
    <mergeCell ref="AJ17:AJ19"/>
    <mergeCell ref="O17:O19"/>
    <mergeCell ref="P17:P19"/>
    <mergeCell ref="P14:P16"/>
    <mergeCell ref="AK17:AK19"/>
    <mergeCell ref="AL17:AL19"/>
    <mergeCell ref="AH14:AH16"/>
    <mergeCell ref="O14:O16"/>
    <mergeCell ref="AE14:AE16"/>
    <mergeCell ref="AG14:AG16"/>
    <mergeCell ref="AI14:AI16"/>
    <mergeCell ref="AI17:AI19"/>
    <mergeCell ref="CF17:CF19"/>
    <mergeCell ref="CG17:CG19"/>
    <mergeCell ref="CM17:CM19"/>
    <mergeCell ref="AM17:AM19"/>
    <mergeCell ref="CL17:CL19"/>
    <mergeCell ref="CK14:CK16"/>
    <mergeCell ref="CK17:CK19"/>
    <mergeCell ref="CF14:CF16"/>
    <mergeCell ref="CG14:CG16"/>
    <mergeCell ref="CM14:CM16"/>
    <mergeCell ref="CL14:CL16"/>
    <mergeCell ref="A14:A16"/>
    <mergeCell ref="B14:B16"/>
    <mergeCell ref="K14:K16"/>
    <mergeCell ref="C14:C16"/>
    <mergeCell ref="D14:D16"/>
    <mergeCell ref="E14:E16"/>
    <mergeCell ref="F14:F16"/>
    <mergeCell ref="G14:G16"/>
    <mergeCell ref="H14:H16"/>
    <mergeCell ref="I14:I16"/>
    <mergeCell ref="J14:J16"/>
    <mergeCell ref="CN14:CN16"/>
    <mergeCell ref="AJ14:AJ16"/>
    <mergeCell ref="AK14:AK16"/>
    <mergeCell ref="AL14:AL16"/>
    <mergeCell ref="AM14:AM16"/>
    <mergeCell ref="CM11:CM13"/>
    <mergeCell ref="CN11:CN13"/>
    <mergeCell ref="CF11:CF13"/>
    <mergeCell ref="CG11:CG13"/>
    <mergeCell ref="CK11:CK13"/>
    <mergeCell ref="CL11:CL13"/>
    <mergeCell ref="AH9:AH10"/>
    <mergeCell ref="AJ9:AL9"/>
    <mergeCell ref="AM9:AM10"/>
    <mergeCell ref="AR9:AR10"/>
    <mergeCell ref="AS9:AS10"/>
    <mergeCell ref="AT9:AT10"/>
    <mergeCell ref="AH11:AH13"/>
    <mergeCell ref="AJ11:AJ13"/>
    <mergeCell ref="AK11:AK13"/>
    <mergeCell ref="AL11:AL13"/>
    <mergeCell ref="AM11:AM13"/>
    <mergeCell ref="AN9:AN10"/>
    <mergeCell ref="AO9:AO10"/>
    <mergeCell ref="AQ9:AQ10"/>
    <mergeCell ref="AP9:AP10"/>
    <mergeCell ref="AI11:AI13"/>
    <mergeCell ref="A11:A13"/>
    <mergeCell ref="B11:B13"/>
    <mergeCell ref="C11:C13"/>
    <mergeCell ref="D11:D13"/>
    <mergeCell ref="E11:E13"/>
    <mergeCell ref="L11:L13"/>
    <mergeCell ref="K9:K10"/>
    <mergeCell ref="K11:K13"/>
    <mergeCell ref="M11:M13"/>
    <mergeCell ref="J11:J13"/>
    <mergeCell ref="F9:F10"/>
    <mergeCell ref="F11:F13"/>
    <mergeCell ref="G9:G10"/>
    <mergeCell ref="G11:G13"/>
    <mergeCell ref="H9:H10"/>
    <mergeCell ref="H11:H13"/>
    <mergeCell ref="I9:I10"/>
    <mergeCell ref="I11:I13"/>
    <mergeCell ref="M9:M10"/>
    <mergeCell ref="DE4:DE5"/>
    <mergeCell ref="DF4:DF5"/>
    <mergeCell ref="A2:A4"/>
    <mergeCell ref="CZ4:DA9"/>
    <mergeCell ref="DB4:DB5"/>
    <mergeCell ref="DC4:DC5"/>
    <mergeCell ref="W9:W10"/>
    <mergeCell ref="X9:X10"/>
    <mergeCell ref="Y9:Y10"/>
    <mergeCell ref="A9:A10"/>
    <mergeCell ref="B9:B10"/>
    <mergeCell ref="C9:C10"/>
    <mergeCell ref="D9:D10"/>
    <mergeCell ref="E9:E10"/>
    <mergeCell ref="L9:L10"/>
    <mergeCell ref="DD4:DD5"/>
    <mergeCell ref="AD9:AD10"/>
    <mergeCell ref="CL9:CN9"/>
    <mergeCell ref="BD9:BD10"/>
    <mergeCell ref="BE9:BE10"/>
    <mergeCell ref="N9:P9"/>
    <mergeCell ref="J9:J10"/>
    <mergeCell ref="S9:S10"/>
    <mergeCell ref="T9:T10"/>
    <mergeCell ref="U9:U10"/>
    <mergeCell ref="V9:V10"/>
    <mergeCell ref="AG11:AG13"/>
    <mergeCell ref="Z9:Z10"/>
    <mergeCell ref="N14:N16"/>
    <mergeCell ref="N11:N13"/>
    <mergeCell ref="O11:O13"/>
    <mergeCell ref="P11:P13"/>
    <mergeCell ref="AA9:AA10"/>
    <mergeCell ref="AB9:AB10"/>
    <mergeCell ref="AF11:AF13"/>
    <mergeCell ref="AF9:AF10"/>
    <mergeCell ref="AG9:AG10"/>
    <mergeCell ref="AE11:AE13"/>
    <mergeCell ref="Q9:Q10"/>
    <mergeCell ref="R9:R10"/>
    <mergeCell ref="AX6:BF6"/>
    <mergeCell ref="BG6:BI6"/>
    <mergeCell ref="BJ6:BR6"/>
    <mergeCell ref="BS6:BU6"/>
    <mergeCell ref="BV6:CD6"/>
    <mergeCell ref="AU7:AW7"/>
    <mergeCell ref="AX7:BF7"/>
    <mergeCell ref="BG7:BI7"/>
    <mergeCell ref="BJ7:BR7"/>
    <mergeCell ref="BS7:BU7"/>
    <mergeCell ref="BV7:CD7"/>
    <mergeCell ref="CD9:CD10"/>
    <mergeCell ref="BS8:BU8"/>
    <mergeCell ref="BH9:BH10"/>
    <mergeCell ref="AV9:AV10"/>
    <mergeCell ref="BT9:BT10"/>
    <mergeCell ref="BU9:BU10"/>
    <mergeCell ref="AW9:AW10"/>
    <mergeCell ref="AZ9:AZ10"/>
    <mergeCell ref="BA9:BA10"/>
    <mergeCell ref="BB9:BB10"/>
    <mergeCell ref="BC9:BC10"/>
    <mergeCell ref="BF9:BF10"/>
    <mergeCell ref="BJ9:BJ10"/>
    <mergeCell ref="BV8:CA8"/>
    <mergeCell ref="CB8:CD8"/>
    <mergeCell ref="AU8:AW8"/>
    <mergeCell ref="AX8:BC8"/>
    <mergeCell ref="BD8:BF8"/>
    <mergeCell ref="BG8:BI8"/>
    <mergeCell ref="BJ8:BO8"/>
    <mergeCell ref="BP8:BR8"/>
    <mergeCell ref="A6:D8"/>
    <mergeCell ref="CB9:CB10"/>
    <mergeCell ref="CC9:CC10"/>
    <mergeCell ref="BL9:BL10"/>
    <mergeCell ref="BM9:BM10"/>
    <mergeCell ref="BN9:BN10"/>
    <mergeCell ref="BO9:BO10"/>
    <mergeCell ref="BP9:BP10"/>
    <mergeCell ref="BQ9:BQ10"/>
    <mergeCell ref="BR9:BR10"/>
    <mergeCell ref="BV9:BV10"/>
    <mergeCell ref="BW9:BW10"/>
    <mergeCell ref="BZ9:BZ10"/>
    <mergeCell ref="CA9:CA10"/>
    <mergeCell ref="BK9:BK10"/>
    <mergeCell ref="BI9:BI10"/>
    <mergeCell ref="BS9:BS10"/>
    <mergeCell ref="AU9:AU10"/>
    <mergeCell ref="BX9:BX10"/>
    <mergeCell ref="BY9:BY10"/>
    <mergeCell ref="AX9:AX10"/>
    <mergeCell ref="AY9:AY10"/>
    <mergeCell ref="BG9:BG10"/>
    <mergeCell ref="AU6:AW6"/>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52" operator="equal" id="{3581B528-6013-4113-B787-152D003A3FC1}">
            <xm:f>'DATOS '!$A$6</xm:f>
            <x14:dxf>
              <fill>
                <patternFill>
                  <bgColor rgb="FF00B050"/>
                </patternFill>
              </fill>
            </x14:dxf>
          </x14:cfRule>
          <x14:cfRule type="cellIs" priority="253" operator="equal" id="{63AB54CB-E0F3-46AF-8ACB-B224DDD1E649}">
            <xm:f>'DATOS '!$A$5</xm:f>
            <x14:dxf>
              <fill>
                <patternFill>
                  <bgColor rgb="FF92D050"/>
                </patternFill>
              </fill>
            </x14:dxf>
          </x14:cfRule>
          <x14:cfRule type="cellIs" priority="254" operator="equal" id="{5AAEB860-0921-4D61-85F7-3F34E35F9DA0}">
            <xm:f>'DATOS '!$A$4</xm:f>
            <x14:dxf>
              <fill>
                <patternFill>
                  <bgColor rgb="FFFFFF00"/>
                </patternFill>
              </fill>
            </x14:dxf>
          </x14:cfRule>
          <x14:cfRule type="cellIs" priority="255" operator="equal" id="{DB2845A9-6B1E-424F-87C6-CECF127B5E9D}">
            <xm:f>'DATOS '!$A$3</xm:f>
            <x14:dxf>
              <fill>
                <patternFill>
                  <bgColor rgb="FFFFC000"/>
                </patternFill>
              </fill>
            </x14:dxf>
          </x14:cfRule>
          <x14:cfRule type="cellIs" priority="256" operator="equal" id="{C7D07FF5-796E-44DC-94DF-9841C7618938}">
            <xm:f>'DATOS '!$A$2</xm:f>
            <x14:dxf>
              <fill>
                <patternFill>
                  <bgColor rgb="FFFF0000"/>
                </patternFill>
              </fill>
            </x14:dxf>
          </x14:cfRule>
          <xm:sqref>N11 AJ11 N14:N15 N17 AJ14 AJ17</xm:sqref>
        </x14:conditionalFormatting>
        <x14:conditionalFormatting xmlns:xm="http://schemas.microsoft.com/office/excel/2006/main">
          <x14:cfRule type="cellIs" priority="257" operator="equal" id="{63592E8F-EB51-44DD-829A-060613CA8381}">
            <xm:f>'DATOS '!$A$13</xm:f>
            <x14:dxf>
              <fill>
                <patternFill>
                  <bgColor rgb="FF00B050"/>
                </patternFill>
              </fill>
            </x14:dxf>
          </x14:cfRule>
          <x14:cfRule type="cellIs" priority="258" operator="equal" id="{C9D7971D-8EF3-4B16-A906-1A862BC0DC07}">
            <xm:f>'DATOS '!$A$12</xm:f>
            <x14:dxf>
              <fill>
                <patternFill>
                  <bgColor rgb="FF92D050"/>
                </patternFill>
              </fill>
            </x14:dxf>
          </x14:cfRule>
          <x14:cfRule type="cellIs" priority="259" operator="equal" id="{32FAC9BE-1B93-4BDE-9C3E-0F1567FB50B9}">
            <xm:f>'DATOS '!$A$11</xm:f>
            <x14:dxf>
              <fill>
                <patternFill>
                  <bgColor rgb="FFFFFF00"/>
                </patternFill>
              </fill>
            </x14:dxf>
          </x14:cfRule>
          <x14:cfRule type="cellIs" priority="260" operator="equal" id="{1C0AB6EC-3D36-48FC-95D5-29B8A8D74FC4}">
            <xm:f>'DATOS '!$A$10</xm:f>
            <x14:dxf>
              <fill>
                <patternFill>
                  <bgColor rgb="FFFFC000"/>
                </patternFill>
              </fill>
            </x14:dxf>
          </x14:cfRule>
          <x14:cfRule type="cellIs" priority="261" operator="equal" id="{6951F159-CACB-4E25-B0F9-8CDAA0153B13}">
            <xm:f>'DATOS '!$A$9</xm:f>
            <x14:dxf>
              <fill>
                <patternFill>
                  <bgColor rgb="FFFF0000"/>
                </patternFill>
              </fill>
            </x14:dxf>
          </x14:cfRule>
          <xm:sqref>O11 AK11 O14:O15 O17 AK14 AK17</xm:sqref>
        </x14:conditionalFormatting>
        <x14:conditionalFormatting xmlns:xm="http://schemas.microsoft.com/office/excel/2006/main">
          <x14:cfRule type="cellIs" priority="262" operator="equal" id="{644EA223-1B9F-4D70-BDDB-54D0A0ACDA3A}">
            <xm:f>'DATOS '!$A$19</xm:f>
            <x14:dxf>
              <fill>
                <patternFill>
                  <bgColor rgb="FF92D050"/>
                </patternFill>
              </fill>
            </x14:dxf>
          </x14:cfRule>
          <x14:cfRule type="cellIs" priority="263" operator="equal" id="{8D682805-5B57-4A4F-B84D-2C9912067687}">
            <xm:f>'DATOS '!$A$18</xm:f>
            <x14:dxf>
              <fill>
                <patternFill>
                  <bgColor rgb="FFFFFF00"/>
                </patternFill>
              </fill>
            </x14:dxf>
          </x14:cfRule>
          <x14:cfRule type="cellIs" priority="264" operator="equal" id="{6EE34CB8-9A1D-4BAA-A212-486C01B155C1}">
            <xm:f>'DATOS '!$A$17</xm:f>
            <x14:dxf>
              <fill>
                <patternFill>
                  <bgColor rgb="FFFFC000"/>
                </patternFill>
              </fill>
            </x14:dxf>
          </x14:cfRule>
          <x14:cfRule type="cellIs" priority="265" operator="equal" id="{98D548AD-2A95-420C-A8E0-CFCD41399719}">
            <xm:f>'DATOS '!$A$16</xm:f>
            <x14:dxf>
              <fill>
                <patternFill>
                  <bgColor rgb="FFFF0000"/>
                </patternFill>
              </fill>
            </x14:dxf>
          </x14:cfRule>
          <xm:sqref>CF11:CG11 CK11:CM11 AM11 CF14:CG15 CF17:CG18 CK14:CN14 CK17 CM17</xm:sqref>
        </x14:conditionalFormatting>
        <x14:conditionalFormatting xmlns:xm="http://schemas.microsoft.com/office/excel/2006/main">
          <x14:cfRule type="cellIs" priority="182" operator="equal" id="{1EED28F9-D33A-4C07-8D29-3818EA82DC53}">
            <xm:f>'DATOS '!$A$19</xm:f>
            <x14:dxf>
              <fill>
                <patternFill>
                  <bgColor rgb="FF92D050"/>
                </patternFill>
              </fill>
            </x14:dxf>
          </x14:cfRule>
          <x14:cfRule type="cellIs" priority="183" operator="equal" id="{61E92972-ADF0-442A-90DB-159F6194B119}">
            <xm:f>'DATOS '!$A$18</xm:f>
            <x14:dxf>
              <fill>
                <patternFill>
                  <bgColor rgb="FFFFFF00"/>
                </patternFill>
              </fill>
            </x14:dxf>
          </x14:cfRule>
          <x14:cfRule type="cellIs" priority="184" operator="equal" id="{91796FE9-AC0A-4B8A-920A-DAF997E87449}">
            <xm:f>'DATOS '!$A$17</xm:f>
            <x14:dxf>
              <fill>
                <patternFill>
                  <bgColor rgb="FFFFC000"/>
                </patternFill>
              </fill>
            </x14:dxf>
          </x14:cfRule>
          <x14:cfRule type="cellIs" priority="185" operator="equal" id="{D129BCAE-DBF4-4E30-9408-BE4260487B9E}">
            <xm:f>'DATOS '!$A$16</xm:f>
            <x14:dxf>
              <fill>
                <patternFill>
                  <bgColor rgb="FFFF0000"/>
                </patternFill>
              </fill>
            </x14:dxf>
          </x14:cfRule>
          <xm:sqref>P11</xm:sqref>
        </x14:conditionalFormatting>
        <x14:conditionalFormatting xmlns:xm="http://schemas.microsoft.com/office/excel/2006/main">
          <x14:cfRule type="cellIs" priority="9" operator="equal" id="{774D086E-04D0-4469-BB12-4C0A2DC68B93}">
            <xm:f>'DATOS '!$A$19</xm:f>
            <x14:dxf>
              <fill>
                <patternFill>
                  <bgColor rgb="FF92D050"/>
                </patternFill>
              </fill>
            </x14:dxf>
          </x14:cfRule>
          <x14:cfRule type="cellIs" priority="10" operator="equal" id="{1802FE3F-3A51-4C3A-89B3-50A30D08B6E6}">
            <xm:f>'DATOS '!$A$18</xm:f>
            <x14:dxf>
              <fill>
                <patternFill>
                  <bgColor rgb="FFFFFF00"/>
                </patternFill>
              </fill>
            </x14:dxf>
          </x14:cfRule>
          <x14:cfRule type="cellIs" priority="11" operator="equal" id="{ABFDD1C3-EDF1-4A85-9125-074020C81C54}">
            <xm:f>'DATOS '!$A$17</xm:f>
            <x14:dxf>
              <fill>
                <patternFill>
                  <bgColor rgb="FFFFC000"/>
                </patternFill>
              </fill>
            </x14:dxf>
          </x14:cfRule>
          <x14:cfRule type="cellIs" priority="12" operator="equal" id="{8AC06CDE-A081-4AE9-923F-17F66E43ABFC}">
            <xm:f>'DATOS '!$A$16</xm:f>
            <x14:dxf>
              <fill>
                <patternFill>
                  <bgColor rgb="FFFF0000"/>
                </patternFill>
              </fill>
            </x14:dxf>
          </x14:cfRule>
          <xm:sqref>AL11 AL14 AL17</xm:sqref>
        </x14:conditionalFormatting>
        <x14:conditionalFormatting xmlns:xm="http://schemas.microsoft.com/office/excel/2006/main">
          <x14:cfRule type="cellIs" priority="5" operator="equal" id="{78540AE0-4345-4FC1-ABAB-49D477D7B3FB}">
            <xm:f>'DATOS '!$A$19</xm:f>
            <x14:dxf>
              <fill>
                <patternFill>
                  <bgColor rgb="FF92D050"/>
                </patternFill>
              </fill>
            </x14:dxf>
          </x14:cfRule>
          <x14:cfRule type="cellIs" priority="6" operator="equal" id="{0F1FD63A-BAEB-4CF4-A9FC-5135816F90F5}">
            <xm:f>'DATOS '!$A$18</xm:f>
            <x14:dxf>
              <fill>
                <patternFill>
                  <bgColor rgb="FFFFFF00"/>
                </patternFill>
              </fill>
            </x14:dxf>
          </x14:cfRule>
          <x14:cfRule type="cellIs" priority="7" operator="equal" id="{BD0CEC7C-550B-4BC2-B2F9-76B7A201CB9A}">
            <xm:f>'DATOS '!$A$17</xm:f>
            <x14:dxf>
              <fill>
                <patternFill>
                  <bgColor rgb="FFFFC000"/>
                </patternFill>
              </fill>
            </x14:dxf>
          </x14:cfRule>
          <x14:cfRule type="cellIs" priority="8" operator="equal" id="{3906EA16-F08A-405B-BB5D-12EF635ACE5D}">
            <xm:f>'DATOS '!$A$16</xm:f>
            <x14:dxf>
              <fill>
                <patternFill>
                  <bgColor rgb="FFFF0000"/>
                </patternFill>
              </fill>
            </x14:dxf>
          </x14:cfRule>
          <xm:sqref>P14:P15 P17</xm:sqref>
        </x14:conditionalFormatting>
        <x14:conditionalFormatting xmlns:xm="http://schemas.microsoft.com/office/excel/2006/main">
          <x14:cfRule type="cellIs" priority="1" operator="equal" id="{1C9F9159-7E9B-4093-9E24-FD432C86068B}">
            <xm:f>'DATOS '!$A$19</xm:f>
            <x14:dxf>
              <fill>
                <patternFill>
                  <bgColor rgb="FF92D050"/>
                </patternFill>
              </fill>
            </x14:dxf>
          </x14:cfRule>
          <x14:cfRule type="cellIs" priority="2" operator="equal" id="{E87F22ED-6869-4DF1-A9C1-6BAABCB5B299}">
            <xm:f>'DATOS '!$A$18</xm:f>
            <x14:dxf>
              <fill>
                <patternFill>
                  <bgColor rgb="FFFFFF00"/>
                </patternFill>
              </fill>
            </x14:dxf>
          </x14:cfRule>
          <x14:cfRule type="cellIs" priority="3" operator="equal" id="{95D0C58D-68C6-4F11-9099-D1339E27D7ED}">
            <xm:f>'DATOS '!$A$17</xm:f>
            <x14:dxf>
              <fill>
                <patternFill>
                  <bgColor rgb="FFFFC000"/>
                </patternFill>
              </fill>
            </x14:dxf>
          </x14:cfRule>
          <x14:cfRule type="cellIs" priority="4" operator="equal" id="{1FBE0BD7-E375-4066-8097-D61920E3037A}">
            <xm:f>'DATOS '!$A$16</xm:f>
            <x14:dxf>
              <fill>
                <patternFill>
                  <bgColor rgb="FFFF0000"/>
                </patternFill>
              </fill>
            </x14:dxf>
          </x14:cfRule>
          <xm:sqref>AI11 AI14 AI17</xm:sqref>
        </x14:conditionalFormatting>
      </x14:conditionalFormattings>
    </ext>
    <ext xmlns:x14="http://schemas.microsoft.com/office/spreadsheetml/2009/9/main" uri="{CCE6A557-97BC-4b89-ADB6-D9C93CAAB3DF}">
      <x14:dataValidations xmlns:xm="http://schemas.microsoft.com/office/excel/2006/main" count="24">
        <x14:dataValidation type="list" allowBlank="1" showInputMessage="1" showErrorMessage="1">
          <x14:formula1>
            <xm:f>'DATOS '!$A$24:$A$26</xm:f>
          </x14:formula1>
          <xm:sqref>AM11:AM15 AM17 AM20:AM28</xm:sqref>
        </x14:dataValidation>
        <x14:dataValidation type="list" allowBlank="1" showInputMessage="1" showErrorMessage="1">
          <x14:formula1>
            <xm:f>Validacion!$J$1:$J$4</xm:f>
          </x14:formula1>
          <xm:sqref>AG17:AH17 AG20:AH28 AG11:AH15</xm:sqref>
        </x14:dataValidation>
        <x14:dataValidation type="list" allowBlank="1" showInputMessage="1" showErrorMessage="1">
          <x14:formula1>
            <xm:f>'DATOS '!$A$9:$A$13</xm:f>
          </x14:formula1>
          <xm:sqref>O20:O28 O11:O17</xm:sqref>
        </x14:dataValidation>
        <x14:dataValidation type="list" allowBlank="1" showInputMessage="1" showErrorMessage="1">
          <x14:formula1>
            <xm:f>Datos!$B$12:$B$15</xm:f>
          </x14:formula1>
          <xm:sqref>B11:B28</xm:sqref>
        </x14:dataValidation>
        <x14:dataValidation type="list" allowBlank="1" showInputMessage="1" showErrorMessage="1">
          <x14:formula1>
            <xm:f>Datos!$B$3:$B$9</xm:f>
          </x14:formula1>
          <xm:sqref>A11:A28</xm:sqref>
        </x14:dataValidation>
        <x14:dataValidation type="list" allowBlank="1" showInputMessage="1" showErrorMessage="1">
          <x14:formula1>
            <xm:f>'DATOS '!$A$2:$A$6</xm:f>
          </x14:formula1>
          <xm:sqref>N20:N28 N11:N17</xm:sqref>
        </x14:dataValidation>
        <x14:dataValidation type="list" allowBlank="1" showInputMessage="1" showErrorMessage="1">
          <x14:formula1>
            <xm:f>Datos!$B$18:$B$26</xm:f>
          </x14:formula1>
          <xm:sqref>K11:K28</xm:sqref>
        </x14:dataValidation>
        <x14:dataValidation type="list" allowBlank="1" showInputMessage="1" showErrorMessage="1">
          <x14:formula1>
            <xm:f>'DATOS '!$E$24:$E$26</xm:f>
          </x14:formula1>
          <xm:sqref>AB11:AB28</xm:sqref>
        </x14:dataValidation>
        <x14:dataValidation type="list" allowBlank="1" showInputMessage="1" showErrorMessage="1">
          <x14:formula1>
            <xm:f>'DATOS '!$C$24:$C$25</xm:f>
          </x14:formula1>
          <xm:sqref>R11:R28</xm:sqref>
        </x14:dataValidation>
        <x14:dataValidation type="list" allowBlank="1" showInputMessage="1" showErrorMessage="1">
          <x14:formula1>
            <xm:f>Validacion!$G$2:$G$4</xm:f>
          </x14:formula1>
          <xm:sqref>Y11:Y28</xm:sqref>
        </x14:dataValidation>
        <x14:dataValidation type="list" allowBlank="1" showInputMessage="1" showErrorMessage="1">
          <x14:formula1>
            <xm:f>Validacion!$F$2:$F$3</xm:f>
          </x14:formula1>
          <xm:sqref>X11:X28</xm:sqref>
        </x14:dataValidation>
        <x14:dataValidation type="list" allowBlank="1" showInputMessage="1" showErrorMessage="1">
          <x14:formula1>
            <xm:f>Validacion!$E$2:$E$3</xm:f>
          </x14:formula1>
          <xm:sqref>W11:W28</xm:sqref>
        </x14:dataValidation>
        <x14:dataValidation type="list" allowBlank="1" showInputMessage="1" showErrorMessage="1">
          <x14:formula1>
            <xm:f>Validacion!$D$2:$D$4</xm:f>
          </x14:formula1>
          <xm:sqref>V11:V28</xm:sqref>
        </x14:dataValidation>
        <x14:dataValidation type="list" allowBlank="1" showInputMessage="1" showErrorMessage="1">
          <x14:formula1>
            <xm:f>Validacion!$C$2:$C$3</xm:f>
          </x14:formula1>
          <xm:sqref>U11:U28</xm:sqref>
        </x14:dataValidation>
        <x14:dataValidation type="list" allowBlank="1" showInputMessage="1" showErrorMessage="1">
          <x14:formula1>
            <xm:f>Validacion!$B$2:$B$3</xm:f>
          </x14:formula1>
          <xm:sqref>T11:T28</xm:sqref>
        </x14:dataValidation>
        <x14:dataValidation type="list" allowBlank="1" showInputMessage="1" showErrorMessage="1">
          <x14:formula1>
            <xm:f>Validacion!$A$2:$A$3</xm:f>
          </x14:formula1>
          <xm:sqref>S11:S28</xm:sqref>
        </x14:dataValidation>
        <x14:dataValidation type="list" allowBlank="1" showInputMessage="1" showErrorMessage="1">
          <x14:formula1>
            <xm:f>Validacion!$I$15:$I$19</xm:f>
          </x14:formula1>
          <xm:sqref>AJ11:AJ28</xm:sqref>
        </x14:dataValidation>
        <x14:dataValidation type="list" allowBlank="1" showInputMessage="1" showErrorMessage="1">
          <x14:formula1>
            <xm:f>Validacion!$I$23:$I$27</xm:f>
          </x14:formula1>
          <xm:sqref>AK11:AK28</xm:sqref>
        </x14:dataValidation>
        <x14:dataValidation type="list" allowBlank="1" showInputMessage="1" showErrorMessage="1">
          <x14:formula1>
            <xm:f>Datos!$G$3:$G$8</xm:f>
          </x14:formula1>
          <xm:sqref>AI11:AI19</xm:sqref>
        </x14:dataValidation>
        <x14:dataValidation type="list" allowBlank="1" showInputMessage="1" showErrorMessage="1">
          <x14:formula1>
            <xm:f>Datos!$J$3:$J$6</xm:f>
          </x14:formula1>
          <xm:sqref>BV11:BV21 AX11:AX21 BJ11:BJ21</xm:sqref>
        </x14:dataValidation>
        <x14:dataValidation type="list" allowBlank="1" showInputMessage="1" showErrorMessage="1">
          <x14:formula1>
            <xm:f>Datos!$K$3:$K$4</xm:f>
          </x14:formula1>
          <xm:sqref>BX11:BX20 AZ11:AZ20 BL11:BL20</xm:sqref>
        </x14:dataValidation>
        <x14:dataValidation type="list" allowBlank="1" showInputMessage="1" showErrorMessage="1">
          <x14:formula1>
            <xm:f>Datos!$L$3:$L$4</xm:f>
          </x14:formula1>
          <xm:sqref>BY11:BY20 BA11:BA20 BM11:BM20</xm:sqref>
        </x14:dataValidation>
        <x14:dataValidation type="list" allowBlank="1" showInputMessage="1" showErrorMessage="1">
          <x14:formula1>
            <xm:f>Datos!$M$3:$M$4</xm:f>
          </x14:formula1>
          <xm:sqref>BD11:BD24 CB11:CB24 BP11:BP24</xm:sqref>
        </x14:dataValidation>
        <x14:dataValidation type="list" allowBlank="1" showInputMessage="1" showErrorMessage="1">
          <x14:formula1>
            <xm:f>Datos!$D$3:$D$29</xm:f>
          </x14:formula1>
          <xm:sqref>C11:C28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42578125" style="11" customWidth="1"/>
    <col min="13" max="13" width="34.28515625" style="11" customWidth="1"/>
    <col min="14" max="14" width="19.85546875" style="102" customWidth="1"/>
    <col min="15" max="15" width="16.140625" style="102" customWidth="1"/>
    <col min="16" max="16" width="15.140625" style="102" customWidth="1"/>
    <col min="17" max="17" width="96.42578125" style="8" customWidth="1"/>
    <col min="18" max="18" width="17.42578125" style="8" customWidth="1"/>
    <col min="19" max="20" width="20.42578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42578125" style="102" hidden="1" customWidth="1"/>
    <col min="30" max="30" width="17.42578125" style="102" customWidth="1"/>
    <col min="31" max="31" width="10.42578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25" customHeight="1" x14ac:dyDescent="0.25">
      <c r="A1" s="319"/>
      <c r="B1" s="397" t="s">
        <v>228</v>
      </c>
      <c r="C1" s="398"/>
      <c r="D1" s="398"/>
      <c r="E1" s="398"/>
      <c r="F1" s="398"/>
      <c r="G1" s="398"/>
      <c r="H1" s="398"/>
      <c r="I1" s="398"/>
      <c r="J1" s="398"/>
      <c r="K1" s="398"/>
      <c r="L1" s="398"/>
      <c r="M1" s="398"/>
      <c r="N1" s="398"/>
      <c r="O1" s="398"/>
      <c r="P1" s="398"/>
      <c r="Q1" s="398"/>
      <c r="R1" s="398"/>
      <c r="S1" s="398" t="s">
        <v>228</v>
      </c>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403"/>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25" customHeight="1" x14ac:dyDescent="0.25">
      <c r="A2" s="395"/>
      <c r="B2" s="399"/>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396"/>
      <c r="B3" s="401"/>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5"/>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06"/>
      <c r="DT3" s="406"/>
      <c r="DU3" s="407"/>
      <c r="DV3" s="407"/>
      <c r="DW3" s="407"/>
      <c r="DX3" s="407"/>
      <c r="DY3" s="407"/>
    </row>
    <row r="4" spans="1:129" ht="2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06"/>
      <c r="DT4" s="406"/>
      <c r="DU4" s="408"/>
      <c r="DV4" s="408"/>
      <c r="DW4" s="408"/>
      <c r="DX4" s="408"/>
      <c r="DY4" s="408"/>
    </row>
    <row r="5" spans="1:129" ht="28.5" customHeight="1" x14ac:dyDescent="0.25">
      <c r="A5" s="496" t="s">
        <v>40</v>
      </c>
      <c r="B5" s="496"/>
      <c r="C5" s="496"/>
      <c r="D5" s="496"/>
      <c r="E5" s="496"/>
      <c r="F5" s="416" t="s">
        <v>41</v>
      </c>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7" t="s">
        <v>51</v>
      </c>
      <c r="AM5" s="417"/>
      <c r="AN5" s="417"/>
      <c r="AO5" s="417"/>
      <c r="AP5" s="417"/>
      <c r="AQ5" s="417"/>
      <c r="AR5" s="417"/>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12" t="s">
        <v>231</v>
      </c>
      <c r="CD5" s="413"/>
      <c r="CE5" s="413"/>
      <c r="CF5" s="413"/>
      <c r="CG5" s="413"/>
      <c r="CH5" s="413"/>
      <c r="CI5" s="413"/>
      <c r="CJ5" s="413"/>
      <c r="CK5" s="414"/>
      <c r="DS5" s="406"/>
      <c r="DT5" s="406"/>
      <c r="DU5" s="65" t="s">
        <v>15</v>
      </c>
      <c r="DV5" s="65" t="s">
        <v>150</v>
      </c>
      <c r="DW5" s="65" t="s">
        <v>150</v>
      </c>
      <c r="DX5" s="65">
        <v>1</v>
      </c>
      <c r="DY5" s="65">
        <v>1</v>
      </c>
    </row>
    <row r="6" spans="1:129" ht="34.5" customHeight="1" x14ac:dyDescent="0.25">
      <c r="A6" s="496"/>
      <c r="B6" s="496"/>
      <c r="C6" s="496"/>
      <c r="D6" s="496"/>
      <c r="E6" s="49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7"/>
      <c r="AM6" s="417"/>
      <c r="AN6" s="417"/>
      <c r="AO6" s="417"/>
      <c r="AP6" s="417"/>
      <c r="AQ6" s="417"/>
      <c r="AR6" s="417"/>
      <c r="AS6" s="411" t="s">
        <v>189</v>
      </c>
      <c r="AT6" s="418"/>
      <c r="AU6" s="418"/>
      <c r="AV6" s="418"/>
      <c r="AW6" s="418"/>
      <c r="AX6" s="418"/>
      <c r="AY6" s="418"/>
      <c r="AZ6" s="418"/>
      <c r="BA6" s="418"/>
      <c r="BB6" s="409" t="s">
        <v>192</v>
      </c>
      <c r="BC6" s="410"/>
      <c r="BD6" s="410"/>
      <c r="BE6" s="410"/>
      <c r="BF6" s="410"/>
      <c r="BG6" s="410"/>
      <c r="BH6" s="410"/>
      <c r="BI6" s="410"/>
      <c r="BJ6" s="411"/>
      <c r="BK6" s="409" t="s">
        <v>191</v>
      </c>
      <c r="BL6" s="410"/>
      <c r="BM6" s="410"/>
      <c r="BN6" s="410"/>
      <c r="BO6" s="410"/>
      <c r="BP6" s="410"/>
      <c r="BQ6" s="410"/>
      <c r="BR6" s="410"/>
      <c r="BS6" s="411"/>
      <c r="BT6" s="409" t="s">
        <v>190</v>
      </c>
      <c r="BU6" s="410"/>
      <c r="BV6" s="410"/>
      <c r="BW6" s="410"/>
      <c r="BX6" s="410"/>
      <c r="BY6" s="410"/>
      <c r="BZ6" s="410"/>
      <c r="CA6" s="410"/>
      <c r="CB6" s="411"/>
      <c r="CC6" s="412" t="s">
        <v>232</v>
      </c>
      <c r="CD6" s="413"/>
      <c r="CE6" s="413"/>
      <c r="CF6" s="413"/>
      <c r="CG6" s="413"/>
      <c r="CH6" s="413"/>
      <c r="CI6" s="413"/>
      <c r="CJ6" s="413"/>
      <c r="CK6" s="414"/>
      <c r="DS6" s="406"/>
      <c r="DT6" s="406"/>
      <c r="DU6" s="65" t="s">
        <v>15</v>
      </c>
      <c r="DV6" s="65" t="s">
        <v>152</v>
      </c>
      <c r="DW6" s="65" t="s">
        <v>150</v>
      </c>
      <c r="DX6" s="65">
        <v>0</v>
      </c>
      <c r="DY6" s="65">
        <v>1</v>
      </c>
    </row>
    <row r="7" spans="1:129" ht="34.5" customHeight="1" x14ac:dyDescent="0.25">
      <c r="A7" s="157"/>
      <c r="B7" s="157"/>
      <c r="C7" s="157"/>
      <c r="D7" s="157"/>
      <c r="E7" s="157"/>
      <c r="F7" s="158"/>
      <c r="G7" s="495" t="s">
        <v>255</v>
      </c>
      <c r="H7" s="495"/>
      <c r="I7" s="495"/>
      <c r="J7" s="495"/>
      <c r="K7" s="89"/>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9"/>
      <c r="AM7" s="159"/>
      <c r="AN7" s="159"/>
      <c r="AO7" s="159"/>
      <c r="AP7" s="159"/>
      <c r="AQ7" s="159"/>
      <c r="AR7" s="159"/>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0"/>
      <c r="CD7" s="161"/>
      <c r="CE7" s="162"/>
      <c r="CF7" s="162"/>
      <c r="CG7" s="161"/>
      <c r="CH7" s="162"/>
      <c r="CI7" s="162"/>
      <c r="CJ7" s="161"/>
      <c r="CK7" s="163"/>
      <c r="DS7" s="406"/>
      <c r="DT7" s="406"/>
      <c r="DU7" s="65"/>
      <c r="DV7" s="65"/>
      <c r="DW7" s="65"/>
      <c r="DX7" s="65"/>
      <c r="DY7" s="65"/>
    </row>
    <row r="8" spans="1:129" ht="33.75" customHeight="1" x14ac:dyDescent="0.25">
      <c r="A8" s="415" t="s">
        <v>0</v>
      </c>
      <c r="B8" s="415" t="s">
        <v>1</v>
      </c>
      <c r="C8" s="415" t="s">
        <v>572</v>
      </c>
      <c r="D8" s="415" t="s">
        <v>2</v>
      </c>
      <c r="E8" s="415" t="s">
        <v>39</v>
      </c>
      <c r="F8" s="415" t="s">
        <v>288</v>
      </c>
      <c r="G8" s="415" t="s">
        <v>251</v>
      </c>
      <c r="H8" s="415" t="s">
        <v>252</v>
      </c>
      <c r="I8" s="415" t="s">
        <v>253</v>
      </c>
      <c r="J8" s="415" t="s">
        <v>254</v>
      </c>
      <c r="K8" s="415" t="s">
        <v>249</v>
      </c>
      <c r="L8" s="415" t="s">
        <v>46</v>
      </c>
      <c r="M8" s="415" t="s">
        <v>47</v>
      </c>
      <c r="N8" s="415" t="s">
        <v>35</v>
      </c>
      <c r="O8" s="415"/>
      <c r="P8" s="415"/>
      <c r="Q8" s="415" t="s">
        <v>170</v>
      </c>
      <c r="R8" s="415" t="s">
        <v>157</v>
      </c>
      <c r="S8" s="415" t="s">
        <v>176</v>
      </c>
      <c r="T8" s="415" t="s">
        <v>177</v>
      </c>
      <c r="U8" s="415" t="s">
        <v>178</v>
      </c>
      <c r="V8" s="415" t="s">
        <v>179</v>
      </c>
      <c r="W8" s="415" t="s">
        <v>180</v>
      </c>
      <c r="X8" s="415" t="s">
        <v>181</v>
      </c>
      <c r="Y8" s="415" t="s">
        <v>182</v>
      </c>
      <c r="Z8" s="415" t="s">
        <v>28</v>
      </c>
      <c r="AA8" s="415" t="s">
        <v>183</v>
      </c>
      <c r="AB8" s="415" t="s">
        <v>184</v>
      </c>
      <c r="AC8" s="88"/>
      <c r="AD8" s="415" t="s">
        <v>185</v>
      </c>
      <c r="AE8" s="88"/>
      <c r="AF8" s="415" t="s">
        <v>186</v>
      </c>
      <c r="AG8" s="415" t="s">
        <v>187</v>
      </c>
      <c r="AH8" s="415" t="s">
        <v>188</v>
      </c>
      <c r="AI8" s="415" t="s">
        <v>3</v>
      </c>
      <c r="AJ8" s="415"/>
      <c r="AK8" s="415"/>
      <c r="AL8" s="415" t="s">
        <v>48</v>
      </c>
      <c r="AM8" s="415" t="s">
        <v>159</v>
      </c>
      <c r="AN8" s="415" t="s">
        <v>160</v>
      </c>
      <c r="AO8" s="415" t="s">
        <v>161</v>
      </c>
      <c r="AP8" s="415" t="s">
        <v>36</v>
      </c>
      <c r="AQ8" s="415" t="s">
        <v>37</v>
      </c>
      <c r="AR8" s="415" t="s">
        <v>162</v>
      </c>
      <c r="AS8" s="422" t="s">
        <v>49</v>
      </c>
      <c r="AT8" s="423"/>
      <c r="AU8" s="419" t="s">
        <v>166</v>
      </c>
      <c r="AV8" s="420"/>
      <c r="AW8" s="420"/>
      <c r="AX8" s="421"/>
      <c r="AY8" s="419" t="s">
        <v>165</v>
      </c>
      <c r="AZ8" s="420"/>
      <c r="BA8" s="421"/>
      <c r="BB8" s="422" t="s">
        <v>49</v>
      </c>
      <c r="BC8" s="423"/>
      <c r="BD8" s="419" t="s">
        <v>166</v>
      </c>
      <c r="BE8" s="420"/>
      <c r="BF8" s="420"/>
      <c r="BG8" s="421"/>
      <c r="BH8" s="419" t="s">
        <v>165</v>
      </c>
      <c r="BI8" s="420"/>
      <c r="BJ8" s="421"/>
      <c r="BK8" s="422" t="s">
        <v>49</v>
      </c>
      <c r="BL8" s="423"/>
      <c r="BM8" s="419" t="s">
        <v>166</v>
      </c>
      <c r="BN8" s="420"/>
      <c r="BO8" s="420"/>
      <c r="BP8" s="421"/>
      <c r="BQ8" s="419" t="s">
        <v>165</v>
      </c>
      <c r="BR8" s="420"/>
      <c r="BS8" s="421"/>
      <c r="BT8" s="422" t="s">
        <v>49</v>
      </c>
      <c r="BU8" s="423"/>
      <c r="BV8" s="419" t="s">
        <v>166</v>
      </c>
      <c r="BW8" s="420"/>
      <c r="BX8" s="420"/>
      <c r="BY8" s="421"/>
      <c r="BZ8" s="419" t="s">
        <v>165</v>
      </c>
      <c r="CA8" s="420"/>
      <c r="CB8" s="421"/>
      <c r="CC8" s="415" t="s">
        <v>234</v>
      </c>
      <c r="CD8" s="424" t="s">
        <v>230</v>
      </c>
      <c r="CE8" s="415" t="s">
        <v>233</v>
      </c>
      <c r="CF8" s="415" t="s">
        <v>235</v>
      </c>
      <c r="CG8" s="424" t="s">
        <v>230</v>
      </c>
      <c r="CH8" s="415" t="s">
        <v>233</v>
      </c>
      <c r="CI8" s="415" t="s">
        <v>236</v>
      </c>
      <c r="CJ8" s="424" t="s">
        <v>230</v>
      </c>
      <c r="CK8" s="415" t="s">
        <v>233</v>
      </c>
      <c r="DE8" s="426" t="s">
        <v>154</v>
      </c>
      <c r="DF8" s="426"/>
      <c r="DG8" s="426"/>
      <c r="DS8" s="406"/>
      <c r="DT8" s="406"/>
      <c r="DU8" s="65" t="s">
        <v>15</v>
      </c>
      <c r="DV8" s="65" t="s">
        <v>150</v>
      </c>
      <c r="DW8" s="65" t="s">
        <v>152</v>
      </c>
      <c r="DX8" s="65">
        <v>1</v>
      </c>
      <c r="DY8" s="65">
        <v>0</v>
      </c>
    </row>
    <row r="9" spans="1:129" ht="33.75" customHeight="1" x14ac:dyDescent="0.25">
      <c r="A9" s="415"/>
      <c r="B9" s="415"/>
      <c r="C9" s="415"/>
      <c r="D9" s="415"/>
      <c r="E9" s="415"/>
      <c r="F9" s="415"/>
      <c r="G9" s="415"/>
      <c r="H9" s="415"/>
      <c r="I9" s="415"/>
      <c r="J9" s="415"/>
      <c r="K9" s="415"/>
      <c r="L9" s="415"/>
      <c r="M9" s="415"/>
      <c r="N9" s="88" t="s">
        <v>4</v>
      </c>
      <c r="O9" s="88" t="s">
        <v>5</v>
      </c>
      <c r="P9" s="88" t="s">
        <v>6</v>
      </c>
      <c r="Q9" s="415"/>
      <c r="R9" s="415"/>
      <c r="S9" s="415"/>
      <c r="T9" s="415" t="s">
        <v>171</v>
      </c>
      <c r="U9" s="415" t="s">
        <v>56</v>
      </c>
      <c r="V9" s="415" t="s">
        <v>172</v>
      </c>
      <c r="W9" s="415" t="s">
        <v>173</v>
      </c>
      <c r="X9" s="415" t="s">
        <v>174</v>
      </c>
      <c r="Y9" s="415" t="s">
        <v>175</v>
      </c>
      <c r="Z9" s="415"/>
      <c r="AA9" s="415"/>
      <c r="AB9" s="415"/>
      <c r="AC9" s="88"/>
      <c r="AD9" s="415"/>
      <c r="AE9" s="88"/>
      <c r="AF9" s="415"/>
      <c r="AG9" s="415"/>
      <c r="AH9" s="415"/>
      <c r="AI9" s="88" t="s">
        <v>4</v>
      </c>
      <c r="AJ9" s="88" t="s">
        <v>5</v>
      </c>
      <c r="AK9" s="88" t="s">
        <v>6</v>
      </c>
      <c r="AL9" s="415"/>
      <c r="AM9" s="415"/>
      <c r="AN9" s="415"/>
      <c r="AO9" s="415"/>
      <c r="AP9" s="415"/>
      <c r="AQ9" s="415"/>
      <c r="AR9" s="415"/>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15"/>
      <c r="CD9" s="425"/>
      <c r="CE9" s="415"/>
      <c r="CF9" s="415"/>
      <c r="CG9" s="425"/>
      <c r="CH9" s="415"/>
      <c r="CI9" s="415"/>
      <c r="CJ9" s="425"/>
      <c r="CK9" s="415"/>
      <c r="CY9" s="52" t="s">
        <v>138</v>
      </c>
      <c r="CZ9" s="52" t="s">
        <v>139</v>
      </c>
      <c r="DD9" s="52" t="s">
        <v>138</v>
      </c>
      <c r="DE9" s="52" t="s">
        <v>138</v>
      </c>
      <c r="DF9" s="52" t="s">
        <v>139</v>
      </c>
      <c r="DG9" s="52" t="s">
        <v>139</v>
      </c>
      <c r="DS9"/>
      <c r="DT9"/>
      <c r="DU9" s="67" t="s">
        <v>142</v>
      </c>
      <c r="DV9" s="67" t="s">
        <v>153</v>
      </c>
      <c r="DW9" s="67" t="s">
        <v>153</v>
      </c>
      <c r="DX9"/>
      <c r="DY9"/>
    </row>
    <row r="10" spans="1:129" s="11" customFormat="1" ht="112.5" customHeight="1" x14ac:dyDescent="0.25">
      <c r="A10" s="427" t="s">
        <v>53</v>
      </c>
      <c r="B10" s="427" t="s">
        <v>194</v>
      </c>
      <c r="C10" s="427" t="s">
        <v>239</v>
      </c>
      <c r="D10" s="428" t="s">
        <v>217</v>
      </c>
      <c r="E10" s="427" t="s">
        <v>289</v>
      </c>
      <c r="F10" s="427" t="s">
        <v>290</v>
      </c>
      <c r="G10" s="427"/>
      <c r="H10" s="427"/>
      <c r="I10" s="427"/>
      <c r="J10" s="427"/>
      <c r="K10" s="427"/>
      <c r="L10" s="427" t="s">
        <v>291</v>
      </c>
      <c r="M10" s="427" t="s">
        <v>292</v>
      </c>
      <c r="N10" s="442" t="s">
        <v>11</v>
      </c>
      <c r="O10" s="442" t="s">
        <v>14</v>
      </c>
      <c r="P10" s="442"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44">
        <f>(IF(AD10="Fuerte",100,IF(AD10="Moderado",50,0))+IF(AD11="Fuerte",100,IF(AD11="Moderado",50,0))+(IF(AD12="Fuerte",100,IF(AD12="Moderado",50,0))+IF(AD13="Fuerte",100,IF(AD13="Moderado",50,0))+IF(AD14="Fuerte",100,IF(AD14="Moderado",50,0)))/5)</f>
        <v>260</v>
      </c>
      <c r="AF10" s="442" t="str">
        <f>IF(AE10&gt;=100,"Fuerte",IF(OR(AE10=99,AE10&gt;=50),"Moderado","Débil"))</f>
        <v>Fuerte</v>
      </c>
      <c r="AG10" s="442" t="s">
        <v>150</v>
      </c>
      <c r="AH10" s="442" t="s">
        <v>152</v>
      </c>
      <c r="AI10" s="442" t="str">
        <f>VLOOKUP(IF(DE10=0,DE10+1,IF(DE10&lt;0,DE10+2,DE10)),[9]Validacion!$J$15:$K$19,2,FALSE)</f>
        <v>Rara Vez</v>
      </c>
      <c r="AJ10" s="442" t="str">
        <f>VLOOKUP(IF(DG10=0,DG10+1,DG10),[9]Validacion!$J$23:$K$27,2,FALSE)</f>
        <v>Mayor</v>
      </c>
      <c r="AK10" s="442" t="str">
        <f>INDEX([9]Validacion!$C$15:$G$19,IF(DE10=0,DE10+1,IF(DE10&lt;0,DE10+2,'Mapa de Riesgos'!DE10:DE14)),IF(DG10=0,DG10+1,'Mapa de Riesgos'!DG10:DG14))</f>
        <v>Alta</v>
      </c>
      <c r="AL10" s="443" t="s">
        <v>226</v>
      </c>
      <c r="AM10" s="85" t="s">
        <v>294</v>
      </c>
      <c r="AN10" s="85" t="s">
        <v>295</v>
      </c>
      <c r="AO10" s="93" t="s">
        <v>296</v>
      </c>
      <c r="AP10" s="84">
        <v>43467</v>
      </c>
      <c r="AQ10" s="84">
        <v>43830</v>
      </c>
      <c r="AR10" s="93" t="s">
        <v>297</v>
      </c>
      <c r="AS10" s="20"/>
      <c r="AT10" s="20"/>
      <c r="AU10" s="12"/>
      <c r="AV10" s="93"/>
      <c r="AW10" s="93"/>
      <c r="AX10" s="107"/>
      <c r="AY10" s="439"/>
      <c r="AZ10" s="91"/>
      <c r="BA10" s="439"/>
      <c r="BB10" s="20"/>
      <c r="BC10" s="93"/>
      <c r="BD10" s="85"/>
      <c r="BE10" s="85"/>
      <c r="BF10" s="16"/>
      <c r="BG10" s="86"/>
      <c r="BH10" s="430"/>
      <c r="BI10" s="430"/>
      <c r="BJ10" s="433"/>
      <c r="BK10" s="20"/>
      <c r="BL10" s="93"/>
      <c r="BM10" s="85"/>
      <c r="BN10" s="85"/>
      <c r="BO10" s="18"/>
      <c r="BP10" s="86"/>
      <c r="BQ10" s="430"/>
      <c r="BR10" s="430"/>
      <c r="BS10" s="433"/>
      <c r="BT10" s="17"/>
      <c r="BU10" s="17"/>
      <c r="BV10" s="17"/>
      <c r="BW10" s="17"/>
      <c r="BX10" s="17"/>
      <c r="BY10" s="17"/>
      <c r="BZ10" s="17"/>
      <c r="CA10" s="17"/>
      <c r="CB10" s="17"/>
      <c r="CC10" s="93"/>
      <c r="CD10" s="93"/>
      <c r="CE10" s="93"/>
      <c r="CF10" s="93"/>
      <c r="CG10" s="93"/>
      <c r="CH10" s="93"/>
      <c r="CI10" s="93"/>
      <c r="CJ10" s="93"/>
      <c r="CK10" s="93"/>
      <c r="CY10" s="436">
        <f>VLOOKUP(N10,[9]Validacion!$I$15:$M$19,2,FALSE)</f>
        <v>1</v>
      </c>
      <c r="CZ10" s="436">
        <f>VLOOKUP(O10,[9]Validacion!$I$23:$J$27,2,FALSE)</f>
        <v>4</v>
      </c>
      <c r="DD10" s="436">
        <f>VLOOKUP($N10,[9]Validacion!$I$15:$M$19,2,FALSE)</f>
        <v>1</v>
      </c>
      <c r="DE10" s="436">
        <f>IF(AF10="Fuerte",DD10-2,IF(AND(AF10="Moderado",AG10="Directamente",AH10="Directamente"),DD10-1,IF(AND(AF10="Moderado",AG10="No Disminuye",AH10="Directamente"),DD10,IF(AND(AF10="Moderado",AG10="Directamente",AH10="No Disminuye"),DD10-1,DD10))))</f>
        <v>-1</v>
      </c>
      <c r="DF10" s="436">
        <f>VLOOKUP($O10,[9]Validacion!$I$23:$J$27,2,FALSE)</f>
        <v>4</v>
      </c>
      <c r="DG10" s="445">
        <f>IF(AF10="Fuerte",DF10,IF(AND(AF10="Moderado",AG10="Directamente",AH10="Directamente"),DF10-1,IF(AND(AF10="Moderado",AG10="No Disminuye",AH10="Directamente"),DF10-1,IF(AND(AF10="Moderado",AG10="Directamente",AH10="No Disminuye"),DF10,DF10))))</f>
        <v>4</v>
      </c>
    </row>
    <row r="11" spans="1:129" s="11" customFormat="1" ht="92.25" customHeight="1" x14ac:dyDescent="0.25">
      <c r="A11" s="427"/>
      <c r="B11" s="427"/>
      <c r="C11" s="427"/>
      <c r="D11" s="428"/>
      <c r="E11" s="427"/>
      <c r="F11" s="427"/>
      <c r="G11" s="427"/>
      <c r="H11" s="427"/>
      <c r="I11" s="427"/>
      <c r="J11" s="427"/>
      <c r="K11" s="427"/>
      <c r="L11" s="427"/>
      <c r="M11" s="427"/>
      <c r="N11" s="442"/>
      <c r="O11" s="442"/>
      <c r="P11" s="442"/>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44"/>
      <c r="AF11" s="442"/>
      <c r="AG11" s="442"/>
      <c r="AH11" s="442"/>
      <c r="AI11" s="442"/>
      <c r="AJ11" s="442"/>
      <c r="AK11" s="442"/>
      <c r="AL11" s="443"/>
      <c r="AM11" s="85" t="s">
        <v>299</v>
      </c>
      <c r="AN11" s="85" t="s">
        <v>300</v>
      </c>
      <c r="AO11" s="93" t="s">
        <v>296</v>
      </c>
      <c r="AP11" s="84">
        <v>43467</v>
      </c>
      <c r="AQ11" s="84">
        <v>43830</v>
      </c>
      <c r="AR11" s="93" t="s">
        <v>301</v>
      </c>
      <c r="AS11" s="20"/>
      <c r="AT11" s="20"/>
      <c r="AU11" s="91"/>
      <c r="AV11" s="91"/>
      <c r="AW11" s="91"/>
      <c r="AX11" s="107"/>
      <c r="AY11" s="440"/>
      <c r="AZ11" s="99"/>
      <c r="BA11" s="440"/>
      <c r="BB11" s="20"/>
      <c r="BC11" s="20"/>
      <c r="BD11" s="85"/>
      <c r="BE11" s="85"/>
      <c r="BF11" s="16"/>
      <c r="BG11" s="86"/>
      <c r="BH11" s="431"/>
      <c r="BI11" s="431"/>
      <c r="BJ11" s="434"/>
      <c r="BK11" s="20"/>
      <c r="BL11" s="20"/>
      <c r="BM11" s="85"/>
      <c r="BN11" s="85"/>
      <c r="BO11" s="19"/>
      <c r="BP11" s="86"/>
      <c r="BQ11" s="431"/>
      <c r="BR11" s="431"/>
      <c r="BS11" s="434"/>
      <c r="BT11" s="17"/>
      <c r="BU11" s="17"/>
      <c r="BV11" s="17"/>
      <c r="BW11" s="17"/>
      <c r="BX11" s="17"/>
      <c r="BY11" s="17"/>
      <c r="BZ11" s="17"/>
      <c r="CA11" s="17"/>
      <c r="CB11" s="17"/>
      <c r="CC11" s="93"/>
      <c r="CD11" s="93"/>
      <c r="CE11" s="93"/>
      <c r="CF11" s="93"/>
      <c r="CG11" s="93"/>
      <c r="CH11" s="93"/>
      <c r="CI11" s="93"/>
      <c r="CJ11" s="93"/>
      <c r="CK11" s="93"/>
      <c r="CY11" s="437"/>
      <c r="CZ11" s="437"/>
      <c r="DD11" s="437"/>
      <c r="DE11" s="437"/>
      <c r="DF11" s="437"/>
      <c r="DG11" s="445"/>
    </row>
    <row r="12" spans="1:129" s="11" customFormat="1" ht="101.25" customHeight="1" x14ac:dyDescent="0.25">
      <c r="A12" s="427"/>
      <c r="B12" s="427"/>
      <c r="C12" s="427"/>
      <c r="D12" s="428"/>
      <c r="E12" s="427"/>
      <c r="F12" s="427"/>
      <c r="G12" s="427"/>
      <c r="H12" s="427"/>
      <c r="I12" s="427"/>
      <c r="J12" s="427"/>
      <c r="K12" s="427"/>
      <c r="L12" s="427"/>
      <c r="M12" s="427"/>
      <c r="N12" s="442"/>
      <c r="O12" s="442"/>
      <c r="P12" s="442"/>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44"/>
      <c r="AF12" s="442"/>
      <c r="AG12" s="442"/>
      <c r="AH12" s="442"/>
      <c r="AI12" s="442"/>
      <c r="AJ12" s="442"/>
      <c r="AK12" s="442"/>
      <c r="AL12" s="443"/>
      <c r="AM12" s="85" t="s">
        <v>303</v>
      </c>
      <c r="AN12" s="85" t="s">
        <v>304</v>
      </c>
      <c r="AO12" s="93" t="s">
        <v>296</v>
      </c>
      <c r="AP12" s="84">
        <v>43467</v>
      </c>
      <c r="AQ12" s="84">
        <v>43830</v>
      </c>
      <c r="AR12" s="93" t="s">
        <v>305</v>
      </c>
      <c r="AS12" s="20"/>
      <c r="AT12" s="20"/>
      <c r="AU12" s="91"/>
      <c r="AV12" s="91"/>
      <c r="AW12" s="91"/>
      <c r="AX12" s="107"/>
      <c r="AY12" s="440"/>
      <c r="AZ12" s="99"/>
      <c r="BA12" s="440"/>
      <c r="BB12" s="20"/>
      <c r="BC12" s="20"/>
      <c r="BD12" s="85"/>
      <c r="BE12" s="85"/>
      <c r="BF12" s="16"/>
      <c r="BG12" s="86"/>
      <c r="BH12" s="431"/>
      <c r="BI12" s="431"/>
      <c r="BJ12" s="434"/>
      <c r="BK12" s="20"/>
      <c r="BL12" s="20"/>
      <c r="BM12" s="85"/>
      <c r="BN12" s="85"/>
      <c r="BO12" s="19"/>
      <c r="BP12" s="86"/>
      <c r="BQ12" s="431"/>
      <c r="BR12" s="431"/>
      <c r="BS12" s="434"/>
      <c r="BT12" s="17"/>
      <c r="BU12" s="17"/>
      <c r="BV12" s="17"/>
      <c r="BW12" s="17"/>
      <c r="BX12" s="17"/>
      <c r="BY12" s="17"/>
      <c r="BZ12" s="17"/>
      <c r="CA12" s="17"/>
      <c r="CB12" s="17"/>
      <c r="CC12" s="93"/>
      <c r="CD12" s="93"/>
      <c r="CE12" s="93"/>
      <c r="CF12" s="93"/>
      <c r="CG12" s="93"/>
      <c r="CH12" s="93"/>
      <c r="CI12" s="93"/>
      <c r="CJ12" s="93"/>
      <c r="CK12" s="93"/>
      <c r="CY12" s="437"/>
      <c r="CZ12" s="437"/>
      <c r="DD12" s="437"/>
      <c r="DE12" s="437"/>
      <c r="DF12" s="437"/>
      <c r="DG12" s="445"/>
    </row>
    <row r="13" spans="1:129" s="11" customFormat="1" ht="69" customHeight="1" x14ac:dyDescent="0.25">
      <c r="A13" s="427"/>
      <c r="B13" s="427"/>
      <c r="C13" s="427"/>
      <c r="D13" s="428"/>
      <c r="E13" s="427"/>
      <c r="F13" s="427"/>
      <c r="G13" s="427"/>
      <c r="H13" s="427"/>
      <c r="I13" s="427"/>
      <c r="J13" s="427"/>
      <c r="K13" s="427"/>
      <c r="L13" s="427"/>
      <c r="M13" s="427"/>
      <c r="N13" s="442"/>
      <c r="O13" s="442"/>
      <c r="P13" s="442"/>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44"/>
      <c r="AF13" s="442"/>
      <c r="AG13" s="442"/>
      <c r="AH13" s="442"/>
      <c r="AI13" s="442"/>
      <c r="AJ13" s="442"/>
      <c r="AK13" s="442"/>
      <c r="AL13" s="443"/>
      <c r="AM13" s="85" t="s">
        <v>307</v>
      </c>
      <c r="AN13" s="85" t="s">
        <v>308</v>
      </c>
      <c r="AO13" s="93" t="s">
        <v>296</v>
      </c>
      <c r="AP13" s="84">
        <v>43467</v>
      </c>
      <c r="AQ13" s="84">
        <v>43830</v>
      </c>
      <c r="AR13" s="93" t="s">
        <v>309</v>
      </c>
      <c r="AS13" s="20"/>
      <c r="AT13" s="20"/>
      <c r="AU13" s="91"/>
      <c r="AV13" s="439"/>
      <c r="AW13" s="439"/>
      <c r="AX13" s="446"/>
      <c r="AY13" s="440"/>
      <c r="AZ13" s="99"/>
      <c r="BA13" s="440"/>
      <c r="BB13" s="20"/>
      <c r="BC13" s="20"/>
      <c r="BD13" s="85"/>
      <c r="BE13" s="85"/>
      <c r="BF13" s="16"/>
      <c r="BG13" s="86"/>
      <c r="BH13" s="431"/>
      <c r="BI13" s="431"/>
      <c r="BJ13" s="434"/>
      <c r="BK13" s="20"/>
      <c r="BL13" s="20"/>
      <c r="BM13" s="85"/>
      <c r="BN13" s="85"/>
      <c r="BO13" s="19"/>
      <c r="BP13" s="86"/>
      <c r="BQ13" s="431"/>
      <c r="BR13" s="431"/>
      <c r="BS13" s="434"/>
      <c r="BT13" s="17"/>
      <c r="BU13" s="17"/>
      <c r="BV13" s="17"/>
      <c r="BW13" s="17"/>
      <c r="BX13" s="17"/>
      <c r="BY13" s="17"/>
      <c r="BZ13" s="17"/>
      <c r="CA13" s="17"/>
      <c r="CB13" s="17"/>
      <c r="CC13" s="93"/>
      <c r="CD13" s="93"/>
      <c r="CE13" s="93"/>
      <c r="CF13" s="93"/>
      <c r="CG13" s="93"/>
      <c r="CH13" s="93"/>
      <c r="CI13" s="93"/>
      <c r="CJ13" s="93"/>
      <c r="CK13" s="93"/>
      <c r="CY13" s="437"/>
      <c r="CZ13" s="437"/>
      <c r="DD13" s="437"/>
      <c r="DE13" s="437"/>
      <c r="DF13" s="437"/>
      <c r="DG13" s="445"/>
    </row>
    <row r="14" spans="1:129" s="11" customFormat="1" ht="102.75" customHeight="1" x14ac:dyDescent="0.25">
      <c r="A14" s="427"/>
      <c r="B14" s="427"/>
      <c r="C14" s="427"/>
      <c r="D14" s="428"/>
      <c r="E14" s="427"/>
      <c r="F14" s="427"/>
      <c r="G14" s="427"/>
      <c r="H14" s="427"/>
      <c r="I14" s="427"/>
      <c r="J14" s="427"/>
      <c r="K14" s="427"/>
      <c r="L14" s="427"/>
      <c r="M14" s="427"/>
      <c r="N14" s="442"/>
      <c r="O14" s="442"/>
      <c r="P14" s="442"/>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44"/>
      <c r="AF14" s="442"/>
      <c r="AG14" s="442"/>
      <c r="AH14" s="442"/>
      <c r="AI14" s="442"/>
      <c r="AJ14" s="442"/>
      <c r="AK14" s="442"/>
      <c r="AL14" s="443"/>
      <c r="AM14" s="85" t="s">
        <v>311</v>
      </c>
      <c r="AN14" s="85" t="s">
        <v>312</v>
      </c>
      <c r="AO14" s="93" t="s">
        <v>296</v>
      </c>
      <c r="AP14" s="84">
        <v>43467</v>
      </c>
      <c r="AQ14" s="84">
        <v>43830</v>
      </c>
      <c r="AR14" s="93" t="s">
        <v>313</v>
      </c>
      <c r="AS14" s="20"/>
      <c r="AT14" s="20"/>
      <c r="AU14" s="92"/>
      <c r="AV14" s="441"/>
      <c r="AW14" s="441"/>
      <c r="AX14" s="447"/>
      <c r="AY14" s="441"/>
      <c r="AZ14" s="92"/>
      <c r="BA14" s="441"/>
      <c r="BB14" s="20"/>
      <c r="BC14" s="20"/>
      <c r="BD14" s="85"/>
      <c r="BE14" s="85"/>
      <c r="BF14" s="90"/>
      <c r="BG14" s="86"/>
      <c r="BH14" s="432"/>
      <c r="BI14" s="432"/>
      <c r="BJ14" s="435"/>
      <c r="BK14" s="20"/>
      <c r="BL14" s="20"/>
      <c r="BM14" s="85"/>
      <c r="BN14" s="85"/>
      <c r="BO14" s="90"/>
      <c r="BP14" s="86"/>
      <c r="BQ14" s="432"/>
      <c r="BR14" s="432"/>
      <c r="BS14" s="435"/>
      <c r="BT14" s="17"/>
      <c r="BU14" s="17"/>
      <c r="BV14" s="17"/>
      <c r="BW14" s="17"/>
      <c r="BX14" s="17"/>
      <c r="BY14" s="17"/>
      <c r="BZ14" s="17"/>
      <c r="CA14" s="17"/>
      <c r="CB14" s="17"/>
      <c r="CC14" s="93"/>
      <c r="CD14" s="93"/>
      <c r="CE14" s="93"/>
      <c r="CF14" s="93"/>
      <c r="CG14" s="93"/>
      <c r="CH14" s="93"/>
      <c r="CI14" s="93"/>
      <c r="CJ14" s="93"/>
      <c r="CK14" s="93"/>
      <c r="CY14" s="438"/>
      <c r="CZ14" s="438"/>
      <c r="DD14" s="437"/>
      <c r="DE14" s="437"/>
      <c r="DF14" s="437"/>
      <c r="DG14" s="445"/>
    </row>
    <row r="15" spans="1:129" ht="121.5" customHeight="1" x14ac:dyDescent="0.25">
      <c r="A15" s="427" t="s">
        <v>22</v>
      </c>
      <c r="B15" s="427" t="s">
        <v>194</v>
      </c>
      <c r="C15" s="427" t="s">
        <v>194</v>
      </c>
      <c r="D15" s="429" t="s">
        <v>201</v>
      </c>
      <c r="E15" s="427" t="s">
        <v>314</v>
      </c>
      <c r="F15" s="427" t="s">
        <v>315</v>
      </c>
      <c r="L15" s="427" t="s">
        <v>316</v>
      </c>
      <c r="M15" s="427" t="s">
        <v>317</v>
      </c>
      <c r="N15" s="442" t="s">
        <v>10</v>
      </c>
      <c r="O15" s="442" t="s">
        <v>14</v>
      </c>
      <c r="P15" s="442"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2" t="str">
        <f t="shared" si="3"/>
        <v>Fuerte</v>
      </c>
      <c r="AE15" s="444">
        <f>(IF(AD15="Fuerte",100,IF(AD15="Moderado",50,0))+IF(AD16="Fuerte",100,IF(AD16="Moderado",50,0))+IF(AD17="Fuerte",100,IF(AD17="Moderado",50,0)))/3</f>
        <v>100</v>
      </c>
      <c r="AF15" s="442" t="str">
        <f>IF(AE15=100,"Fuerte",IF(OR(AE15=99,AE15&gt;=50),"Moderado","Débil"))</f>
        <v>Fuerte</v>
      </c>
      <c r="AG15" s="442" t="s">
        <v>150</v>
      </c>
      <c r="AH15" s="442" t="s">
        <v>152</v>
      </c>
      <c r="AI15" s="442" t="str">
        <f>VLOOKUP(IF(DE15=0,DE15+1,DE15),[9]Validacion!$J$15:$K$19,2,FALSE)</f>
        <v>Rara Vez</v>
      </c>
      <c r="AJ15" s="442" t="str">
        <f>VLOOKUP(IF(DG15=0,DG15+1,DG15),[9]Validacion!$J$23:$K$27,2,FALSE)</f>
        <v>Mayor</v>
      </c>
      <c r="AK15" s="442" t="str">
        <f>INDEX([9]Validacion!$C$15:$G$19,IF(DE15=0,DE15+1,'Mapa de Riesgos'!DE15:DE17),IF(DG15=0,DG15+1,'Mapa de Riesgos'!DG15:DG17))</f>
        <v>Alta</v>
      </c>
      <c r="AL15" s="442" t="s">
        <v>226</v>
      </c>
      <c r="AM15" s="93" t="s">
        <v>319</v>
      </c>
      <c r="AN15" s="93" t="s">
        <v>320</v>
      </c>
      <c r="AO15" s="93" t="s">
        <v>22</v>
      </c>
      <c r="AP15" s="84">
        <v>43467</v>
      </c>
      <c r="AQ15" s="84">
        <v>43830</v>
      </c>
      <c r="AR15" s="93" t="s">
        <v>321</v>
      </c>
      <c r="AS15" s="93"/>
      <c r="AT15" s="93"/>
      <c r="AU15" s="93"/>
      <c r="AV15" s="93"/>
      <c r="AW15" s="113"/>
      <c r="AX15" s="86"/>
      <c r="AY15" s="436"/>
      <c r="AZ15" s="94"/>
      <c r="BA15" s="436"/>
      <c r="BB15" s="114"/>
      <c r="BC15" s="114"/>
      <c r="BD15" s="114"/>
      <c r="BE15" s="114"/>
      <c r="BF15" s="115"/>
      <c r="BG15" s="116"/>
      <c r="BH15" s="456"/>
      <c r="BI15" s="456"/>
      <c r="BJ15" s="465"/>
      <c r="BK15" s="114"/>
      <c r="BL15" s="114"/>
      <c r="BM15" s="114"/>
      <c r="BN15" s="114"/>
      <c r="BO15" s="115"/>
      <c r="BP15" s="116"/>
      <c r="BQ15" s="456"/>
      <c r="BR15" s="456"/>
      <c r="BS15" s="433"/>
      <c r="BT15" s="117"/>
      <c r="BU15" s="117"/>
      <c r="BV15" s="117"/>
      <c r="BW15" s="117"/>
      <c r="BX15" s="117"/>
      <c r="BY15" s="117"/>
      <c r="BZ15" s="117"/>
      <c r="CA15" s="117"/>
      <c r="CB15" s="117"/>
      <c r="CC15" s="93"/>
      <c r="CD15" s="93"/>
      <c r="CE15" s="93"/>
      <c r="CF15" s="93"/>
      <c r="CG15" s="93"/>
      <c r="CH15" s="93"/>
      <c r="CI15" s="93"/>
      <c r="CJ15" s="93"/>
      <c r="CK15" s="93"/>
      <c r="CM15" s="459"/>
      <c r="CY15" s="436">
        <f>VLOOKUP(N15,[9]Validacion!$I$15:$M$19,2,FALSE)</f>
        <v>2</v>
      </c>
      <c r="CZ15" s="436">
        <f>VLOOKUP(O15,[9]Validacion!$I$23:$J$27,2,FALSE)</f>
        <v>4</v>
      </c>
      <c r="DD15" s="436">
        <f>VLOOKUP($N15,[9]Validacion!$I$15:$M$19,2,FALSE)</f>
        <v>2</v>
      </c>
      <c r="DE15" s="436">
        <f>IF(AF15="Fuerte",DD15-2,IF(AND(AF15="Moderado",AG15="Directamente",AH15="Directamente"),DD15-1,IF(AND(AF15="Moderado",AG15="No Disminuye",AH15="Directamente"),DD15,IF(AND(AF15="Moderado",AG15="Directamente",AH15="No Disminuye"),DD15-1,DD15))))</f>
        <v>0</v>
      </c>
      <c r="DF15" s="436">
        <f>VLOOKUP($O15,[9]Validacion!$I$23:$J$27,2,FALSE)</f>
        <v>4</v>
      </c>
      <c r="DG15" s="445">
        <f>IF(AF15="Fuerte",DF15,IF(AND(AF15="Moderado",AG15="Directamente",AH15="Directamente"),DF15-1,IF(AND(AF15="Moderado",AG15="No Disminuye",AH15="Directamente"),DF15-1,IF(AND(AF15="Moderado",AG15="Directamente",AH15="No Disminuye"),DF15,DF15))))</f>
        <v>4</v>
      </c>
    </row>
    <row r="16" spans="1:129" ht="87.75" customHeight="1" x14ac:dyDescent="0.25">
      <c r="A16" s="427"/>
      <c r="B16" s="427"/>
      <c r="C16" s="427"/>
      <c r="D16" s="429"/>
      <c r="E16" s="427"/>
      <c r="F16" s="427"/>
      <c r="L16" s="427"/>
      <c r="M16" s="427"/>
      <c r="N16" s="442"/>
      <c r="O16" s="442"/>
      <c r="P16" s="442"/>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2" t="str">
        <f t="shared" si="3"/>
        <v>Fuerte</v>
      </c>
      <c r="AE16" s="444"/>
      <c r="AF16" s="442"/>
      <c r="AG16" s="442"/>
      <c r="AH16" s="442"/>
      <c r="AI16" s="442"/>
      <c r="AJ16" s="442"/>
      <c r="AK16" s="442"/>
      <c r="AL16" s="442"/>
      <c r="AM16" s="93" t="s">
        <v>323</v>
      </c>
      <c r="AN16" s="93" t="s">
        <v>324</v>
      </c>
      <c r="AO16" s="93" t="s">
        <v>22</v>
      </c>
      <c r="AP16" s="84">
        <v>43467</v>
      </c>
      <c r="AQ16" s="84">
        <v>43830</v>
      </c>
      <c r="AR16" s="93" t="s">
        <v>325</v>
      </c>
      <c r="AS16" s="93"/>
      <c r="AT16" s="93"/>
      <c r="AU16" s="439"/>
      <c r="AV16" s="439"/>
      <c r="AW16" s="450"/>
      <c r="AX16" s="452"/>
      <c r="AY16" s="437"/>
      <c r="AZ16" s="95"/>
      <c r="BA16" s="437"/>
      <c r="BB16" s="114"/>
      <c r="BC16" s="114"/>
      <c r="BD16" s="454"/>
      <c r="BE16" s="454"/>
      <c r="BF16" s="463"/>
      <c r="BG16" s="448"/>
      <c r="BH16" s="457"/>
      <c r="BI16" s="457"/>
      <c r="BJ16" s="466"/>
      <c r="BK16" s="114"/>
      <c r="BL16" s="114"/>
      <c r="BM16" s="454"/>
      <c r="BN16" s="454"/>
      <c r="BO16" s="463"/>
      <c r="BP16" s="448"/>
      <c r="BQ16" s="457"/>
      <c r="BR16" s="457"/>
      <c r="BS16" s="434"/>
      <c r="BT16" s="97"/>
      <c r="BU16" s="97"/>
      <c r="BV16" s="433"/>
      <c r="BW16" s="433"/>
      <c r="BX16" s="433"/>
      <c r="BY16" s="433"/>
      <c r="BZ16" s="433"/>
      <c r="CA16" s="97"/>
      <c r="CB16" s="433"/>
      <c r="CC16" s="93"/>
      <c r="CD16" s="93"/>
      <c r="CE16" s="93"/>
      <c r="CF16" s="93"/>
      <c r="CG16" s="93"/>
      <c r="CH16" s="93"/>
      <c r="CI16" s="93"/>
      <c r="CJ16" s="93"/>
      <c r="CK16" s="93"/>
      <c r="CM16" s="459"/>
      <c r="CY16" s="437"/>
      <c r="CZ16" s="437"/>
      <c r="DD16" s="437"/>
      <c r="DE16" s="437"/>
      <c r="DF16" s="437"/>
      <c r="DG16" s="445"/>
    </row>
    <row r="17" spans="1:112" ht="74.25" customHeight="1" x14ac:dyDescent="0.25">
      <c r="A17" s="427"/>
      <c r="B17" s="427"/>
      <c r="C17" s="427"/>
      <c r="D17" s="429"/>
      <c r="E17" s="427"/>
      <c r="F17" s="427"/>
      <c r="G17" s="111"/>
      <c r="H17" s="111"/>
      <c r="I17" s="111"/>
      <c r="J17" s="111"/>
      <c r="K17" s="111"/>
      <c r="L17" s="427"/>
      <c r="M17" s="427"/>
      <c r="N17" s="442"/>
      <c r="O17" s="442"/>
      <c r="P17" s="442"/>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2" t="str">
        <f t="shared" si="3"/>
        <v>Fuerte</v>
      </c>
      <c r="AE17" s="444"/>
      <c r="AF17" s="442"/>
      <c r="AG17" s="442"/>
      <c r="AH17" s="442"/>
      <c r="AI17" s="442"/>
      <c r="AJ17" s="442"/>
      <c r="AK17" s="442"/>
      <c r="AL17" s="442"/>
      <c r="AM17" s="93" t="s">
        <v>327</v>
      </c>
      <c r="AN17" s="93" t="s">
        <v>328</v>
      </c>
      <c r="AO17" s="93" t="s">
        <v>22</v>
      </c>
      <c r="AP17" s="84">
        <v>43467</v>
      </c>
      <c r="AQ17" s="84">
        <v>43830</v>
      </c>
      <c r="AR17" s="93" t="s">
        <v>329</v>
      </c>
      <c r="AS17" s="93"/>
      <c r="AT17" s="85"/>
      <c r="AU17" s="441"/>
      <c r="AV17" s="441"/>
      <c r="AW17" s="451"/>
      <c r="AX17" s="453"/>
      <c r="AY17" s="438"/>
      <c r="AZ17" s="96"/>
      <c r="BA17" s="438"/>
      <c r="BB17" s="114"/>
      <c r="BC17" s="118"/>
      <c r="BD17" s="455"/>
      <c r="BE17" s="455"/>
      <c r="BF17" s="464"/>
      <c r="BG17" s="449"/>
      <c r="BH17" s="458"/>
      <c r="BI17" s="458"/>
      <c r="BJ17" s="467"/>
      <c r="BK17" s="114"/>
      <c r="BL17" s="118"/>
      <c r="BM17" s="455"/>
      <c r="BN17" s="455"/>
      <c r="BO17" s="464"/>
      <c r="BP17" s="449"/>
      <c r="BQ17" s="458"/>
      <c r="BR17" s="458"/>
      <c r="BS17" s="435"/>
      <c r="BT17" s="98"/>
      <c r="BU17" s="98"/>
      <c r="BV17" s="435"/>
      <c r="BW17" s="435"/>
      <c r="BX17" s="435"/>
      <c r="BY17" s="435"/>
      <c r="BZ17" s="435"/>
      <c r="CA17" s="98"/>
      <c r="CB17" s="435"/>
      <c r="CC17" s="93"/>
      <c r="CD17" s="93"/>
      <c r="CE17" s="93"/>
      <c r="CF17" s="93"/>
      <c r="CG17" s="93"/>
      <c r="CH17" s="93"/>
      <c r="CI17" s="93"/>
      <c r="CJ17" s="93"/>
      <c r="CK17" s="93"/>
      <c r="CM17" s="459"/>
      <c r="CY17" s="438"/>
      <c r="CZ17" s="438"/>
      <c r="DD17" s="437"/>
      <c r="DE17" s="437"/>
      <c r="DF17" s="437"/>
      <c r="DG17" s="445"/>
    </row>
    <row r="18" spans="1:112" ht="108" customHeight="1" x14ac:dyDescent="0.25">
      <c r="A18" s="427" t="s">
        <v>330</v>
      </c>
      <c r="B18" s="427" t="s">
        <v>197</v>
      </c>
      <c r="C18" s="427" t="s">
        <v>197</v>
      </c>
      <c r="D18" s="460" t="s">
        <v>198</v>
      </c>
      <c r="E18" s="461" t="s">
        <v>331</v>
      </c>
      <c r="F18" s="462" t="s">
        <v>332</v>
      </c>
      <c r="G18" s="9" t="s">
        <v>45</v>
      </c>
      <c r="H18" s="9" t="s">
        <v>45</v>
      </c>
      <c r="I18" s="9" t="s">
        <v>45</v>
      </c>
      <c r="J18" s="9" t="s">
        <v>45</v>
      </c>
      <c r="K18" s="9" t="s">
        <v>45</v>
      </c>
      <c r="L18" s="462" t="s">
        <v>333</v>
      </c>
      <c r="M18" s="462" t="s">
        <v>334</v>
      </c>
      <c r="N18" s="442" t="s">
        <v>9</v>
      </c>
      <c r="O18" s="442" t="s">
        <v>14</v>
      </c>
      <c r="P18" s="442" t="str">
        <f>INDEX([9]Validacion!$C$15:$G$19,'Mapa de Riesgos'!CY18:CY20,'Mapa de Riesgos'!CZ18:CZ20)</f>
        <v>Extrema</v>
      </c>
      <c r="Q18" s="114"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44">
        <f>(IF(AD18="Fuerte",100,IF(AD18="Moderado",50,0))+IF(AD19="Fuerte",100,IF(AD19="Moderado",50,0))+IF(AD20="Fuerte",100,IF(AD20="Moderado",50,0)))/3</f>
        <v>100</v>
      </c>
      <c r="AF18" s="442" t="str">
        <f>IF(AE18=100,"Fuerte",IF(OR(AE18=99,AE18&gt;=50),"Moderado","Débil"))</f>
        <v>Fuerte</v>
      </c>
      <c r="AG18" s="442" t="s">
        <v>150</v>
      </c>
      <c r="AH18" s="442" t="s">
        <v>152</v>
      </c>
      <c r="AI18" s="442" t="str">
        <f>VLOOKUP(IF(DE18=0,DE18+1,IF(DE18&lt;0,DE18+2,DE18)),[9]Validacion!$J$15:$K$19,2,FALSE)</f>
        <v>Rara Vez</v>
      </c>
      <c r="AJ18" s="442" t="str">
        <f>VLOOKUP(IF(DG18=0,DG18+1,DG18),[9]Validacion!$J$23:$K$27,2,FALSE)</f>
        <v>Mayor</v>
      </c>
      <c r="AK18" s="442" t="str">
        <f>INDEX([9]Validacion!$C$15:$G$19,IF(DE18=0,DE18+1,IF(DE18&lt;0,DE18+2,'Mapa de Riesgos'!DE18:DE20)),IF(DG18=0,DG18+1,'Mapa de Riesgos'!DG18:DG20))</f>
        <v>Alta</v>
      </c>
      <c r="AL18" s="442" t="s">
        <v>226</v>
      </c>
      <c r="AM18" s="114" t="s">
        <v>336</v>
      </c>
      <c r="AN18" s="114" t="s">
        <v>337</v>
      </c>
      <c r="AO18" s="93" t="s">
        <v>338</v>
      </c>
      <c r="AP18" s="84">
        <v>43525</v>
      </c>
      <c r="AQ18" s="84">
        <v>43830</v>
      </c>
      <c r="AR18" s="93" t="s">
        <v>339</v>
      </c>
      <c r="AS18" s="93"/>
      <c r="AT18" s="93"/>
      <c r="AU18" s="93"/>
      <c r="AV18" s="93"/>
      <c r="AW18" s="119"/>
      <c r="AX18" s="86"/>
      <c r="AY18" s="436"/>
      <c r="AZ18" s="94"/>
      <c r="BA18" s="436"/>
      <c r="BB18" s="114"/>
      <c r="BC18" s="114"/>
      <c r="BD18" s="114"/>
      <c r="BE18" s="114"/>
      <c r="BF18" s="120"/>
      <c r="BG18" s="116"/>
      <c r="BH18" s="456"/>
      <c r="BI18" s="456"/>
      <c r="BJ18" s="454" t="s">
        <v>340</v>
      </c>
      <c r="BK18" s="114"/>
      <c r="BL18" s="114"/>
      <c r="BM18" s="114"/>
      <c r="BN18" s="114"/>
      <c r="BO18" s="120"/>
      <c r="BP18" s="116"/>
      <c r="BQ18" s="456"/>
      <c r="BR18" s="456"/>
      <c r="BS18" s="454"/>
      <c r="BT18" s="117"/>
      <c r="BU18" s="117"/>
      <c r="BV18" s="117"/>
      <c r="BW18" s="117"/>
      <c r="BX18" s="117"/>
      <c r="BY18" s="117"/>
      <c r="BZ18" s="117"/>
      <c r="CA18" s="117"/>
      <c r="CB18" s="117"/>
      <c r="CC18" s="93"/>
      <c r="CD18" s="93"/>
      <c r="CE18" s="93"/>
      <c r="CF18" s="93"/>
      <c r="CG18" s="93"/>
      <c r="CH18" s="93"/>
      <c r="CI18" s="93"/>
      <c r="CJ18" s="93"/>
      <c r="CK18" s="93"/>
      <c r="CY18" s="436">
        <f>VLOOKUP(N18,[9]Validacion!$I$15:$M$19,2,FALSE)</f>
        <v>3</v>
      </c>
      <c r="CZ18" s="436">
        <f>VLOOKUP(O18,[9]Validacion!$I$23:$J$27,2,FALSE)</f>
        <v>4</v>
      </c>
      <c r="DD18" s="436">
        <f>VLOOKUP($N18,[9]Validacion!$I$15:$M$19,2,FALSE)</f>
        <v>3</v>
      </c>
      <c r="DE18" s="436">
        <f>IF(AF18="Fuerte",DD18-2,IF(AND(AF18="Moderado",AG18="Directamente",AH18="Directamente"),DD18-1,IF(AND(AF18="Moderado",AG18="No Disminuye",AH18="Directamente"),DD18,IF(AND(AF18="Moderado",AG18="Directamente",AH18="No Disminuye"),DD18-1,DD18))))</f>
        <v>1</v>
      </c>
      <c r="DF18" s="436">
        <f>VLOOKUP($O18,[9]Validacion!$I$23:$J$27,2,FALSE)</f>
        <v>4</v>
      </c>
      <c r="DG18" s="445">
        <f>IF(AF18="Fuerte",DF18,IF(AND(AF18="Moderado",AG18="Directamente",AH18="Directamente"),DF18-1,IF(AND(AF18="Moderado",AG18="No Disminuye",AH18="Directamente"),DF18-1,IF(AND(AF18="Moderado",AG18="Directamente",AH18="No Disminuye"),DF18,DF18))))</f>
        <v>4</v>
      </c>
      <c r="DH18" s="445" t="e">
        <f>IF(AJ18="Fuerte",#REF!-1,IF(AND(AJ18="Moderado",AK18="Directamente",AL18="Directamente"),#REF!-1,IF(AND(AJ18="Moderado",AK18="No Disminuye",AL18="Directamente"),#REF!-1,IF(AND(AJ18="Moderado",AK18="Directamente",AL18="No Disminuye"),#REF!,#REF!))))</f>
        <v>#REF!</v>
      </c>
    </row>
    <row r="19" spans="1:112" ht="120.75" customHeight="1" x14ac:dyDescent="0.25">
      <c r="A19" s="427"/>
      <c r="B19" s="427"/>
      <c r="C19" s="427"/>
      <c r="D19" s="460"/>
      <c r="E19" s="461"/>
      <c r="F19" s="462"/>
      <c r="G19" s="10" t="s">
        <v>224</v>
      </c>
      <c r="H19" s="10" t="s">
        <v>224</v>
      </c>
      <c r="I19" s="10" t="s">
        <v>224</v>
      </c>
      <c r="J19" s="10" t="s">
        <v>224</v>
      </c>
      <c r="K19" s="10" t="s">
        <v>224</v>
      </c>
      <c r="L19" s="462"/>
      <c r="M19" s="462"/>
      <c r="N19" s="442"/>
      <c r="O19" s="442"/>
      <c r="P19" s="442"/>
      <c r="Q19" s="114"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44"/>
      <c r="AF19" s="442"/>
      <c r="AG19" s="442"/>
      <c r="AH19" s="442"/>
      <c r="AI19" s="442"/>
      <c r="AJ19" s="442"/>
      <c r="AK19" s="442"/>
      <c r="AL19" s="442"/>
      <c r="AM19" s="114" t="s">
        <v>342</v>
      </c>
      <c r="AN19" s="114" t="s">
        <v>343</v>
      </c>
      <c r="AO19" s="93" t="s">
        <v>338</v>
      </c>
      <c r="AP19" s="84">
        <v>43525</v>
      </c>
      <c r="AQ19" s="84">
        <v>43830</v>
      </c>
      <c r="AR19" s="93" t="s">
        <v>344</v>
      </c>
      <c r="AS19" s="93"/>
      <c r="AT19" s="93"/>
      <c r="AU19" s="93"/>
      <c r="AV19" s="93"/>
      <c r="AW19" s="119"/>
      <c r="AX19" s="86"/>
      <c r="AY19" s="437"/>
      <c r="AZ19" s="96"/>
      <c r="BA19" s="437"/>
      <c r="BB19" s="114"/>
      <c r="BC19" s="114"/>
      <c r="BD19" s="121"/>
      <c r="BE19" s="114"/>
      <c r="BF19" s="122"/>
      <c r="BG19" s="116"/>
      <c r="BH19" s="457"/>
      <c r="BI19" s="457"/>
      <c r="BJ19" s="468"/>
      <c r="BK19" s="114"/>
      <c r="BL19" s="114"/>
      <c r="BM19" s="121"/>
      <c r="BN19" s="114"/>
      <c r="BO19" s="122"/>
      <c r="BP19" s="116"/>
      <c r="BQ19" s="457"/>
      <c r="BR19" s="457"/>
      <c r="BS19" s="468"/>
      <c r="BT19" s="117"/>
      <c r="BU19" s="117"/>
      <c r="BV19" s="117"/>
      <c r="BW19" s="117"/>
      <c r="BX19" s="117"/>
      <c r="BY19" s="117"/>
      <c r="BZ19" s="117"/>
      <c r="CA19" s="117"/>
      <c r="CB19" s="117"/>
      <c r="CC19" s="93"/>
      <c r="CD19" s="93"/>
      <c r="CE19" s="93"/>
      <c r="CF19" s="93"/>
      <c r="CG19" s="93"/>
      <c r="CH19" s="93"/>
      <c r="CI19" s="93"/>
      <c r="CJ19" s="93"/>
      <c r="CK19" s="93"/>
      <c r="CY19" s="437"/>
      <c r="CZ19" s="437"/>
      <c r="DD19" s="437"/>
      <c r="DE19" s="437"/>
      <c r="DF19" s="437"/>
      <c r="DG19" s="445"/>
      <c r="DH19" s="445"/>
    </row>
    <row r="20" spans="1:112" ht="145.5" customHeight="1" x14ac:dyDescent="0.25">
      <c r="A20" s="427"/>
      <c r="B20" s="427"/>
      <c r="C20" s="427"/>
      <c r="D20" s="460"/>
      <c r="E20" s="461"/>
      <c r="F20" s="427"/>
      <c r="G20" s="10"/>
      <c r="H20" s="10"/>
      <c r="I20" s="10"/>
      <c r="J20" s="10"/>
      <c r="K20" s="10"/>
      <c r="L20" s="427"/>
      <c r="M20" s="462"/>
      <c r="N20" s="442"/>
      <c r="O20" s="442"/>
      <c r="P20" s="442"/>
      <c r="Q20" s="114"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44"/>
      <c r="AF20" s="442"/>
      <c r="AG20" s="442"/>
      <c r="AH20" s="442"/>
      <c r="AI20" s="442"/>
      <c r="AJ20" s="442"/>
      <c r="AK20" s="442"/>
      <c r="AL20" s="442"/>
      <c r="AM20" s="114" t="s">
        <v>346</v>
      </c>
      <c r="AN20" s="114" t="s">
        <v>337</v>
      </c>
      <c r="AO20" s="114" t="s">
        <v>347</v>
      </c>
      <c r="AP20" s="84">
        <v>43525</v>
      </c>
      <c r="AQ20" s="84">
        <v>43830</v>
      </c>
      <c r="AR20" s="93" t="s">
        <v>348</v>
      </c>
      <c r="AS20" s="93"/>
      <c r="AT20" s="93"/>
      <c r="AU20" s="93"/>
      <c r="AV20" s="93"/>
      <c r="AW20" s="119"/>
      <c r="AX20" s="86"/>
      <c r="AY20" s="438"/>
      <c r="AZ20" s="96"/>
      <c r="BA20" s="438"/>
      <c r="BB20" s="114"/>
      <c r="BC20" s="114"/>
      <c r="BD20" s="121"/>
      <c r="BE20" s="114"/>
      <c r="BF20" s="122"/>
      <c r="BG20" s="116"/>
      <c r="BH20" s="458"/>
      <c r="BI20" s="458"/>
      <c r="BJ20" s="455"/>
      <c r="BK20" s="114"/>
      <c r="BL20" s="114"/>
      <c r="BM20" s="121"/>
      <c r="BN20" s="114"/>
      <c r="BO20" s="122"/>
      <c r="BP20" s="116"/>
      <c r="BQ20" s="458"/>
      <c r="BR20" s="458"/>
      <c r="BS20" s="455"/>
      <c r="BT20" s="117"/>
      <c r="BU20" s="117"/>
      <c r="BV20" s="117"/>
      <c r="BW20" s="117"/>
      <c r="BX20" s="117"/>
      <c r="BY20" s="117"/>
      <c r="BZ20" s="117"/>
      <c r="CA20" s="117"/>
      <c r="CB20" s="117"/>
      <c r="CC20" s="93"/>
      <c r="CD20" s="93"/>
      <c r="CE20" s="93"/>
      <c r="CF20" s="93"/>
      <c r="CG20" s="93"/>
      <c r="CH20" s="93"/>
      <c r="CI20" s="93"/>
      <c r="CJ20" s="93"/>
      <c r="CK20" s="93"/>
      <c r="CM20" s="123"/>
      <c r="CY20" s="438"/>
      <c r="CZ20" s="438"/>
      <c r="DD20" s="438"/>
      <c r="DE20" s="438"/>
      <c r="DF20" s="438"/>
      <c r="DG20" s="445"/>
      <c r="DH20" s="445"/>
    </row>
    <row r="21" spans="1:112" ht="132.75" customHeight="1" x14ac:dyDescent="0.25">
      <c r="A21" s="427" t="s">
        <v>54</v>
      </c>
      <c r="B21" s="427" t="s">
        <v>197</v>
      </c>
      <c r="C21" s="427" t="s">
        <v>197</v>
      </c>
      <c r="D21" s="460" t="s">
        <v>199</v>
      </c>
      <c r="E21" s="461" t="s">
        <v>331</v>
      </c>
      <c r="F21" s="427" t="s">
        <v>349</v>
      </c>
      <c r="G21" s="10"/>
      <c r="H21" s="10"/>
      <c r="I21" s="10"/>
      <c r="J21" s="10"/>
      <c r="K21" s="10"/>
      <c r="L21" s="427" t="s">
        <v>350</v>
      </c>
      <c r="M21" s="462" t="s">
        <v>351</v>
      </c>
      <c r="N21" s="442" t="s">
        <v>9</v>
      </c>
      <c r="O21" s="442" t="s">
        <v>14</v>
      </c>
      <c r="P21" s="442"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2" t="str">
        <f t="shared" si="3"/>
        <v>Fuerte</v>
      </c>
      <c r="AE21" s="444">
        <f>(IF(AD21="Fuerte",100,IF(AD21="Moderado",50,0))+IF(AD22="Fuerte",100,IF(AD22="Moderado",50,0))+IF(AD23="Fuerte",100,IF(AD23="Moderado",50,0)))/3</f>
        <v>100</v>
      </c>
      <c r="AF21" s="442" t="str">
        <f>IF(AE21=100,"Fuerte",IF(OR(AE21=99,AE21&gt;=50),"Moderado","Débil"))</f>
        <v>Fuerte</v>
      </c>
      <c r="AG21" s="442" t="s">
        <v>150</v>
      </c>
      <c r="AH21" s="442" t="s">
        <v>152</v>
      </c>
      <c r="AI21" s="442" t="str">
        <f>VLOOKUP(IF(DE21=0,DE21+1,DE21),[9]Validacion!$J$15:$K$19,2,FALSE)</f>
        <v>Rara Vez</v>
      </c>
      <c r="AJ21" s="442" t="str">
        <f>VLOOKUP(IF(DG21=0,DG21+1,DG21),[9]Validacion!$J$23:$K$27,2,FALSE)</f>
        <v>Mayor</v>
      </c>
      <c r="AK21" s="442" t="str">
        <f>INDEX([9]Validacion!$C$15:$G$19,IF(DE21=0,DE21+1,'Mapa de Riesgos'!DE21:DE23),IF(DG21=0,DG21+1,'Mapa de Riesgos'!DG21:DG23))</f>
        <v>Alta</v>
      </c>
      <c r="AL21" s="442" t="s">
        <v>226</v>
      </c>
      <c r="AM21" s="114" t="s">
        <v>353</v>
      </c>
      <c r="AN21" s="85" t="s">
        <v>354</v>
      </c>
      <c r="AO21" s="93" t="s">
        <v>355</v>
      </c>
      <c r="AP21" s="84">
        <v>43467</v>
      </c>
      <c r="AQ21" s="84">
        <v>43830</v>
      </c>
      <c r="AR21" s="93" t="s">
        <v>356</v>
      </c>
      <c r="AS21" s="93"/>
      <c r="AT21" s="93"/>
      <c r="AU21" s="93"/>
      <c r="AV21" s="93"/>
      <c r="AW21" s="113"/>
      <c r="AX21" s="86"/>
      <c r="AY21" s="436"/>
      <c r="AZ21" s="94"/>
      <c r="BA21" s="436"/>
      <c r="BB21" s="114"/>
      <c r="BC21" s="114"/>
      <c r="BD21" s="114"/>
      <c r="BE21" s="114"/>
      <c r="BF21" s="115"/>
      <c r="BG21" s="116"/>
      <c r="BH21" s="456"/>
      <c r="BI21" s="456"/>
      <c r="BJ21" s="465"/>
      <c r="BK21" s="114"/>
      <c r="BL21" s="114"/>
      <c r="BM21" s="114"/>
      <c r="BN21" s="114"/>
      <c r="BO21" s="115"/>
      <c r="BP21" s="116"/>
      <c r="BQ21" s="456"/>
      <c r="BR21" s="456"/>
      <c r="BS21" s="433"/>
      <c r="BT21" s="117"/>
      <c r="BU21" s="117"/>
      <c r="BV21" s="117"/>
      <c r="BW21" s="117"/>
      <c r="BX21" s="117"/>
      <c r="BY21" s="117"/>
      <c r="BZ21" s="117"/>
      <c r="CA21" s="117"/>
      <c r="CB21" s="117"/>
      <c r="CC21" s="93"/>
      <c r="CD21" s="93"/>
      <c r="CE21" s="93"/>
      <c r="CF21" s="93"/>
      <c r="CG21" s="93"/>
      <c r="CH21" s="93"/>
      <c r="CI21" s="93"/>
      <c r="CJ21" s="93"/>
      <c r="CK21" s="93"/>
      <c r="CM21" s="459"/>
      <c r="CY21" s="436">
        <f>VLOOKUP(N21,[9]Validacion!$I$15:$M$19,2,FALSE)</f>
        <v>3</v>
      </c>
      <c r="CZ21" s="436">
        <f>VLOOKUP(O21,[9]Validacion!$I$23:$J$27,2,FALSE)</f>
        <v>4</v>
      </c>
      <c r="DD21" s="436">
        <f>VLOOKUP($N21,[9]Validacion!$I$15:$M$19,2,FALSE)</f>
        <v>3</v>
      </c>
      <c r="DE21" s="436">
        <f>IF(AF21="Fuerte",DD21-2,IF(AND(AF21="Moderado",AG21="Directamente",AH21="Directamente"),DD21-1,IF(AND(AF21="Moderado",AG21="No Disminuye",AH21="Directamente"),DD21,IF(AND(AF21="Moderado",AG21="Directamente",AH21="No Disminuye"),DD21-1,DD21))))</f>
        <v>1</v>
      </c>
      <c r="DF21" s="436">
        <f>VLOOKUP($O21,[9]Validacion!$I$23:$J$27,2,FALSE)</f>
        <v>4</v>
      </c>
      <c r="DG21" s="445">
        <f>IF(AF21="Fuerte",DF21,IF(AND(AF21="Moderado",AG21="Directamente",AH21="Directamente"),DF21-1,IF(AND(AF21="Moderado",AG21="No Disminuye",AH21="Directamente"),DF21-1,IF(AND(AF21="Moderado",AG21="Directamente",AH21="No Disminuye"),DF21,DF21))))</f>
        <v>4</v>
      </c>
    </row>
    <row r="22" spans="1:112" ht="132.75" customHeight="1" x14ac:dyDescent="0.25">
      <c r="A22" s="427"/>
      <c r="B22" s="427"/>
      <c r="C22" s="427"/>
      <c r="D22" s="460"/>
      <c r="E22" s="461"/>
      <c r="F22" s="427"/>
      <c r="G22" s="13"/>
      <c r="H22" s="13"/>
      <c r="I22" s="13"/>
      <c r="J22" s="13"/>
      <c r="K22" s="13"/>
      <c r="L22" s="427"/>
      <c r="M22" s="427"/>
      <c r="N22" s="442"/>
      <c r="O22" s="442"/>
      <c r="P22" s="442"/>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2" t="str">
        <f t="shared" si="3"/>
        <v>Fuerte</v>
      </c>
      <c r="AE22" s="444"/>
      <c r="AF22" s="442"/>
      <c r="AG22" s="442"/>
      <c r="AH22" s="442"/>
      <c r="AI22" s="442"/>
      <c r="AJ22" s="442"/>
      <c r="AK22" s="442"/>
      <c r="AL22" s="442"/>
      <c r="AM22" s="114" t="s">
        <v>358</v>
      </c>
      <c r="AN22" s="93" t="s">
        <v>359</v>
      </c>
      <c r="AO22" s="93" t="s">
        <v>355</v>
      </c>
      <c r="AP22" s="84">
        <v>43467</v>
      </c>
      <c r="AQ22" s="84">
        <v>43830</v>
      </c>
      <c r="AR22" s="93" t="s">
        <v>360</v>
      </c>
      <c r="AS22" s="93"/>
      <c r="AT22" s="93"/>
      <c r="AU22" s="92"/>
      <c r="AV22" s="92"/>
      <c r="AW22" s="124"/>
      <c r="AX22" s="125"/>
      <c r="AY22" s="437"/>
      <c r="AZ22" s="95"/>
      <c r="BA22" s="437"/>
      <c r="BB22" s="114"/>
      <c r="BC22" s="114"/>
      <c r="BD22" s="126"/>
      <c r="BE22" s="126"/>
      <c r="BF22" s="127"/>
      <c r="BG22" s="128"/>
      <c r="BH22" s="457"/>
      <c r="BI22" s="457"/>
      <c r="BJ22" s="466"/>
      <c r="BK22" s="114"/>
      <c r="BL22" s="114"/>
      <c r="BM22" s="126"/>
      <c r="BN22" s="126"/>
      <c r="BO22" s="127"/>
      <c r="BP22" s="128"/>
      <c r="BQ22" s="457"/>
      <c r="BR22" s="457"/>
      <c r="BS22" s="434"/>
      <c r="BT22" s="129"/>
      <c r="BU22" s="129"/>
      <c r="BV22" s="129"/>
      <c r="BW22" s="129"/>
      <c r="BX22" s="129"/>
      <c r="BY22" s="129"/>
      <c r="BZ22" s="129"/>
      <c r="CA22" s="129"/>
      <c r="CB22" s="129"/>
      <c r="CC22" s="93"/>
      <c r="CD22" s="93"/>
      <c r="CE22" s="93"/>
      <c r="CF22" s="93"/>
      <c r="CG22" s="93"/>
      <c r="CH22" s="93"/>
      <c r="CI22" s="93"/>
      <c r="CJ22" s="93"/>
      <c r="CK22" s="93"/>
      <c r="CM22" s="459"/>
      <c r="CY22" s="437"/>
      <c r="CZ22" s="437"/>
      <c r="DD22" s="437"/>
      <c r="DE22" s="437"/>
      <c r="DF22" s="437"/>
      <c r="DG22" s="445"/>
    </row>
    <row r="23" spans="1:112" ht="103.5" customHeight="1" x14ac:dyDescent="0.25">
      <c r="A23" s="427"/>
      <c r="B23" s="427"/>
      <c r="C23" s="427"/>
      <c r="D23" s="460"/>
      <c r="E23" s="461"/>
      <c r="F23" s="427"/>
      <c r="L23" s="427"/>
      <c r="M23" s="427"/>
      <c r="N23" s="442"/>
      <c r="O23" s="442"/>
      <c r="P23" s="442"/>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2" t="str">
        <f t="shared" si="3"/>
        <v>Fuerte</v>
      </c>
      <c r="AE23" s="444"/>
      <c r="AF23" s="442"/>
      <c r="AG23" s="442"/>
      <c r="AH23" s="442"/>
      <c r="AI23" s="442"/>
      <c r="AJ23" s="442"/>
      <c r="AK23" s="442"/>
      <c r="AL23" s="442"/>
      <c r="AM23" s="118" t="s">
        <v>362</v>
      </c>
      <c r="AN23" s="85" t="s">
        <v>363</v>
      </c>
      <c r="AO23" s="93" t="s">
        <v>355</v>
      </c>
      <c r="AP23" s="84">
        <v>43467</v>
      </c>
      <c r="AQ23" s="84">
        <v>43830</v>
      </c>
      <c r="AR23" s="93" t="s">
        <v>364</v>
      </c>
      <c r="AS23" s="93"/>
      <c r="AT23" s="85"/>
      <c r="AU23" s="92"/>
      <c r="AV23" s="92"/>
      <c r="AW23" s="124"/>
      <c r="AX23" s="130"/>
      <c r="AY23" s="438"/>
      <c r="AZ23" s="96"/>
      <c r="BA23" s="438"/>
      <c r="BB23" s="114"/>
      <c r="BC23" s="118"/>
      <c r="BD23" s="126"/>
      <c r="BE23" s="126"/>
      <c r="BF23" s="127"/>
      <c r="BG23" s="131"/>
      <c r="BH23" s="458"/>
      <c r="BI23" s="458"/>
      <c r="BJ23" s="467"/>
      <c r="BK23" s="114"/>
      <c r="BL23" s="118"/>
      <c r="BM23" s="126"/>
      <c r="BN23" s="126"/>
      <c r="BO23" s="127"/>
      <c r="BP23" s="131"/>
      <c r="BQ23" s="458"/>
      <c r="BR23" s="458"/>
      <c r="BS23" s="435"/>
      <c r="BT23" s="98"/>
      <c r="BU23" s="98"/>
      <c r="BV23" s="98"/>
      <c r="BW23" s="98"/>
      <c r="BX23" s="98"/>
      <c r="BY23" s="98"/>
      <c r="BZ23" s="98"/>
      <c r="CA23" s="98"/>
      <c r="CB23" s="98"/>
      <c r="CC23" s="93"/>
      <c r="CD23" s="93"/>
      <c r="CE23" s="93"/>
      <c r="CF23" s="93"/>
      <c r="CG23" s="93"/>
      <c r="CH23" s="93"/>
      <c r="CI23" s="93"/>
      <c r="CJ23" s="93"/>
      <c r="CK23" s="93"/>
      <c r="CM23" s="459"/>
      <c r="CY23" s="438"/>
      <c r="CZ23" s="438"/>
      <c r="DD23" s="437"/>
      <c r="DE23" s="437"/>
      <c r="DF23" s="437"/>
      <c r="DG23" s="445"/>
    </row>
    <row r="24" spans="1:112" ht="132.75" customHeight="1" x14ac:dyDescent="0.25">
      <c r="A24" s="427" t="s">
        <v>54</v>
      </c>
      <c r="B24" s="427" t="s">
        <v>197</v>
      </c>
      <c r="C24" s="427" t="s">
        <v>197</v>
      </c>
      <c r="D24" s="460" t="s">
        <v>199</v>
      </c>
      <c r="E24" s="461" t="s">
        <v>331</v>
      </c>
      <c r="F24" s="462" t="s">
        <v>365</v>
      </c>
      <c r="L24" s="462" t="s">
        <v>366</v>
      </c>
      <c r="M24" s="462" t="s">
        <v>367</v>
      </c>
      <c r="N24" s="442" t="s">
        <v>9</v>
      </c>
      <c r="O24" s="442" t="s">
        <v>14</v>
      </c>
      <c r="P24" s="442"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2" t="str">
        <f t="shared" si="3"/>
        <v>Fuerte</v>
      </c>
      <c r="AE24" s="444">
        <f>(IF(AD24="Fuerte",100,IF(AD24="Moderado",50,0))+IF(AD25="Fuerte",100,IF(AD25="Moderado",50,0)))/2</f>
        <v>100</v>
      </c>
      <c r="AF24" s="442" t="str">
        <f>IF(AE24=100,"Fuerte",IF(OR(AE24=99,AE24&gt;=50),"Moderado","Débil"))</f>
        <v>Fuerte</v>
      </c>
      <c r="AG24" s="442" t="s">
        <v>150</v>
      </c>
      <c r="AH24" s="442" t="s">
        <v>152</v>
      </c>
      <c r="AI24" s="442" t="str">
        <f>VLOOKUP(IF(DE24=0,DE24+1,DE24),[9]Validacion!$J$15:$K$19,2,FALSE)</f>
        <v>Rara Vez</v>
      </c>
      <c r="AJ24" s="442" t="str">
        <f>VLOOKUP(IF(DG24=0,DG24+1,DG24),[9]Validacion!$J$23:$K$27,2,FALSE)</f>
        <v>Mayor</v>
      </c>
      <c r="AK24" s="442" t="str">
        <f>INDEX([9]Validacion!$C$15:$G$19,IF(DE24=0,DE24+1,'Mapa de Riesgos'!DE24:DE25),IF(DG24=0,DG24+1,'Mapa de Riesgos'!DG24:DG25))</f>
        <v>Alta</v>
      </c>
      <c r="AL24" s="442" t="s">
        <v>226</v>
      </c>
      <c r="AM24" s="118" t="s">
        <v>369</v>
      </c>
      <c r="AN24" s="118" t="s">
        <v>370</v>
      </c>
      <c r="AO24" s="118" t="s">
        <v>355</v>
      </c>
      <c r="AP24" s="84">
        <v>43467</v>
      </c>
      <c r="AQ24" s="84">
        <v>43830</v>
      </c>
      <c r="AR24" s="93" t="s">
        <v>371</v>
      </c>
      <c r="AS24" s="93"/>
      <c r="AT24" s="93"/>
      <c r="AU24" s="93"/>
      <c r="AV24" s="93"/>
      <c r="AW24" s="113"/>
      <c r="AX24" s="86"/>
      <c r="AY24" s="436"/>
      <c r="AZ24" s="94"/>
      <c r="BA24" s="436"/>
      <c r="BB24" s="114"/>
      <c r="BC24" s="114"/>
      <c r="BD24" s="114"/>
      <c r="BE24" s="114"/>
      <c r="BF24" s="115"/>
      <c r="BG24" s="116"/>
      <c r="BH24" s="456"/>
      <c r="BI24" s="456"/>
      <c r="BJ24" s="465"/>
      <c r="BK24" s="114"/>
      <c r="BL24" s="114"/>
      <c r="BM24" s="114"/>
      <c r="BN24" s="114"/>
      <c r="BO24" s="115"/>
      <c r="BP24" s="116"/>
      <c r="BQ24" s="456"/>
      <c r="BR24" s="456"/>
      <c r="BS24" s="433"/>
      <c r="BT24" s="117"/>
      <c r="BU24" s="117"/>
      <c r="BV24" s="117"/>
      <c r="BW24" s="117"/>
      <c r="BX24" s="117"/>
      <c r="BY24" s="117"/>
      <c r="BZ24" s="117"/>
      <c r="CA24" s="117"/>
      <c r="CB24" s="117"/>
      <c r="CC24" s="93"/>
      <c r="CD24" s="93"/>
      <c r="CE24" s="93"/>
      <c r="CF24" s="93"/>
      <c r="CG24" s="93"/>
      <c r="CH24" s="93"/>
      <c r="CI24" s="93"/>
      <c r="CJ24" s="93"/>
      <c r="CK24" s="93"/>
      <c r="CM24" s="459"/>
      <c r="CY24" s="436">
        <f>VLOOKUP(N24,[9]Validacion!$I$15:$M$19,2,FALSE)</f>
        <v>3</v>
      </c>
      <c r="CZ24" s="436">
        <f>VLOOKUP(O24,[9]Validacion!$I$23:$J$27,2,FALSE)</f>
        <v>4</v>
      </c>
      <c r="DD24" s="436">
        <f>VLOOKUP($N24,[9]Validacion!$I$15:$M$19,2,FALSE)</f>
        <v>3</v>
      </c>
      <c r="DE24" s="436">
        <f>IF(AF24="Fuerte",DD24-2,IF(AND(AF24="Moderado",AG24="Directamente",AH24="Directamente"),DD24-1,IF(AND(AF24="Moderado",AG24="No Disminuye",AH24="Directamente"),DD24,IF(AND(AF24="Moderado",AG24="Directamente",AH24="No Disminuye"),DD24-1,DD24))))</f>
        <v>1</v>
      </c>
      <c r="DF24" s="436">
        <f>VLOOKUP($O24,[9]Validacion!$I$23:$J$27,2,FALSE)</f>
        <v>4</v>
      </c>
      <c r="DG24" s="445">
        <f>IF(AF24="Fuerte",DF24,IF(AND(AF24="Moderado",AG24="Directamente",AH24="Directamente"),DF24-1,IF(AND(AF24="Moderado",AG24="No Disminuye",AH24="Directamente"),DF24-1,IF(AND(AF24="Moderado",AG24="Directamente",AH24="No Disminuye"),DF24,DF24))))</f>
        <v>4</v>
      </c>
    </row>
    <row r="25" spans="1:112" ht="103.5" customHeight="1" x14ac:dyDescent="0.25">
      <c r="A25" s="427"/>
      <c r="B25" s="427"/>
      <c r="C25" s="427"/>
      <c r="D25" s="460"/>
      <c r="E25" s="461"/>
      <c r="F25" s="462"/>
      <c r="L25" s="462"/>
      <c r="M25" s="462"/>
      <c r="N25" s="442"/>
      <c r="O25" s="442"/>
      <c r="P25" s="442"/>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2" t="str">
        <f t="shared" si="3"/>
        <v>Fuerte</v>
      </c>
      <c r="AE25" s="444"/>
      <c r="AF25" s="442"/>
      <c r="AG25" s="442"/>
      <c r="AH25" s="442"/>
      <c r="AI25" s="442"/>
      <c r="AJ25" s="442"/>
      <c r="AK25" s="442"/>
      <c r="AL25" s="442"/>
      <c r="AM25" s="118" t="s">
        <v>362</v>
      </c>
      <c r="AN25" s="85" t="s">
        <v>363</v>
      </c>
      <c r="AO25" s="118" t="s">
        <v>355</v>
      </c>
      <c r="AP25" s="84">
        <v>43467</v>
      </c>
      <c r="AQ25" s="84">
        <v>43830</v>
      </c>
      <c r="AR25" s="93" t="s">
        <v>364</v>
      </c>
      <c r="AS25" s="93"/>
      <c r="AT25" s="85"/>
      <c r="AU25" s="92"/>
      <c r="AV25" s="92"/>
      <c r="AW25" s="124"/>
      <c r="AX25" s="130"/>
      <c r="AY25" s="438"/>
      <c r="AZ25" s="96"/>
      <c r="BA25" s="438"/>
      <c r="BB25" s="114"/>
      <c r="BC25" s="118"/>
      <c r="BD25" s="126"/>
      <c r="BE25" s="126"/>
      <c r="BF25" s="127"/>
      <c r="BG25" s="131"/>
      <c r="BH25" s="458"/>
      <c r="BI25" s="458"/>
      <c r="BJ25" s="467"/>
      <c r="BK25" s="114"/>
      <c r="BL25" s="118"/>
      <c r="BM25" s="126"/>
      <c r="BN25" s="126"/>
      <c r="BO25" s="127"/>
      <c r="BP25" s="131"/>
      <c r="BQ25" s="458"/>
      <c r="BR25" s="458"/>
      <c r="BS25" s="435"/>
      <c r="BT25" s="98"/>
      <c r="BU25" s="98"/>
      <c r="BV25" s="98"/>
      <c r="BW25" s="98"/>
      <c r="BX25" s="98"/>
      <c r="BY25" s="98"/>
      <c r="BZ25" s="98"/>
      <c r="CA25" s="98"/>
      <c r="CB25" s="98"/>
      <c r="CC25" s="93"/>
      <c r="CD25" s="93"/>
      <c r="CE25" s="93"/>
      <c r="CF25" s="93"/>
      <c r="CG25" s="93"/>
      <c r="CH25" s="93"/>
      <c r="CI25" s="93"/>
      <c r="CJ25" s="93"/>
      <c r="CK25" s="93"/>
      <c r="CM25" s="459"/>
      <c r="CY25" s="438"/>
      <c r="CZ25" s="438"/>
      <c r="DD25" s="437"/>
      <c r="DE25" s="437"/>
      <c r="DF25" s="437"/>
      <c r="DG25" s="445"/>
    </row>
    <row r="26" spans="1:112" ht="132.75" customHeight="1" x14ac:dyDescent="0.25">
      <c r="A26" s="427" t="s">
        <v>54</v>
      </c>
      <c r="B26" s="427" t="s">
        <v>197</v>
      </c>
      <c r="C26" s="427" t="s">
        <v>197</v>
      </c>
      <c r="D26" s="469" t="s">
        <v>215</v>
      </c>
      <c r="E26" s="461" t="s">
        <v>373</v>
      </c>
      <c r="F26" s="470" t="s">
        <v>374</v>
      </c>
      <c r="L26" s="470" t="s">
        <v>375</v>
      </c>
      <c r="M26" s="470" t="s">
        <v>376</v>
      </c>
      <c r="N26" s="442" t="s">
        <v>9</v>
      </c>
      <c r="O26" s="442" t="s">
        <v>14</v>
      </c>
      <c r="P26" s="442" t="str">
        <f>INDEX([9]Validacion!$C$15:$G$19,'Mapa de Riesgos'!CY26:CY28,'Mapa de Riesgos'!CZ26:CZ28)</f>
        <v>Extrema</v>
      </c>
      <c r="Q26" s="118"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2" t="str">
        <f t="shared" si="3"/>
        <v>Fuerte</v>
      </c>
      <c r="AE26" s="444">
        <f>(IF(AD26="Fuerte",100,IF(AD26="Moderado",50,0))+IF(AD27="Fuerte",100,IF(AD27="Moderado",50,0))+IF(AD28="Fuerte",100,IF(AD28="Moderado",50,0)))/3</f>
        <v>100</v>
      </c>
      <c r="AF26" s="442" t="str">
        <f>IF(AE26=100,"Fuerte",IF(OR(AE26=99,AE26&gt;=50),"Moderado","Débil"))</f>
        <v>Fuerte</v>
      </c>
      <c r="AG26" s="442" t="s">
        <v>150</v>
      </c>
      <c r="AH26" s="442" t="s">
        <v>152</v>
      </c>
      <c r="AI26" s="442" t="str">
        <f>VLOOKUP(IF(DE26=0,DE26+1,DE26),[9]Validacion!$J$15:$K$19,2,FALSE)</f>
        <v>Rara Vez</v>
      </c>
      <c r="AJ26" s="442" t="str">
        <f>VLOOKUP(IF(DG26=0,DG26+1,DG26),[9]Validacion!$J$23:$K$27,2,FALSE)</f>
        <v>Mayor</v>
      </c>
      <c r="AK26" s="442" t="str">
        <f>INDEX([9]Validacion!$C$15:$G$19,IF(DE26=0,DE26+1,'Mapa de Riesgos'!DE26:DE28),IF(DG26=0,DG26+1,'Mapa de Riesgos'!DG26:DG28))</f>
        <v>Alta</v>
      </c>
      <c r="AL26" s="442" t="s">
        <v>226</v>
      </c>
      <c r="AM26" s="85" t="s">
        <v>378</v>
      </c>
      <c r="AN26" s="85" t="s">
        <v>354</v>
      </c>
      <c r="AO26" s="85" t="s">
        <v>355</v>
      </c>
      <c r="AP26" s="84">
        <v>43467</v>
      </c>
      <c r="AQ26" s="84">
        <v>43830</v>
      </c>
      <c r="AR26" s="93" t="s">
        <v>356</v>
      </c>
      <c r="AS26" s="93"/>
      <c r="AT26" s="93"/>
      <c r="AU26" s="93"/>
      <c r="AV26" s="93"/>
      <c r="AW26" s="113"/>
      <c r="AX26" s="86"/>
      <c r="AY26" s="436"/>
      <c r="AZ26" s="94"/>
      <c r="BA26" s="436"/>
      <c r="BB26" s="114"/>
      <c r="BC26" s="114"/>
      <c r="BD26" s="114"/>
      <c r="BE26" s="114"/>
      <c r="BF26" s="115"/>
      <c r="BG26" s="116"/>
      <c r="BH26" s="456"/>
      <c r="BI26" s="456"/>
      <c r="BJ26" s="465"/>
      <c r="BK26" s="114"/>
      <c r="BL26" s="114"/>
      <c r="BM26" s="114"/>
      <c r="BN26" s="114"/>
      <c r="BO26" s="115"/>
      <c r="BP26" s="116"/>
      <c r="BQ26" s="456"/>
      <c r="BR26" s="456"/>
      <c r="BS26" s="433"/>
      <c r="BT26" s="117"/>
      <c r="BU26" s="117"/>
      <c r="BV26" s="117"/>
      <c r="BW26" s="117"/>
      <c r="BX26" s="117"/>
      <c r="BY26" s="117"/>
      <c r="BZ26" s="117"/>
      <c r="CA26" s="117"/>
      <c r="CB26" s="117"/>
      <c r="CC26" s="93"/>
      <c r="CD26" s="93"/>
      <c r="CE26" s="93"/>
      <c r="CF26" s="93"/>
      <c r="CG26" s="93"/>
      <c r="CH26" s="93"/>
      <c r="CI26" s="93"/>
      <c r="CJ26" s="93"/>
      <c r="CK26" s="93"/>
      <c r="CM26" s="459"/>
      <c r="CY26" s="436">
        <f>VLOOKUP(N26,[9]Validacion!$I$15:$M$19,2,FALSE)</f>
        <v>3</v>
      </c>
      <c r="CZ26" s="436">
        <f>VLOOKUP(O26,[9]Validacion!$I$23:$J$27,2,FALSE)</f>
        <v>4</v>
      </c>
      <c r="DD26" s="436">
        <f>VLOOKUP($N26,[9]Validacion!$I$15:$M$19,2,FALSE)</f>
        <v>3</v>
      </c>
      <c r="DE26" s="436">
        <f>IF(AF26="Fuerte",DD26-2,IF(AND(AF26="Moderado",AG26="Directamente",AH26="Directamente"),DD26-1,IF(AND(AF26="Moderado",AG26="No Disminuye",AH26="Directamente"),DD26,IF(AND(AF26="Moderado",AG26="Directamente",AH26="No Disminuye"),DD26-1,DD26))))</f>
        <v>1</v>
      </c>
      <c r="DF26" s="436">
        <f>VLOOKUP($O26,[9]Validacion!$I$23:$J$27,2,FALSE)</f>
        <v>4</v>
      </c>
      <c r="DG26" s="445">
        <f>IF(AF26="Fuerte",DF26,IF(AND(AF26="Moderado",AG26="Directamente",AH26="Directamente"),DF26-1,IF(AND(AF26="Moderado",AG26="No Disminuye",AH26="Directamente"),DF26-1,IF(AND(AF26="Moderado",AG26="Directamente",AH26="No Disminuye"),DF26,DF26))))</f>
        <v>4</v>
      </c>
    </row>
    <row r="27" spans="1:112" ht="91.5" customHeight="1" x14ac:dyDescent="0.25">
      <c r="A27" s="427"/>
      <c r="B27" s="427"/>
      <c r="C27" s="427"/>
      <c r="D27" s="469"/>
      <c r="E27" s="461"/>
      <c r="F27" s="470"/>
      <c r="L27" s="470"/>
      <c r="M27" s="470"/>
      <c r="N27" s="442"/>
      <c r="O27" s="442"/>
      <c r="P27" s="442"/>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2" t="str">
        <f t="shared" si="3"/>
        <v>Fuerte</v>
      </c>
      <c r="AE27" s="444"/>
      <c r="AF27" s="442"/>
      <c r="AG27" s="442"/>
      <c r="AH27" s="442"/>
      <c r="AI27" s="442"/>
      <c r="AJ27" s="442"/>
      <c r="AK27" s="442"/>
      <c r="AL27" s="442"/>
      <c r="AM27" s="85" t="s">
        <v>380</v>
      </c>
      <c r="AN27" s="85" t="s">
        <v>381</v>
      </c>
      <c r="AO27" s="85" t="s">
        <v>54</v>
      </c>
      <c r="AP27" s="84">
        <v>43467</v>
      </c>
      <c r="AQ27" s="84">
        <v>43830</v>
      </c>
      <c r="AR27" s="93" t="s">
        <v>382</v>
      </c>
      <c r="AS27" s="93"/>
      <c r="AT27" s="93"/>
      <c r="AU27" s="439"/>
      <c r="AV27" s="439"/>
      <c r="AW27" s="450"/>
      <c r="AX27" s="452"/>
      <c r="AY27" s="437"/>
      <c r="AZ27" s="95"/>
      <c r="BA27" s="437"/>
      <c r="BB27" s="114"/>
      <c r="BC27" s="114"/>
      <c r="BD27" s="454"/>
      <c r="BE27" s="454"/>
      <c r="BF27" s="463"/>
      <c r="BG27" s="448"/>
      <c r="BH27" s="457"/>
      <c r="BI27" s="457"/>
      <c r="BJ27" s="466"/>
      <c r="BK27" s="114"/>
      <c r="BL27" s="114"/>
      <c r="BM27" s="454"/>
      <c r="BN27" s="454"/>
      <c r="BO27" s="463"/>
      <c r="BP27" s="448"/>
      <c r="BQ27" s="457"/>
      <c r="BR27" s="457"/>
      <c r="BS27" s="434"/>
      <c r="BT27" s="97"/>
      <c r="BU27" s="97"/>
      <c r="BV27" s="433"/>
      <c r="BW27" s="433"/>
      <c r="BX27" s="433"/>
      <c r="BY27" s="433"/>
      <c r="BZ27" s="433"/>
      <c r="CA27" s="97"/>
      <c r="CB27" s="433"/>
      <c r="CC27" s="93"/>
      <c r="CD27" s="93"/>
      <c r="CE27" s="93"/>
      <c r="CF27" s="93"/>
      <c r="CG27" s="93"/>
      <c r="CH27" s="93"/>
      <c r="CI27" s="93"/>
      <c r="CJ27" s="93"/>
      <c r="CK27" s="93"/>
      <c r="CM27" s="459"/>
      <c r="CY27" s="437"/>
      <c r="CZ27" s="437"/>
      <c r="DD27" s="437"/>
      <c r="DE27" s="437"/>
      <c r="DF27" s="437"/>
      <c r="DG27" s="445"/>
    </row>
    <row r="28" spans="1:112" ht="105.75" customHeight="1" x14ac:dyDescent="0.25">
      <c r="A28" s="427"/>
      <c r="B28" s="427"/>
      <c r="C28" s="427"/>
      <c r="D28" s="469"/>
      <c r="E28" s="461"/>
      <c r="F28" s="470"/>
      <c r="L28" s="470"/>
      <c r="M28" s="470"/>
      <c r="N28" s="442"/>
      <c r="O28" s="442"/>
      <c r="P28" s="442"/>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2" t="str">
        <f t="shared" si="3"/>
        <v>Fuerte</v>
      </c>
      <c r="AE28" s="444"/>
      <c r="AF28" s="442"/>
      <c r="AG28" s="442"/>
      <c r="AH28" s="442"/>
      <c r="AI28" s="442"/>
      <c r="AJ28" s="442"/>
      <c r="AK28" s="442"/>
      <c r="AL28" s="442"/>
      <c r="AM28" s="85" t="s">
        <v>384</v>
      </c>
      <c r="AN28" s="85" t="s">
        <v>385</v>
      </c>
      <c r="AO28" s="93" t="s">
        <v>54</v>
      </c>
      <c r="AP28" s="84">
        <v>43467</v>
      </c>
      <c r="AQ28" s="84">
        <v>43830</v>
      </c>
      <c r="AR28" s="93" t="s">
        <v>386</v>
      </c>
      <c r="AS28" s="93"/>
      <c r="AT28" s="85"/>
      <c r="AU28" s="441"/>
      <c r="AV28" s="441"/>
      <c r="AW28" s="451"/>
      <c r="AX28" s="453"/>
      <c r="AY28" s="438"/>
      <c r="AZ28" s="96"/>
      <c r="BA28" s="438"/>
      <c r="BB28" s="114"/>
      <c r="BC28" s="118"/>
      <c r="BD28" s="455"/>
      <c r="BE28" s="455"/>
      <c r="BF28" s="464"/>
      <c r="BG28" s="449"/>
      <c r="BH28" s="458"/>
      <c r="BI28" s="458"/>
      <c r="BJ28" s="467"/>
      <c r="BK28" s="114"/>
      <c r="BL28" s="118"/>
      <c r="BM28" s="455"/>
      <c r="BN28" s="455"/>
      <c r="BO28" s="464"/>
      <c r="BP28" s="449"/>
      <c r="BQ28" s="458"/>
      <c r="BR28" s="458"/>
      <c r="BS28" s="435"/>
      <c r="BT28" s="98"/>
      <c r="BU28" s="98"/>
      <c r="BV28" s="435"/>
      <c r="BW28" s="435"/>
      <c r="BX28" s="435"/>
      <c r="BY28" s="435"/>
      <c r="BZ28" s="435"/>
      <c r="CA28" s="98"/>
      <c r="CB28" s="435"/>
      <c r="CC28" s="93"/>
      <c r="CD28" s="93"/>
      <c r="CE28" s="93"/>
      <c r="CF28" s="93"/>
      <c r="CG28" s="93"/>
      <c r="CH28" s="93"/>
      <c r="CI28" s="93"/>
      <c r="CJ28" s="93"/>
      <c r="CK28" s="93"/>
      <c r="CM28" s="459"/>
      <c r="CY28" s="438"/>
      <c r="CZ28" s="438"/>
      <c r="DD28" s="437"/>
      <c r="DE28" s="437"/>
      <c r="DF28" s="437"/>
      <c r="DG28" s="445"/>
    </row>
    <row r="29" spans="1:112" ht="105.75" customHeight="1" x14ac:dyDescent="0.25">
      <c r="A29" s="427" t="s">
        <v>54</v>
      </c>
      <c r="B29" s="427" t="s">
        <v>197</v>
      </c>
      <c r="C29" s="427" t="s">
        <v>197</v>
      </c>
      <c r="D29" s="469" t="s">
        <v>215</v>
      </c>
      <c r="E29" s="461" t="s">
        <v>373</v>
      </c>
      <c r="F29" s="470" t="s">
        <v>387</v>
      </c>
      <c r="L29" s="470" t="s">
        <v>388</v>
      </c>
      <c r="M29" s="470" t="s">
        <v>389</v>
      </c>
      <c r="N29" s="442" t="s">
        <v>9</v>
      </c>
      <c r="O29" s="442" t="s">
        <v>14</v>
      </c>
      <c r="P29" s="442"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2" t="str">
        <f t="shared" si="3"/>
        <v>Fuerte</v>
      </c>
      <c r="AE29" s="444">
        <f>(IF(AD29="Fuerte",100,IF(AD29="Moderado",50,0))+IF(AD30="Fuerte",100,IF(AD30="Moderado",50,0))+IF(AD31="Fuerte",100,IF(AD31="Moderado",50,0)))/3</f>
        <v>100</v>
      </c>
      <c r="AF29" s="442" t="str">
        <f>IF(AE29=100,"Fuerte",IF(OR(AE29=99,AE29&gt;=50),"Moderado","Débil"))</f>
        <v>Fuerte</v>
      </c>
      <c r="AG29" s="442" t="s">
        <v>150</v>
      </c>
      <c r="AH29" s="442" t="s">
        <v>152</v>
      </c>
      <c r="AI29" s="442" t="str">
        <f>VLOOKUP(IF(DE29=0,DE29+1,DE29),[9]Validacion!$J$15:$K$19,2,FALSE)</f>
        <v>Rara Vez</v>
      </c>
      <c r="AJ29" s="442" t="str">
        <f>VLOOKUP(IF(DG29=0,DG29+1,DG29),[9]Validacion!$J$23:$K$27,2,FALSE)</f>
        <v>Mayor</v>
      </c>
      <c r="AK29" s="442" t="str">
        <f>INDEX([9]Validacion!$C$15:$G$19,IF(DE29=0,DE29+1,'Mapa de Riesgos'!DE29:DE31),IF(DG29=0,DG29+1,'Mapa de Riesgos'!DG29:DG31))</f>
        <v>Alta</v>
      </c>
      <c r="AL29" s="442" t="s">
        <v>226</v>
      </c>
      <c r="AM29" s="85" t="s">
        <v>391</v>
      </c>
      <c r="AN29" s="93" t="s">
        <v>392</v>
      </c>
      <c r="AO29" s="93" t="s">
        <v>393</v>
      </c>
      <c r="AP29" s="84">
        <v>43467</v>
      </c>
      <c r="AQ29" s="84">
        <v>43830</v>
      </c>
      <c r="AR29" s="93" t="s">
        <v>394</v>
      </c>
      <c r="AS29" s="93"/>
      <c r="AT29" s="93"/>
      <c r="AU29" s="93"/>
      <c r="AV29" s="93"/>
      <c r="AW29" s="113"/>
      <c r="AX29" s="86"/>
      <c r="AY29" s="436"/>
      <c r="AZ29" s="94"/>
      <c r="BA29" s="436"/>
      <c r="BB29" s="114"/>
      <c r="BC29" s="114"/>
      <c r="BD29" s="114"/>
      <c r="BE29" s="114"/>
      <c r="BF29" s="115"/>
      <c r="BG29" s="116"/>
      <c r="BH29" s="456"/>
      <c r="BI29" s="456"/>
      <c r="BJ29" s="465"/>
      <c r="BK29" s="114"/>
      <c r="BL29" s="114"/>
      <c r="BM29" s="114"/>
      <c r="BN29" s="114"/>
      <c r="BO29" s="115"/>
      <c r="BP29" s="116"/>
      <c r="BQ29" s="456"/>
      <c r="BR29" s="456"/>
      <c r="BS29" s="433"/>
      <c r="BT29" s="117"/>
      <c r="BU29" s="117"/>
      <c r="BV29" s="117"/>
      <c r="BW29" s="117"/>
      <c r="BX29" s="117"/>
      <c r="BY29" s="117"/>
      <c r="BZ29" s="117"/>
      <c r="CA29" s="117"/>
      <c r="CB29" s="117"/>
      <c r="CC29" s="93"/>
      <c r="CD29" s="93"/>
      <c r="CE29" s="93"/>
      <c r="CF29" s="93"/>
      <c r="CG29" s="93"/>
      <c r="CH29" s="93"/>
      <c r="CI29" s="93"/>
      <c r="CJ29" s="93"/>
      <c r="CK29" s="93"/>
      <c r="CM29" s="459"/>
      <c r="CY29" s="436">
        <f>VLOOKUP(N29,[9]Validacion!$I$15:$M$19,2,FALSE)</f>
        <v>3</v>
      </c>
      <c r="CZ29" s="436">
        <f>VLOOKUP(O29,[9]Validacion!$I$23:$J$27,2,FALSE)</f>
        <v>4</v>
      </c>
      <c r="DD29" s="436">
        <f>VLOOKUP($N29,[9]Validacion!$I$15:$M$19,2,FALSE)</f>
        <v>3</v>
      </c>
      <c r="DE29" s="436">
        <f>IF(AF29="Fuerte",DD29-2,IF(AND(AF29="Moderado",AG29="Directamente",AH29="Directamente"),DD29-1,IF(AND(AF29="Moderado",AG29="No Disminuye",AH29="Directamente"),DD29,IF(AND(AF29="Moderado",AG29="Directamente",AH29="No Disminuye"),DD29-1,DD29))))</f>
        <v>1</v>
      </c>
      <c r="DF29" s="436">
        <f>VLOOKUP($O29,[9]Validacion!$I$23:$J$27,2,FALSE)</f>
        <v>4</v>
      </c>
      <c r="DG29" s="445">
        <f>IF(AF29="Fuerte",DF29,IF(AND(AF29="Moderado",AG29="Directamente",AH29="Directamente"),DF29-1,IF(AND(AF29="Moderado",AG29="No Disminuye",AH29="Directamente"),DF29-1,IF(AND(AF29="Moderado",AG29="Directamente",AH29="No Disminuye"),DF29,DF29))))</f>
        <v>4</v>
      </c>
    </row>
    <row r="30" spans="1:112" ht="105.75" customHeight="1" x14ac:dyDescent="0.25">
      <c r="A30" s="427"/>
      <c r="B30" s="427"/>
      <c r="C30" s="427"/>
      <c r="D30" s="469"/>
      <c r="E30" s="461"/>
      <c r="F30" s="470"/>
      <c r="L30" s="470"/>
      <c r="M30" s="470"/>
      <c r="N30" s="442"/>
      <c r="O30" s="442"/>
      <c r="P30" s="442"/>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2" t="str">
        <f t="shared" si="3"/>
        <v>Fuerte</v>
      </c>
      <c r="AE30" s="444"/>
      <c r="AF30" s="442"/>
      <c r="AG30" s="442"/>
      <c r="AH30" s="442"/>
      <c r="AI30" s="442"/>
      <c r="AJ30" s="442"/>
      <c r="AK30" s="442"/>
      <c r="AL30" s="442"/>
      <c r="AM30" s="85" t="s">
        <v>396</v>
      </c>
      <c r="AN30" s="93" t="s">
        <v>397</v>
      </c>
      <c r="AO30" s="93" t="s">
        <v>393</v>
      </c>
      <c r="AP30" s="84">
        <v>43467</v>
      </c>
      <c r="AQ30" s="84">
        <v>43830</v>
      </c>
      <c r="AR30" s="93" t="s">
        <v>398</v>
      </c>
      <c r="AS30" s="93"/>
      <c r="AT30" s="93"/>
      <c r="AU30" s="439"/>
      <c r="AV30" s="439"/>
      <c r="AW30" s="450"/>
      <c r="AX30" s="452"/>
      <c r="AY30" s="437"/>
      <c r="AZ30" s="95"/>
      <c r="BA30" s="437"/>
      <c r="BB30" s="114"/>
      <c r="BC30" s="114"/>
      <c r="BD30" s="454"/>
      <c r="BE30" s="454"/>
      <c r="BF30" s="463"/>
      <c r="BG30" s="448"/>
      <c r="BH30" s="457"/>
      <c r="BI30" s="457"/>
      <c r="BJ30" s="466"/>
      <c r="BK30" s="114"/>
      <c r="BL30" s="114"/>
      <c r="BM30" s="454"/>
      <c r="BN30" s="454"/>
      <c r="BO30" s="463"/>
      <c r="BP30" s="448"/>
      <c r="BQ30" s="457"/>
      <c r="BR30" s="457"/>
      <c r="BS30" s="434"/>
      <c r="BT30" s="97"/>
      <c r="BU30" s="97"/>
      <c r="BV30" s="433"/>
      <c r="BW30" s="433"/>
      <c r="BX30" s="433"/>
      <c r="BY30" s="433"/>
      <c r="BZ30" s="433"/>
      <c r="CA30" s="97"/>
      <c r="CB30" s="433"/>
      <c r="CC30" s="93"/>
      <c r="CD30" s="93"/>
      <c r="CE30" s="93"/>
      <c r="CF30" s="93"/>
      <c r="CG30" s="93"/>
      <c r="CH30" s="93"/>
      <c r="CI30" s="93"/>
      <c r="CJ30" s="93"/>
      <c r="CK30" s="93"/>
      <c r="CM30" s="459"/>
      <c r="CY30" s="437"/>
      <c r="CZ30" s="437"/>
      <c r="DD30" s="437"/>
      <c r="DE30" s="437"/>
      <c r="DF30" s="437"/>
      <c r="DG30" s="445"/>
    </row>
    <row r="31" spans="1:112" ht="108" customHeight="1" x14ac:dyDescent="0.25">
      <c r="A31" s="427"/>
      <c r="B31" s="427"/>
      <c r="C31" s="427"/>
      <c r="D31" s="469"/>
      <c r="E31" s="461"/>
      <c r="F31" s="470"/>
      <c r="L31" s="470"/>
      <c r="M31" s="470"/>
      <c r="N31" s="442"/>
      <c r="O31" s="442"/>
      <c r="P31" s="442"/>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2" t="str">
        <f t="shared" si="3"/>
        <v>Fuerte</v>
      </c>
      <c r="AE31" s="444"/>
      <c r="AF31" s="442"/>
      <c r="AG31" s="442"/>
      <c r="AH31" s="442"/>
      <c r="AI31" s="442"/>
      <c r="AJ31" s="442"/>
      <c r="AK31" s="442"/>
      <c r="AL31" s="442"/>
      <c r="AM31" s="85" t="s">
        <v>384</v>
      </c>
      <c r="AN31" s="85" t="s">
        <v>385</v>
      </c>
      <c r="AO31" s="93" t="s">
        <v>54</v>
      </c>
      <c r="AP31" s="84">
        <v>43467</v>
      </c>
      <c r="AQ31" s="84">
        <v>43830</v>
      </c>
      <c r="AR31" s="93" t="s">
        <v>386</v>
      </c>
      <c r="AS31" s="93"/>
      <c r="AT31" s="85"/>
      <c r="AU31" s="441"/>
      <c r="AV31" s="441"/>
      <c r="AW31" s="451"/>
      <c r="AX31" s="453"/>
      <c r="AY31" s="438"/>
      <c r="AZ31" s="96"/>
      <c r="BA31" s="438"/>
      <c r="BB31" s="114"/>
      <c r="BC31" s="118"/>
      <c r="BD31" s="455"/>
      <c r="BE31" s="455"/>
      <c r="BF31" s="464"/>
      <c r="BG31" s="449"/>
      <c r="BH31" s="458"/>
      <c r="BI31" s="458"/>
      <c r="BJ31" s="467"/>
      <c r="BK31" s="114"/>
      <c r="BL31" s="118"/>
      <c r="BM31" s="455"/>
      <c r="BN31" s="455"/>
      <c r="BO31" s="464"/>
      <c r="BP31" s="449"/>
      <c r="BQ31" s="458"/>
      <c r="BR31" s="458"/>
      <c r="BS31" s="435"/>
      <c r="BT31" s="98"/>
      <c r="BU31" s="98"/>
      <c r="BV31" s="435"/>
      <c r="BW31" s="435"/>
      <c r="BX31" s="435"/>
      <c r="BY31" s="435"/>
      <c r="BZ31" s="435"/>
      <c r="CA31" s="98"/>
      <c r="CB31" s="435"/>
      <c r="CC31" s="93"/>
      <c r="CD31" s="93"/>
      <c r="CE31" s="93"/>
      <c r="CF31" s="93"/>
      <c r="CG31" s="93"/>
      <c r="CH31" s="93"/>
      <c r="CI31" s="93"/>
      <c r="CJ31" s="93"/>
      <c r="CK31" s="93"/>
      <c r="CM31" s="459"/>
      <c r="CY31" s="438"/>
      <c r="CZ31" s="438"/>
      <c r="DD31" s="437"/>
      <c r="DE31" s="437"/>
      <c r="DF31" s="437"/>
      <c r="DG31" s="445"/>
    </row>
    <row r="32" spans="1:112" ht="174.75" customHeight="1" x14ac:dyDescent="0.25">
      <c r="A32" s="93" t="s">
        <v>52</v>
      </c>
      <c r="B32" s="93" t="s">
        <v>197</v>
      </c>
      <c r="C32" s="93" t="s">
        <v>197</v>
      </c>
      <c r="D32" s="132" t="s">
        <v>214</v>
      </c>
      <c r="E32" s="133" t="s">
        <v>399</v>
      </c>
      <c r="F32" s="133" t="s">
        <v>400</v>
      </c>
      <c r="L32" s="133" t="s">
        <v>401</v>
      </c>
      <c r="M32" s="133" t="s">
        <v>402</v>
      </c>
      <c r="N32" s="90" t="s">
        <v>10</v>
      </c>
      <c r="O32" s="90" t="s">
        <v>14</v>
      </c>
      <c r="P32" s="90" t="str">
        <f>INDEX([9]Validacion!$C$15:$G$19,'Mapa de Riesgos'!CY32:CY32,'Mapa de Riesgos'!CZ32:CZ32)</f>
        <v>Alta</v>
      </c>
      <c r="Q32" s="118"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2"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3"/>
      <c r="AX32" s="86"/>
      <c r="AY32" s="94"/>
      <c r="AZ32" s="94"/>
      <c r="BA32" s="94"/>
      <c r="BB32" s="114"/>
      <c r="BC32" s="114"/>
      <c r="BD32" s="114"/>
      <c r="BE32" s="114"/>
      <c r="BF32" s="115"/>
      <c r="BG32" s="116"/>
      <c r="BH32" s="134"/>
      <c r="BI32" s="134"/>
      <c r="BJ32" s="135"/>
      <c r="BK32" s="114"/>
      <c r="BL32" s="114"/>
      <c r="BM32" s="114"/>
      <c r="BN32" s="114"/>
      <c r="BO32" s="115"/>
      <c r="BP32" s="116"/>
      <c r="BQ32" s="134"/>
      <c r="BR32" s="134"/>
      <c r="BS32" s="97"/>
      <c r="BT32" s="117"/>
      <c r="BU32" s="117"/>
      <c r="BV32" s="117"/>
      <c r="BW32" s="117"/>
      <c r="BX32" s="117"/>
      <c r="BY32" s="117"/>
      <c r="BZ32" s="117"/>
      <c r="CA32" s="117"/>
      <c r="CB32" s="117"/>
      <c r="CC32" s="93"/>
      <c r="CD32" s="93"/>
      <c r="CE32" s="93"/>
      <c r="CF32" s="93"/>
      <c r="CG32" s="93"/>
      <c r="CH32" s="93"/>
      <c r="CI32" s="93"/>
      <c r="CJ32" s="93"/>
      <c r="CK32" s="93"/>
      <c r="CM32" s="136"/>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427" t="s">
        <v>25</v>
      </c>
      <c r="B33" s="427" t="s">
        <v>27</v>
      </c>
      <c r="C33" s="427" t="s">
        <v>27</v>
      </c>
      <c r="D33" s="471" t="s">
        <v>406</v>
      </c>
      <c r="E33" s="427" t="s">
        <v>407</v>
      </c>
      <c r="F33" s="470" t="s">
        <v>408</v>
      </c>
      <c r="L33" s="427" t="s">
        <v>409</v>
      </c>
      <c r="M33" s="427" t="s">
        <v>410</v>
      </c>
      <c r="N33" s="442" t="s">
        <v>10</v>
      </c>
      <c r="O33" s="442" t="s">
        <v>14</v>
      </c>
      <c r="P33" s="442"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2" t="str">
        <f t="shared" si="3"/>
        <v>Fuerte</v>
      </c>
      <c r="AE33" s="442">
        <f>(IF(AD33="Fuerte",100,IF(AD33="Moderado",50,0))+IF(AD34="Fuerte",100,IF(AD34="Moderado",50,0)))/2</f>
        <v>100</v>
      </c>
      <c r="AF33" s="442" t="str">
        <f>IF(AE33=100,"Fuerte",IF(OR(AE33=99,AE33&gt;=50),"Moderado","Débil"))</f>
        <v>Fuerte</v>
      </c>
      <c r="AG33" s="442" t="s">
        <v>150</v>
      </c>
      <c r="AH33" s="442" t="s">
        <v>152</v>
      </c>
      <c r="AI33" s="442" t="str">
        <f>VLOOKUP(IF(DE33=0,DE33+1,DE33),[9]Validacion!$J$15:$K$19,2,FALSE)</f>
        <v>Rara Vez</v>
      </c>
      <c r="AJ33" s="442" t="str">
        <f>VLOOKUP(IF(DG33=0,DG33+1,DG33),[9]Validacion!$J$23:$K$27,2,FALSE)</f>
        <v>Mayor</v>
      </c>
      <c r="AK33" s="442" t="str">
        <f>INDEX([9]Validacion!$C$15:$G$19,IF(DE33=0,DE33+1,'Mapa de Riesgos'!DE33:DE34),IF(DG33=0,DG33+1,'Mapa de Riesgos'!DG33:DG34))</f>
        <v>Alta</v>
      </c>
      <c r="AL33" s="442" t="s">
        <v>226</v>
      </c>
      <c r="AM33" s="93" t="s">
        <v>412</v>
      </c>
      <c r="AN33" s="93" t="s">
        <v>413</v>
      </c>
      <c r="AO33" s="93" t="s">
        <v>25</v>
      </c>
      <c r="AP33" s="84">
        <v>43467</v>
      </c>
      <c r="AQ33" s="84">
        <v>43830</v>
      </c>
      <c r="AR33" s="93" t="s">
        <v>356</v>
      </c>
      <c r="AS33" s="473"/>
      <c r="AT33" s="473"/>
      <c r="AU33" s="93"/>
      <c r="AV33" s="93"/>
      <c r="AW33" s="137"/>
      <c r="AX33" s="86"/>
      <c r="AY33" s="436"/>
      <c r="AZ33" s="94"/>
      <c r="BA33" s="436"/>
      <c r="BB33" s="91"/>
      <c r="BC33" s="91"/>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93"/>
      <c r="CD33" s="93"/>
      <c r="CE33" s="93"/>
      <c r="CF33" s="93"/>
      <c r="CG33" s="93"/>
      <c r="CH33" s="93"/>
      <c r="CI33" s="93"/>
      <c r="CJ33" s="93"/>
      <c r="CK33" s="93"/>
      <c r="CY33" s="436">
        <f>VLOOKUP(N33,[9]Validacion!$I$15:$M$19,2,FALSE)</f>
        <v>2</v>
      </c>
      <c r="CZ33" s="436">
        <f>VLOOKUP(O33,[9]Validacion!$I$23:$J$27,2,FALSE)</f>
        <v>4</v>
      </c>
      <c r="DD33" s="436">
        <f>VLOOKUP($N33,[9]Validacion!$I$15:$M$19,2,FALSE)</f>
        <v>2</v>
      </c>
      <c r="DE33" s="436">
        <f>IF(AF33="Fuerte",DD33-2,IF(AND(AF33="Moderado",AG33="Directamente",AH33="Directamente"),DD33-1,IF(AND(AF33="Moderado",AG33="No Disminuye",AH33="Directamente"),DD33,IF(AND(AF33="Moderado",AG33="Directamente",AH33="No Disminuye"),DD33-1,DD33))))</f>
        <v>0</v>
      </c>
      <c r="DF33" s="436">
        <f>VLOOKUP($O33,[9]Validacion!$I$23:$J$27,2,FALSE)</f>
        <v>4</v>
      </c>
      <c r="DG33" s="445">
        <f>IF(AF33="Fuerte",DF33,IF(AND(AF33="Moderado",AG33="Directamente",AH33="Directamente"),DF33-1,IF(AND(AF33="Moderado",AG33="No Disminuye",AH33="Directamente"),DF33-1,IF(AND(AF33="Moderado",AG33="Directamente",AH33="No Disminuye"),DF33,DF33))))</f>
        <v>4</v>
      </c>
    </row>
    <row r="34" spans="1:111" ht="102" customHeight="1" x14ac:dyDescent="0.25">
      <c r="A34" s="427"/>
      <c r="B34" s="427"/>
      <c r="C34" s="427"/>
      <c r="D34" s="471"/>
      <c r="E34" s="427"/>
      <c r="F34" s="470"/>
      <c r="L34" s="427"/>
      <c r="M34" s="427"/>
      <c r="N34" s="442"/>
      <c r="O34" s="442"/>
      <c r="P34" s="442"/>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2" t="str">
        <f t="shared" si="3"/>
        <v>Fuerte</v>
      </c>
      <c r="AE34" s="442"/>
      <c r="AF34" s="442"/>
      <c r="AG34" s="442"/>
      <c r="AH34" s="442"/>
      <c r="AI34" s="442"/>
      <c r="AJ34" s="442"/>
      <c r="AK34" s="442"/>
      <c r="AL34" s="442"/>
      <c r="AM34" s="93" t="s">
        <v>415</v>
      </c>
      <c r="AN34" s="93" t="s">
        <v>416</v>
      </c>
      <c r="AO34" s="93" t="s">
        <v>25</v>
      </c>
      <c r="AP34" s="84">
        <v>43467</v>
      </c>
      <c r="AQ34" s="84">
        <v>43830</v>
      </c>
      <c r="AR34" s="93" t="s">
        <v>417</v>
      </c>
      <c r="AS34" s="474"/>
      <c r="AT34" s="474"/>
      <c r="AU34" s="93"/>
      <c r="AV34" s="93"/>
      <c r="AW34" s="138"/>
      <c r="AX34" s="86"/>
      <c r="AY34" s="438"/>
      <c r="AZ34" s="96"/>
      <c r="BA34" s="438"/>
      <c r="BB34" s="92"/>
      <c r="BC34" s="92"/>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93"/>
      <c r="CD34" s="93"/>
      <c r="CE34" s="93"/>
      <c r="CF34" s="93"/>
      <c r="CG34" s="93"/>
      <c r="CH34" s="93"/>
      <c r="CI34" s="93"/>
      <c r="CJ34" s="93"/>
      <c r="CK34" s="93"/>
      <c r="CY34" s="438"/>
      <c r="CZ34" s="438"/>
      <c r="DD34" s="438"/>
      <c r="DE34" s="438"/>
      <c r="DF34" s="438"/>
      <c r="DG34" s="445"/>
    </row>
    <row r="35" spans="1:111" ht="134.25" customHeight="1" x14ac:dyDescent="0.25">
      <c r="A35" s="427" t="s">
        <v>25</v>
      </c>
      <c r="B35" s="427" t="s">
        <v>27</v>
      </c>
      <c r="C35" s="427" t="s">
        <v>27</v>
      </c>
      <c r="D35" s="472" t="s">
        <v>213</v>
      </c>
      <c r="E35" s="427" t="s">
        <v>418</v>
      </c>
      <c r="F35" s="470" t="s">
        <v>419</v>
      </c>
      <c r="L35" s="470" t="s">
        <v>420</v>
      </c>
      <c r="M35" s="470" t="s">
        <v>421</v>
      </c>
      <c r="N35" s="442" t="s">
        <v>10</v>
      </c>
      <c r="O35" s="442" t="s">
        <v>14</v>
      </c>
      <c r="P35" s="442"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2" t="str">
        <f>IF(AND(AA35="Moderado",AB35="Moderado",AC35=100),"Moderado",IF(AC35=200,"Fuerte",IF(OR(AC35=150,),"Moderado","Débil")))</f>
        <v>Fuerte</v>
      </c>
      <c r="AE35" s="442">
        <f>(IF(AD35="Fuerte",100,IF(AD35="Moderado",50,0))+IF(AD36="Fuerte",100,IF(AD36="Moderado",50,0)))/2</f>
        <v>100</v>
      </c>
      <c r="AF35" s="442" t="str">
        <f>IF(AE35=100,"Fuerte",IF(OR(AE35=99,AE35&gt;=50),"Moderado","Débil"))</f>
        <v>Fuerte</v>
      </c>
      <c r="AG35" s="442" t="s">
        <v>150</v>
      </c>
      <c r="AH35" s="442" t="s">
        <v>152</v>
      </c>
      <c r="AI35" s="442" t="str">
        <f>VLOOKUP(IF(DE35=0,DE35+1,DE35),[9]Validacion!$J$15:$K$19,2,FALSE)</f>
        <v>Rara Vez</v>
      </c>
      <c r="AJ35" s="442" t="str">
        <f>VLOOKUP(IF(DG35=0,DG35+1,DG35),[9]Validacion!$J$23:$K$27,2,FALSE)</f>
        <v>Mayor</v>
      </c>
      <c r="AK35" s="442" t="str">
        <f>INDEX([9]Validacion!$C$15:$G$19,IF(DE35=0,DE35+1,'Mapa de Riesgos'!DE35:DE36),IF(DG35=0,DG35+1,'Mapa de Riesgos'!DG35:DG36))</f>
        <v>Alta</v>
      </c>
      <c r="AL35" s="442" t="s">
        <v>226</v>
      </c>
      <c r="AM35" s="93" t="s">
        <v>423</v>
      </c>
      <c r="AN35" s="93" t="s">
        <v>328</v>
      </c>
      <c r="AO35" s="93" t="s">
        <v>25</v>
      </c>
      <c r="AP35" s="84">
        <v>43467</v>
      </c>
      <c r="AQ35" s="84">
        <v>43830</v>
      </c>
      <c r="AR35" s="93" t="s">
        <v>424</v>
      </c>
      <c r="AS35" s="473"/>
      <c r="AT35" s="473"/>
      <c r="AU35" s="93"/>
      <c r="AV35" s="93"/>
      <c r="AW35" s="90"/>
      <c r="AX35" s="86"/>
      <c r="AY35" s="436"/>
      <c r="AZ35" s="94"/>
      <c r="BA35" s="436"/>
      <c r="BB35" s="473"/>
      <c r="BC35" s="473"/>
      <c r="BD35" s="93"/>
      <c r="BE35" s="90"/>
      <c r="BF35" s="90"/>
      <c r="BG35" s="86"/>
      <c r="BH35" s="436"/>
      <c r="BI35" s="436"/>
      <c r="BJ35" s="433"/>
      <c r="BK35" s="473"/>
      <c r="BL35" s="473"/>
      <c r="BM35" s="93"/>
      <c r="BN35" s="90"/>
      <c r="BO35" s="90"/>
      <c r="BP35" s="86"/>
      <c r="BQ35" s="436"/>
      <c r="BR35" s="436"/>
      <c r="BS35" s="436"/>
      <c r="BT35" s="117"/>
      <c r="BU35" s="117"/>
      <c r="BV35" s="117"/>
      <c r="BW35" s="117"/>
      <c r="BX35" s="117"/>
      <c r="BY35" s="117"/>
      <c r="BZ35" s="117"/>
      <c r="CA35" s="117"/>
      <c r="CB35" s="117"/>
      <c r="CC35" s="93"/>
      <c r="CD35" s="93"/>
      <c r="CE35" s="93"/>
      <c r="CF35" s="93"/>
      <c r="CG35" s="93"/>
      <c r="CH35" s="93"/>
      <c r="CI35" s="93"/>
      <c r="CJ35" s="93"/>
      <c r="CK35" s="93"/>
      <c r="CY35" s="436">
        <f>VLOOKUP(N35,[9]Validacion!$I$15:$M$19,2,FALSE)</f>
        <v>2</v>
      </c>
      <c r="CZ35" s="436">
        <f>VLOOKUP(O35,[9]Validacion!$I$23:$J$27,2,FALSE)</f>
        <v>4</v>
      </c>
      <c r="DD35" s="436">
        <f>VLOOKUP($N35,[9]Validacion!$I$15:$M$19,2,FALSE)</f>
        <v>2</v>
      </c>
      <c r="DE35" s="436">
        <f>IF(AF35="Fuerte",DD35-2,IF(AND(AF35="Moderado",AG35="Directamente",AH35="Directamente"),DD35-1,IF(AND(AF35="Moderado",AG35="No Disminuye",AH35="Directamente"),DD35,IF(AND(AF35="Moderado",AG35="Directamente",AH35="No Disminuye"),DD35-1,DD35))))</f>
        <v>0</v>
      </c>
      <c r="DF35" s="436">
        <f>VLOOKUP($O35,[9]Validacion!$I$23:$J$27,2,FALSE)</f>
        <v>4</v>
      </c>
      <c r="DG35" s="445">
        <f>IF(AF35="Fuerte",DF35,IF(AND(AF35="Moderado",AG35="Directamente",AH35="Directamente"),DF35-1,IF(AND(AF35="Moderado",AG35="No Disminuye",AH35="Directamente"),DF35-1,IF(AND(AF35="Moderado",AG35="Directamente",AH35="No Disminuye"),DF35,DF35))))</f>
        <v>4</v>
      </c>
    </row>
    <row r="36" spans="1:111" ht="99" customHeight="1" x14ac:dyDescent="0.25">
      <c r="A36" s="427"/>
      <c r="B36" s="427"/>
      <c r="C36" s="427"/>
      <c r="D36" s="472"/>
      <c r="E36" s="427"/>
      <c r="F36" s="470"/>
      <c r="L36" s="470"/>
      <c r="M36" s="470"/>
      <c r="N36" s="442"/>
      <c r="O36" s="442"/>
      <c r="P36" s="442"/>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2" t="str">
        <f>IF(AND(AA36="Moderado",AB36="Moderado",AC36=100),"Moderado",IF(AC36=200,"Fuerte",IF(OR(AC36=150,),"Moderado","Débil")))</f>
        <v>Fuerte</v>
      </c>
      <c r="AE36" s="442"/>
      <c r="AF36" s="442"/>
      <c r="AG36" s="442"/>
      <c r="AH36" s="442"/>
      <c r="AI36" s="442"/>
      <c r="AJ36" s="442"/>
      <c r="AK36" s="442"/>
      <c r="AL36" s="442"/>
      <c r="AM36" s="93" t="s">
        <v>426</v>
      </c>
      <c r="AN36" s="93" t="s">
        <v>427</v>
      </c>
      <c r="AO36" s="93" t="s">
        <v>25</v>
      </c>
      <c r="AP36" s="84">
        <v>43467</v>
      </c>
      <c r="AQ36" s="84">
        <v>43830</v>
      </c>
      <c r="AR36" s="93" t="s">
        <v>428</v>
      </c>
      <c r="AS36" s="474"/>
      <c r="AT36" s="474"/>
      <c r="AU36" s="93"/>
      <c r="AV36" s="93"/>
      <c r="AW36" s="113"/>
      <c r="AX36" s="86"/>
      <c r="AY36" s="438"/>
      <c r="AZ36" s="96"/>
      <c r="BA36" s="438"/>
      <c r="BB36" s="474"/>
      <c r="BC36" s="474"/>
      <c r="BD36" s="93"/>
      <c r="BE36" s="93"/>
      <c r="BF36" s="113"/>
      <c r="BG36" s="86"/>
      <c r="BH36" s="438"/>
      <c r="BI36" s="438"/>
      <c r="BJ36" s="435"/>
      <c r="BK36" s="474"/>
      <c r="BL36" s="474"/>
      <c r="BM36" s="93"/>
      <c r="BN36" s="93"/>
      <c r="BO36" s="113"/>
      <c r="BP36" s="86"/>
      <c r="BQ36" s="438"/>
      <c r="BR36" s="438"/>
      <c r="BS36" s="438"/>
      <c r="BT36" s="117"/>
      <c r="BU36" s="117"/>
      <c r="BV36" s="117"/>
      <c r="BW36" s="117"/>
      <c r="BX36" s="117"/>
      <c r="BY36" s="117"/>
      <c r="BZ36" s="117"/>
      <c r="CA36" s="117"/>
      <c r="CB36" s="117"/>
      <c r="CC36" s="93"/>
      <c r="CD36" s="93"/>
      <c r="CE36" s="93"/>
      <c r="CF36" s="93"/>
      <c r="CG36" s="93"/>
      <c r="CH36" s="93"/>
      <c r="CI36" s="93"/>
      <c r="CJ36" s="93"/>
      <c r="CK36" s="93"/>
      <c r="CY36" s="438"/>
      <c r="CZ36" s="438"/>
      <c r="DD36" s="438"/>
      <c r="DE36" s="438"/>
      <c r="DF36" s="438"/>
      <c r="DG36" s="445"/>
    </row>
    <row r="37" spans="1:111" ht="99" customHeight="1" x14ac:dyDescent="0.25">
      <c r="A37" s="427" t="s">
        <v>24</v>
      </c>
      <c r="B37" s="427" t="s">
        <v>27</v>
      </c>
      <c r="C37" s="427" t="s">
        <v>27</v>
      </c>
      <c r="D37" s="475" t="s">
        <v>202</v>
      </c>
      <c r="E37" s="427" t="s">
        <v>429</v>
      </c>
      <c r="F37" s="427" t="s">
        <v>430</v>
      </c>
      <c r="L37" s="427" t="s">
        <v>431</v>
      </c>
      <c r="M37" s="427" t="s">
        <v>432</v>
      </c>
      <c r="N37" s="442" t="s">
        <v>10</v>
      </c>
      <c r="O37" s="442" t="s">
        <v>14</v>
      </c>
      <c r="P37" s="442"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2" t="str">
        <f t="shared" si="3"/>
        <v>Fuerte</v>
      </c>
      <c r="AE37" s="444">
        <f>(IF(AD37="Fuerte",100,IF(AD37="Moderado",50,0))+IF(AD38="Fuerte",100,IF(AD38="Moderado",50,0))+IF(AD39="Fuerte",100,IF(AD39="Moderado",50,0))+IF(AD40="Fuerte",100,IF(AD40="Moderado",50,0)))/4</f>
        <v>100</v>
      </c>
      <c r="AF37" s="442" t="str">
        <f>IF(AE37=100,"Fuerte",IF(OR(AE37=99,AE37&gt;=50),"Moderado","Débil"))</f>
        <v>Fuerte</v>
      </c>
      <c r="AG37" s="442" t="s">
        <v>150</v>
      </c>
      <c r="AH37" s="442" t="s">
        <v>152</v>
      </c>
      <c r="AI37" s="442" t="str">
        <f>VLOOKUP(IF(DE37=0,DE37+1,DE37),[9]Validacion!$J$15:$K$19,2,FALSE)</f>
        <v>Rara Vez</v>
      </c>
      <c r="AJ37" s="442" t="str">
        <f>VLOOKUP(IF(DG37=0,DG37+1,DG37),[9]Validacion!$J$23:$K$27,2,FALSE)</f>
        <v>Mayor</v>
      </c>
      <c r="AK37" s="442" t="str">
        <f>INDEX([9]Validacion!$C$15:$G$19,IF(DE37=0,DE37+1,'Mapa de Riesgos'!DE37:DE40),IF(DG37=0,DG37+1,'Mapa de Riesgos'!DG37:DG40))</f>
        <v>Alta</v>
      </c>
      <c r="AL37" s="442" t="s">
        <v>226</v>
      </c>
      <c r="AM37" s="93" t="s">
        <v>434</v>
      </c>
      <c r="AN37" s="93" t="s">
        <v>435</v>
      </c>
      <c r="AO37" s="93" t="s">
        <v>436</v>
      </c>
      <c r="AP37" s="84">
        <v>43467</v>
      </c>
      <c r="AQ37" s="84">
        <v>43830</v>
      </c>
      <c r="AR37" s="93" t="s">
        <v>437</v>
      </c>
      <c r="AS37" s="139"/>
      <c r="AT37" s="139"/>
      <c r="AU37" s="93"/>
      <c r="AV37" s="85"/>
      <c r="AW37" s="119"/>
      <c r="AX37" s="86"/>
      <c r="AY37" s="436"/>
      <c r="AZ37" s="94"/>
      <c r="BA37" s="436"/>
      <c r="BB37" s="139"/>
      <c r="BC37" s="139"/>
      <c r="BD37" s="93"/>
      <c r="BE37" s="85"/>
      <c r="BF37" s="119"/>
      <c r="BG37" s="86"/>
      <c r="BH37" s="436"/>
      <c r="BI37" s="436"/>
      <c r="BJ37" s="139" t="s">
        <v>438</v>
      </c>
      <c r="BK37" s="139"/>
      <c r="BL37" s="139"/>
      <c r="BM37" s="93"/>
      <c r="BN37" s="85"/>
      <c r="BO37" s="119"/>
      <c r="BP37" s="86"/>
      <c r="BQ37" s="436"/>
      <c r="BR37" s="436"/>
      <c r="BS37" s="139"/>
      <c r="BT37" s="139"/>
      <c r="BU37" s="93"/>
      <c r="BV37" s="85"/>
      <c r="BW37" s="119"/>
      <c r="BX37" s="86"/>
      <c r="BY37" s="436"/>
      <c r="BZ37" s="436"/>
      <c r="CA37" s="117"/>
      <c r="CB37" s="117"/>
      <c r="CC37" s="93"/>
      <c r="CD37" s="93"/>
      <c r="CE37" s="93"/>
      <c r="CF37" s="93"/>
      <c r="CG37" s="93"/>
      <c r="CH37" s="93"/>
      <c r="CI37" s="93"/>
      <c r="CJ37" s="93"/>
      <c r="CK37" s="93"/>
      <c r="CY37" s="436">
        <f>VLOOKUP(N37,[9]Validacion!$I$15:$M$19,2,FALSE)</f>
        <v>2</v>
      </c>
      <c r="CZ37" s="436">
        <f>VLOOKUP(O37,[9]Validacion!$I$23:$J$27,2,FALSE)</f>
        <v>4</v>
      </c>
      <c r="DD37" s="436">
        <f>VLOOKUP($N37,[9]Validacion!$I$15:$M$19,2,FALSE)</f>
        <v>2</v>
      </c>
      <c r="DE37" s="436">
        <f>IF(AF37="Fuerte",DD37-2,IF(AND(AF37="Moderado",AG37="Directamente",AH37="Directamente"),DD37-1,IF(AND(AF37="Moderado",AG37="No Disminuye",AH37="Directamente"),DD37,IF(AND(AF37="Moderado",AG37="Directamente",AH37="No Disminuye"),DD37-1,DD37))))</f>
        <v>0</v>
      </c>
      <c r="DF37" s="436">
        <f>VLOOKUP($O37,[9]Validacion!$I$23:$J$27,2,FALSE)</f>
        <v>4</v>
      </c>
      <c r="DG37" s="445">
        <f>IF(AF37="Fuerte",DF37,IF(AND(AF37="Moderado",AG37="Directamente",AH37="Directamente"),DF37-1,IF(AND(AF37="Moderado",AG37="No Disminuye",AH37="Directamente"),DF37-1,IF(AND(AF37="Moderado",AG37="Directamente",AH37="No Disminuye"),DF37,DF37))))</f>
        <v>4</v>
      </c>
    </row>
    <row r="38" spans="1:111" ht="107.25" customHeight="1" x14ac:dyDescent="0.25">
      <c r="A38" s="427"/>
      <c r="B38" s="427"/>
      <c r="C38" s="427"/>
      <c r="D38" s="475"/>
      <c r="E38" s="427"/>
      <c r="F38" s="427"/>
      <c r="L38" s="427"/>
      <c r="M38" s="427"/>
      <c r="N38" s="442"/>
      <c r="O38" s="442"/>
      <c r="P38" s="442"/>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2" t="str">
        <f t="shared" si="3"/>
        <v>Fuerte</v>
      </c>
      <c r="AE38" s="444"/>
      <c r="AF38" s="442"/>
      <c r="AG38" s="442"/>
      <c r="AH38" s="442"/>
      <c r="AI38" s="442"/>
      <c r="AJ38" s="442"/>
      <c r="AK38" s="442"/>
      <c r="AL38" s="442"/>
      <c r="AM38" s="93" t="s">
        <v>440</v>
      </c>
      <c r="AN38" s="93" t="s">
        <v>441</v>
      </c>
      <c r="AO38" s="93" t="s">
        <v>436</v>
      </c>
      <c r="AP38" s="84">
        <v>43467</v>
      </c>
      <c r="AQ38" s="84">
        <v>43830</v>
      </c>
      <c r="AR38" s="93" t="s">
        <v>442</v>
      </c>
      <c r="AS38" s="139"/>
      <c r="AT38" s="139"/>
      <c r="AU38" s="439"/>
      <c r="AV38" s="430"/>
      <c r="AW38" s="476"/>
      <c r="AX38" s="452"/>
      <c r="AY38" s="437"/>
      <c r="AZ38" s="95"/>
      <c r="BA38" s="437"/>
      <c r="BB38" s="139"/>
      <c r="BC38" s="139"/>
      <c r="BD38" s="439"/>
      <c r="BE38" s="430"/>
      <c r="BF38" s="476"/>
      <c r="BG38" s="452"/>
      <c r="BH38" s="437"/>
      <c r="BI38" s="437"/>
      <c r="BJ38" s="473" t="s">
        <v>443</v>
      </c>
      <c r="BK38" s="139"/>
      <c r="BL38" s="139"/>
      <c r="BM38" s="439"/>
      <c r="BN38" s="430"/>
      <c r="BO38" s="476"/>
      <c r="BP38" s="452"/>
      <c r="BQ38" s="437"/>
      <c r="BR38" s="437"/>
      <c r="BS38" s="473"/>
      <c r="BT38" s="139"/>
      <c r="BU38" s="439"/>
      <c r="BV38" s="430"/>
      <c r="BW38" s="476"/>
      <c r="BX38" s="452"/>
      <c r="BY38" s="437"/>
      <c r="BZ38" s="437"/>
      <c r="CA38" s="117"/>
      <c r="CB38" s="117"/>
      <c r="CC38" s="93"/>
      <c r="CD38" s="93"/>
      <c r="CE38" s="93"/>
      <c r="CF38" s="93"/>
      <c r="CG38" s="93"/>
      <c r="CH38" s="93"/>
      <c r="CI38" s="93"/>
      <c r="CJ38" s="93"/>
      <c r="CK38" s="93"/>
      <c r="CY38" s="437"/>
      <c r="CZ38" s="437"/>
      <c r="DD38" s="437"/>
      <c r="DE38" s="437"/>
      <c r="DF38" s="437"/>
      <c r="DG38" s="445"/>
    </row>
    <row r="39" spans="1:111" ht="105" customHeight="1" x14ac:dyDescent="0.25">
      <c r="A39" s="427"/>
      <c r="B39" s="427"/>
      <c r="C39" s="427"/>
      <c r="D39" s="475"/>
      <c r="E39" s="427"/>
      <c r="F39" s="427"/>
      <c r="L39" s="427"/>
      <c r="M39" s="427"/>
      <c r="N39" s="442"/>
      <c r="O39" s="442"/>
      <c r="P39" s="442"/>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2" t="str">
        <f t="shared" si="3"/>
        <v>Fuerte</v>
      </c>
      <c r="AE39" s="444"/>
      <c r="AF39" s="442"/>
      <c r="AG39" s="442"/>
      <c r="AH39" s="442"/>
      <c r="AI39" s="442"/>
      <c r="AJ39" s="442"/>
      <c r="AK39" s="442"/>
      <c r="AL39" s="442"/>
      <c r="AM39" s="93" t="s">
        <v>445</v>
      </c>
      <c r="AN39" s="93" t="s">
        <v>446</v>
      </c>
      <c r="AO39" s="93" t="s">
        <v>436</v>
      </c>
      <c r="AP39" s="84">
        <v>43467</v>
      </c>
      <c r="AQ39" s="84">
        <v>43830</v>
      </c>
      <c r="AR39" s="93" t="s">
        <v>447</v>
      </c>
      <c r="AS39" s="139"/>
      <c r="AT39" s="139"/>
      <c r="AU39" s="440"/>
      <c r="AV39" s="431"/>
      <c r="AW39" s="477"/>
      <c r="AX39" s="479"/>
      <c r="AY39" s="437"/>
      <c r="AZ39" s="95"/>
      <c r="BA39" s="437"/>
      <c r="BB39" s="139"/>
      <c r="BC39" s="139"/>
      <c r="BD39" s="440"/>
      <c r="BE39" s="431"/>
      <c r="BF39" s="477"/>
      <c r="BG39" s="479"/>
      <c r="BH39" s="437"/>
      <c r="BI39" s="437"/>
      <c r="BJ39" s="480"/>
      <c r="BK39" s="139"/>
      <c r="BL39" s="139"/>
      <c r="BM39" s="440"/>
      <c r="BN39" s="431"/>
      <c r="BO39" s="477"/>
      <c r="BP39" s="479"/>
      <c r="BQ39" s="437"/>
      <c r="BR39" s="437"/>
      <c r="BS39" s="480"/>
      <c r="BT39" s="139"/>
      <c r="BU39" s="440"/>
      <c r="BV39" s="431"/>
      <c r="BW39" s="477"/>
      <c r="BX39" s="479"/>
      <c r="BY39" s="437"/>
      <c r="BZ39" s="437"/>
      <c r="CA39" s="117"/>
      <c r="CB39" s="117"/>
      <c r="CC39" s="93"/>
      <c r="CD39" s="93"/>
      <c r="CE39" s="93"/>
      <c r="CF39" s="93"/>
      <c r="CG39" s="93"/>
      <c r="CH39" s="93"/>
      <c r="CI39" s="93"/>
      <c r="CJ39" s="93"/>
      <c r="CK39" s="93"/>
      <c r="CY39" s="437"/>
      <c r="CZ39" s="437"/>
      <c r="DD39" s="437"/>
      <c r="DE39" s="437"/>
      <c r="DF39" s="437"/>
      <c r="DG39" s="445"/>
    </row>
    <row r="40" spans="1:111" ht="93.75" customHeight="1" x14ac:dyDescent="0.25">
      <c r="A40" s="427"/>
      <c r="B40" s="427"/>
      <c r="C40" s="427"/>
      <c r="D40" s="475"/>
      <c r="E40" s="427"/>
      <c r="F40" s="427"/>
      <c r="L40" s="427"/>
      <c r="M40" s="427"/>
      <c r="N40" s="442"/>
      <c r="O40" s="442"/>
      <c r="P40" s="442"/>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2" t="str">
        <f t="shared" si="3"/>
        <v>Fuerte</v>
      </c>
      <c r="AE40" s="444"/>
      <c r="AF40" s="442"/>
      <c r="AG40" s="442"/>
      <c r="AH40" s="442"/>
      <c r="AI40" s="442"/>
      <c r="AJ40" s="442"/>
      <c r="AK40" s="442"/>
      <c r="AL40" s="442"/>
      <c r="AM40" s="140" t="s">
        <v>449</v>
      </c>
      <c r="AN40" s="93" t="s">
        <v>450</v>
      </c>
      <c r="AO40" s="93" t="s">
        <v>436</v>
      </c>
      <c r="AP40" s="84">
        <v>43467</v>
      </c>
      <c r="AQ40" s="84">
        <v>43830</v>
      </c>
      <c r="AR40" s="93" t="s">
        <v>451</v>
      </c>
      <c r="AS40" s="139"/>
      <c r="AT40" s="139"/>
      <c r="AU40" s="441"/>
      <c r="AV40" s="432"/>
      <c r="AW40" s="478"/>
      <c r="AX40" s="453"/>
      <c r="AY40" s="438"/>
      <c r="AZ40" s="96"/>
      <c r="BA40" s="438"/>
      <c r="BB40" s="139"/>
      <c r="BC40" s="139"/>
      <c r="BD40" s="441"/>
      <c r="BE40" s="432"/>
      <c r="BF40" s="478"/>
      <c r="BG40" s="453"/>
      <c r="BH40" s="438"/>
      <c r="BI40" s="438"/>
      <c r="BJ40" s="474"/>
      <c r="BK40" s="139"/>
      <c r="BL40" s="139"/>
      <c r="BM40" s="441"/>
      <c r="BN40" s="432"/>
      <c r="BO40" s="478"/>
      <c r="BP40" s="453"/>
      <c r="BQ40" s="438"/>
      <c r="BR40" s="438"/>
      <c r="BS40" s="474"/>
      <c r="BT40" s="139"/>
      <c r="BU40" s="441"/>
      <c r="BV40" s="432"/>
      <c r="BW40" s="478"/>
      <c r="BX40" s="453"/>
      <c r="BY40" s="438"/>
      <c r="BZ40" s="438"/>
      <c r="CA40" s="117"/>
      <c r="CB40" s="117"/>
      <c r="CC40" s="93"/>
      <c r="CD40" s="93"/>
      <c r="CE40" s="93"/>
      <c r="CF40" s="93"/>
      <c r="CG40" s="93"/>
      <c r="CH40" s="93"/>
      <c r="CI40" s="93"/>
      <c r="CJ40" s="93"/>
      <c r="CK40" s="93"/>
      <c r="CY40" s="438"/>
      <c r="CZ40" s="438"/>
      <c r="DD40" s="437"/>
      <c r="DE40" s="437"/>
      <c r="DF40" s="437"/>
      <c r="DG40" s="445"/>
    </row>
    <row r="41" spans="1:111" ht="81.75" customHeight="1" x14ac:dyDescent="0.25">
      <c r="A41" s="427" t="s">
        <v>24</v>
      </c>
      <c r="B41" s="427" t="s">
        <v>27</v>
      </c>
      <c r="C41" s="427" t="s">
        <v>27</v>
      </c>
      <c r="D41" s="475" t="s">
        <v>203</v>
      </c>
      <c r="E41" s="427" t="s">
        <v>429</v>
      </c>
      <c r="F41" s="427" t="s">
        <v>452</v>
      </c>
      <c r="L41" s="427" t="s">
        <v>453</v>
      </c>
      <c r="M41" s="427" t="s">
        <v>454</v>
      </c>
      <c r="N41" s="442" t="s">
        <v>10</v>
      </c>
      <c r="O41" s="442" t="s">
        <v>14</v>
      </c>
      <c r="P41" s="442"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2" t="str">
        <f t="shared" si="3"/>
        <v>Fuerte</v>
      </c>
      <c r="AE41" s="444">
        <f>(IF(AD41="Fuerte",100,IF(AD41="Moderado",50,0))+IF(AD42="Fuerte",100,IF(AD42="Moderado",50,0))+IF(AD43="Fuerte",100,IF(AD43="Moderado",50,0)))/3</f>
        <v>100</v>
      </c>
      <c r="AF41" s="442" t="str">
        <f>IF(AE41=100,"Fuerte",IF(OR(AE41=99,AE41&gt;=50),"Moderado","Débil"))</f>
        <v>Fuerte</v>
      </c>
      <c r="AG41" s="442" t="s">
        <v>150</v>
      </c>
      <c r="AH41" s="442" t="s">
        <v>152</v>
      </c>
      <c r="AI41" s="442" t="str">
        <f>VLOOKUP(IF(DE41=0,DE41+1,DE41),[9]Validacion!$J$15:$K$19,2,FALSE)</f>
        <v>Rara Vez</v>
      </c>
      <c r="AJ41" s="442" t="str">
        <f>VLOOKUP(IF(DG41=0,DG41+1,DG41),[9]Validacion!$J$23:$K$27,2,FALSE)</f>
        <v>Mayor</v>
      </c>
      <c r="AK41" s="442" t="str">
        <f>INDEX([9]Validacion!$C$15:$G$19,IF(DE41=0,DE41+1,'Mapa de Riesgos'!DE41:DE43),IF(DG41=0,DG41+1,'Mapa de Riesgos'!DG41:DG43))</f>
        <v>Alta</v>
      </c>
      <c r="AL41" s="442" t="s">
        <v>226</v>
      </c>
      <c r="AM41" s="93" t="s">
        <v>456</v>
      </c>
      <c r="AN41" s="93" t="s">
        <v>457</v>
      </c>
      <c r="AO41" s="93" t="s">
        <v>458</v>
      </c>
      <c r="AP41" s="84">
        <v>43467</v>
      </c>
      <c r="AQ41" s="84">
        <v>43830</v>
      </c>
      <c r="AR41" s="93" t="s">
        <v>459</v>
      </c>
      <c r="AS41" s="139"/>
      <c r="AT41" s="139"/>
      <c r="AU41" s="93"/>
      <c r="AV41" s="93"/>
      <c r="AW41" s="141"/>
      <c r="AX41" s="86"/>
      <c r="AY41" s="436"/>
      <c r="AZ41" s="94"/>
      <c r="BA41" s="436"/>
      <c r="BB41" s="20"/>
      <c r="BC41" s="20"/>
      <c r="BD41" s="93"/>
      <c r="BE41" s="121"/>
      <c r="BF41" s="142"/>
      <c r="BG41" s="143"/>
      <c r="BH41" s="436"/>
      <c r="BI41" s="436"/>
      <c r="BJ41" s="433"/>
      <c r="BK41" s="20"/>
      <c r="BL41" s="20"/>
      <c r="BM41" s="93"/>
      <c r="BN41" s="121"/>
      <c r="BO41" s="142"/>
      <c r="BP41" s="86"/>
      <c r="BQ41" s="436"/>
      <c r="BR41" s="436"/>
      <c r="BS41" s="117"/>
      <c r="BT41" s="117"/>
      <c r="BU41" s="117"/>
      <c r="BV41" s="117"/>
      <c r="BW41" s="117"/>
      <c r="BX41" s="117"/>
      <c r="BY41" s="117"/>
      <c r="BZ41" s="117"/>
      <c r="CA41" s="117"/>
      <c r="CB41" s="117"/>
      <c r="CC41" s="93"/>
      <c r="CD41" s="93"/>
      <c r="CE41" s="93"/>
      <c r="CF41" s="93"/>
      <c r="CG41" s="93"/>
      <c r="CH41" s="93"/>
      <c r="CI41" s="93"/>
      <c r="CJ41" s="93"/>
      <c r="CK41" s="93"/>
      <c r="CY41" s="436">
        <f>VLOOKUP(N41,[9]Validacion!$I$15:$M$19,2,FALSE)</f>
        <v>2</v>
      </c>
      <c r="CZ41" s="436">
        <f>VLOOKUP(O41,[9]Validacion!$I$23:$J$27,2,FALSE)</f>
        <v>4</v>
      </c>
      <c r="DD41" s="436">
        <f>VLOOKUP($N41,[9]Validacion!$I$15:$M$19,2,FALSE)</f>
        <v>2</v>
      </c>
      <c r="DE41" s="436">
        <f>IF(AF41="Fuerte",DD41-2,IF(AND(AF41="Moderado",AG41="Directamente",AH41="Directamente"),DD41-1,IF(AND(AF41="Moderado",AG41="No Disminuye",AH41="Directamente"),DD41,IF(AND(AF41="Moderado",AG41="Directamente",AH41="No Disminuye"),DD41-1,DD41))))</f>
        <v>0</v>
      </c>
      <c r="DF41" s="436">
        <f>VLOOKUP($O41,[9]Validacion!$I$23:$J$27,2,FALSE)</f>
        <v>4</v>
      </c>
      <c r="DG41" s="445">
        <f>IF(AF41="Fuerte",DF41,IF(AND(AF41="Moderado",AG41="Directamente",AH41="Directamente"),DF41-1,IF(AND(AF41="Moderado",AG41="No Disminuye",AH41="Directamente"),DF41-1,IF(AND(AF41="Moderado",AG41="Directamente",AH41="No Disminuye"),DF41,DF41))))</f>
        <v>4</v>
      </c>
    </row>
    <row r="42" spans="1:111" ht="70.5" customHeight="1" x14ac:dyDescent="0.25">
      <c r="A42" s="427"/>
      <c r="B42" s="427"/>
      <c r="C42" s="427"/>
      <c r="D42" s="475"/>
      <c r="E42" s="427"/>
      <c r="F42" s="427"/>
      <c r="L42" s="427"/>
      <c r="M42" s="427"/>
      <c r="N42" s="442"/>
      <c r="O42" s="442"/>
      <c r="P42" s="442"/>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2" t="str">
        <f t="shared" si="3"/>
        <v>Fuerte</v>
      </c>
      <c r="AE42" s="444"/>
      <c r="AF42" s="442"/>
      <c r="AG42" s="442"/>
      <c r="AH42" s="442"/>
      <c r="AI42" s="442"/>
      <c r="AJ42" s="442"/>
      <c r="AK42" s="442"/>
      <c r="AL42" s="442"/>
      <c r="AM42" s="93" t="s">
        <v>461</v>
      </c>
      <c r="AN42" s="93" t="s">
        <v>462</v>
      </c>
      <c r="AO42" s="93" t="s">
        <v>458</v>
      </c>
      <c r="AP42" s="84">
        <v>43467</v>
      </c>
      <c r="AQ42" s="84">
        <v>43830</v>
      </c>
      <c r="AR42" s="93" t="s">
        <v>348</v>
      </c>
      <c r="AS42" s="139"/>
      <c r="AT42" s="139"/>
      <c r="AU42" s="93"/>
      <c r="AV42" s="93"/>
      <c r="AW42" s="141"/>
      <c r="AX42" s="86"/>
      <c r="AY42" s="437"/>
      <c r="AZ42" s="95"/>
      <c r="BA42" s="437"/>
      <c r="BB42" s="93"/>
      <c r="BC42" s="93"/>
      <c r="BD42" s="117"/>
      <c r="BE42" s="117"/>
      <c r="BF42" s="144"/>
      <c r="BG42" s="143"/>
      <c r="BH42" s="437"/>
      <c r="BI42" s="437"/>
      <c r="BJ42" s="434"/>
      <c r="BK42" s="93"/>
      <c r="BL42" s="93"/>
      <c r="BM42" s="117"/>
      <c r="BN42" s="117"/>
      <c r="BO42" s="117"/>
      <c r="BP42" s="117"/>
      <c r="BQ42" s="437"/>
      <c r="BR42" s="437"/>
      <c r="BS42" s="117"/>
      <c r="BT42" s="117"/>
      <c r="BU42" s="117"/>
      <c r="BV42" s="117"/>
      <c r="BW42" s="117"/>
      <c r="BX42" s="117"/>
      <c r="BY42" s="117"/>
      <c r="BZ42" s="117"/>
      <c r="CA42" s="117"/>
      <c r="CB42" s="117"/>
      <c r="CC42" s="93"/>
      <c r="CD42" s="93"/>
      <c r="CE42" s="93"/>
      <c r="CF42" s="93"/>
      <c r="CG42" s="93"/>
      <c r="CH42" s="93"/>
      <c r="CI42" s="93"/>
      <c r="CJ42" s="93"/>
      <c r="CK42" s="93"/>
      <c r="CY42" s="437"/>
      <c r="CZ42" s="437"/>
      <c r="DD42" s="437"/>
      <c r="DE42" s="437"/>
      <c r="DF42" s="437"/>
      <c r="DG42" s="445"/>
    </row>
    <row r="43" spans="1:111" ht="84.75" customHeight="1" x14ac:dyDescent="0.25">
      <c r="A43" s="427"/>
      <c r="B43" s="427"/>
      <c r="C43" s="427"/>
      <c r="D43" s="475"/>
      <c r="E43" s="427"/>
      <c r="F43" s="427"/>
      <c r="L43" s="427"/>
      <c r="M43" s="427"/>
      <c r="N43" s="442"/>
      <c r="O43" s="442"/>
      <c r="P43" s="442"/>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2" t="str">
        <f t="shared" si="3"/>
        <v>Fuerte</v>
      </c>
      <c r="AE43" s="444"/>
      <c r="AF43" s="442"/>
      <c r="AG43" s="442"/>
      <c r="AH43" s="442"/>
      <c r="AI43" s="442"/>
      <c r="AJ43" s="442"/>
      <c r="AK43" s="442"/>
      <c r="AL43" s="442"/>
      <c r="AM43" s="93" t="s">
        <v>464</v>
      </c>
      <c r="AN43" s="93" t="s">
        <v>465</v>
      </c>
      <c r="AO43" s="93" t="s">
        <v>458</v>
      </c>
      <c r="AP43" s="84">
        <v>43467</v>
      </c>
      <c r="AQ43" s="84">
        <v>43830</v>
      </c>
      <c r="AR43" s="93" t="s">
        <v>466</v>
      </c>
      <c r="AS43" s="139"/>
      <c r="AT43" s="139"/>
      <c r="AU43" s="93"/>
      <c r="AV43" s="93"/>
      <c r="AW43" s="119"/>
      <c r="AX43" s="86"/>
      <c r="AY43" s="438"/>
      <c r="AZ43" s="96"/>
      <c r="BA43" s="438"/>
      <c r="BB43" s="139"/>
      <c r="BC43" s="139"/>
      <c r="BD43" s="93"/>
      <c r="BE43" s="93"/>
      <c r="BF43" s="145"/>
      <c r="BG43" s="143"/>
      <c r="BH43" s="438"/>
      <c r="BI43" s="438"/>
      <c r="BJ43" s="435"/>
      <c r="BK43" s="139"/>
      <c r="BL43" s="139"/>
      <c r="BM43" s="93"/>
      <c r="BN43" s="93"/>
      <c r="BO43" s="145"/>
      <c r="BP43" s="143"/>
      <c r="BQ43" s="438"/>
      <c r="BR43" s="438"/>
      <c r="BS43" s="93"/>
      <c r="BT43" s="117"/>
      <c r="BU43" s="117"/>
      <c r="BV43" s="117"/>
      <c r="BW43" s="117"/>
      <c r="BX43" s="117"/>
      <c r="BY43" s="117"/>
      <c r="BZ43" s="117"/>
      <c r="CA43" s="117"/>
      <c r="CB43" s="117"/>
      <c r="CC43" s="93"/>
      <c r="CD43" s="93"/>
      <c r="CE43" s="93"/>
      <c r="CF43" s="93"/>
      <c r="CG43" s="93"/>
      <c r="CH43" s="93"/>
      <c r="CI43" s="93"/>
      <c r="CJ43" s="93"/>
      <c r="CK43" s="93"/>
      <c r="CY43" s="438"/>
      <c r="CZ43" s="438"/>
      <c r="DD43" s="437"/>
      <c r="DE43" s="437"/>
      <c r="DF43" s="437"/>
      <c r="DG43" s="445"/>
    </row>
    <row r="44" spans="1:111" ht="133.5" customHeight="1" x14ac:dyDescent="0.25">
      <c r="A44" s="427" t="s">
        <v>24</v>
      </c>
      <c r="B44" s="427" t="s">
        <v>27</v>
      </c>
      <c r="C44" s="427" t="s">
        <v>27</v>
      </c>
      <c r="D44" s="475" t="s">
        <v>204</v>
      </c>
      <c r="E44" s="427" t="s">
        <v>429</v>
      </c>
      <c r="F44" s="427" t="s">
        <v>467</v>
      </c>
      <c r="L44" s="427" t="s">
        <v>468</v>
      </c>
      <c r="M44" s="427" t="s">
        <v>469</v>
      </c>
      <c r="N44" s="442" t="s">
        <v>11</v>
      </c>
      <c r="O44" s="442" t="s">
        <v>14</v>
      </c>
      <c r="P44" s="442"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2" t="str">
        <f t="shared" si="3"/>
        <v>Fuerte</v>
      </c>
      <c r="AE44" s="442">
        <f>(IF(AD44="Fuerte",100,IF(AD44="Moderado",50,0))+IF(AD45="Fuerte",100,IF(AD45="Moderado",50,0)))/2</f>
        <v>100</v>
      </c>
      <c r="AF44" s="442" t="str">
        <f>IF(AE44=100,"Fuerte",IF(OR(AE44=99,AE44&gt;=50),"Moderado","Débil"))</f>
        <v>Fuerte</v>
      </c>
      <c r="AG44" s="442" t="s">
        <v>150</v>
      </c>
      <c r="AH44" s="442" t="s">
        <v>152</v>
      </c>
      <c r="AI44" s="442" t="str">
        <f>VLOOKUP(IF(DE44=0,DE44+1,IF(DE44=-1,DE44+2,DE44)),[9]Validacion!$J$15:$K$19,2,FALSE)</f>
        <v>Rara Vez</v>
      </c>
      <c r="AJ44" s="442" t="str">
        <f>VLOOKUP(IF(DG44=0,DG44+1,DG44),[9]Validacion!$J$23:$K$27,2,FALSE)</f>
        <v>Mayor</v>
      </c>
      <c r="AK44" s="442" t="str">
        <f>INDEX([9]Validacion!$C$15:$G$19,IF(DE44=0,DE44+1,IF(DE44=-1,DE44+2,'Mapa de Riesgos'!DE44:DE45)),IF(DG44=0,DG44+1,'Mapa de Riesgos'!DG44:DG45))</f>
        <v>Alta</v>
      </c>
      <c r="AL44" s="442" t="s">
        <v>226</v>
      </c>
      <c r="AM44" s="85" t="s">
        <v>471</v>
      </c>
      <c r="AN44" s="93" t="s">
        <v>472</v>
      </c>
      <c r="AO44" s="93" t="s">
        <v>473</v>
      </c>
      <c r="AP44" s="84">
        <v>43467</v>
      </c>
      <c r="AQ44" s="84">
        <v>43830</v>
      </c>
      <c r="AR44" s="93" t="s">
        <v>474</v>
      </c>
      <c r="AS44" s="473"/>
      <c r="AT44" s="473"/>
      <c r="AU44" s="93"/>
      <c r="AV44" s="93"/>
      <c r="AW44" s="119"/>
      <c r="AX44" s="86"/>
      <c r="AY44" s="436"/>
      <c r="AZ44" s="94"/>
      <c r="BA44" s="436"/>
      <c r="BB44" s="473"/>
      <c r="BC44" s="473"/>
      <c r="BD44" s="93"/>
      <c r="BE44" s="93"/>
      <c r="BF44" s="119"/>
      <c r="BG44" s="143"/>
      <c r="BH44" s="436"/>
      <c r="BI44" s="436"/>
      <c r="BJ44" s="93" t="s">
        <v>475</v>
      </c>
      <c r="BK44" s="473"/>
      <c r="BL44" s="473"/>
      <c r="BM44" s="93"/>
      <c r="BN44" s="93"/>
      <c r="BO44" s="119"/>
      <c r="BP44" s="143"/>
      <c r="BQ44" s="436"/>
      <c r="BR44" s="436"/>
      <c r="BS44" s="93"/>
      <c r="BT44" s="117"/>
      <c r="BU44" s="117"/>
      <c r="BV44" s="117"/>
      <c r="BW44" s="117"/>
      <c r="BX44" s="117"/>
      <c r="BY44" s="117"/>
      <c r="BZ44" s="117"/>
      <c r="CA44" s="117"/>
      <c r="CB44" s="117"/>
      <c r="CC44" s="93"/>
      <c r="CD44" s="93"/>
      <c r="CE44" s="93"/>
      <c r="CF44" s="93"/>
      <c r="CG44" s="93"/>
      <c r="CH44" s="93"/>
      <c r="CI44" s="93"/>
      <c r="CJ44" s="93"/>
      <c r="CK44" s="93"/>
      <c r="CY44" s="436">
        <f>VLOOKUP(N44,[9]Validacion!$I$15:$M$19,2,FALSE)</f>
        <v>1</v>
      </c>
      <c r="CZ44" s="436">
        <f>VLOOKUP(O44,[9]Validacion!$I$23:$J$27,2,FALSE)</f>
        <v>4</v>
      </c>
      <c r="DD44" s="436">
        <f>VLOOKUP($N44,[9]Validacion!$I$15:$M$19,2,FALSE)</f>
        <v>1</v>
      </c>
      <c r="DE44" s="436">
        <f>IF(AF44="Fuerte",DD44-2,IF(AND(AF44="Moderado",AG44="Directamente",AH44="Directamente"),DD44-1,IF(AND(AF44="Moderado",AG44="No Disminuye",AH44="Directamente"),DD44,IF(AND(AF44="Moderado",AG44="Directamente",AH44="No Disminuye"),DD44-1,DD44))))</f>
        <v>-1</v>
      </c>
      <c r="DF44" s="436">
        <f>VLOOKUP($O44,[9]Validacion!$I$23:$J$27,2,FALSE)</f>
        <v>4</v>
      </c>
      <c r="DG44" s="445">
        <f>IF(AF44="Fuerte",DF44,IF(AND(AF44="Moderado",AG44="Directamente",AH44="Directamente"),DF44-1,IF(AND(AF44="Moderado",AG44="No Disminuye",AH44="Directamente"),DF44-1,IF(AND(AF44="Moderado",AG44="Directamente",AH44="No Disminuye"),DF44,DF44))))</f>
        <v>4</v>
      </c>
    </row>
    <row r="45" spans="1:111" ht="81.75" customHeight="1" x14ac:dyDescent="0.25">
      <c r="A45" s="427"/>
      <c r="B45" s="427"/>
      <c r="C45" s="427"/>
      <c r="D45" s="475"/>
      <c r="E45" s="427"/>
      <c r="F45" s="427"/>
      <c r="L45" s="427"/>
      <c r="M45" s="427"/>
      <c r="N45" s="442"/>
      <c r="O45" s="442"/>
      <c r="P45" s="442"/>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2" t="str">
        <f t="shared" si="3"/>
        <v>Fuerte</v>
      </c>
      <c r="AE45" s="442"/>
      <c r="AF45" s="442"/>
      <c r="AG45" s="442"/>
      <c r="AH45" s="442"/>
      <c r="AI45" s="442"/>
      <c r="AJ45" s="442"/>
      <c r="AK45" s="442"/>
      <c r="AL45" s="442"/>
      <c r="AM45" s="140" t="s">
        <v>449</v>
      </c>
      <c r="AN45" s="93" t="s">
        <v>450</v>
      </c>
      <c r="AO45" s="93" t="s">
        <v>473</v>
      </c>
      <c r="AP45" s="84">
        <v>43467</v>
      </c>
      <c r="AQ45" s="84">
        <v>43830</v>
      </c>
      <c r="AR45" s="93" t="s">
        <v>451</v>
      </c>
      <c r="AS45" s="474"/>
      <c r="AT45" s="474"/>
      <c r="AU45" s="93"/>
      <c r="AV45" s="93"/>
      <c r="AW45" s="119"/>
      <c r="AX45" s="86"/>
      <c r="AY45" s="438"/>
      <c r="AZ45" s="96"/>
      <c r="BA45" s="438"/>
      <c r="BB45" s="474"/>
      <c r="BC45" s="474"/>
      <c r="BD45" s="93"/>
      <c r="BE45" s="93"/>
      <c r="BF45" s="119"/>
      <c r="BG45" s="143"/>
      <c r="BH45" s="438"/>
      <c r="BI45" s="438"/>
      <c r="BJ45" s="117"/>
      <c r="BK45" s="474"/>
      <c r="BL45" s="474"/>
      <c r="BM45" s="93"/>
      <c r="BN45" s="93"/>
      <c r="BO45" s="119"/>
      <c r="BP45" s="143"/>
      <c r="BQ45" s="438"/>
      <c r="BR45" s="438"/>
      <c r="BS45" s="117"/>
      <c r="BT45" s="117"/>
      <c r="BU45" s="117"/>
      <c r="BV45" s="117"/>
      <c r="BW45" s="117"/>
      <c r="BX45" s="117"/>
      <c r="BY45" s="117"/>
      <c r="BZ45" s="117"/>
      <c r="CA45" s="117"/>
      <c r="CB45" s="117"/>
      <c r="CC45" s="93"/>
      <c r="CD45" s="93"/>
      <c r="CE45" s="93"/>
      <c r="CF45" s="93"/>
      <c r="CG45" s="93"/>
      <c r="CH45" s="93"/>
      <c r="CI45" s="93"/>
      <c r="CJ45" s="93"/>
      <c r="CK45" s="93"/>
      <c r="CY45" s="438"/>
      <c r="CZ45" s="438"/>
      <c r="DD45" s="438"/>
      <c r="DE45" s="438"/>
      <c r="DF45" s="438"/>
      <c r="DG45" s="445"/>
    </row>
    <row r="46" spans="1:111" ht="112.5" customHeight="1" x14ac:dyDescent="0.25">
      <c r="A46" s="427" t="s">
        <v>24</v>
      </c>
      <c r="B46" s="427" t="s">
        <v>27</v>
      </c>
      <c r="C46" s="427" t="s">
        <v>27</v>
      </c>
      <c r="D46" s="428" t="s">
        <v>206</v>
      </c>
      <c r="E46" s="427" t="s">
        <v>476</v>
      </c>
      <c r="F46" s="470" t="s">
        <v>477</v>
      </c>
      <c r="L46" s="427" t="s">
        <v>478</v>
      </c>
      <c r="M46" s="427" t="s">
        <v>469</v>
      </c>
      <c r="N46" s="442" t="s">
        <v>8</v>
      </c>
      <c r="O46" s="442" t="s">
        <v>14</v>
      </c>
      <c r="P46" s="442"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2" t="str">
        <f t="shared" si="3"/>
        <v>Fuerte</v>
      </c>
      <c r="AE46" s="442">
        <f>(IF(AD46="Fuerte",100,IF(AD46="Moderado",50,0))+IF(AD47="Fuerte",100,IF(AD47="Moderado",50,0)))/2</f>
        <v>100</v>
      </c>
      <c r="AF46" s="442" t="str">
        <f>IF(AE46=100,"Fuerte",IF(OR(AE46=99,AE46&gt;=50),"Moderado","Débil"))</f>
        <v>Fuerte</v>
      </c>
      <c r="AG46" s="442" t="s">
        <v>150</v>
      </c>
      <c r="AH46" s="442" t="s">
        <v>152</v>
      </c>
      <c r="AI46" s="442" t="str">
        <f>VLOOKUP(IF(DE46=0,DE46+1,DE46),[9]Validacion!$J$15:$K$19,2,FALSE)</f>
        <v>Improbable</v>
      </c>
      <c r="AJ46" s="442" t="str">
        <f>VLOOKUP(IF(DG46=0,DG46+1,DG46),[9]Validacion!$J$23:$K$27,2,FALSE)</f>
        <v>Mayor</v>
      </c>
      <c r="AK46" s="442" t="str">
        <f>INDEX([9]Validacion!$C$15:$G$19,IF(DE46=0,DE46+1,'Mapa de Riesgos'!DE46:DE47),IF(DG46=0,DG46+1,'Mapa de Riesgos'!DG46:DG47))</f>
        <v>Alta</v>
      </c>
      <c r="AL46" s="442" t="s">
        <v>226</v>
      </c>
      <c r="AM46" s="85" t="s">
        <v>480</v>
      </c>
      <c r="AN46" s="146" t="s">
        <v>481</v>
      </c>
      <c r="AO46" s="93" t="s">
        <v>482</v>
      </c>
      <c r="AP46" s="84">
        <v>43467</v>
      </c>
      <c r="AQ46" s="84">
        <v>43830</v>
      </c>
      <c r="AR46" s="93" t="s">
        <v>483</v>
      </c>
      <c r="AS46" s="473"/>
      <c r="AT46" s="473"/>
      <c r="AU46" s="93"/>
      <c r="AV46" s="93"/>
      <c r="AW46" s="119"/>
      <c r="AX46" s="86"/>
      <c r="AY46" s="436"/>
      <c r="AZ46" s="94"/>
      <c r="BA46" s="436"/>
      <c r="BB46" s="91"/>
      <c r="BC46" s="91"/>
      <c r="BD46" s="436"/>
      <c r="BE46" s="433"/>
      <c r="BF46" s="481"/>
      <c r="BG46" s="452"/>
      <c r="BH46" s="433"/>
      <c r="BI46" s="433"/>
      <c r="BJ46" s="117"/>
      <c r="BK46" s="117"/>
      <c r="BL46" s="117"/>
      <c r="BM46" s="436"/>
      <c r="BN46" s="433"/>
      <c r="BO46" s="481"/>
      <c r="BP46" s="452"/>
      <c r="BQ46" s="433"/>
      <c r="BR46" s="433"/>
      <c r="BS46" s="117"/>
      <c r="BT46" s="117"/>
      <c r="BU46" s="117"/>
      <c r="BV46" s="117"/>
      <c r="BW46" s="117"/>
      <c r="BX46" s="117"/>
      <c r="BY46" s="117"/>
      <c r="BZ46" s="117"/>
      <c r="CA46" s="117"/>
      <c r="CB46" s="117"/>
      <c r="CC46" s="93"/>
      <c r="CD46" s="93"/>
      <c r="CE46" s="93"/>
      <c r="CF46" s="93"/>
      <c r="CG46" s="93"/>
      <c r="CH46" s="93"/>
      <c r="CI46" s="93"/>
      <c r="CJ46" s="93"/>
      <c r="CK46" s="93"/>
      <c r="CY46" s="436">
        <f>VLOOKUP(N46,[9]Validacion!$I$15:$M$19,2,FALSE)</f>
        <v>4</v>
      </c>
      <c r="CZ46" s="436">
        <f>VLOOKUP(O46,[9]Validacion!$I$23:$J$27,2,FALSE)</f>
        <v>4</v>
      </c>
      <c r="DD46" s="436">
        <f>VLOOKUP($N46,[9]Validacion!$I$15:$M$19,2,FALSE)</f>
        <v>4</v>
      </c>
      <c r="DE46" s="436">
        <f>IF(AF46="Fuerte",DD46-2,IF(AND(AF46="Moderado",AG46="Directamente",AH46="Directamente"),DD46-1,IF(AND(AF46="Moderado",AG46="No Disminuye",AH46="Directamente"),DD46,IF(AND(AF46="Moderado",AG46="Directamente",AH46="No Disminuye"),DD46-1,DD46))))</f>
        <v>2</v>
      </c>
      <c r="DF46" s="436">
        <f>VLOOKUP($O46,[9]Validacion!$I$23:$J$27,2,FALSE)</f>
        <v>4</v>
      </c>
      <c r="DG46" s="445">
        <f>IF(AF46="Fuerte",DF46,IF(AND(AF46="Moderado",AG46="Directamente",AH46="Directamente"),DF46-1,IF(AND(AF46="Moderado",AG46="No Disminuye",AH46="Directamente"),DF46-1,IF(AND(AF46="Moderado",AG46="Directamente",AH46="No Disminuye"),DF46,DF46))))</f>
        <v>4</v>
      </c>
    </row>
    <row r="47" spans="1:111" ht="112.5" customHeight="1" x14ac:dyDescent="0.25">
      <c r="A47" s="427"/>
      <c r="B47" s="427"/>
      <c r="C47" s="427"/>
      <c r="D47" s="428"/>
      <c r="E47" s="427"/>
      <c r="F47" s="470"/>
      <c r="L47" s="427"/>
      <c r="M47" s="427"/>
      <c r="N47" s="442"/>
      <c r="O47" s="442"/>
      <c r="P47" s="442"/>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2" t="str">
        <f t="shared" si="3"/>
        <v>Fuerte</v>
      </c>
      <c r="AE47" s="442"/>
      <c r="AF47" s="442"/>
      <c r="AG47" s="442"/>
      <c r="AH47" s="442"/>
      <c r="AI47" s="442"/>
      <c r="AJ47" s="442"/>
      <c r="AK47" s="442"/>
      <c r="AL47" s="442"/>
      <c r="AM47" s="140" t="s">
        <v>449</v>
      </c>
      <c r="AN47" s="93" t="s">
        <v>450</v>
      </c>
      <c r="AO47" s="93" t="s">
        <v>482</v>
      </c>
      <c r="AP47" s="84">
        <v>43467</v>
      </c>
      <c r="AQ47" s="84">
        <v>43830</v>
      </c>
      <c r="AR47" s="93" t="s">
        <v>451</v>
      </c>
      <c r="AS47" s="480"/>
      <c r="AT47" s="480"/>
      <c r="AU47" s="93"/>
      <c r="AV47" s="93"/>
      <c r="AW47" s="119"/>
      <c r="AX47" s="86"/>
      <c r="AY47" s="437"/>
      <c r="AZ47" s="95"/>
      <c r="BA47" s="437"/>
      <c r="BB47" s="99"/>
      <c r="BC47" s="99"/>
      <c r="BD47" s="437"/>
      <c r="BE47" s="434"/>
      <c r="BF47" s="482"/>
      <c r="BG47" s="479"/>
      <c r="BH47" s="434"/>
      <c r="BI47" s="434"/>
      <c r="BJ47" s="117"/>
      <c r="BK47" s="117"/>
      <c r="BL47" s="117"/>
      <c r="BM47" s="437"/>
      <c r="BN47" s="434"/>
      <c r="BO47" s="482"/>
      <c r="BP47" s="479"/>
      <c r="BQ47" s="434"/>
      <c r="BR47" s="434"/>
      <c r="BS47" s="117"/>
      <c r="BT47" s="117"/>
      <c r="BU47" s="117"/>
      <c r="BV47" s="117"/>
      <c r="BW47" s="117"/>
      <c r="BX47" s="117"/>
      <c r="BY47" s="117"/>
      <c r="BZ47" s="117"/>
      <c r="CA47" s="117"/>
      <c r="CB47" s="117"/>
      <c r="CC47" s="93"/>
      <c r="CD47" s="93"/>
      <c r="CE47" s="93"/>
      <c r="CF47" s="93"/>
      <c r="CG47" s="93"/>
      <c r="CH47" s="93"/>
      <c r="CI47" s="93"/>
      <c r="CJ47" s="93"/>
      <c r="CK47" s="93"/>
      <c r="CY47" s="437"/>
      <c r="CZ47" s="438"/>
      <c r="DD47" s="437"/>
      <c r="DE47" s="437"/>
      <c r="DF47" s="437"/>
      <c r="DG47" s="445"/>
    </row>
    <row r="48" spans="1:111" ht="127.5" customHeight="1" x14ac:dyDescent="0.25">
      <c r="A48" s="427" t="s">
        <v>24</v>
      </c>
      <c r="B48" s="427" t="s">
        <v>27</v>
      </c>
      <c r="C48" s="427" t="s">
        <v>27</v>
      </c>
      <c r="D48" s="483" t="s">
        <v>210</v>
      </c>
      <c r="E48" s="427" t="s">
        <v>485</v>
      </c>
      <c r="F48" s="427" t="s">
        <v>486</v>
      </c>
      <c r="L48" s="427" t="s">
        <v>487</v>
      </c>
      <c r="M48" s="470" t="s">
        <v>488</v>
      </c>
      <c r="N48" s="442" t="s">
        <v>10</v>
      </c>
      <c r="O48" s="442" t="s">
        <v>14</v>
      </c>
      <c r="P48" s="442"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2" t="str">
        <f t="shared" si="3"/>
        <v>Fuerte</v>
      </c>
      <c r="AE48" s="444">
        <f>(IF(AD48="Fuerte",100,IF(AD48="Moderado",50,0))+IF(AD49="Fuerte",100,IF(AD49="Moderado",50,0))+IF(AD50="Fuerte",100,IF(AD50="Moderado",50,0)))/3</f>
        <v>100</v>
      </c>
      <c r="AF48" s="442" t="str">
        <f>IF(AE48=100,"Fuerte",IF(OR(AE48=99,AE48&gt;=50),"Moderado","Débil"))</f>
        <v>Fuerte</v>
      </c>
      <c r="AG48" s="442" t="s">
        <v>150</v>
      </c>
      <c r="AH48" s="442" t="s">
        <v>152</v>
      </c>
      <c r="AI48" s="442" t="str">
        <f>VLOOKUP(IF(DE48=0,DE48+1,DE48),[9]Validacion!$J$15:$K$19,2,FALSE)</f>
        <v>Rara Vez</v>
      </c>
      <c r="AJ48" s="442" t="str">
        <f>VLOOKUP(IF(DG48=0,DG48+1,DG48),[9]Validacion!$J$23:$K$27,2,FALSE)</f>
        <v>Mayor</v>
      </c>
      <c r="AK48" s="442" t="str">
        <f>INDEX([9]Validacion!$C$15:$G$19,IF(DE48=0,DE48+1,'Mapa de Riesgos'!DE48:DE50),IF(DG48=0,DG48+1,'Mapa de Riesgos'!DG48:DG50))</f>
        <v>Alta</v>
      </c>
      <c r="AL48" s="442" t="s">
        <v>226</v>
      </c>
      <c r="AM48" s="93" t="s">
        <v>490</v>
      </c>
      <c r="AN48" s="93" t="s">
        <v>491</v>
      </c>
      <c r="AO48" s="93" t="s">
        <v>492</v>
      </c>
      <c r="AP48" s="84">
        <v>43467</v>
      </c>
      <c r="AQ48" s="84">
        <v>43830</v>
      </c>
      <c r="AR48" s="93" t="s">
        <v>493</v>
      </c>
      <c r="AS48" s="20"/>
      <c r="AT48" s="20"/>
      <c r="AU48" s="85"/>
      <c r="AV48" s="85"/>
      <c r="AW48" s="138"/>
      <c r="AX48" s="86"/>
      <c r="AY48" s="436"/>
      <c r="AZ48" s="94"/>
      <c r="BA48" s="436"/>
      <c r="BB48" s="20"/>
      <c r="BC48" s="20"/>
      <c r="BD48" s="118"/>
      <c r="BE48" s="118"/>
      <c r="BF48" s="147"/>
      <c r="BG48" s="86"/>
      <c r="BH48" s="433"/>
      <c r="BI48" s="433"/>
      <c r="BJ48" s="439" t="s">
        <v>494</v>
      </c>
      <c r="BK48" s="20"/>
      <c r="BL48" s="20"/>
      <c r="BM48" s="85"/>
      <c r="BN48" s="85"/>
      <c r="BO48" s="147"/>
      <c r="BP48" s="86"/>
      <c r="BQ48" s="456"/>
      <c r="BR48" s="456"/>
      <c r="BS48" s="439"/>
      <c r="BT48" s="117"/>
      <c r="BU48" s="117"/>
      <c r="BV48" s="117"/>
      <c r="BW48" s="117"/>
      <c r="BX48" s="117"/>
      <c r="BY48" s="117"/>
      <c r="BZ48" s="117"/>
      <c r="CA48" s="117"/>
      <c r="CB48" s="117"/>
      <c r="CC48" s="93"/>
      <c r="CD48" s="93"/>
      <c r="CE48" s="93"/>
      <c r="CF48" s="93"/>
      <c r="CG48" s="93"/>
      <c r="CH48" s="93"/>
      <c r="CI48" s="93"/>
      <c r="CJ48" s="93"/>
      <c r="CK48" s="93"/>
      <c r="CY48" s="436">
        <f>VLOOKUP(N48,[9]Validacion!$I$15:$M$19,2,FALSE)</f>
        <v>2</v>
      </c>
      <c r="CZ48" s="436">
        <f>VLOOKUP(O48,[9]Validacion!$I$23:$J$27,2,FALSE)</f>
        <v>4</v>
      </c>
      <c r="DD48" s="436">
        <f>VLOOKUP($N48,[9]Validacion!$I$15:$M$19,2,FALSE)</f>
        <v>2</v>
      </c>
      <c r="DE48" s="436">
        <f>IF(AF48="Fuerte",DD48-2,IF(AND(AF48="Moderado",AG48="Directamente",AH48="Directamente"),DD48-1,IF(AND(AF48="Moderado",AG48="No Disminuye",AH48="Directamente"),DD48,IF(AND(AF48="Moderado",AG48="Directamente",AH48="No Disminuye"),DD48-1,DD48))))</f>
        <v>0</v>
      </c>
      <c r="DF48" s="436">
        <f>VLOOKUP($O48,[9]Validacion!$I$23:$J$27,2,FALSE)</f>
        <v>4</v>
      </c>
      <c r="DG48" s="445">
        <f>IF(AF48="Fuerte",DF48,IF(AND(AF48="Moderado",AG48="Directamente",AH48="Directamente"),DF48-1,IF(AND(AF48="Moderado",AG48="No Disminuye",AH48="Directamente"),DF48-1,IF(AND(AF48="Moderado",AG48="Directamente",AH48="No Disminuye"),DF48,DF48))))</f>
        <v>4</v>
      </c>
    </row>
    <row r="49" spans="1:111" ht="86.25" customHeight="1" x14ac:dyDescent="0.25">
      <c r="A49" s="427"/>
      <c r="B49" s="427"/>
      <c r="C49" s="427"/>
      <c r="D49" s="483"/>
      <c r="E49" s="427"/>
      <c r="F49" s="427"/>
      <c r="L49" s="427"/>
      <c r="M49" s="470"/>
      <c r="N49" s="442"/>
      <c r="O49" s="442"/>
      <c r="P49" s="442"/>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2" t="str">
        <f t="shared" si="3"/>
        <v>Fuerte</v>
      </c>
      <c r="AE49" s="444"/>
      <c r="AF49" s="442"/>
      <c r="AG49" s="442"/>
      <c r="AH49" s="442"/>
      <c r="AI49" s="442"/>
      <c r="AJ49" s="442"/>
      <c r="AK49" s="442"/>
      <c r="AL49" s="442"/>
      <c r="AM49" s="93" t="s">
        <v>496</v>
      </c>
      <c r="AN49" s="93" t="s">
        <v>497</v>
      </c>
      <c r="AO49" s="93" t="s">
        <v>492</v>
      </c>
      <c r="AP49" s="84">
        <v>43467</v>
      </c>
      <c r="AQ49" s="84">
        <v>43830</v>
      </c>
      <c r="AR49" s="93" t="s">
        <v>498</v>
      </c>
      <c r="AS49" s="20"/>
      <c r="AT49" s="20"/>
      <c r="AU49" s="439"/>
      <c r="AV49" s="439"/>
      <c r="AW49" s="450"/>
      <c r="AX49" s="452"/>
      <c r="AY49" s="437"/>
      <c r="AZ49" s="95"/>
      <c r="BA49" s="437"/>
      <c r="BB49" s="20"/>
      <c r="BC49" s="20"/>
      <c r="BD49" s="439"/>
      <c r="BE49" s="439"/>
      <c r="BF49" s="450"/>
      <c r="BG49" s="452"/>
      <c r="BH49" s="434"/>
      <c r="BI49" s="434"/>
      <c r="BJ49" s="440"/>
      <c r="BK49" s="20"/>
      <c r="BL49" s="20"/>
      <c r="BM49" s="439"/>
      <c r="BN49" s="439"/>
      <c r="BO49" s="450"/>
      <c r="BP49" s="452"/>
      <c r="BQ49" s="457"/>
      <c r="BR49" s="457"/>
      <c r="BS49" s="440"/>
      <c r="BT49" s="117"/>
      <c r="BU49" s="117"/>
      <c r="BV49" s="117"/>
      <c r="BW49" s="117"/>
      <c r="BX49" s="117"/>
      <c r="BY49" s="117"/>
      <c r="BZ49" s="117"/>
      <c r="CA49" s="117"/>
      <c r="CB49" s="117"/>
      <c r="CC49" s="93"/>
      <c r="CD49" s="93"/>
      <c r="CE49" s="93"/>
      <c r="CF49" s="93"/>
      <c r="CG49" s="93"/>
      <c r="CH49" s="93"/>
      <c r="CI49" s="93"/>
      <c r="CJ49" s="93"/>
      <c r="CK49" s="93"/>
      <c r="CY49" s="437"/>
      <c r="CZ49" s="437"/>
      <c r="DD49" s="437"/>
      <c r="DE49" s="437"/>
      <c r="DF49" s="437"/>
      <c r="DG49" s="445"/>
    </row>
    <row r="50" spans="1:111" ht="105" customHeight="1" x14ac:dyDescent="0.25">
      <c r="A50" s="427"/>
      <c r="B50" s="427"/>
      <c r="C50" s="427"/>
      <c r="D50" s="483"/>
      <c r="E50" s="427"/>
      <c r="F50" s="427"/>
      <c r="L50" s="427"/>
      <c r="M50" s="470"/>
      <c r="N50" s="442"/>
      <c r="O50" s="442"/>
      <c r="P50" s="442"/>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2" t="str">
        <f t="shared" si="3"/>
        <v>Fuerte</v>
      </c>
      <c r="AE50" s="444"/>
      <c r="AF50" s="442"/>
      <c r="AG50" s="442"/>
      <c r="AH50" s="442"/>
      <c r="AI50" s="442"/>
      <c r="AJ50" s="442"/>
      <c r="AK50" s="442"/>
      <c r="AL50" s="442"/>
      <c r="AM50" s="93" t="s">
        <v>500</v>
      </c>
      <c r="AN50" s="93" t="s">
        <v>501</v>
      </c>
      <c r="AO50" s="93" t="s">
        <v>492</v>
      </c>
      <c r="AP50" s="84">
        <v>43467</v>
      </c>
      <c r="AQ50" s="84">
        <v>43830</v>
      </c>
      <c r="AR50" s="93" t="s">
        <v>502</v>
      </c>
      <c r="AS50" s="20"/>
      <c r="AT50" s="20"/>
      <c r="AU50" s="441"/>
      <c r="AV50" s="441"/>
      <c r="AW50" s="451"/>
      <c r="AX50" s="453"/>
      <c r="AY50" s="438"/>
      <c r="AZ50" s="96"/>
      <c r="BA50" s="438"/>
      <c r="BB50" s="20"/>
      <c r="BC50" s="20"/>
      <c r="BD50" s="441"/>
      <c r="BE50" s="441"/>
      <c r="BF50" s="451"/>
      <c r="BG50" s="453"/>
      <c r="BH50" s="435"/>
      <c r="BI50" s="435"/>
      <c r="BJ50" s="441"/>
      <c r="BK50" s="20"/>
      <c r="BL50" s="20"/>
      <c r="BM50" s="441"/>
      <c r="BN50" s="441"/>
      <c r="BO50" s="451"/>
      <c r="BP50" s="453"/>
      <c r="BQ50" s="458"/>
      <c r="BR50" s="458"/>
      <c r="BS50" s="441"/>
      <c r="BT50" s="117"/>
      <c r="BU50" s="117"/>
      <c r="BV50" s="117"/>
      <c r="BW50" s="117"/>
      <c r="BX50" s="117"/>
      <c r="BY50" s="117"/>
      <c r="BZ50" s="117"/>
      <c r="CA50" s="117"/>
      <c r="CB50" s="117"/>
      <c r="CC50" s="93"/>
      <c r="CD50" s="93"/>
      <c r="CE50" s="93"/>
      <c r="CF50" s="93"/>
      <c r="CG50" s="93"/>
      <c r="CH50" s="93"/>
      <c r="CI50" s="93"/>
      <c r="CJ50" s="93"/>
      <c r="CK50" s="93"/>
      <c r="CY50" s="438"/>
      <c r="CZ50" s="438"/>
      <c r="DD50" s="437"/>
      <c r="DE50" s="437"/>
      <c r="DF50" s="437"/>
      <c r="DG50" s="445"/>
    </row>
    <row r="51" spans="1:111" ht="108.75" customHeight="1" x14ac:dyDescent="0.25">
      <c r="A51" s="427" t="s">
        <v>24</v>
      </c>
      <c r="B51" s="427" t="s">
        <v>27</v>
      </c>
      <c r="C51" s="427" t="s">
        <v>27</v>
      </c>
      <c r="D51" s="484" t="s">
        <v>227</v>
      </c>
      <c r="E51" s="462" t="s">
        <v>503</v>
      </c>
      <c r="F51" s="427" t="s">
        <v>504</v>
      </c>
      <c r="L51" s="427" t="s">
        <v>505</v>
      </c>
      <c r="M51" s="427" t="s">
        <v>506</v>
      </c>
      <c r="N51" s="442" t="s">
        <v>10</v>
      </c>
      <c r="O51" s="442" t="s">
        <v>14</v>
      </c>
      <c r="P51" s="442"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2" t="str">
        <f t="shared" si="3"/>
        <v>Fuerte</v>
      </c>
      <c r="AE51" s="442">
        <f>(IF(AD51="Fuerte",100,IF(AD51="Moderado",50,0))+IF(AD52="Fuerte",100,IF(AD52="Moderado",50,0)))/2</f>
        <v>100</v>
      </c>
      <c r="AF51" s="442" t="str">
        <f>IF(AE51=100,"Fuerte",IF(OR(AE51=99,AE51&gt;=50),"Moderado","Débil"))</f>
        <v>Fuerte</v>
      </c>
      <c r="AG51" s="442" t="s">
        <v>150</v>
      </c>
      <c r="AH51" s="442" t="s">
        <v>152</v>
      </c>
      <c r="AI51" s="442" t="str">
        <f>VLOOKUP(IF(DE51=0,DE51+1,DE51),[9]Validacion!$J$15:$K$19,2,FALSE)</f>
        <v>Rara Vez</v>
      </c>
      <c r="AJ51" s="442" t="str">
        <f>VLOOKUP(IF(DG51=0,DG51+1,DG51),[9]Validacion!$J$23:$K$27,2,FALSE)</f>
        <v>Mayor</v>
      </c>
      <c r="AK51" s="442" t="str">
        <f>INDEX([9]Validacion!$C$15:$G$19,IF(DE51=0,DE51+1,'Mapa de Riesgos'!DE51:DE52),IF(DG51=0,DG51+1,'Mapa de Riesgos'!DG51:DG52))</f>
        <v>Alta</v>
      </c>
      <c r="AL51" s="442" t="s">
        <v>226</v>
      </c>
      <c r="AM51" s="93" t="s">
        <v>508</v>
      </c>
      <c r="AN51" s="93" t="s">
        <v>509</v>
      </c>
      <c r="AO51" s="93" t="s">
        <v>510</v>
      </c>
      <c r="AP51" s="84">
        <v>43467</v>
      </c>
      <c r="AQ51" s="84">
        <v>43830</v>
      </c>
      <c r="AR51" s="93" t="s">
        <v>511</v>
      </c>
      <c r="AS51" s="20"/>
      <c r="AT51" s="20"/>
      <c r="AU51" s="93"/>
      <c r="AV51" s="93"/>
      <c r="AW51" s="119"/>
      <c r="AX51" s="86"/>
      <c r="AY51" s="436"/>
      <c r="AZ51" s="94"/>
      <c r="BA51" s="436"/>
      <c r="BB51" s="20"/>
      <c r="BC51" s="20"/>
      <c r="BD51" s="93"/>
      <c r="BE51" s="146"/>
      <c r="BF51" s="122"/>
      <c r="BG51" s="86"/>
      <c r="BH51" s="436"/>
      <c r="BI51" s="436"/>
      <c r="BJ51" s="433"/>
      <c r="BK51" s="20"/>
      <c r="BL51" s="20"/>
      <c r="BM51" s="93"/>
      <c r="BN51" s="93"/>
      <c r="BO51" s="122"/>
      <c r="BP51" s="86"/>
      <c r="BQ51" s="439"/>
      <c r="BR51" s="439"/>
      <c r="BS51" s="439"/>
      <c r="BT51" s="117"/>
      <c r="BU51" s="117"/>
      <c r="BV51" s="117"/>
      <c r="BW51" s="117"/>
      <c r="BX51" s="117"/>
      <c r="BY51" s="117"/>
      <c r="BZ51" s="117"/>
      <c r="CA51" s="117"/>
      <c r="CB51" s="117"/>
      <c r="CC51" s="93"/>
      <c r="CD51" s="93"/>
      <c r="CE51" s="93"/>
      <c r="CF51" s="93"/>
      <c r="CG51" s="93"/>
      <c r="CH51" s="93"/>
      <c r="CI51" s="93"/>
      <c r="CJ51" s="93"/>
      <c r="CK51" s="93"/>
      <c r="CY51" s="436">
        <f>VLOOKUP(N51,[9]Validacion!$I$15:$M$19,2,FALSE)</f>
        <v>2</v>
      </c>
      <c r="CZ51" s="436">
        <f>VLOOKUP(O51,[9]Validacion!$I$23:$J$27,2,FALSE)</f>
        <v>4</v>
      </c>
      <c r="DD51" s="436">
        <f>VLOOKUP($N51,[9]Validacion!$I$15:$M$19,2,FALSE)</f>
        <v>2</v>
      </c>
      <c r="DE51" s="436">
        <f>IF(AF51="Fuerte",DD51-2,IF(AND(AF51="Moderado",AG51="Directamente",AH51="Directamente"),DD51-1,IF(AND(AF51="Moderado",AG51="No Disminuye",AH51="Directamente"),DD51,IF(AND(AF51="Moderado",AG51="Directamente",AH51="No Disminuye"),DD51-1,DD51))))</f>
        <v>0</v>
      </c>
      <c r="DF51" s="436">
        <f>VLOOKUP($O51,[9]Validacion!$I$23:$J$27,2,FALSE)</f>
        <v>4</v>
      </c>
      <c r="DG51" s="445">
        <f>IF(AF51="Fuerte",DF51,IF(AND(AF51="Moderado",AG51="Directamente",AH51="Directamente"),DF51-1,IF(AND(AF51="Moderado",AG51="No Disminuye",AH51="Directamente"),DF51-1,IF(AND(AF51="Moderado",AG51="Directamente",AH51="No Disminuye"),DF51,DF51))))</f>
        <v>4</v>
      </c>
    </row>
    <row r="52" spans="1:111" ht="93" customHeight="1" x14ac:dyDescent="0.25">
      <c r="A52" s="427"/>
      <c r="B52" s="427"/>
      <c r="C52" s="427"/>
      <c r="D52" s="484"/>
      <c r="E52" s="462"/>
      <c r="F52" s="427"/>
      <c r="L52" s="427"/>
      <c r="M52" s="427"/>
      <c r="N52" s="442"/>
      <c r="O52" s="442"/>
      <c r="P52" s="442"/>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2" t="str">
        <f t="shared" si="3"/>
        <v>Fuerte</v>
      </c>
      <c r="AE52" s="442"/>
      <c r="AF52" s="442"/>
      <c r="AG52" s="442"/>
      <c r="AH52" s="442"/>
      <c r="AI52" s="442"/>
      <c r="AJ52" s="442"/>
      <c r="AK52" s="442"/>
      <c r="AL52" s="442"/>
      <c r="AM52" s="93" t="s">
        <v>513</v>
      </c>
      <c r="AN52" s="93" t="s">
        <v>514</v>
      </c>
      <c r="AO52" s="93" t="s">
        <v>510</v>
      </c>
      <c r="AP52" s="84">
        <v>43467</v>
      </c>
      <c r="AQ52" s="84">
        <v>43830</v>
      </c>
      <c r="AR52" s="93" t="s">
        <v>515</v>
      </c>
      <c r="AS52" s="20"/>
      <c r="AT52" s="20"/>
      <c r="AU52" s="93"/>
      <c r="AV52" s="93"/>
      <c r="AW52" s="113"/>
      <c r="AX52" s="86"/>
      <c r="AY52" s="438"/>
      <c r="AZ52" s="96"/>
      <c r="BA52" s="438"/>
      <c r="BB52" s="20"/>
      <c r="BC52" s="20"/>
      <c r="BD52" s="93"/>
      <c r="BE52" s="93"/>
      <c r="BF52" s="113"/>
      <c r="BG52" s="143"/>
      <c r="BH52" s="438"/>
      <c r="BI52" s="438"/>
      <c r="BJ52" s="435"/>
      <c r="BK52" s="20"/>
      <c r="BL52" s="20"/>
      <c r="BM52" s="93"/>
      <c r="BN52" s="93"/>
      <c r="BO52" s="113"/>
      <c r="BP52" s="143"/>
      <c r="BQ52" s="441"/>
      <c r="BR52" s="441"/>
      <c r="BS52" s="441"/>
      <c r="BT52" s="117"/>
      <c r="BU52" s="117"/>
      <c r="BV52" s="117"/>
      <c r="BW52" s="117"/>
      <c r="BX52" s="117"/>
      <c r="BY52" s="117"/>
      <c r="BZ52" s="117"/>
      <c r="CA52" s="117"/>
      <c r="CB52" s="117"/>
      <c r="CC52" s="93"/>
      <c r="CD52" s="93"/>
      <c r="CE52" s="93"/>
      <c r="CF52" s="93"/>
      <c r="CG52" s="93"/>
      <c r="CH52" s="93"/>
      <c r="CI52" s="93"/>
      <c r="CJ52" s="93"/>
      <c r="CK52" s="93"/>
      <c r="CY52" s="438"/>
      <c r="CZ52" s="438"/>
      <c r="DD52" s="437"/>
      <c r="DE52" s="437"/>
      <c r="DF52" s="437"/>
      <c r="DG52" s="445"/>
    </row>
    <row r="53" spans="1:111" ht="138" customHeight="1" x14ac:dyDescent="0.25">
      <c r="A53" s="93" t="s">
        <v>24</v>
      </c>
      <c r="B53" s="93" t="s">
        <v>27</v>
      </c>
      <c r="C53" s="93" t="s">
        <v>27</v>
      </c>
      <c r="D53" s="148"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2"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427" t="s">
        <v>24</v>
      </c>
      <c r="B54" s="427" t="s">
        <v>27</v>
      </c>
      <c r="C54" s="427" t="s">
        <v>27</v>
      </c>
      <c r="D54" s="486" t="s">
        <v>219</v>
      </c>
      <c r="E54" s="487" t="s">
        <v>524</v>
      </c>
      <c r="F54" s="487" t="s">
        <v>525</v>
      </c>
      <c r="L54" s="462" t="s">
        <v>526</v>
      </c>
      <c r="M54" s="487" t="s">
        <v>527</v>
      </c>
      <c r="N54" s="485" t="s">
        <v>11</v>
      </c>
      <c r="O54" s="485" t="s">
        <v>14</v>
      </c>
      <c r="P54" s="485" t="str">
        <f>INDEX([9]Validacion!$C$15:$G$19,'Mapa de Riesgos'!CY54:CY57,'Mapa de Riesgos'!CZ54:CZ57)</f>
        <v>Alta</v>
      </c>
      <c r="Q54" s="114" t="s">
        <v>528</v>
      </c>
      <c r="R54" s="149" t="s">
        <v>158</v>
      </c>
      <c r="S54" s="150" t="s">
        <v>58</v>
      </c>
      <c r="T54" s="149" t="s">
        <v>59</v>
      </c>
      <c r="U54" s="149" t="s">
        <v>60</v>
      </c>
      <c r="V54" s="149" t="s">
        <v>61</v>
      </c>
      <c r="W54" s="149" t="s">
        <v>62</v>
      </c>
      <c r="X54" s="149" t="s">
        <v>75</v>
      </c>
      <c r="Y54" s="149" t="s">
        <v>63</v>
      </c>
      <c r="Z54" s="149">
        <f t="shared" si="0"/>
        <v>100</v>
      </c>
      <c r="AA54" s="149" t="str">
        <f t="shared" si="6"/>
        <v>Fuerte</v>
      </c>
      <c r="AB54" s="149" t="s">
        <v>141</v>
      </c>
      <c r="AC54" s="151">
        <f t="shared" si="2"/>
        <v>200</v>
      </c>
      <c r="AD54" s="152" t="str">
        <f t="shared" si="3"/>
        <v>Fuerte</v>
      </c>
      <c r="AE54" s="444">
        <f>(IF(AD54="Fuerte",100,IF(AD54="Moderado",50,0))+IF(AD55="Fuerte",100,IF(AD55="Moderado",50,0))+IF(AD56="Fuerte",100,IF(AD56="Moderado",50,0))+IF(AD57="Fuerte",100,IF(AD57="Moderado",50,0)))/4</f>
        <v>100</v>
      </c>
      <c r="AF54" s="485" t="str">
        <f>IF(AE54=100,"Fuerte",IF(OR(AE54=99,AE54&gt;=50),"Moderado","Débil"))</f>
        <v>Fuerte</v>
      </c>
      <c r="AG54" s="485" t="s">
        <v>150</v>
      </c>
      <c r="AH54" s="485" t="s">
        <v>152</v>
      </c>
      <c r="AI54" s="442" t="str">
        <f>VLOOKUP(IF(DE54=0,DE54+1,IF(DE54=-1,DE54+2,DE54)),[9]Validacion!$J$15:$K$19,2,FALSE)</f>
        <v>Rara Vez</v>
      </c>
      <c r="AJ54" s="485" t="str">
        <f>VLOOKUP(IF(DG54=0,DG54+1,DG54),[9]Validacion!$J$23:$K$27,2,FALSE)</f>
        <v>Mayor</v>
      </c>
      <c r="AK54" s="485" t="str">
        <f>INDEX([9]Validacion!$C$15:$G$19,IF(DE54=0,DE54+1,IF(DE54=-1,DE54+2,'Mapa de Riesgos'!DE54:DE57)),IF(DG54=0,DG54+1,'Mapa de Riesgos'!DG54:DG57))</f>
        <v>Alta</v>
      </c>
      <c r="AL54" s="485" t="s">
        <v>226</v>
      </c>
      <c r="AM54" s="114" t="s">
        <v>529</v>
      </c>
      <c r="AN54" s="114" t="s">
        <v>530</v>
      </c>
      <c r="AO54" s="114" t="s">
        <v>531</v>
      </c>
      <c r="AP54" s="84">
        <v>43467</v>
      </c>
      <c r="AQ54" s="84">
        <v>43830</v>
      </c>
      <c r="AR54" s="93" t="s">
        <v>532</v>
      </c>
      <c r="AS54" s="20"/>
      <c r="AT54" s="20"/>
      <c r="AU54" s="93"/>
      <c r="AV54" s="93"/>
      <c r="AW54" s="90"/>
      <c r="AX54" s="86"/>
      <c r="AY54" s="436"/>
      <c r="AZ54" s="94"/>
      <c r="BA54" s="436"/>
      <c r="BB54" s="91"/>
      <c r="BC54" s="91"/>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93"/>
      <c r="CD54" s="93"/>
      <c r="CE54" s="93"/>
      <c r="CF54" s="93"/>
      <c r="CG54" s="93"/>
      <c r="CH54" s="93"/>
      <c r="CI54" s="93"/>
      <c r="CJ54" s="93"/>
      <c r="CK54" s="93"/>
      <c r="CY54" s="436">
        <f>VLOOKUP(N54,[9]Validacion!$I$15:$M$19,2,FALSE)</f>
        <v>1</v>
      </c>
      <c r="CZ54" s="436">
        <f>VLOOKUP(O54,[9]Validacion!$I$23:$J$27,2,FALSE)</f>
        <v>4</v>
      </c>
      <c r="DD54" s="436">
        <f>VLOOKUP($N54,[9]Validacion!$I$15:$M$19,2,FALSE)</f>
        <v>1</v>
      </c>
      <c r="DE54" s="436">
        <f>IF(AF54="Fuerte",DD54-2,IF(AND(AF54="Moderado",AG54="Directamente",AH54="Directamente"),DD54-1,IF(AND(AF54="Moderado",AG54="No Disminuye",AH54="Directamente"),DD54,IF(AND(AF54="Moderado",AG54="Directamente",AH54="No Disminuye"),DD54-1,DD54))))</f>
        <v>-1</v>
      </c>
      <c r="DF54" s="436">
        <f>VLOOKUP($O54,[9]Validacion!$I$23:$J$27,2,FALSE)</f>
        <v>4</v>
      </c>
      <c r="DG54" s="445">
        <f>IF(AF54="Fuerte",DF54,IF(AND(AF54="Moderado",AG54="Directamente",AH54="Directamente"),DF54-1,IF(AND(AF54="Moderado",AG54="No Disminuye",AH54="Directamente"),DF54-1,IF(AND(AF54="Moderado",AG54="Directamente",AH54="No Disminuye"),DF54,DF54))))</f>
        <v>4</v>
      </c>
    </row>
    <row r="55" spans="1:111" ht="115.5" customHeight="1" x14ac:dyDescent="0.25">
      <c r="A55" s="427"/>
      <c r="B55" s="427"/>
      <c r="C55" s="427"/>
      <c r="D55" s="486"/>
      <c r="E55" s="487"/>
      <c r="F55" s="487"/>
      <c r="L55" s="462"/>
      <c r="M55" s="487"/>
      <c r="N55" s="485"/>
      <c r="O55" s="485"/>
      <c r="P55" s="485"/>
      <c r="Q55" s="114" t="s">
        <v>533</v>
      </c>
      <c r="R55" s="149" t="s">
        <v>158</v>
      </c>
      <c r="S55" s="150" t="s">
        <v>58</v>
      </c>
      <c r="T55" s="149" t="s">
        <v>59</v>
      </c>
      <c r="U55" s="149" t="s">
        <v>60</v>
      </c>
      <c r="V55" s="149" t="s">
        <v>61</v>
      </c>
      <c r="W55" s="149" t="s">
        <v>62</v>
      </c>
      <c r="X55" s="149" t="s">
        <v>75</v>
      </c>
      <c r="Y55" s="149" t="s">
        <v>63</v>
      </c>
      <c r="Z55" s="149">
        <f t="shared" si="0"/>
        <v>100</v>
      </c>
      <c r="AA55" s="149" t="str">
        <f t="shared" si="6"/>
        <v>Fuerte</v>
      </c>
      <c r="AB55" s="149" t="s">
        <v>141</v>
      </c>
      <c r="AC55" s="151">
        <f t="shared" si="2"/>
        <v>200</v>
      </c>
      <c r="AD55" s="152" t="str">
        <f t="shared" si="3"/>
        <v>Fuerte</v>
      </c>
      <c r="AE55" s="444"/>
      <c r="AF55" s="485"/>
      <c r="AG55" s="485"/>
      <c r="AH55" s="485"/>
      <c r="AI55" s="442"/>
      <c r="AJ55" s="485"/>
      <c r="AK55" s="485"/>
      <c r="AL55" s="485"/>
      <c r="AM55" s="114" t="s">
        <v>534</v>
      </c>
      <c r="AN55" s="114" t="s">
        <v>535</v>
      </c>
      <c r="AO55" s="114" t="s">
        <v>531</v>
      </c>
      <c r="AP55" s="84">
        <v>43467</v>
      </c>
      <c r="AQ55" s="84">
        <v>43830</v>
      </c>
      <c r="AR55" s="93" t="s">
        <v>536</v>
      </c>
      <c r="AS55" s="139"/>
      <c r="AT55" s="139"/>
      <c r="AU55" s="93"/>
      <c r="AV55" s="93"/>
      <c r="AW55" s="90"/>
      <c r="AX55" s="86"/>
      <c r="AY55" s="437"/>
      <c r="AZ55" s="95"/>
      <c r="BA55" s="437"/>
      <c r="BB55" s="99"/>
      <c r="BC55" s="99"/>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93"/>
      <c r="CD55" s="93"/>
      <c r="CE55" s="93"/>
      <c r="CF55" s="93"/>
      <c r="CG55" s="93"/>
      <c r="CH55" s="93"/>
      <c r="CI55" s="93"/>
      <c r="CJ55" s="93"/>
      <c r="CK55" s="93"/>
      <c r="CY55" s="437"/>
      <c r="CZ55" s="437"/>
      <c r="DD55" s="437"/>
      <c r="DE55" s="437"/>
      <c r="DF55" s="437"/>
      <c r="DG55" s="445"/>
    </row>
    <row r="56" spans="1:111" ht="92.25" customHeight="1" x14ac:dyDescent="0.25">
      <c r="A56" s="427"/>
      <c r="B56" s="427"/>
      <c r="C56" s="427"/>
      <c r="D56" s="486"/>
      <c r="E56" s="487"/>
      <c r="F56" s="487"/>
      <c r="L56" s="462"/>
      <c r="M56" s="487"/>
      <c r="N56" s="485"/>
      <c r="O56" s="485"/>
      <c r="P56" s="485"/>
      <c r="Q56" s="114" t="s">
        <v>537</v>
      </c>
      <c r="R56" s="149" t="s">
        <v>158</v>
      </c>
      <c r="S56" s="150" t="s">
        <v>58</v>
      </c>
      <c r="T56" s="149" t="s">
        <v>59</v>
      </c>
      <c r="U56" s="149" t="s">
        <v>60</v>
      </c>
      <c r="V56" s="149" t="s">
        <v>61</v>
      </c>
      <c r="W56" s="149" t="s">
        <v>62</v>
      </c>
      <c r="X56" s="149" t="s">
        <v>75</v>
      </c>
      <c r="Y56" s="149" t="s">
        <v>63</v>
      </c>
      <c r="Z56" s="149">
        <f t="shared" si="0"/>
        <v>100</v>
      </c>
      <c r="AA56" s="149" t="str">
        <f t="shared" si="6"/>
        <v>Fuerte</v>
      </c>
      <c r="AB56" s="149" t="s">
        <v>141</v>
      </c>
      <c r="AC56" s="151">
        <f t="shared" si="2"/>
        <v>200</v>
      </c>
      <c r="AD56" s="152" t="str">
        <f t="shared" si="3"/>
        <v>Fuerte</v>
      </c>
      <c r="AE56" s="444"/>
      <c r="AF56" s="485"/>
      <c r="AG56" s="485"/>
      <c r="AH56" s="485"/>
      <c r="AI56" s="442"/>
      <c r="AJ56" s="485"/>
      <c r="AK56" s="485"/>
      <c r="AL56" s="485"/>
      <c r="AM56" s="114" t="s">
        <v>538</v>
      </c>
      <c r="AN56" s="114" t="s">
        <v>539</v>
      </c>
      <c r="AO56" s="114" t="s">
        <v>531</v>
      </c>
      <c r="AP56" s="84">
        <v>43467</v>
      </c>
      <c r="AQ56" s="84">
        <v>43830</v>
      </c>
      <c r="AR56" s="93" t="s">
        <v>540</v>
      </c>
      <c r="AS56" s="473"/>
      <c r="AT56" s="488"/>
      <c r="AU56" s="93"/>
      <c r="AV56" s="93"/>
      <c r="AW56" s="90"/>
      <c r="AX56" s="86"/>
      <c r="AY56" s="437"/>
      <c r="AZ56" s="95"/>
      <c r="BA56" s="437"/>
      <c r="BB56" s="99"/>
      <c r="BC56" s="99"/>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93"/>
      <c r="CD56" s="93"/>
      <c r="CE56" s="93"/>
      <c r="CF56" s="93"/>
      <c r="CG56" s="93"/>
      <c r="CH56" s="93"/>
      <c r="CI56" s="93"/>
      <c r="CJ56" s="93"/>
      <c r="CK56" s="93"/>
      <c r="CY56" s="437"/>
      <c r="CZ56" s="437"/>
      <c r="DD56" s="437"/>
      <c r="DE56" s="437"/>
      <c r="DF56" s="437"/>
      <c r="DG56" s="445"/>
    </row>
    <row r="57" spans="1:111" ht="84" customHeight="1" x14ac:dyDescent="0.25">
      <c r="A57" s="427"/>
      <c r="B57" s="427"/>
      <c r="C57" s="427"/>
      <c r="D57" s="486"/>
      <c r="E57" s="487"/>
      <c r="F57" s="487"/>
      <c r="L57" s="462"/>
      <c r="M57" s="487"/>
      <c r="N57" s="485"/>
      <c r="O57" s="485"/>
      <c r="P57" s="485"/>
      <c r="Q57" s="114" t="s">
        <v>541</v>
      </c>
      <c r="R57" s="149" t="s">
        <v>158</v>
      </c>
      <c r="S57" s="150" t="s">
        <v>58</v>
      </c>
      <c r="T57" s="149" t="s">
        <v>59</v>
      </c>
      <c r="U57" s="149" t="s">
        <v>60</v>
      </c>
      <c r="V57" s="149" t="s">
        <v>61</v>
      </c>
      <c r="W57" s="149" t="s">
        <v>62</v>
      </c>
      <c r="X57" s="149" t="s">
        <v>75</v>
      </c>
      <c r="Y57" s="149" t="s">
        <v>63</v>
      </c>
      <c r="Z57" s="149">
        <f t="shared" si="0"/>
        <v>100</v>
      </c>
      <c r="AA57" s="149" t="str">
        <f t="shared" si="6"/>
        <v>Fuerte</v>
      </c>
      <c r="AB57" s="149" t="s">
        <v>141</v>
      </c>
      <c r="AC57" s="151">
        <f t="shared" si="2"/>
        <v>200</v>
      </c>
      <c r="AD57" s="152" t="str">
        <f t="shared" si="3"/>
        <v>Fuerte</v>
      </c>
      <c r="AE57" s="444"/>
      <c r="AF57" s="485"/>
      <c r="AG57" s="485"/>
      <c r="AH57" s="485"/>
      <c r="AI57" s="442"/>
      <c r="AJ57" s="485"/>
      <c r="AK57" s="485"/>
      <c r="AL57" s="485"/>
      <c r="AM57" s="114" t="s">
        <v>542</v>
      </c>
      <c r="AN57" s="114" t="s">
        <v>543</v>
      </c>
      <c r="AO57" s="114" t="s">
        <v>531</v>
      </c>
      <c r="AP57" s="84">
        <v>43467</v>
      </c>
      <c r="AQ57" s="84">
        <v>43830</v>
      </c>
      <c r="AR57" s="93" t="s">
        <v>544</v>
      </c>
      <c r="AS57" s="474"/>
      <c r="AT57" s="489"/>
      <c r="AU57" s="93"/>
      <c r="AV57" s="93"/>
      <c r="AW57" s="90"/>
      <c r="AX57" s="86"/>
      <c r="AY57" s="438"/>
      <c r="AZ57" s="96"/>
      <c r="BA57" s="438"/>
      <c r="BB57" s="92"/>
      <c r="BC57" s="92"/>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93"/>
      <c r="CD57" s="93"/>
      <c r="CE57" s="93"/>
      <c r="CF57" s="93"/>
      <c r="CG57" s="93"/>
      <c r="CH57" s="93"/>
      <c r="CI57" s="93"/>
      <c r="CJ57" s="93"/>
      <c r="CK57" s="93"/>
      <c r="CM57" s="123"/>
      <c r="CY57" s="438"/>
      <c r="CZ57" s="438"/>
      <c r="DD57" s="437"/>
      <c r="DE57" s="437"/>
      <c r="DF57" s="437"/>
      <c r="DG57" s="445"/>
    </row>
    <row r="58" spans="1:111" ht="129" customHeight="1" x14ac:dyDescent="0.25">
      <c r="A58" s="427" t="s">
        <v>53</v>
      </c>
      <c r="B58" s="427" t="s">
        <v>27</v>
      </c>
      <c r="C58" s="427" t="s">
        <v>27</v>
      </c>
      <c r="D58" s="493" t="s">
        <v>220</v>
      </c>
      <c r="E58" s="427" t="s">
        <v>545</v>
      </c>
      <c r="F58" s="427" t="s">
        <v>546</v>
      </c>
      <c r="L58" s="427" t="s">
        <v>547</v>
      </c>
      <c r="M58" s="462" t="s">
        <v>548</v>
      </c>
      <c r="N58" s="442" t="s">
        <v>9</v>
      </c>
      <c r="O58" s="442" t="s">
        <v>14</v>
      </c>
      <c r="P58" s="442"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42">
        <f>(IF(AD58="Fuerte",100,IF(AD58="Moderado",50,0))+IF(AD59="Fuerte",100,IF(AD59="Moderado",50,0)))/2</f>
        <v>100</v>
      </c>
      <c r="AF58" s="442" t="str">
        <f>IF(AE58=100,"Fuerte",IF(OR(AE58=99,AE58&gt;=50),"Moderado","Débil"))</f>
        <v>Fuerte</v>
      </c>
      <c r="AG58" s="442" t="s">
        <v>150</v>
      </c>
      <c r="AH58" s="442" t="s">
        <v>152</v>
      </c>
      <c r="AI58" s="442" t="str">
        <f>VLOOKUP(IF(DE58=0,DE58+1,DE58),[9]Validacion!$J$15:$K$19,2,FALSE)</f>
        <v>Rara Vez</v>
      </c>
      <c r="AJ58" s="442" t="str">
        <f>VLOOKUP(IF(DG58=0,DG58+1,DG58),[9]Validacion!$J$23:$K$27,2,FALSE)</f>
        <v>Mayor</v>
      </c>
      <c r="AK58" s="442" t="str">
        <f>INDEX([9]Validacion!$C$15:$G$19,IF(DE58=0,DE58+1,'Mapa de Riesgos'!DE58:DE59),IF(DG58=0,DG58+1,'Mapa de Riesgos'!DG58:DG59))</f>
        <v>Alta</v>
      </c>
      <c r="AL58" s="442" t="s">
        <v>226</v>
      </c>
      <c r="AM58" s="114" t="s">
        <v>550</v>
      </c>
      <c r="AN58" s="93" t="s">
        <v>551</v>
      </c>
      <c r="AO58" s="93" t="s">
        <v>552</v>
      </c>
      <c r="AP58" s="84">
        <v>43467</v>
      </c>
      <c r="AQ58" s="84">
        <v>43830</v>
      </c>
      <c r="AR58" s="93" t="s">
        <v>553</v>
      </c>
      <c r="AS58" s="20"/>
      <c r="AT58" s="20"/>
      <c r="AU58" s="93"/>
      <c r="AV58" s="93"/>
      <c r="AW58" s="119"/>
      <c r="AX58" s="86"/>
      <c r="AY58" s="491"/>
      <c r="AZ58" s="153"/>
      <c r="BA58" s="436"/>
      <c r="BB58" s="91"/>
      <c r="BC58" s="91"/>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93"/>
      <c r="CD58" s="93"/>
      <c r="CE58" s="93"/>
      <c r="CF58" s="93"/>
      <c r="CG58" s="93"/>
      <c r="CH58" s="93"/>
      <c r="CI58" s="93"/>
      <c r="CJ58" s="93"/>
      <c r="CK58" s="93"/>
      <c r="CY58" s="436">
        <f>VLOOKUP(N58,[9]Validacion!$I$15:$M$19,2,FALSE)</f>
        <v>3</v>
      </c>
      <c r="CZ58" s="436">
        <f>VLOOKUP(O58,[9]Validacion!$I$23:$J$27,2,FALSE)</f>
        <v>4</v>
      </c>
      <c r="DD58" s="436">
        <f>VLOOKUP($N58,[9]Validacion!$I$15:$M$19,2,FALSE)</f>
        <v>3</v>
      </c>
      <c r="DE58" s="436">
        <f>IF(AF58="Fuerte",DD58-2,IF(AND(AF58="Moderado",AG58="Directamente",AH58="Directamente"),DD58-1,IF(AND(AF58="Moderado",AG58="No Disminuye",AH58="Directamente"),DD58,IF(AND(AF58="Moderado",AG58="Directamente",AH58="No Disminuye"),DD58-1,DD58))))</f>
        <v>1</v>
      </c>
      <c r="DF58" s="436">
        <f>VLOOKUP($O58,[9]Validacion!$I$23:$J$27,2,FALSE)</f>
        <v>4</v>
      </c>
      <c r="DG58" s="445">
        <f>IF(AF58="Fuerte",DF58,IF(AND(AF58="Moderado",AG58="Directamente",AH58="Directamente"),DF58-1,IF(AND(AF58="Moderado",AG58="No Disminuye",AH58="Directamente"),DF58-1,IF(AND(AF58="Moderado",AG58="Directamente",AH58="No Disminuye"),DF58,DF58))))</f>
        <v>4</v>
      </c>
    </row>
    <row r="59" spans="1:111" ht="129" customHeight="1" thickBot="1" x14ac:dyDescent="0.3">
      <c r="A59" s="427"/>
      <c r="B59" s="427"/>
      <c r="C59" s="427"/>
      <c r="D59" s="493"/>
      <c r="E59" s="427"/>
      <c r="F59" s="427"/>
      <c r="L59" s="427"/>
      <c r="M59" s="462"/>
      <c r="N59" s="442"/>
      <c r="O59" s="442"/>
      <c r="P59" s="442"/>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42"/>
      <c r="AF59" s="442"/>
      <c r="AG59" s="442"/>
      <c r="AH59" s="442"/>
      <c r="AI59" s="442"/>
      <c r="AJ59" s="442"/>
      <c r="AK59" s="442"/>
      <c r="AL59" s="442"/>
      <c r="AM59" s="114" t="s">
        <v>555</v>
      </c>
      <c r="AN59" s="93" t="s">
        <v>556</v>
      </c>
      <c r="AO59" s="93" t="s">
        <v>552</v>
      </c>
      <c r="AP59" s="84">
        <v>43467</v>
      </c>
      <c r="AQ59" s="84">
        <v>43830</v>
      </c>
      <c r="AR59" s="93" t="s">
        <v>356</v>
      </c>
      <c r="AS59" s="154"/>
      <c r="AT59" s="154"/>
      <c r="AU59" s="93"/>
      <c r="AV59" s="93"/>
      <c r="AW59" s="137"/>
      <c r="AX59" s="86"/>
      <c r="AY59" s="492"/>
      <c r="AZ59" s="155"/>
      <c r="BA59" s="438"/>
      <c r="BB59" s="92"/>
      <c r="BC59" s="92"/>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93"/>
      <c r="CD59" s="93"/>
      <c r="CE59" s="93"/>
      <c r="CF59" s="93"/>
      <c r="CG59" s="93"/>
      <c r="CH59" s="93"/>
      <c r="CI59" s="93"/>
      <c r="CJ59" s="93"/>
      <c r="CK59" s="93"/>
      <c r="CY59" s="438"/>
      <c r="CZ59" s="438"/>
      <c r="DD59" s="437"/>
      <c r="DE59" s="437"/>
      <c r="DF59" s="437"/>
      <c r="DG59" s="445"/>
    </row>
    <row r="60" spans="1:111" ht="174" customHeight="1" thickBot="1" x14ac:dyDescent="0.3">
      <c r="A60" s="427" t="s">
        <v>26</v>
      </c>
      <c r="B60" s="427" t="s">
        <v>196</v>
      </c>
      <c r="C60" s="427" t="s">
        <v>196</v>
      </c>
      <c r="D60" s="490" t="s">
        <v>156</v>
      </c>
      <c r="E60" s="427" t="s">
        <v>557</v>
      </c>
      <c r="F60" s="470" t="s">
        <v>558</v>
      </c>
      <c r="L60" s="470" t="s">
        <v>559</v>
      </c>
      <c r="M60" s="470" t="s">
        <v>560</v>
      </c>
      <c r="N60" s="442" t="s">
        <v>9</v>
      </c>
      <c r="O60" s="442" t="s">
        <v>14</v>
      </c>
      <c r="P60" s="442" t="str">
        <f>INDEX([9]Validacion!$C$15:$G$19,'Mapa de Riesgos'!CY60:CY62,'Mapa de Riesgos'!CZ60:CZ62)</f>
        <v>Extrema</v>
      </c>
      <c r="Q60" s="114"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2" t="str">
        <f>IF(AND(AA60="Moderado",AB60="Moderado",AC60=100),"Moderado",IF(AC60=200,"Fuerte",IF(OR(AC60=150,),"Moderado","Débil")))</f>
        <v>Fuerte</v>
      </c>
      <c r="AE60" s="444">
        <f>(IF(AD60="Fuerte",100,IF(AD60="Moderado",50,0))+IF(AD61="Fuerte",100,IF(AD61="Moderado",50,0))+IF(AD62="Fuerte",100,IF(AD62="Moderado",50,0)))/3</f>
        <v>100</v>
      </c>
      <c r="AF60" s="442" t="str">
        <f>IF(AE60=100,"Fuerte",IF(OR(AE60=99,AE60&gt;=50),"Moderado","Débil"))</f>
        <v>Fuerte</v>
      </c>
      <c r="AG60" s="442" t="s">
        <v>150</v>
      </c>
      <c r="AH60" s="442" t="s">
        <v>152</v>
      </c>
      <c r="AI60" s="442" t="str">
        <f>VLOOKUP(IF(DE60=0,DE60+1,DE60),[9]Validacion!$J$15:$K$19,2,FALSE)</f>
        <v>Rara Vez</v>
      </c>
      <c r="AJ60" s="442" t="str">
        <f>VLOOKUP(IF(DG60=0,DG60+1,DG60),[9]Validacion!$J$23:$K$27,2,FALSE)</f>
        <v>Mayor</v>
      </c>
      <c r="AK60" s="442" t="str">
        <f>INDEX([9]Validacion!$C$15:$G$19,IF(DE60=0,DE60+1,'Mapa de Riesgos'!DE60:DE62),IF(DG60=0,DG60+1,'Mapa de Riesgos'!DG60:DG62))</f>
        <v>Alta</v>
      </c>
      <c r="AL60" s="442"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36">
        <f>VLOOKUP($N60,[9]Validacion!$I$15:$M$19,2,FALSE)</f>
        <v>3</v>
      </c>
      <c r="CZ60" s="436">
        <f>VLOOKUP($O60,[9]Validacion!$I$23:$J$27,2,FALSE)</f>
        <v>4</v>
      </c>
      <c r="DD60" s="436">
        <f>VLOOKUP($N60,[9]Validacion!$I$15:$M$19,2,FALSE)</f>
        <v>3</v>
      </c>
      <c r="DE60" s="436">
        <f>IF(AF60="Fuerte",DD60-2,IF(AND(AF60="Moderado",AG60="Directamente",AH60="Directamente"),DD60-1,IF(AND(AF60="Moderado",AG60="No Disminuye",AH60="Directamente"),DD60,IF(AND(AF60="Moderado",AG60="Directamente",AH60="No Disminuye"),DD60-1,DD60))))</f>
        <v>1</v>
      </c>
      <c r="DF60" s="436">
        <f>VLOOKUP($O60,[9]Validacion!$I$23:$J$27,2,FALSE)</f>
        <v>4</v>
      </c>
      <c r="DG60" s="445">
        <f>IF(AF60="Fuerte",DF60,IF(AND(AF60="Moderado",AG60="Directamente",AH60="Directamente"),DF60-1,IF(AND(AF60="Moderado",AG60="No Disminuye",AH60="Directamente"),DF60-1,IF(AND(AF60="Moderado",AG60="Directamente",AH60="No Disminuye"),DF60,DF60))))</f>
        <v>4</v>
      </c>
    </row>
    <row r="61" spans="1:111" ht="145.5" customHeight="1" x14ac:dyDescent="0.25">
      <c r="A61" s="427"/>
      <c r="B61" s="427"/>
      <c r="C61" s="427"/>
      <c r="D61" s="490"/>
      <c r="E61" s="427"/>
      <c r="F61" s="470"/>
      <c r="L61" s="470"/>
      <c r="M61" s="470"/>
      <c r="N61" s="442"/>
      <c r="O61" s="442"/>
      <c r="P61" s="442"/>
      <c r="Q61" s="114"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2" t="str">
        <f>IF(AND(AA61="Moderado",AB61="Moderado",AC61=100),"Moderado",IF(AC61=200,"Fuerte",IF(OR(AC61=150,),"Moderado","Débil")))</f>
        <v>Fuerte</v>
      </c>
      <c r="AE61" s="444"/>
      <c r="AF61" s="442"/>
      <c r="AG61" s="442"/>
      <c r="AH61" s="442"/>
      <c r="AI61" s="442"/>
      <c r="AJ61" s="442"/>
      <c r="AK61" s="442"/>
      <c r="AL61" s="442"/>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6"/>
      <c r="CY61" s="437"/>
      <c r="CZ61" s="437"/>
      <c r="DD61" s="437"/>
      <c r="DE61" s="437"/>
      <c r="DF61" s="437"/>
      <c r="DG61" s="445"/>
    </row>
    <row r="62" spans="1:111" ht="82.5" customHeight="1" x14ac:dyDescent="0.25">
      <c r="A62" s="427"/>
      <c r="B62" s="427"/>
      <c r="C62" s="427"/>
      <c r="D62" s="490"/>
      <c r="E62" s="427"/>
      <c r="F62" s="470"/>
      <c r="L62" s="470"/>
      <c r="M62" s="470"/>
      <c r="N62" s="442"/>
      <c r="O62" s="442"/>
      <c r="P62" s="442"/>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2" t="str">
        <f t="shared" ref="AD62" si="8">IF(AND(AA62="Moderado",AB62="Moderado",AC62=100),"Moderado",IF(AC62=200,"Fuerte",IF(OR(AC62=150,),"Moderado","Débil")))</f>
        <v>Fuerte</v>
      </c>
      <c r="AE62" s="444"/>
      <c r="AF62" s="442"/>
      <c r="AG62" s="442"/>
      <c r="AH62" s="442"/>
      <c r="AI62" s="442"/>
      <c r="AJ62" s="442"/>
      <c r="AK62" s="442"/>
      <c r="AL62" s="442"/>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38"/>
      <c r="CZ62" s="438"/>
      <c r="DD62" s="438"/>
      <c r="DE62" s="438"/>
      <c r="DF62" s="438"/>
      <c r="DG62" s="445"/>
    </row>
    <row r="63" spans="1:111" ht="26.25" customHeight="1" x14ac:dyDescent="0.25"/>
    <row r="64" spans="1:111" ht="26.25" customHeight="1" x14ac:dyDescent="0.25"/>
    <row r="65" spans="1:129" ht="33" customHeight="1" x14ac:dyDescent="0.25">
      <c r="D65" s="494" t="s">
        <v>42</v>
      </c>
      <c r="E65" s="494"/>
      <c r="F65" s="494"/>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'\Users\mac\Documents\PDD 2020-2024\Users\mac\Documents\FURAG\Users\pttovar\Downloads\[MAPA DE RIESGOS CORRUPCIÓN IPES 2019 V1 AJUSTADA 210319.xlsx]DATOS '!#REF!</xm:f>
            <x14:dxf>
              <fill>
                <patternFill>
                  <bgColor rgb="FF00B050"/>
                </patternFill>
              </fill>
            </x14:dxf>
          </x14:cfRule>
          <x14:cfRule type="cellIs" priority="241" operator="equal" id="{B6B9C171-8E1F-4A25-8ECB-ECE1DE820AB0}">
            <xm:f>'\Users\mac\Documents\PDD 2020-2024\Users\mac\Documents\FURAG\Users\pttovar\Downloads\[MAPA DE RIESGOS CORRUPCIÓN IPES 2019 V1 AJUSTADA 210319.xlsx]DATOS '!#REF!</xm:f>
            <x14:dxf>
              <fill>
                <patternFill>
                  <bgColor rgb="FF92D050"/>
                </patternFill>
              </fill>
            </x14:dxf>
          </x14:cfRule>
          <x14:cfRule type="cellIs" priority="242" operator="equal" id="{25ACFC28-ACC8-42C7-B9A4-CCEA8956753D}">
            <xm:f>'\Users\mac\Documents\PDD 2020-2024\Users\mac\Documents\FURAG\Users\pttovar\Downloads\[MAPA DE RIESGOS CORRUPCIÓN IPES 2019 V1 AJUSTADA 210319.xlsx]DATOS '!#REF!</xm:f>
            <x14:dxf>
              <fill>
                <patternFill>
                  <bgColor rgb="FFFFFF00"/>
                </patternFill>
              </fill>
            </x14:dxf>
          </x14:cfRule>
          <x14:cfRule type="cellIs" priority="243" operator="equal" id="{141F8D8F-D510-4FF5-8AB8-B1D39690CCFC}">
            <xm:f>'\Users\mac\Documents\PDD 2020-2024\Users\mac\Documents\FURAG\Users\pttovar\Downloads\[MAPA DE RIESGOS CORRUPCIÓN IPES 2019 V1 AJUSTADA 210319.xlsx]DATOS '!#REF!</xm:f>
            <x14:dxf>
              <fill>
                <patternFill>
                  <bgColor rgb="FFFFC000"/>
                </patternFill>
              </fill>
            </x14:dxf>
          </x14:cfRule>
          <x14:cfRule type="cellIs" priority="244" operator="equal" id="{820FA500-D9A7-441F-93F9-BD5FD2E6421B}">
            <xm:f>'\Users\mac\Documents\PDD 2020-2024\Users\mac\Documents\FURAG\Users\pttovar\Downloads\[MAPA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'\Users\mac\Documents\PDD 2020-2024\Users\mac\Documents\FURAG\Users\pttovar\Downloads\[MAPA DE RIESGOS CORRUPCIÓN IPES 2019 V1 AJUSTADA 210319.xlsx]DATOS '!#REF!</xm:f>
            <x14:dxf>
              <fill>
                <patternFill>
                  <bgColor rgb="FF00B050"/>
                </patternFill>
              </fill>
            </x14:dxf>
          </x14:cfRule>
          <x14:cfRule type="cellIs" priority="246" operator="equal" id="{575C275D-6170-41C6-A555-4DE960D25192}">
            <xm:f>'\Users\mac\Documents\PDD 2020-2024\Users\mac\Documents\FURAG\Users\pttovar\Downloads\[MAPA DE RIESGOS CORRUPCIÓN IPES 2019 V1 AJUSTADA 210319.xlsx]DATOS '!#REF!</xm:f>
            <x14:dxf>
              <fill>
                <patternFill>
                  <bgColor rgb="FF92D050"/>
                </patternFill>
              </fill>
            </x14:dxf>
          </x14:cfRule>
          <x14:cfRule type="cellIs" priority="247" operator="equal" id="{4C4B8737-1B8A-4F8D-BC76-A4715542CD98}">
            <xm:f>'\Users\mac\Documents\PDD 2020-2024\Users\mac\Documents\FURAG\Users\pttovar\Downloads\[MAPA DE RIESGOS CORRUPCIÓN IPES 2019 V1 AJUSTADA 210319.xlsx]DATOS '!#REF!</xm:f>
            <x14:dxf>
              <fill>
                <patternFill>
                  <bgColor rgb="FFFFFF00"/>
                </patternFill>
              </fill>
            </x14:dxf>
          </x14:cfRule>
          <x14:cfRule type="cellIs" priority="248" operator="equal" id="{39D39FD6-4773-4163-AF19-F966963E54E8}">
            <xm:f>'\Users\mac\Documents\PDD 2020-2024\Users\mac\Documents\FURAG\Users\pttovar\Downloads\[MAPA DE RIESGOS CORRUPCIÓN IPES 2019 V1 AJUSTADA 210319.xlsx]DATOS '!#REF!</xm:f>
            <x14:dxf>
              <fill>
                <patternFill>
                  <bgColor rgb="FFFFC000"/>
                </patternFill>
              </fill>
            </x14:dxf>
          </x14:cfRule>
          <x14:cfRule type="cellIs" priority="249" operator="equal" id="{3928A26B-DB65-4A01-8643-E35C5E33E5DC}">
            <xm:f>'\Users\mac\Documents\PDD 2020-2024\Users\mac\Documents\FURAG\Users\pttovar\Downloads\[MAPA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'\Users\mac\Documents\PDD 2020-2024\Users\mac\Documents\FURAG\Users\pttovar\Downloads\[MAPA DE RIESGOS CORRUPCIÓN IPES 2019 V1 AJUSTADA 210319.xlsx]DATOS '!#REF!</xm:f>
            <x14:dxf>
              <fill>
                <patternFill>
                  <bgColor rgb="FF92D050"/>
                </patternFill>
              </fill>
            </x14:dxf>
          </x14:cfRule>
          <x14:cfRule type="cellIs" priority="251" operator="equal" id="{973276DB-9917-45D0-9805-575D2409AA3B}">
            <xm:f>'\Users\mac\Documents\PDD 2020-2024\Users\mac\Documents\FURAG\Users\pttovar\Downloads\[MAPA DE RIESGOS CORRUPCIÓN IPES 2019 V1 AJUSTADA 210319.xlsx]DATOS '!#REF!</xm:f>
            <x14:dxf>
              <fill>
                <patternFill>
                  <bgColor rgb="FFFFFF00"/>
                </patternFill>
              </fill>
            </x14:dxf>
          </x14:cfRule>
          <x14:cfRule type="cellIs" priority="252" operator="equal" id="{3B77BDF3-BBF6-4044-8C14-8FB588A68753}">
            <xm:f>'\Users\mac\Documents\PDD 2020-2024\Users\mac\Documents\FURAG\Users\pttovar\Downloads\[MAPA DE RIESGOS CORRUPCIÓN IPES 2019 V1 AJUSTADA 210319.xlsx]DATOS '!#REF!</xm:f>
            <x14:dxf>
              <fill>
                <patternFill>
                  <bgColor rgb="FFFFC000"/>
                </patternFill>
              </fill>
            </x14:dxf>
          </x14:cfRule>
          <x14:cfRule type="cellIs" priority="253" operator="equal" id="{469B1385-6F64-4324-948B-1CE0F3F5DBC7}">
            <xm:f>'\Users\mac\Documents\PDD 2020-2024\Users\mac\Documents\FURAG\Users\pttovar\Downloads\[MAPA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'\Users\mac\Documents\PDD 2020-2024\Users\mac\Documents\FURAG\Users\pttovar\Downloads\[MAPA DE RIESGOS CORRUPCIÓN IPES 2019 V1 AJUSTADA 210319.xlsx]DATOS '!#REF!</xm:f>
            <x14:dxf>
              <fill>
                <patternFill>
                  <bgColor rgb="FF00B050"/>
                </patternFill>
              </fill>
            </x14:dxf>
          </x14:cfRule>
          <x14:cfRule type="cellIs" priority="227" operator="equal" id="{613C77E3-C00A-4763-ADFF-6D7BB8419832}">
            <xm:f>'\Users\mac\Documents\PDD 2020-2024\Users\mac\Documents\FURAG\Users\pttovar\Downloads\[MAPA DE RIESGOS CORRUPCIÓN IPES 2019 V1 AJUSTADA 210319.xlsx]DATOS '!#REF!</xm:f>
            <x14:dxf>
              <fill>
                <patternFill>
                  <bgColor rgb="FF92D050"/>
                </patternFill>
              </fill>
            </x14:dxf>
          </x14:cfRule>
          <x14:cfRule type="cellIs" priority="228" operator="equal" id="{308BB363-5848-48D6-82F4-4BDFE668F3F0}">
            <xm:f>'\Users\mac\Documents\PDD 2020-2024\Users\mac\Documents\FURAG\Users\pttovar\Downloads\[MAPA DE RIESGOS CORRUPCIÓN IPES 2019 V1 AJUSTADA 210319.xlsx]DATOS '!#REF!</xm:f>
            <x14:dxf>
              <fill>
                <patternFill>
                  <bgColor rgb="FFFFFF00"/>
                </patternFill>
              </fill>
            </x14:dxf>
          </x14:cfRule>
          <x14:cfRule type="cellIs" priority="229" operator="equal" id="{22837721-5937-4EF5-B2EA-DF224EA774B3}">
            <xm:f>'\Users\mac\Documents\PDD 2020-2024\Users\mac\Documents\FURAG\Users\pttovar\Downloads\[MAPA DE RIESGOS CORRUPCIÓN IPES 2019 V1 AJUSTADA 210319.xlsx]DATOS '!#REF!</xm:f>
            <x14:dxf>
              <fill>
                <patternFill>
                  <bgColor rgb="FFFFC000"/>
                </patternFill>
              </fill>
            </x14:dxf>
          </x14:cfRule>
          <x14:cfRule type="cellIs" priority="230" operator="equal" id="{15085ED9-F513-4901-B1F5-F5D9F2FDAE87}">
            <xm:f>'\Users\mac\Documents\PDD 2020-2024\Users\mac\Documents\FURAG\Users\pttovar\Downloads\[MAPA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'\Users\mac\Documents\PDD 2020-2024\Users\mac\Documents\FURAG\Users\pttovar\Downloads\[MAPA DE RIESGOS CORRUPCIÓN IPES 2019 V1 AJUSTADA 210319.xlsx]DATOS '!#REF!</xm:f>
            <x14:dxf>
              <fill>
                <patternFill>
                  <bgColor rgb="FF00B050"/>
                </patternFill>
              </fill>
            </x14:dxf>
          </x14:cfRule>
          <x14:cfRule type="cellIs" priority="232" operator="equal" id="{51D454A0-E2C4-4774-8737-15671F940A8E}">
            <xm:f>'\Users\mac\Documents\PDD 2020-2024\Users\mac\Documents\FURAG\Users\pttovar\Downloads\[MAPA DE RIESGOS CORRUPCIÓN IPES 2019 V1 AJUSTADA 210319.xlsx]DATOS '!#REF!</xm:f>
            <x14:dxf>
              <fill>
                <patternFill>
                  <bgColor rgb="FF92D050"/>
                </patternFill>
              </fill>
            </x14:dxf>
          </x14:cfRule>
          <x14:cfRule type="cellIs" priority="233" operator="equal" id="{AD264D9E-D2A5-445D-9A5E-CF457F461EEE}">
            <xm:f>'\Users\mac\Documents\PDD 2020-2024\Users\mac\Documents\FURAG\Users\pttovar\Downloads\[MAPA DE RIESGOS CORRUPCIÓN IPES 2019 V1 AJUSTADA 210319.xlsx]DATOS '!#REF!</xm:f>
            <x14:dxf>
              <fill>
                <patternFill>
                  <bgColor rgb="FFFFFF00"/>
                </patternFill>
              </fill>
            </x14:dxf>
          </x14:cfRule>
          <x14:cfRule type="cellIs" priority="234" operator="equal" id="{FF49B558-7C7B-4D08-B8DE-4A36430F3A0C}">
            <xm:f>'\Users\mac\Documents\PDD 2020-2024\Users\mac\Documents\FURAG\Users\pttovar\Downloads\[MAPA DE RIESGOS CORRUPCIÓN IPES 2019 V1 AJUSTADA 210319.xlsx]DATOS '!#REF!</xm:f>
            <x14:dxf>
              <fill>
                <patternFill>
                  <bgColor rgb="FFFFC000"/>
                </patternFill>
              </fill>
            </x14:dxf>
          </x14:cfRule>
          <x14:cfRule type="cellIs" priority="235" operator="equal" id="{62111C01-4EC6-4642-994E-7C1D1598DE81}">
            <xm:f>'\Users\mac\Documents\PDD 2020-2024\Users\mac\Documents\FURAG\Users\pttovar\Downloads\[MAPA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'\Users\mac\Documents\PDD 2020-2024\Users\mac\Documents\FURAG\Users\pttovar\Downloads\[MAPA DE RIESGOS CORRUPCIÓN IPES 2019 V1 AJUSTADA 210319.xlsx]DATOS '!#REF!</xm:f>
            <x14:dxf>
              <fill>
                <patternFill>
                  <bgColor rgb="FF92D050"/>
                </patternFill>
              </fill>
            </x14:dxf>
          </x14:cfRule>
          <x14:cfRule type="cellIs" priority="237" operator="equal" id="{F8E1C4E9-96B5-403F-AE0C-049D7E680B2A}">
            <xm:f>'\Users\mac\Documents\PDD 2020-2024\Users\mac\Documents\FURAG\Users\pttovar\Downloads\[MAPA DE RIESGOS CORRUPCIÓN IPES 2019 V1 AJUSTADA 210319.xlsx]DATOS '!#REF!</xm:f>
            <x14:dxf>
              <fill>
                <patternFill>
                  <bgColor rgb="FFFFFF00"/>
                </patternFill>
              </fill>
            </x14:dxf>
          </x14:cfRule>
          <x14:cfRule type="cellIs" priority="238" operator="equal" id="{1CB8079B-29E4-439E-90D9-CC331A78C74A}">
            <xm:f>'\Users\mac\Documents\PDD 2020-2024\Users\mac\Documents\FURAG\Users\pttovar\Downloads\[MAPA DE RIESGOS CORRUPCIÓN IPES 2019 V1 AJUSTADA 210319.xlsx]DATOS '!#REF!</xm:f>
            <x14:dxf>
              <fill>
                <patternFill>
                  <bgColor rgb="FFFFC000"/>
                </patternFill>
              </fill>
            </x14:dxf>
          </x14:cfRule>
          <x14:cfRule type="cellIs" priority="239" operator="equal" id="{FE94F9C4-146F-4D5D-A2D1-B2D8878B101C}">
            <xm:f>'\Users\mac\Documents\PDD 2020-2024\Users\mac\Documents\FURAG\Users\pttovar\Downloads\[MAPA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'\Users\mac\Documents\PDD 2020-2024\Users\mac\Documents\FURAG\Users\pttovar\Downloads\[MAPA DE RIESGOS CORRUPCIÓN IPES 2019 V1 AJUSTADA 210319.xlsx]DATOS '!#REF!</xm:f>
            <x14:dxf>
              <fill>
                <patternFill>
                  <bgColor rgb="FF00B050"/>
                </patternFill>
              </fill>
            </x14:dxf>
          </x14:cfRule>
          <x14:cfRule type="cellIs" priority="213" operator="equal" id="{1BB184D0-7E4D-4127-9048-C45FFB11057B}">
            <xm:f>'\Users\mac\Documents\PDD 2020-2024\Users\mac\Documents\FURAG\Users\pttovar\Downloads\[MAPA DE RIESGOS CORRUPCIÓN IPES 2019 V1 AJUSTADA 210319.xlsx]DATOS '!#REF!</xm:f>
            <x14:dxf>
              <fill>
                <patternFill>
                  <bgColor rgb="FF92D050"/>
                </patternFill>
              </fill>
            </x14:dxf>
          </x14:cfRule>
          <x14:cfRule type="cellIs" priority="214" operator="equal" id="{130A11E4-E9F4-4C20-8376-1B6AF5CF1848}">
            <xm:f>'\Users\mac\Documents\PDD 2020-2024\Users\mac\Documents\FURAG\Users\pttovar\Downloads\[MAPA DE RIESGOS CORRUPCIÓN IPES 2019 V1 AJUSTADA 210319.xlsx]DATOS '!#REF!</xm:f>
            <x14:dxf>
              <fill>
                <patternFill>
                  <bgColor rgb="FFFFFF00"/>
                </patternFill>
              </fill>
            </x14:dxf>
          </x14:cfRule>
          <x14:cfRule type="cellIs" priority="215" operator="equal" id="{1B7DAC13-4C38-483B-B7E9-F626737AA61F}">
            <xm:f>'\Users\mac\Documents\PDD 2020-2024\Users\mac\Documents\FURAG\Users\pttovar\Downloads\[MAPA DE RIESGOS CORRUPCIÓN IPES 2019 V1 AJUSTADA 210319.xlsx]DATOS '!#REF!</xm:f>
            <x14:dxf>
              <fill>
                <patternFill>
                  <bgColor rgb="FFFFC000"/>
                </patternFill>
              </fill>
            </x14:dxf>
          </x14:cfRule>
          <x14:cfRule type="cellIs" priority="216" operator="equal" id="{2D297C4C-EFBD-45BB-BF8D-8B95ECED1256}">
            <xm:f>'\Users\mac\Documents\PDD 2020-2024\Users\mac\Documents\FURAG\Users\pttovar\Downloads\[MAPA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'\Users\mac\Documents\PDD 2020-2024\Users\mac\Documents\FURAG\Users\pttovar\Downloads\[MAPA DE RIESGOS CORRUPCIÓN IPES 2019 V1 AJUSTADA 210319.xlsx]DATOS '!#REF!</xm:f>
            <x14:dxf>
              <fill>
                <patternFill>
                  <bgColor rgb="FF00B050"/>
                </patternFill>
              </fill>
            </x14:dxf>
          </x14:cfRule>
          <x14:cfRule type="cellIs" priority="218" operator="equal" id="{725E32B8-BBA3-4E12-9CD6-3C36CCDE338C}">
            <xm:f>'\Users\mac\Documents\PDD 2020-2024\Users\mac\Documents\FURAG\Users\pttovar\Downloads\[MAPA DE RIESGOS CORRUPCIÓN IPES 2019 V1 AJUSTADA 210319.xlsx]DATOS '!#REF!</xm:f>
            <x14:dxf>
              <fill>
                <patternFill>
                  <bgColor rgb="FF92D050"/>
                </patternFill>
              </fill>
            </x14:dxf>
          </x14:cfRule>
          <x14:cfRule type="cellIs" priority="219" operator="equal" id="{E4A5221C-4376-4AF2-B409-9175A236E76E}">
            <xm:f>'\Users\mac\Documents\PDD 2020-2024\Users\mac\Documents\FURAG\Users\pttovar\Downloads\[MAPA DE RIESGOS CORRUPCIÓN IPES 2019 V1 AJUSTADA 210319.xlsx]DATOS '!#REF!</xm:f>
            <x14:dxf>
              <fill>
                <patternFill>
                  <bgColor rgb="FFFFFF00"/>
                </patternFill>
              </fill>
            </x14:dxf>
          </x14:cfRule>
          <x14:cfRule type="cellIs" priority="220" operator="equal" id="{AF2DD8A3-AA54-492D-9200-F1FAFB73D763}">
            <xm:f>'\Users\mac\Documents\PDD 2020-2024\Users\mac\Documents\FURAG\Users\pttovar\Downloads\[MAPA DE RIESGOS CORRUPCIÓN IPES 2019 V1 AJUSTADA 210319.xlsx]DATOS '!#REF!</xm:f>
            <x14:dxf>
              <fill>
                <patternFill>
                  <bgColor rgb="FFFFC000"/>
                </patternFill>
              </fill>
            </x14:dxf>
          </x14:cfRule>
          <x14:cfRule type="cellIs" priority="221" operator="equal" id="{5FE3FA94-31CC-401B-B027-954CCA8C70E2}">
            <xm:f>'\Users\mac\Documents\PDD 2020-2024\Users\mac\Documents\FURAG\Users\pttovar\Downloads\[MAPA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'\Users\mac\Documents\PDD 2020-2024\Users\mac\Documents\FURAG\Users\pttovar\Downloads\[MAPA DE RIESGOS CORRUPCIÓN IPES 2019 V1 AJUSTADA 210319.xlsx]DATOS '!#REF!</xm:f>
            <x14:dxf>
              <fill>
                <patternFill>
                  <bgColor rgb="FF92D050"/>
                </patternFill>
              </fill>
            </x14:dxf>
          </x14:cfRule>
          <x14:cfRule type="cellIs" priority="223" operator="equal" id="{08B35356-CB8F-4B91-964A-C94760F5CF77}">
            <xm:f>'\Users\mac\Documents\PDD 2020-2024\Users\mac\Documents\FURAG\Users\pttovar\Downloads\[MAPA DE RIESGOS CORRUPCIÓN IPES 2019 V1 AJUSTADA 210319.xlsx]DATOS '!#REF!</xm:f>
            <x14:dxf>
              <fill>
                <patternFill>
                  <bgColor rgb="FFFFFF00"/>
                </patternFill>
              </fill>
            </x14:dxf>
          </x14:cfRule>
          <x14:cfRule type="cellIs" priority="224" operator="equal" id="{B49CADB3-255C-438E-8819-F90D4D3D99BF}">
            <xm:f>'\Users\mac\Documents\PDD 2020-2024\Users\mac\Documents\FURAG\Users\pttovar\Downloads\[MAPA DE RIESGOS CORRUPCIÓN IPES 2019 V1 AJUSTADA 210319.xlsx]DATOS '!#REF!</xm:f>
            <x14:dxf>
              <fill>
                <patternFill>
                  <bgColor rgb="FFFFC000"/>
                </patternFill>
              </fill>
            </x14:dxf>
          </x14:cfRule>
          <x14:cfRule type="cellIs" priority="225" operator="equal" id="{BF238AD4-8855-4033-9C13-0522B8BBEB2B}">
            <xm:f>'\Users\mac\Documents\PDD 2020-2024\Users\mac\Documents\FURAG\Users\pttovar\Downloads\[MAPA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'\Users\mac\Documents\PDD 2020-2024\Users\mac\Documents\FURAG\Users\pttovar\Downloads\[MAPA DE RIESGOS CORRUPCIÓN IPES 2019 V1 AJUSTADA 210319.xlsx]DATOS '!#REF!</xm:f>
            <x14:dxf>
              <fill>
                <patternFill>
                  <bgColor rgb="FF92D050"/>
                </patternFill>
              </fill>
            </x14:dxf>
          </x14:cfRule>
          <x14:cfRule type="cellIs" priority="209" operator="equal" id="{9C88E953-8103-4291-BC67-F89D32D11E26}">
            <xm:f>'\Users\mac\Documents\PDD 2020-2024\Users\mac\Documents\FURAG\Users\pttovar\Downloads\[MAPA DE RIESGOS CORRUPCIÓN IPES 2019 V1 AJUSTADA 210319.xlsx]DATOS '!#REF!</xm:f>
            <x14:dxf>
              <fill>
                <patternFill>
                  <bgColor rgb="FFFFFF00"/>
                </patternFill>
              </fill>
            </x14:dxf>
          </x14:cfRule>
          <x14:cfRule type="cellIs" priority="210" operator="equal" id="{31D0F62A-9BF4-4F2E-BC19-D758C206164E}">
            <xm:f>'\Users\mac\Documents\PDD 2020-2024\Users\mac\Documents\FURAG\Users\pttovar\Downloads\[MAPA DE RIESGOS CORRUPCIÓN IPES 2019 V1 AJUSTADA 210319.xlsx]DATOS '!#REF!</xm:f>
            <x14:dxf>
              <fill>
                <patternFill>
                  <bgColor rgb="FFFFC000"/>
                </patternFill>
              </fill>
            </x14:dxf>
          </x14:cfRule>
          <x14:cfRule type="cellIs" priority="211" operator="equal" id="{DD3121D1-3727-44E0-BD20-497C941D3AA1}">
            <xm:f>'\Users\mac\Documents\PDD 2020-2024\Users\mac\Documents\FURAG\Users\pttovar\Downloads\[MAPA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'\Users\mac\Documents\PDD 2020-2024\Users\mac\Documents\FURAG\Users\pttovar\Downloads\[MAPA DE RIESGOS CORRUPCIÓN IPES 2019 V1 AJUSTADA 210319.xlsx]DATOS '!#REF!</xm:f>
            <x14:dxf>
              <fill>
                <patternFill>
                  <bgColor rgb="FF92D050"/>
                </patternFill>
              </fill>
            </x14:dxf>
          </x14:cfRule>
          <x14:cfRule type="cellIs" priority="205" operator="equal" id="{C0AA73F5-E492-4447-A861-DBEFAB726161}">
            <xm:f>'\Users\mac\Documents\PDD 2020-2024\Users\mac\Documents\FURAG\Users\pttovar\Downloads\[MAPA DE RIESGOS CORRUPCIÓN IPES 2019 V1 AJUSTADA 210319.xlsx]DATOS '!#REF!</xm:f>
            <x14:dxf>
              <fill>
                <patternFill>
                  <bgColor rgb="FFFFFF00"/>
                </patternFill>
              </fill>
            </x14:dxf>
          </x14:cfRule>
          <x14:cfRule type="cellIs" priority="206" operator="equal" id="{7BEB8F98-CADD-40B4-A7BE-D4A431055256}">
            <xm:f>'\Users\mac\Documents\PDD 2020-2024\Users\mac\Documents\FURAG\Users\pttovar\Downloads\[MAPA DE RIESGOS CORRUPCIÓN IPES 2019 V1 AJUSTADA 210319.xlsx]DATOS '!#REF!</xm:f>
            <x14:dxf>
              <fill>
                <patternFill>
                  <bgColor rgb="FFFFC000"/>
                </patternFill>
              </fill>
            </x14:dxf>
          </x14:cfRule>
          <x14:cfRule type="cellIs" priority="207" operator="equal" id="{2AC9C8AA-3CCF-4406-9C9E-904EF9F65437}">
            <xm:f>'\Users\mac\Documents\PDD 2020-2024\Users\mac\Documents\FURAG\Users\pttovar\Downloads\[MAPA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'\Users\mac\Documents\PDD 2020-2024\Users\mac\Documents\FURAG\Users\pttovar\Downloads\[MAPA DE RIESGOS CORRUPCIÓN IPES 2019 V1 AJUSTADA 210319.xlsx]DATOS '!#REF!</xm:f>
            <x14:dxf>
              <fill>
                <patternFill>
                  <bgColor rgb="FF92D050"/>
                </patternFill>
              </fill>
            </x14:dxf>
          </x14:cfRule>
          <x14:cfRule type="cellIs" priority="197" operator="equal" id="{6CDF7AB9-CE5C-48DC-AC51-AA16B88E659C}">
            <xm:f>'\Users\mac\Documents\PDD 2020-2024\Users\mac\Documents\FURAG\Users\pttovar\Downloads\[MAPA DE RIESGOS CORRUPCIÓN IPES 2019 V1 AJUSTADA 210319.xlsx]DATOS '!#REF!</xm:f>
            <x14:dxf>
              <fill>
                <patternFill>
                  <bgColor rgb="FFFFFF00"/>
                </patternFill>
              </fill>
            </x14:dxf>
          </x14:cfRule>
          <x14:cfRule type="cellIs" priority="198" operator="equal" id="{095E7D31-15CF-4ADA-B741-38ABAF05D89D}">
            <xm:f>'\Users\mac\Documents\PDD 2020-2024\Users\mac\Documents\FURAG\Users\pttovar\Downloads\[MAPA DE RIESGOS CORRUPCIÓN IPES 2019 V1 AJUSTADA 210319.xlsx]DATOS '!#REF!</xm:f>
            <x14:dxf>
              <fill>
                <patternFill>
                  <bgColor rgb="FFFFC000"/>
                </patternFill>
              </fill>
            </x14:dxf>
          </x14:cfRule>
          <x14:cfRule type="cellIs" priority="199" operator="equal" id="{90CAE7D2-40C2-424E-BC12-AA7AAB50B4D0}">
            <xm:f>'\Users\mac\Documents\PDD 2020-2024\Users\mac\Documents\FURAG\Users\pttovar\Downloads\[MAPA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'\Users\mac\Documents\PDD 2020-2024\Users\mac\Documents\FURAG\Users\pttovar\Downloads\[MAPA DE RIESGOS CORRUPCIÓN IPES 2019 V1 AJUSTADA 210319.xlsx]DATOS '!#REF!</xm:f>
            <x14:dxf>
              <fill>
                <patternFill>
                  <bgColor rgb="FF92D050"/>
                </patternFill>
              </fill>
            </x14:dxf>
          </x14:cfRule>
          <x14:cfRule type="cellIs" priority="193" operator="equal" id="{096FC912-E317-4C04-B546-D660A46922A6}">
            <xm:f>'\Users\mac\Documents\PDD 2020-2024\Users\mac\Documents\FURAG\Users\pttovar\Downloads\[MAPA DE RIESGOS CORRUPCIÓN IPES 2019 V1 AJUSTADA 210319.xlsx]DATOS '!#REF!</xm:f>
            <x14:dxf>
              <fill>
                <patternFill>
                  <bgColor rgb="FFFFFF00"/>
                </patternFill>
              </fill>
            </x14:dxf>
          </x14:cfRule>
          <x14:cfRule type="cellIs" priority="194" operator="equal" id="{4CD56F10-659C-49EB-8207-0FAFEDFA7A81}">
            <xm:f>'\Users\mac\Documents\PDD 2020-2024\Users\mac\Documents\FURAG\Users\pttovar\Downloads\[MAPA DE RIESGOS CORRUPCIÓN IPES 2019 V1 AJUSTADA 210319.xlsx]DATOS '!#REF!</xm:f>
            <x14:dxf>
              <fill>
                <patternFill>
                  <bgColor rgb="FFFFC000"/>
                </patternFill>
              </fill>
            </x14:dxf>
          </x14:cfRule>
          <x14:cfRule type="cellIs" priority="195" operator="equal" id="{7EFBA67B-FF28-4401-8E9A-D21EDB96EB69}">
            <xm:f>'\Users\mac\Documents\PDD 2020-2024\Users\mac\Documents\FURAG\Users\pttovar\Downloads\[MAPA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'\Users\mac\Documents\PDD 2020-2024\Users\mac\Documents\FURAG\Users\pttovar\Downloads\[MAPA DE RIESGOS CORRUPCIÓN IPES 2019 V1 AJUSTADA 210319.xlsx]DATOS '!#REF!</xm:f>
            <x14:dxf>
              <fill>
                <patternFill>
                  <bgColor rgb="FF92D050"/>
                </patternFill>
              </fill>
            </x14:dxf>
          </x14:cfRule>
          <x14:cfRule type="cellIs" priority="201" operator="equal" id="{217B652A-B70B-40FC-B653-AD35D8C8D89D}">
            <xm:f>'\Users\mac\Documents\PDD 2020-2024\Users\mac\Documents\FURAG\Users\pttovar\Downloads\[MAPA DE RIESGOS CORRUPCIÓN IPES 2019 V1 AJUSTADA 210319.xlsx]DATOS '!#REF!</xm:f>
            <x14:dxf>
              <fill>
                <patternFill>
                  <bgColor rgb="FFFFFF00"/>
                </patternFill>
              </fill>
            </x14:dxf>
          </x14:cfRule>
          <x14:cfRule type="cellIs" priority="202" operator="equal" id="{C3E58C29-69D6-4BC1-A415-A615D9626CDE}">
            <xm:f>'\Users\mac\Documents\PDD 2020-2024\Users\mac\Documents\FURAG\Users\pttovar\Downloads\[MAPA DE RIESGOS CORRUPCIÓN IPES 2019 V1 AJUSTADA 210319.xlsx]DATOS '!#REF!</xm:f>
            <x14:dxf>
              <fill>
                <patternFill>
                  <bgColor rgb="FFFFC000"/>
                </patternFill>
              </fill>
            </x14:dxf>
          </x14:cfRule>
          <x14:cfRule type="cellIs" priority="203" operator="equal" id="{2066C757-97B2-40A7-A153-2E789813528C}">
            <xm:f>'\Users\mac\Documents\PDD 2020-2024\Users\mac\Documents\FURAG\Users\pttovar\Downloads\[MAPA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'\Users\mac\Documents\PDD 2020-2024\Users\mac\Documents\FURAG\Users\pttovar\Downloads\[MAPA DE RIESGOS CORRUPCIÓN IPES 2019 V1 AJUSTADA 210319.xlsx]DATOS '!#REF!</xm:f>
            <x14:dxf>
              <fill>
                <patternFill>
                  <bgColor rgb="FF92D050"/>
                </patternFill>
              </fill>
            </x14:dxf>
          </x14:cfRule>
          <x14:cfRule type="cellIs" priority="175" operator="equal" id="{5194F15A-1DC4-4653-B29D-67725163530E}">
            <xm:f>'\Users\mac\Documents\PDD 2020-2024\Users\mac\Documents\FURAG\Users\pttovar\Downloads\[MAPA DE RIESGOS CORRUPCIÓN IPES 2019 V1 AJUSTADA 210319.xlsx]DATOS '!#REF!</xm:f>
            <x14:dxf>
              <fill>
                <patternFill>
                  <bgColor rgb="FFFFFF00"/>
                </patternFill>
              </fill>
            </x14:dxf>
          </x14:cfRule>
          <x14:cfRule type="cellIs" priority="176" operator="equal" id="{097AF897-6667-4C26-9F87-0645EFDB1840}">
            <xm:f>'\Users\mac\Documents\PDD 2020-2024\Users\mac\Documents\FURAG\Users\pttovar\Downloads\[MAPA DE RIESGOS CORRUPCIÓN IPES 2019 V1 AJUSTADA 210319.xlsx]DATOS '!#REF!</xm:f>
            <x14:dxf>
              <fill>
                <patternFill>
                  <bgColor rgb="FFFFC000"/>
                </patternFill>
              </fill>
            </x14:dxf>
          </x14:cfRule>
          <x14:cfRule type="cellIs" priority="177" operator="equal" id="{97F7F212-0061-4F74-9F5E-C25C3378380E}">
            <xm:f>'\Users\mac\Documents\PDD 2020-2024\Users\mac\Documents\FURAG\Users\pttovar\Downloads\[MAPA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'\Users\mac\Documents\PDD 2020-2024\Users\mac\Documents\FURAG\Users\pttovar\Downloads\[MAPA DE RIESGOS CORRUPCIÓN IPES 2019 V1 AJUSTADA 210319.xlsx]DATOS '!#REF!</xm:f>
            <x14:dxf>
              <fill>
                <patternFill>
                  <bgColor rgb="FF00B050"/>
                </patternFill>
              </fill>
            </x14:dxf>
          </x14:cfRule>
          <x14:cfRule type="cellIs" priority="179" operator="equal" id="{2CA3E3B8-1A22-43ED-9BA8-C4C07E4FC13B}">
            <xm:f>'\Users\mac\Documents\PDD 2020-2024\Users\mac\Documents\FURAG\Users\pttovar\Downloads\[MAPA DE RIESGOS CORRUPCIÓN IPES 2019 V1 AJUSTADA 210319.xlsx]DATOS '!#REF!</xm:f>
            <x14:dxf>
              <fill>
                <patternFill>
                  <bgColor rgb="FF92D050"/>
                </patternFill>
              </fill>
            </x14:dxf>
          </x14:cfRule>
          <x14:cfRule type="cellIs" priority="180" operator="equal" id="{DBF97B47-D593-48C6-AC4A-D99BBFA626E8}">
            <xm:f>'\Users\mac\Documents\PDD 2020-2024\Users\mac\Documents\FURAG\Users\pttovar\Downloads\[MAPA DE RIESGOS CORRUPCIÓN IPES 2019 V1 AJUSTADA 210319.xlsx]DATOS '!#REF!</xm:f>
            <x14:dxf>
              <fill>
                <patternFill>
                  <bgColor rgb="FFFFFF00"/>
                </patternFill>
              </fill>
            </x14:dxf>
          </x14:cfRule>
          <x14:cfRule type="cellIs" priority="181" operator="equal" id="{BF3DC295-1705-47F7-A46D-2FC3155E6402}">
            <xm:f>'\Users\mac\Documents\PDD 2020-2024\Users\mac\Documents\FURAG\Users\pttovar\Downloads\[MAPA DE RIESGOS CORRUPCIÓN IPES 2019 V1 AJUSTADA 210319.xlsx]DATOS '!#REF!</xm:f>
            <x14:dxf>
              <fill>
                <patternFill>
                  <bgColor rgb="FFFFC000"/>
                </patternFill>
              </fill>
            </x14:dxf>
          </x14:cfRule>
          <x14:cfRule type="cellIs" priority="182" operator="equal" id="{3CFD30B5-791E-4F8D-A3DA-77D4245B4B14}">
            <xm:f>'\Users\mac\Documents\PDD 2020-2024\Users\mac\Documents\FURAG\Users\pttovar\Downloads\[MAPA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'\Users\mac\Documents\PDD 2020-2024\Users\mac\Documents\FURAG\Users\pttovar\Downloads\[MAPA DE RIESGOS CORRUPCIÓN IPES 2019 V1 AJUSTADA 210319.xlsx]DATOS '!#REF!</xm:f>
            <x14:dxf>
              <fill>
                <patternFill>
                  <bgColor rgb="FF00B050"/>
                </patternFill>
              </fill>
            </x14:dxf>
          </x14:cfRule>
          <x14:cfRule type="cellIs" priority="184" operator="equal" id="{CF1876F5-08F9-40D1-8499-2B1DCEE8E37C}">
            <xm:f>'\Users\mac\Documents\PDD 2020-2024\Users\mac\Documents\FURAG\Users\pttovar\Downloads\[MAPA DE RIESGOS CORRUPCIÓN IPES 2019 V1 AJUSTADA 210319.xlsx]DATOS '!#REF!</xm:f>
            <x14:dxf>
              <fill>
                <patternFill>
                  <bgColor rgb="FF92D050"/>
                </patternFill>
              </fill>
            </x14:dxf>
          </x14:cfRule>
          <x14:cfRule type="cellIs" priority="185" operator="equal" id="{1306E880-F981-4152-AC53-C773D0058E56}">
            <xm:f>'\Users\mac\Documents\PDD 2020-2024\Users\mac\Documents\FURAG\Users\pttovar\Downloads\[MAPA DE RIESGOS CORRUPCIÓN IPES 2019 V1 AJUSTADA 210319.xlsx]DATOS '!#REF!</xm:f>
            <x14:dxf>
              <fill>
                <patternFill>
                  <bgColor rgb="FFFFFF00"/>
                </patternFill>
              </fill>
            </x14:dxf>
          </x14:cfRule>
          <x14:cfRule type="cellIs" priority="186" operator="equal" id="{E638B88B-80F3-4E93-AD37-CAD21308E207}">
            <xm:f>'\Users\mac\Documents\PDD 2020-2024\Users\mac\Documents\FURAG\Users\pttovar\Downloads\[MAPA DE RIESGOS CORRUPCIÓN IPES 2019 V1 AJUSTADA 210319.xlsx]DATOS '!#REF!</xm:f>
            <x14:dxf>
              <fill>
                <patternFill>
                  <bgColor rgb="FFFFC000"/>
                </patternFill>
              </fill>
            </x14:dxf>
          </x14:cfRule>
          <x14:cfRule type="cellIs" priority="187" operator="equal" id="{AEEDAE85-BABD-4F78-A2E5-42680BCDA418}">
            <xm:f>'\Users\mac\Documents\PDD 2020-2024\Users\mac\Documents\FURAG\Users\pttovar\Downloads\[MAPA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'\Users\mac\Documents\PDD 2020-2024\Users\mac\Documents\FURAG\Users\pttovar\Downloads\[MAPA DE RIESGOS CORRUPCIÓN IPES 2019 V1 AJUSTADA 210319.xlsx]DATOS '!#REF!</xm:f>
            <x14:dxf>
              <fill>
                <patternFill>
                  <bgColor rgb="FF92D050"/>
                </patternFill>
              </fill>
            </x14:dxf>
          </x14:cfRule>
          <x14:cfRule type="cellIs" priority="189" operator="equal" id="{AC19C434-F925-4E4E-85D7-9CABB6BA8DB5}">
            <xm:f>'\Users\mac\Documents\PDD 2020-2024\Users\mac\Documents\FURAG\Users\pttovar\Downloads\[MAPA DE RIESGOS CORRUPCIÓN IPES 2019 V1 AJUSTADA 210319.xlsx]DATOS '!#REF!</xm:f>
            <x14:dxf>
              <fill>
                <patternFill>
                  <bgColor rgb="FFFFFF00"/>
                </patternFill>
              </fill>
            </x14:dxf>
          </x14:cfRule>
          <x14:cfRule type="cellIs" priority="190" operator="equal" id="{C19CE58B-F57F-490A-9D25-6737C9283539}">
            <xm:f>'\Users\mac\Documents\PDD 2020-2024\Users\mac\Documents\FURAG\Users\pttovar\Downloads\[MAPA DE RIESGOS CORRUPCIÓN IPES 2019 V1 AJUSTADA 210319.xlsx]DATOS '!#REF!</xm:f>
            <x14:dxf>
              <fill>
                <patternFill>
                  <bgColor rgb="FFFFC000"/>
                </patternFill>
              </fill>
            </x14:dxf>
          </x14:cfRule>
          <x14:cfRule type="cellIs" priority="191" operator="equal" id="{5CCA03DC-7D31-460A-8D11-8B35B208205C}">
            <xm:f>'\Users\mac\Documents\PDD 2020-2024\Users\mac\Documents\FURAG\Users\pttovar\Downloads\[MAPA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'\Users\mac\Documents\PDD 2020-2024\Users\mac\Documents\FURAG\Users\pttovar\Downloads\[MAPA DE RIESGOS CORRUPCIÓN IPES 2019 V1 AJUSTADA 210319.xlsx]DATOS '!#REF!</xm:f>
            <x14:dxf>
              <fill>
                <patternFill>
                  <bgColor rgb="FF92D050"/>
                </patternFill>
              </fill>
            </x14:dxf>
          </x14:cfRule>
          <x14:cfRule type="cellIs" priority="171" operator="equal" id="{7FB1426D-E4F5-4B40-B18E-430CEC294225}">
            <xm:f>'\Users\mac\Documents\PDD 2020-2024\Users\mac\Documents\FURAG\Users\pttovar\Downloads\[MAPA DE RIESGOS CORRUPCIÓN IPES 2019 V1 AJUSTADA 210319.xlsx]DATOS '!#REF!</xm:f>
            <x14:dxf>
              <fill>
                <patternFill>
                  <bgColor rgb="FFFFFF00"/>
                </patternFill>
              </fill>
            </x14:dxf>
          </x14:cfRule>
          <x14:cfRule type="cellIs" priority="172" operator="equal" id="{E8D7BDDA-AD61-4D2D-8D91-B44DD864C31E}">
            <xm:f>'\Users\mac\Documents\PDD 2020-2024\Users\mac\Documents\FURAG\Users\pttovar\Downloads\[MAPA DE RIESGOS CORRUPCIÓN IPES 2019 V1 AJUSTADA 210319.xlsx]DATOS '!#REF!</xm:f>
            <x14:dxf>
              <fill>
                <patternFill>
                  <bgColor rgb="FFFFC000"/>
                </patternFill>
              </fill>
            </x14:dxf>
          </x14:cfRule>
          <x14:cfRule type="cellIs" priority="173" operator="equal" id="{1A547CED-4352-42A2-A289-8CA2B1ED6E05}">
            <xm:f>'\Users\mac\Documents\PDD 2020-2024\Users\mac\Documents\FURAG\Users\pttovar\Downloads\[MAPA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'\Users\mac\Documents\PDD 2020-2024\Users\mac\Documents\FURAG\Users\pttovar\Downloads\[MAPA DE RIESGOS CORRUPCIÓN IPES 2019 V1 AJUSTADA 210319.xlsx]DATOS '!#REF!</xm:f>
            <x14:dxf>
              <fill>
                <patternFill>
                  <bgColor rgb="FF00B050"/>
                </patternFill>
              </fill>
            </x14:dxf>
          </x14:cfRule>
          <x14:cfRule type="cellIs" priority="157" operator="equal" id="{8161D2C5-88A8-44A7-8870-7C5FDA398B7B}">
            <xm:f>'\Users\mac\Documents\PDD 2020-2024\Users\mac\Documents\FURAG\Users\pttovar\Downloads\[MAPA DE RIESGOS CORRUPCIÓN IPES 2019 V1 AJUSTADA 210319.xlsx]DATOS '!#REF!</xm:f>
            <x14:dxf>
              <fill>
                <patternFill>
                  <bgColor rgb="FF92D050"/>
                </patternFill>
              </fill>
            </x14:dxf>
          </x14:cfRule>
          <x14:cfRule type="cellIs" priority="158" operator="equal" id="{F4E7D8E1-3DE2-4094-8329-3A3D978AD471}">
            <xm:f>'\Users\mac\Documents\PDD 2020-2024\Users\mac\Documents\FURAG\Users\pttovar\Downloads\[MAPA DE RIESGOS CORRUPCIÓN IPES 2019 V1 AJUSTADA 210319.xlsx]DATOS '!#REF!</xm:f>
            <x14:dxf>
              <fill>
                <patternFill>
                  <bgColor rgb="FFFFFF00"/>
                </patternFill>
              </fill>
            </x14:dxf>
          </x14:cfRule>
          <x14:cfRule type="cellIs" priority="159" operator="equal" id="{61E6869D-8A30-4537-97B6-E606C801DC38}">
            <xm:f>'\Users\mac\Documents\PDD 2020-2024\Users\mac\Documents\FURAG\Users\pttovar\Downloads\[MAPA DE RIESGOS CORRUPCIÓN IPES 2019 V1 AJUSTADA 210319.xlsx]DATOS '!#REF!</xm:f>
            <x14:dxf>
              <fill>
                <patternFill>
                  <bgColor rgb="FFFFC000"/>
                </patternFill>
              </fill>
            </x14:dxf>
          </x14:cfRule>
          <x14:cfRule type="cellIs" priority="160" operator="equal" id="{3B724CC7-06D7-4CAD-92AC-A33883191C56}">
            <xm:f>'\Users\mac\Documents\PDD 2020-2024\Users\mac\Documents\FURAG\Users\pttovar\Downloads\[MAPA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'\Users\mac\Documents\PDD 2020-2024\Users\mac\Documents\FURAG\Users\pttovar\Downloads\[MAPA DE RIESGOS CORRUPCIÓN IPES 2019 V1 AJUSTADA 210319.xlsx]DATOS '!#REF!</xm:f>
            <x14:dxf>
              <fill>
                <patternFill>
                  <bgColor rgb="FF00B050"/>
                </patternFill>
              </fill>
            </x14:dxf>
          </x14:cfRule>
          <x14:cfRule type="cellIs" priority="162" operator="equal" id="{7CF1D555-9A53-42ED-AB46-EAE26749A711}">
            <xm:f>'\Users\mac\Documents\PDD 2020-2024\Users\mac\Documents\FURAG\Users\pttovar\Downloads\[MAPA DE RIESGOS CORRUPCIÓN IPES 2019 V1 AJUSTADA 210319.xlsx]DATOS '!#REF!</xm:f>
            <x14:dxf>
              <fill>
                <patternFill>
                  <bgColor rgb="FF92D050"/>
                </patternFill>
              </fill>
            </x14:dxf>
          </x14:cfRule>
          <x14:cfRule type="cellIs" priority="163" operator="equal" id="{53CFF267-37DD-4B84-B8E8-05EEB708A8ED}">
            <xm:f>'\Users\mac\Documents\PDD 2020-2024\Users\mac\Documents\FURAG\Users\pttovar\Downloads\[MAPA DE RIESGOS CORRUPCIÓN IPES 2019 V1 AJUSTADA 210319.xlsx]DATOS '!#REF!</xm:f>
            <x14:dxf>
              <fill>
                <patternFill>
                  <bgColor rgb="FFFFFF00"/>
                </patternFill>
              </fill>
            </x14:dxf>
          </x14:cfRule>
          <x14:cfRule type="cellIs" priority="164" operator="equal" id="{BA29B342-F8D5-4C2B-A4F2-D47C04C3F45E}">
            <xm:f>'\Users\mac\Documents\PDD 2020-2024\Users\mac\Documents\FURAG\Users\pttovar\Downloads\[MAPA DE RIESGOS CORRUPCIÓN IPES 2019 V1 AJUSTADA 210319.xlsx]DATOS '!#REF!</xm:f>
            <x14:dxf>
              <fill>
                <patternFill>
                  <bgColor rgb="FFFFC000"/>
                </patternFill>
              </fill>
            </x14:dxf>
          </x14:cfRule>
          <x14:cfRule type="cellIs" priority="165" operator="equal" id="{28660D07-9FE8-4CD2-9302-1C2418951F9D}">
            <xm:f>'\Users\mac\Documents\PDD 2020-2024\Users\mac\Documents\FURAG\Users\pttovar\Downloads\[MAPA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'\Users\mac\Documents\PDD 2020-2024\Users\mac\Documents\FURAG\Users\pttovar\Downloads\[MAPA DE RIESGOS CORRUPCIÓN IPES 2019 V1 AJUSTADA 210319.xlsx]DATOS '!#REF!</xm:f>
            <x14:dxf>
              <fill>
                <patternFill>
                  <bgColor rgb="FF92D050"/>
                </patternFill>
              </fill>
            </x14:dxf>
          </x14:cfRule>
          <x14:cfRule type="cellIs" priority="167" operator="equal" id="{E8A7E2C1-C4C0-4CD3-B9C2-AEC569805A3A}">
            <xm:f>'\Users\mac\Documents\PDD 2020-2024\Users\mac\Documents\FURAG\Users\pttovar\Downloads\[MAPA DE RIESGOS CORRUPCIÓN IPES 2019 V1 AJUSTADA 210319.xlsx]DATOS '!#REF!</xm:f>
            <x14:dxf>
              <fill>
                <patternFill>
                  <bgColor rgb="FFFFFF00"/>
                </patternFill>
              </fill>
            </x14:dxf>
          </x14:cfRule>
          <x14:cfRule type="cellIs" priority="168" operator="equal" id="{00AB381B-09BC-4D3D-AE4F-BCFEA8D3478E}">
            <xm:f>'\Users\mac\Documents\PDD 2020-2024\Users\mac\Documents\FURAG\Users\pttovar\Downloads\[MAPA DE RIESGOS CORRUPCIÓN IPES 2019 V1 AJUSTADA 210319.xlsx]DATOS '!#REF!</xm:f>
            <x14:dxf>
              <fill>
                <patternFill>
                  <bgColor rgb="FFFFC000"/>
                </patternFill>
              </fill>
            </x14:dxf>
          </x14:cfRule>
          <x14:cfRule type="cellIs" priority="169" operator="equal" id="{964AEF74-0B3F-470F-BB25-A1FBF25E4BC7}">
            <xm:f>'\Users\mac\Documents\PDD 2020-2024\Users\mac\Documents\FURAG\Users\pttovar\Downloads\[MAPA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'\Users\mac\Documents\PDD 2020-2024\Users\mac\Documents\FURAG\Users\pttovar\Downloads\[MAPA DE RIESGOS CORRUPCIÓN IPES 2019 V1 AJUSTADA 210319.xlsx]DATOS '!#REF!</xm:f>
            <x14:dxf>
              <fill>
                <patternFill>
                  <bgColor rgb="FF00B050"/>
                </patternFill>
              </fill>
            </x14:dxf>
          </x14:cfRule>
          <x14:cfRule type="cellIs" priority="143" operator="equal" id="{DACA3B72-E904-43AD-AEA4-5D21F7188B89}">
            <xm:f>'\Users\mac\Documents\PDD 2020-2024\Users\mac\Documents\FURAG\Users\pttovar\Downloads\[MAPA DE RIESGOS CORRUPCIÓN IPES 2019 V1 AJUSTADA 210319.xlsx]DATOS '!#REF!</xm:f>
            <x14:dxf>
              <fill>
                <patternFill>
                  <bgColor rgb="FF92D050"/>
                </patternFill>
              </fill>
            </x14:dxf>
          </x14:cfRule>
          <x14:cfRule type="cellIs" priority="144" operator="equal" id="{D8DD5B24-4237-43DF-A72C-9394EF52862F}">
            <xm:f>'\Users\mac\Documents\PDD 2020-2024\Users\mac\Documents\FURAG\Users\pttovar\Downloads\[MAPA DE RIESGOS CORRUPCIÓN IPES 2019 V1 AJUSTADA 210319.xlsx]DATOS '!#REF!</xm:f>
            <x14:dxf>
              <fill>
                <patternFill>
                  <bgColor rgb="FFFFFF00"/>
                </patternFill>
              </fill>
            </x14:dxf>
          </x14:cfRule>
          <x14:cfRule type="cellIs" priority="145" operator="equal" id="{81BB8DAD-FA04-4064-9A60-6EEEAA85AE45}">
            <xm:f>'\Users\mac\Documents\PDD 2020-2024\Users\mac\Documents\FURAG\Users\pttovar\Downloads\[MAPA DE RIESGOS CORRUPCIÓN IPES 2019 V1 AJUSTADA 210319.xlsx]DATOS '!#REF!</xm:f>
            <x14:dxf>
              <fill>
                <patternFill>
                  <bgColor rgb="FFFFC000"/>
                </patternFill>
              </fill>
            </x14:dxf>
          </x14:cfRule>
          <x14:cfRule type="cellIs" priority="146" operator="equal" id="{A0D2BC5D-1E68-4B4B-8939-BE734550B9B0}">
            <xm:f>'\Users\mac\Documents\PDD 2020-2024\Users\mac\Documents\FURAG\Users\pttovar\Downloads\[MAPA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'\Users\mac\Documents\PDD 2020-2024\Users\mac\Documents\FURAG\Users\pttovar\Downloads\[MAPA DE RIESGOS CORRUPCIÓN IPES 2019 V1 AJUSTADA 210319.xlsx]DATOS '!#REF!</xm:f>
            <x14:dxf>
              <fill>
                <patternFill>
                  <bgColor rgb="FF00B050"/>
                </patternFill>
              </fill>
            </x14:dxf>
          </x14:cfRule>
          <x14:cfRule type="cellIs" priority="148" operator="equal" id="{90BD6D59-D42B-4B13-A23C-3301EE81348F}">
            <xm:f>'\Users\mac\Documents\PDD 2020-2024\Users\mac\Documents\FURAG\Users\pttovar\Downloads\[MAPA DE RIESGOS CORRUPCIÓN IPES 2019 V1 AJUSTADA 210319.xlsx]DATOS '!#REF!</xm:f>
            <x14:dxf>
              <fill>
                <patternFill>
                  <bgColor rgb="FF92D050"/>
                </patternFill>
              </fill>
            </x14:dxf>
          </x14:cfRule>
          <x14:cfRule type="cellIs" priority="149" operator="equal" id="{6B4DB647-180A-4CF6-9AC3-95DCF0DCA6BC}">
            <xm:f>'\Users\mac\Documents\PDD 2020-2024\Users\mac\Documents\FURAG\Users\pttovar\Downloads\[MAPA DE RIESGOS CORRUPCIÓN IPES 2019 V1 AJUSTADA 210319.xlsx]DATOS '!#REF!</xm:f>
            <x14:dxf>
              <fill>
                <patternFill>
                  <bgColor rgb="FFFFFF00"/>
                </patternFill>
              </fill>
            </x14:dxf>
          </x14:cfRule>
          <x14:cfRule type="cellIs" priority="150" operator="equal" id="{A09EB92C-B4A2-4A4F-99B2-CAB34EF7EAF1}">
            <xm:f>'\Users\mac\Documents\PDD 2020-2024\Users\mac\Documents\FURAG\Users\pttovar\Downloads\[MAPA DE RIESGOS CORRUPCIÓN IPES 2019 V1 AJUSTADA 210319.xlsx]DATOS '!#REF!</xm:f>
            <x14:dxf>
              <fill>
                <patternFill>
                  <bgColor rgb="FFFFC000"/>
                </patternFill>
              </fill>
            </x14:dxf>
          </x14:cfRule>
          <x14:cfRule type="cellIs" priority="151" operator="equal" id="{CBB700D8-5BBF-4B4E-AF71-022DC75FBBAC}">
            <xm:f>'\Users\mac\Documents\PDD 2020-2024\Users\mac\Documents\FURAG\Users\pttovar\Downloads\[MAPA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'\Users\mac\Documents\PDD 2020-2024\Users\mac\Documents\FURAG\Users\pttovar\Downloads\[MAPA DE RIESGOS CORRUPCIÓN IPES 2019 V1 AJUSTADA 210319.xlsx]DATOS '!#REF!</xm:f>
            <x14:dxf>
              <fill>
                <patternFill>
                  <bgColor rgb="FF92D050"/>
                </patternFill>
              </fill>
            </x14:dxf>
          </x14:cfRule>
          <x14:cfRule type="cellIs" priority="153" operator="equal" id="{90F6DDB5-184E-4B85-9D2C-07079EA0DE32}">
            <xm:f>'\Users\mac\Documents\PDD 2020-2024\Users\mac\Documents\FURAG\Users\pttovar\Downloads\[MAPA DE RIESGOS CORRUPCIÓN IPES 2019 V1 AJUSTADA 210319.xlsx]DATOS '!#REF!</xm:f>
            <x14:dxf>
              <fill>
                <patternFill>
                  <bgColor rgb="FFFFFF00"/>
                </patternFill>
              </fill>
            </x14:dxf>
          </x14:cfRule>
          <x14:cfRule type="cellIs" priority="154" operator="equal" id="{8AA72739-26A0-4DC1-B9DE-BF234A91DB77}">
            <xm:f>'\Users\mac\Documents\PDD 2020-2024\Users\mac\Documents\FURAG\Users\pttovar\Downloads\[MAPA DE RIESGOS CORRUPCIÓN IPES 2019 V1 AJUSTADA 210319.xlsx]DATOS '!#REF!</xm:f>
            <x14:dxf>
              <fill>
                <patternFill>
                  <bgColor rgb="FFFFC000"/>
                </patternFill>
              </fill>
            </x14:dxf>
          </x14:cfRule>
          <x14:cfRule type="cellIs" priority="155" operator="equal" id="{A548DB8D-8575-450A-9517-3676D86F6B65}">
            <xm:f>'\Users\mac\Documents\PDD 2020-2024\Users\mac\Documents\FURAG\Users\pttovar\Downloads\[MAPA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'\Users\mac\Documents\PDD 2020-2024\Users\mac\Documents\FURAG\Users\pttovar\Downloads\[MAPA DE RIESGOS CORRUPCIÓN IPES 2019 V1 AJUSTADA 210319.xlsx]DATOS '!#REF!</xm:f>
            <x14:dxf>
              <fill>
                <patternFill>
                  <bgColor rgb="FF92D050"/>
                </patternFill>
              </fill>
            </x14:dxf>
          </x14:cfRule>
          <x14:cfRule type="cellIs" priority="139" operator="equal" id="{0974F387-DC72-4D9E-B5A7-25EB4340CDFD}">
            <xm:f>'\Users\mac\Documents\PDD 2020-2024\Users\mac\Documents\FURAG\Users\pttovar\Downloads\[MAPA DE RIESGOS CORRUPCIÓN IPES 2019 V1 AJUSTADA 210319.xlsx]DATOS '!#REF!</xm:f>
            <x14:dxf>
              <fill>
                <patternFill>
                  <bgColor rgb="FFFFFF00"/>
                </patternFill>
              </fill>
            </x14:dxf>
          </x14:cfRule>
          <x14:cfRule type="cellIs" priority="140" operator="equal" id="{F81D7462-126E-4707-850B-B80E02F09BB3}">
            <xm:f>'\Users\mac\Documents\PDD 2020-2024\Users\mac\Documents\FURAG\Users\pttovar\Downloads\[MAPA DE RIESGOS CORRUPCIÓN IPES 2019 V1 AJUSTADA 210319.xlsx]DATOS '!#REF!</xm:f>
            <x14:dxf>
              <fill>
                <patternFill>
                  <bgColor rgb="FFFFC000"/>
                </patternFill>
              </fill>
            </x14:dxf>
          </x14:cfRule>
          <x14:cfRule type="cellIs" priority="141" operator="equal" id="{B5CC1F26-E9AC-4656-9DBA-456B109B3FDC}">
            <xm:f>'\Users\mac\Documents\PDD 2020-2024\Users\mac\Documents\FURAG\Users\pttovar\Downloads\[MAPA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'\Users\mac\Documents\PDD 2020-2024\Users\mac\Documents\FURAG\Users\pttovar\Downloads\[MAPA DE RIESGOS CORRUPCIÓN IPES 2019 V1 AJUSTADA 210319.xlsx]DATOS '!#REF!</xm:f>
            <x14:dxf>
              <fill>
                <patternFill>
                  <bgColor rgb="FF00B050"/>
                </patternFill>
              </fill>
            </x14:dxf>
          </x14:cfRule>
          <x14:cfRule type="cellIs" priority="134" operator="equal" id="{9CBED166-398E-4E57-8E7E-42FA61E79370}">
            <xm:f>'\Users\mac\Documents\PDD 2020-2024\Users\mac\Documents\FURAG\Users\pttovar\Downloads\[MAPA DE RIESGOS CORRUPCIÓN IPES 2019 V1 AJUSTADA 210319.xlsx]DATOS '!#REF!</xm:f>
            <x14:dxf>
              <fill>
                <patternFill>
                  <bgColor rgb="FF92D050"/>
                </patternFill>
              </fill>
            </x14:dxf>
          </x14:cfRule>
          <x14:cfRule type="cellIs" priority="135" operator="equal" id="{C59A0ECE-6B4F-47D3-B526-8B81C2B93EA0}">
            <xm:f>'\Users\mac\Documents\PDD 2020-2024\Users\mac\Documents\FURAG\Users\pttovar\Downloads\[MAPA DE RIESGOS CORRUPCIÓN IPES 2019 V1 AJUSTADA 210319.xlsx]DATOS '!#REF!</xm:f>
            <x14:dxf>
              <fill>
                <patternFill>
                  <bgColor rgb="FFFFFF00"/>
                </patternFill>
              </fill>
            </x14:dxf>
          </x14:cfRule>
          <x14:cfRule type="cellIs" priority="136" operator="equal" id="{B2E488F3-B7B9-4BAF-BEFD-EDAEDDBA223B}">
            <xm:f>'\Users\mac\Documents\PDD 2020-2024\Users\mac\Documents\FURAG\Users\pttovar\Downloads\[MAPA DE RIESGOS CORRUPCIÓN IPES 2019 V1 AJUSTADA 210319.xlsx]DATOS '!#REF!</xm:f>
            <x14:dxf>
              <fill>
                <patternFill>
                  <bgColor rgb="FFFFC000"/>
                </patternFill>
              </fill>
            </x14:dxf>
          </x14:cfRule>
          <x14:cfRule type="cellIs" priority="137" operator="equal" id="{2E15C1B0-C1E0-4507-8E5B-B95598D64B4A}">
            <xm:f>'\Users\mac\Documents\PDD 2020-2024\Users\mac\Documents\FURAG\Users\pttovar\Downloads\[MAPA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'\Users\mac\Documents\PDD 2020-2024\Users\mac\Documents\FURAG\Users\pttovar\Downloads\[MAPA DE RIESGOS CORRUPCIÓN IPES 2019 V1 AJUSTADA 210319.xlsx]DATOS '!#REF!</xm:f>
            <x14:dxf>
              <fill>
                <patternFill>
                  <bgColor rgb="FF00B050"/>
                </patternFill>
              </fill>
            </x14:dxf>
          </x14:cfRule>
          <x14:cfRule type="cellIs" priority="129" operator="equal" id="{3F8BD70D-8AB0-4FF2-9B08-AB28D97EFF2A}">
            <xm:f>'\Users\mac\Documents\PDD 2020-2024\Users\mac\Documents\FURAG\Users\pttovar\Downloads\[MAPA DE RIESGOS CORRUPCIÓN IPES 2019 V1 AJUSTADA 210319.xlsx]DATOS '!#REF!</xm:f>
            <x14:dxf>
              <fill>
                <patternFill>
                  <bgColor rgb="FF92D050"/>
                </patternFill>
              </fill>
            </x14:dxf>
          </x14:cfRule>
          <x14:cfRule type="cellIs" priority="130" operator="equal" id="{8662F3FB-F244-4770-872E-F4498E02B1F7}">
            <xm:f>'\Users\mac\Documents\PDD 2020-2024\Users\mac\Documents\FURAG\Users\pttovar\Downloads\[MAPA DE RIESGOS CORRUPCIÓN IPES 2019 V1 AJUSTADA 210319.xlsx]DATOS '!#REF!</xm:f>
            <x14:dxf>
              <fill>
                <patternFill>
                  <bgColor rgb="FFFFFF00"/>
                </patternFill>
              </fill>
            </x14:dxf>
          </x14:cfRule>
          <x14:cfRule type="cellIs" priority="131" operator="equal" id="{7C7AB7D7-B47B-46C4-A92F-4344691A463D}">
            <xm:f>'\Users\mac\Documents\PDD 2020-2024\Users\mac\Documents\FURAG\Users\pttovar\Downloads\[MAPA DE RIESGOS CORRUPCIÓN IPES 2019 V1 AJUSTADA 210319.xlsx]DATOS '!#REF!</xm:f>
            <x14:dxf>
              <fill>
                <patternFill>
                  <bgColor rgb="FFFFC000"/>
                </patternFill>
              </fill>
            </x14:dxf>
          </x14:cfRule>
          <x14:cfRule type="cellIs" priority="132" operator="equal" id="{B51F2C0D-C98A-43E6-B1A3-D9E27F6EFD0F}">
            <xm:f>'\Users\mac\Documents\PDD 2020-2024\Users\mac\Documents\FURAG\Users\pttovar\Downloads\[MAPA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'\Users\mac\Documents\PDD 2020-2024\Users\mac\Documents\FURAG\Users\pttovar\Downloads\[MAPA DE RIESGOS CORRUPCIÓN IPES 2019 V1 AJUSTADA 210319.xlsx]DATOS '!#REF!</xm:f>
            <x14:dxf>
              <fill>
                <patternFill>
                  <bgColor rgb="FF00B050"/>
                </patternFill>
              </fill>
            </x14:dxf>
          </x14:cfRule>
          <x14:cfRule type="cellIs" priority="115" operator="equal" id="{CE3074F6-5BC0-4BA0-8B44-AA2DCE0C7033}">
            <xm:f>'\Users\mac\Documents\PDD 2020-2024\Users\mac\Documents\FURAG\Users\pttovar\Downloads\[MAPA DE RIESGOS CORRUPCIÓN IPES 2019 V1 AJUSTADA 210319.xlsx]DATOS '!#REF!</xm:f>
            <x14:dxf>
              <fill>
                <patternFill>
                  <bgColor rgb="FF92D050"/>
                </patternFill>
              </fill>
            </x14:dxf>
          </x14:cfRule>
          <x14:cfRule type="cellIs" priority="116" operator="equal" id="{64C79295-6975-40F5-AEDE-D593473FE0C6}">
            <xm:f>'\Users\mac\Documents\PDD 2020-2024\Users\mac\Documents\FURAG\Users\pttovar\Downloads\[MAPA DE RIESGOS CORRUPCIÓN IPES 2019 V1 AJUSTADA 210319.xlsx]DATOS '!#REF!</xm:f>
            <x14:dxf>
              <fill>
                <patternFill>
                  <bgColor rgb="FFFFFF00"/>
                </patternFill>
              </fill>
            </x14:dxf>
          </x14:cfRule>
          <x14:cfRule type="cellIs" priority="117" operator="equal" id="{BE93E019-EC09-4706-A06A-452E3B40F588}">
            <xm:f>'\Users\mac\Documents\PDD 2020-2024\Users\mac\Documents\FURAG\Users\pttovar\Downloads\[MAPA DE RIESGOS CORRUPCIÓN IPES 2019 V1 AJUSTADA 210319.xlsx]DATOS '!#REF!</xm:f>
            <x14:dxf>
              <fill>
                <patternFill>
                  <bgColor rgb="FFFFC000"/>
                </patternFill>
              </fill>
            </x14:dxf>
          </x14:cfRule>
          <x14:cfRule type="cellIs" priority="118" operator="equal" id="{B0EB94B9-302E-4445-B7D1-6541C47DCBAD}">
            <xm:f>'\Users\mac\Documents\PDD 2020-2024\Users\mac\Documents\FURAG\Users\pttovar\Downloads\[MAPA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'\Users\mac\Documents\PDD 2020-2024\Users\mac\Documents\FURAG\Users\pttovar\Downloads\[MAPA DE RIESGOS CORRUPCIÓN IPES 2019 V1 AJUSTADA 210319.xlsx]DATOS '!#REF!</xm:f>
            <x14:dxf>
              <fill>
                <patternFill>
                  <bgColor rgb="FF00B050"/>
                </patternFill>
              </fill>
            </x14:dxf>
          </x14:cfRule>
          <x14:cfRule type="cellIs" priority="120" operator="equal" id="{9AD61CD8-A396-4AB1-8B5B-C85BC2506E64}">
            <xm:f>'\Users\mac\Documents\PDD 2020-2024\Users\mac\Documents\FURAG\Users\pttovar\Downloads\[MAPA DE RIESGOS CORRUPCIÓN IPES 2019 V1 AJUSTADA 210319.xlsx]DATOS '!#REF!</xm:f>
            <x14:dxf>
              <fill>
                <patternFill>
                  <bgColor rgb="FF92D050"/>
                </patternFill>
              </fill>
            </x14:dxf>
          </x14:cfRule>
          <x14:cfRule type="cellIs" priority="121" operator="equal" id="{C7122E34-798D-459D-B0BF-283DA29C3AD0}">
            <xm:f>'\Users\mac\Documents\PDD 2020-2024\Users\mac\Documents\FURAG\Users\pttovar\Downloads\[MAPA DE RIESGOS CORRUPCIÓN IPES 2019 V1 AJUSTADA 210319.xlsx]DATOS '!#REF!</xm:f>
            <x14:dxf>
              <fill>
                <patternFill>
                  <bgColor rgb="FFFFFF00"/>
                </patternFill>
              </fill>
            </x14:dxf>
          </x14:cfRule>
          <x14:cfRule type="cellIs" priority="122" operator="equal" id="{86CBEE81-5449-4BEB-A0CF-16BC31DED12F}">
            <xm:f>'\Users\mac\Documents\PDD 2020-2024\Users\mac\Documents\FURAG\Users\pttovar\Downloads\[MAPA DE RIESGOS CORRUPCIÓN IPES 2019 V1 AJUSTADA 210319.xlsx]DATOS '!#REF!</xm:f>
            <x14:dxf>
              <fill>
                <patternFill>
                  <bgColor rgb="FFFFC000"/>
                </patternFill>
              </fill>
            </x14:dxf>
          </x14:cfRule>
          <x14:cfRule type="cellIs" priority="123" operator="equal" id="{FBC60699-D0EF-4F35-BBE2-E438DDC8727D}">
            <xm:f>'\Users\mac\Documents\PDD 2020-2024\Users\mac\Documents\FURAG\Users\pttovar\Downloads\[MAPA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'\Users\mac\Documents\PDD 2020-2024\Users\mac\Documents\FURAG\Users\pttovar\Downloads\[MAPA DE RIESGOS CORRUPCIÓN IPES 2019 V1 AJUSTADA 210319.xlsx]DATOS '!#REF!</xm:f>
            <x14:dxf>
              <fill>
                <patternFill>
                  <bgColor rgb="FF92D050"/>
                </patternFill>
              </fill>
            </x14:dxf>
          </x14:cfRule>
          <x14:cfRule type="cellIs" priority="125" operator="equal" id="{87E36F85-A42B-4051-AACA-E83B458D6876}">
            <xm:f>'\Users\mac\Documents\PDD 2020-2024\Users\mac\Documents\FURAG\Users\pttovar\Downloads\[MAPA DE RIESGOS CORRUPCIÓN IPES 2019 V1 AJUSTADA 210319.xlsx]DATOS '!#REF!</xm:f>
            <x14:dxf>
              <fill>
                <patternFill>
                  <bgColor rgb="FFFFFF00"/>
                </patternFill>
              </fill>
            </x14:dxf>
          </x14:cfRule>
          <x14:cfRule type="cellIs" priority="126" operator="equal" id="{F0EF23D6-8E9D-4D62-B22C-57A4F45F13A3}">
            <xm:f>'\Users\mac\Documents\PDD 2020-2024\Users\mac\Documents\FURAG\Users\pttovar\Downloads\[MAPA DE RIESGOS CORRUPCIÓN IPES 2019 V1 AJUSTADA 210319.xlsx]DATOS '!#REF!</xm:f>
            <x14:dxf>
              <fill>
                <patternFill>
                  <bgColor rgb="FFFFC000"/>
                </patternFill>
              </fill>
            </x14:dxf>
          </x14:cfRule>
          <x14:cfRule type="cellIs" priority="127" operator="equal" id="{8B19E11A-F881-4E8E-81A6-9B2E9544801F}">
            <xm:f>'\Users\mac\Documents\PDD 2020-2024\Users\mac\Documents\FURAG\Users\pttovar\Downloads\[MAPA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'\Users\mac\Documents\PDD 2020-2024\Users\mac\Documents\FURAG\Users\pttovar\Downloads\[MAPA DE RIESGOS CORRUPCIÓN IPES 2019 V1 AJUSTADA 210319.xlsx]DATOS '!#REF!</xm:f>
            <x14:dxf>
              <fill>
                <patternFill>
                  <bgColor rgb="FF00B050"/>
                </patternFill>
              </fill>
            </x14:dxf>
          </x14:cfRule>
          <x14:cfRule type="cellIs" priority="110" operator="equal" id="{A3E2F041-38B6-469D-9D9D-2B532CC60037}">
            <xm:f>'\Users\mac\Documents\PDD 2020-2024\Users\mac\Documents\FURAG\Users\pttovar\Downloads\[MAPA DE RIESGOS CORRUPCIÓN IPES 2019 V1 AJUSTADA 210319.xlsx]DATOS '!#REF!</xm:f>
            <x14:dxf>
              <fill>
                <patternFill>
                  <bgColor rgb="FF92D050"/>
                </patternFill>
              </fill>
            </x14:dxf>
          </x14:cfRule>
          <x14:cfRule type="cellIs" priority="111" operator="equal" id="{49C330BA-88FC-415D-8E35-C32576080180}">
            <xm:f>'\Users\mac\Documents\PDD 2020-2024\Users\mac\Documents\FURAG\Users\pttovar\Downloads\[MAPA DE RIESGOS CORRUPCIÓN IPES 2019 V1 AJUSTADA 210319.xlsx]DATOS '!#REF!</xm:f>
            <x14:dxf>
              <fill>
                <patternFill>
                  <bgColor rgb="FFFFFF00"/>
                </patternFill>
              </fill>
            </x14:dxf>
          </x14:cfRule>
          <x14:cfRule type="cellIs" priority="112" operator="equal" id="{6602F53D-CED9-4862-BC9D-18794ECCB494}">
            <xm:f>'\Users\mac\Documents\PDD 2020-2024\Users\mac\Documents\FURAG\Users\pttovar\Downloads\[MAPA DE RIESGOS CORRUPCIÓN IPES 2019 V1 AJUSTADA 210319.xlsx]DATOS '!#REF!</xm:f>
            <x14:dxf>
              <fill>
                <patternFill>
                  <bgColor rgb="FFFFC000"/>
                </patternFill>
              </fill>
            </x14:dxf>
          </x14:cfRule>
          <x14:cfRule type="cellIs" priority="113" operator="equal" id="{06DB37D3-2607-4694-92E6-CB51A936F184}">
            <xm:f>'\Users\mac\Documents\PDD 2020-2024\Users\mac\Documents\FURAG\Users\pttovar\Downloads\[MAPA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'\Users\mac\Documents\PDD 2020-2024\Users\mac\Documents\FURAG\Users\pttovar\Downloads\[MAPA DE RIESGOS CORRUPCIÓN IPES 2019 V1 AJUSTADA 210319.xlsx]DATOS '!#REF!</xm:f>
            <x14:dxf>
              <fill>
                <patternFill>
                  <bgColor rgb="FF92D050"/>
                </patternFill>
              </fill>
            </x14:dxf>
          </x14:cfRule>
          <x14:cfRule type="cellIs" priority="102" operator="equal" id="{D50A75BF-6204-4FDD-96D2-E8E752CAF9B4}">
            <xm:f>'\Users\mac\Documents\PDD 2020-2024\Users\mac\Documents\FURAG\Users\pttovar\Downloads\[MAPA DE RIESGOS CORRUPCIÓN IPES 2019 V1 AJUSTADA 210319.xlsx]DATOS '!#REF!</xm:f>
            <x14:dxf>
              <fill>
                <patternFill>
                  <bgColor rgb="FFFFFF00"/>
                </patternFill>
              </fill>
            </x14:dxf>
          </x14:cfRule>
          <x14:cfRule type="cellIs" priority="103" operator="equal" id="{416C8582-C7E8-4DA8-A0FB-CF4EBD1A2333}">
            <xm:f>'\Users\mac\Documents\PDD 2020-2024\Users\mac\Documents\FURAG\Users\pttovar\Downloads\[MAPA DE RIESGOS CORRUPCIÓN IPES 2019 V1 AJUSTADA 210319.xlsx]DATOS '!#REF!</xm:f>
            <x14:dxf>
              <fill>
                <patternFill>
                  <bgColor rgb="FFFFC000"/>
                </patternFill>
              </fill>
            </x14:dxf>
          </x14:cfRule>
          <x14:cfRule type="cellIs" priority="104" operator="equal" id="{192424B7-E2FC-4D16-98FE-E5AFAF23B37D}">
            <xm:f>'\Users\mac\Documents\PDD 2020-2024\Users\mac\Documents\FURAG\Users\pttovar\Downloads\[MAPA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'\Users\mac\Documents\PDD 2020-2024\Users\mac\Documents\FURAG\Users\pttovar\Downloads\[MAPA DE RIESGOS CORRUPCIÓN IPES 2019 V1 AJUSTADA 210319.xlsx]DATOS '!#REF!</xm:f>
            <x14:dxf>
              <fill>
                <patternFill>
                  <bgColor rgb="FF92D050"/>
                </patternFill>
              </fill>
            </x14:dxf>
          </x14:cfRule>
          <x14:cfRule type="cellIs" priority="106" operator="equal" id="{59D38504-54E2-4066-BBD5-C3E2BF9E9106}">
            <xm:f>'\Users\mac\Documents\PDD 2020-2024\Users\mac\Documents\FURAG\Users\pttovar\Downloads\[MAPA DE RIESGOS CORRUPCIÓN IPES 2019 V1 AJUSTADA 210319.xlsx]DATOS '!#REF!</xm:f>
            <x14:dxf>
              <fill>
                <patternFill>
                  <bgColor rgb="FFFFFF00"/>
                </patternFill>
              </fill>
            </x14:dxf>
          </x14:cfRule>
          <x14:cfRule type="cellIs" priority="107" operator="equal" id="{F3AFE7C9-AD0F-423E-A3E0-D8FF3B82ADCB}">
            <xm:f>'\Users\mac\Documents\PDD 2020-2024\Users\mac\Documents\FURAG\Users\pttovar\Downloads\[MAPA DE RIESGOS CORRUPCIÓN IPES 2019 V1 AJUSTADA 210319.xlsx]DATOS '!#REF!</xm:f>
            <x14:dxf>
              <fill>
                <patternFill>
                  <bgColor rgb="FFFFC000"/>
                </patternFill>
              </fill>
            </x14:dxf>
          </x14:cfRule>
          <x14:cfRule type="cellIs" priority="108" operator="equal" id="{A18F62D3-7DF6-40DA-AB7B-3321FA278BC5}">
            <xm:f>'\Users\mac\Documents\PDD 2020-2024\Users\mac\Documents\FURAG\Users\pttovar\Downloads\[MAPA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'\Users\mac\Documents\PDD 2020-2024\Users\mac\Documents\FURAG\Users\pttovar\Downloads\[MAPA DE RIESGOS CORRUPCIÓN IPES 2019 V1 AJUSTADA 210319.xlsx]DATOS '!#REF!</xm:f>
            <x14:dxf>
              <fill>
                <patternFill>
                  <bgColor rgb="FF92D050"/>
                </patternFill>
              </fill>
            </x14:dxf>
          </x14:cfRule>
          <x14:cfRule type="cellIs" priority="98" operator="equal" id="{F65866AF-D565-4CA0-8909-6C2E889FF48A}">
            <xm:f>'\Users\mac\Documents\PDD 2020-2024\Users\mac\Documents\FURAG\Users\pttovar\Downloads\[MAPA DE RIESGOS CORRUPCIÓN IPES 2019 V1 AJUSTADA 210319.xlsx]DATOS '!#REF!</xm:f>
            <x14:dxf>
              <fill>
                <patternFill>
                  <bgColor rgb="FFFFFF00"/>
                </patternFill>
              </fill>
            </x14:dxf>
          </x14:cfRule>
          <x14:cfRule type="cellIs" priority="99" operator="equal" id="{BE8148B8-225F-4E81-91E7-4B76CB0006A7}">
            <xm:f>'\Users\mac\Documents\PDD 2020-2024\Users\mac\Documents\FURAG\Users\pttovar\Downloads\[MAPA DE RIESGOS CORRUPCIÓN IPES 2019 V1 AJUSTADA 210319.xlsx]DATOS '!#REF!</xm:f>
            <x14:dxf>
              <fill>
                <patternFill>
                  <bgColor rgb="FFFFC000"/>
                </patternFill>
              </fill>
            </x14:dxf>
          </x14:cfRule>
          <x14:cfRule type="cellIs" priority="100" operator="equal" id="{DA543D18-8CCC-4F7A-AFC2-54D2742658E8}">
            <xm:f>'\Users\mac\Documents\PDD 2020-2024\Users\mac\Documents\FURAG\Users\pttovar\Downloads\[MAPA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'\Users\mac\Documents\PDD 2020-2024\Users\mac\Documents\FURAG\Users\pttovar\Downloads\[MAPA DE RIESGOS CORRUPCIÓN IPES 2019 V1 AJUSTADA 210319.xlsx]DATOS '!#REF!</xm:f>
            <x14:dxf>
              <fill>
                <patternFill>
                  <bgColor rgb="FF00B050"/>
                </patternFill>
              </fill>
            </x14:dxf>
          </x14:cfRule>
          <x14:cfRule type="cellIs" priority="84" operator="equal" id="{9A4474DE-D029-4493-A839-0983C223283D}">
            <xm:f>'\Users\mac\Documents\PDD 2020-2024\Users\mac\Documents\FURAG\Users\pttovar\Downloads\[MAPA DE RIESGOS CORRUPCIÓN IPES 2019 V1 AJUSTADA 210319.xlsx]DATOS '!#REF!</xm:f>
            <x14:dxf>
              <fill>
                <patternFill>
                  <bgColor rgb="FF92D050"/>
                </patternFill>
              </fill>
            </x14:dxf>
          </x14:cfRule>
          <x14:cfRule type="cellIs" priority="85" operator="equal" id="{7F035D54-3A2E-4DC4-AE1B-3F118B680517}">
            <xm:f>'\Users\mac\Documents\PDD 2020-2024\Users\mac\Documents\FURAG\Users\pttovar\Downloads\[MAPA DE RIESGOS CORRUPCIÓN IPES 2019 V1 AJUSTADA 210319.xlsx]DATOS '!#REF!</xm:f>
            <x14:dxf>
              <fill>
                <patternFill>
                  <bgColor rgb="FFFFFF00"/>
                </patternFill>
              </fill>
            </x14:dxf>
          </x14:cfRule>
          <x14:cfRule type="cellIs" priority="86" operator="equal" id="{2650D018-46EE-4703-B52F-585B1C99CC1E}">
            <xm:f>'\Users\mac\Documents\PDD 2020-2024\Users\mac\Documents\FURAG\Users\pttovar\Downloads\[MAPA DE RIESGOS CORRUPCIÓN IPES 2019 V1 AJUSTADA 210319.xlsx]DATOS '!#REF!</xm:f>
            <x14:dxf>
              <fill>
                <patternFill>
                  <bgColor rgb="FFFFC000"/>
                </patternFill>
              </fill>
            </x14:dxf>
          </x14:cfRule>
          <x14:cfRule type="cellIs" priority="87" operator="equal" id="{1B2039A3-3C28-4554-BC9D-5352BB10F684}">
            <xm:f>'\Users\mac\Documents\PDD 2020-2024\Users\mac\Documents\FURAG\Users\pttovar\Downloads\[MAPA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'\Users\mac\Documents\PDD 2020-2024\Users\mac\Documents\FURAG\Users\pttovar\Downloads\[MAPA DE RIESGOS CORRUPCIÓN IPES 2019 V1 AJUSTADA 210319.xlsx]DATOS '!#REF!</xm:f>
            <x14:dxf>
              <fill>
                <patternFill>
                  <bgColor rgb="FF00B050"/>
                </patternFill>
              </fill>
            </x14:dxf>
          </x14:cfRule>
          <x14:cfRule type="cellIs" priority="89" operator="equal" id="{5D8606E0-E8A6-4612-90D8-7BA00DDC632D}">
            <xm:f>'\Users\mac\Documents\PDD 2020-2024\Users\mac\Documents\FURAG\Users\pttovar\Downloads\[MAPA DE RIESGOS CORRUPCIÓN IPES 2019 V1 AJUSTADA 210319.xlsx]DATOS '!#REF!</xm:f>
            <x14:dxf>
              <fill>
                <patternFill>
                  <bgColor rgb="FF92D050"/>
                </patternFill>
              </fill>
            </x14:dxf>
          </x14:cfRule>
          <x14:cfRule type="cellIs" priority="90" operator="equal" id="{9CCBFE04-5917-494A-A971-7F4EE8B9BDF7}">
            <xm:f>'\Users\mac\Documents\PDD 2020-2024\Users\mac\Documents\FURAG\Users\pttovar\Downloads\[MAPA DE RIESGOS CORRUPCIÓN IPES 2019 V1 AJUSTADA 210319.xlsx]DATOS '!#REF!</xm:f>
            <x14:dxf>
              <fill>
                <patternFill>
                  <bgColor rgb="FFFFFF00"/>
                </patternFill>
              </fill>
            </x14:dxf>
          </x14:cfRule>
          <x14:cfRule type="cellIs" priority="91" operator="equal" id="{F749B9E5-BE6C-4232-BECE-0F53287FF3C3}">
            <xm:f>'\Users\mac\Documents\PDD 2020-2024\Users\mac\Documents\FURAG\Users\pttovar\Downloads\[MAPA DE RIESGOS CORRUPCIÓN IPES 2019 V1 AJUSTADA 210319.xlsx]DATOS '!#REF!</xm:f>
            <x14:dxf>
              <fill>
                <patternFill>
                  <bgColor rgb="FFFFC000"/>
                </patternFill>
              </fill>
            </x14:dxf>
          </x14:cfRule>
          <x14:cfRule type="cellIs" priority="92" operator="equal" id="{D4A8FAC2-7E84-4930-8538-5C781EE515BE}">
            <xm:f>'\Users\mac\Documents\PDD 2020-2024\Users\mac\Documents\FURAG\Users\pttovar\Downloads\[MAPA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'\Users\mac\Documents\PDD 2020-2024\Users\mac\Documents\FURAG\Users\pttovar\Downloads\[MAPA DE RIESGOS CORRUPCIÓN IPES 2019 V1 AJUSTADA 210319.xlsx]DATOS '!#REF!</xm:f>
            <x14:dxf>
              <fill>
                <patternFill>
                  <bgColor rgb="FF92D050"/>
                </patternFill>
              </fill>
            </x14:dxf>
          </x14:cfRule>
          <x14:cfRule type="cellIs" priority="94" operator="equal" id="{8F289F02-036F-4F56-96C9-7E6C453C7581}">
            <xm:f>'\Users\mac\Documents\PDD 2020-2024\Users\mac\Documents\FURAG\Users\pttovar\Downloads\[MAPA DE RIESGOS CORRUPCIÓN IPES 2019 V1 AJUSTADA 210319.xlsx]DATOS '!#REF!</xm:f>
            <x14:dxf>
              <fill>
                <patternFill>
                  <bgColor rgb="FFFFFF00"/>
                </patternFill>
              </fill>
            </x14:dxf>
          </x14:cfRule>
          <x14:cfRule type="cellIs" priority="95" operator="equal" id="{327377C2-C2A0-4BC9-9F8E-C60750258895}">
            <xm:f>'\Users\mac\Documents\PDD 2020-2024\Users\mac\Documents\FURAG\Users\pttovar\Downloads\[MAPA DE RIESGOS CORRUPCIÓN IPES 2019 V1 AJUSTADA 210319.xlsx]DATOS '!#REF!</xm:f>
            <x14:dxf>
              <fill>
                <patternFill>
                  <bgColor rgb="FFFFC000"/>
                </patternFill>
              </fill>
            </x14:dxf>
          </x14:cfRule>
          <x14:cfRule type="cellIs" priority="96" operator="equal" id="{A97B50FD-A81F-4D9A-8490-9AAB5DBE139C}">
            <xm:f>'\Users\mac\Documents\PDD 2020-2024\Users\mac\Documents\FURAG\Users\pttovar\Downloads\[MAPA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'\Users\mac\Documents\PDD 2020-2024\Users\mac\Documents\FURAG\Users\pttovar\Downloads\[MAPA DE RIESGOS CORRUPCIÓN IPES 2019 V1 AJUSTADA 210319.xlsx]DATOS '!#REF!</xm:f>
            <x14:dxf>
              <fill>
                <patternFill>
                  <bgColor rgb="FF92D050"/>
                </patternFill>
              </fill>
            </x14:dxf>
          </x14:cfRule>
          <x14:cfRule type="cellIs" priority="80" operator="equal" id="{0E97B2FE-001C-4784-A55B-EE7E5B5DAA91}">
            <xm:f>'\Users\mac\Documents\PDD 2020-2024\Users\mac\Documents\FURAG\Users\pttovar\Downloads\[MAPA DE RIESGOS CORRUPCIÓN IPES 2019 V1 AJUSTADA 210319.xlsx]DATOS '!#REF!</xm:f>
            <x14:dxf>
              <fill>
                <patternFill>
                  <bgColor rgb="FFFFFF00"/>
                </patternFill>
              </fill>
            </x14:dxf>
          </x14:cfRule>
          <x14:cfRule type="cellIs" priority="81" operator="equal" id="{EB1CD789-A4A7-41DE-91A7-DE3CFD2E85FB}">
            <xm:f>'\Users\mac\Documents\PDD 2020-2024\Users\mac\Documents\FURAG\Users\pttovar\Downloads\[MAPA DE RIESGOS CORRUPCIÓN IPES 2019 V1 AJUSTADA 210319.xlsx]DATOS '!#REF!</xm:f>
            <x14:dxf>
              <fill>
                <patternFill>
                  <bgColor rgb="FFFFC000"/>
                </patternFill>
              </fill>
            </x14:dxf>
          </x14:cfRule>
          <x14:cfRule type="cellIs" priority="82" operator="equal" id="{C1C68BF9-328E-4CF3-8156-17FB09D480F0}">
            <xm:f>'\Users\mac\Documents\PDD 2020-2024\Users\mac\Documents\FURAG\Users\pttovar\Downloads\[MAPA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'\Users\mac\Documents\PDD 2020-2024\Users\mac\Documents\FURAG\Users\pttovar\Downloads\[MAPA DE RIESGOS CORRUPCIÓN IPES 2019 V1 AJUSTADA 210319.xlsx]DATOS '!#REF!</xm:f>
            <x14:dxf>
              <fill>
                <patternFill>
                  <bgColor rgb="FF92D050"/>
                </patternFill>
              </fill>
            </x14:dxf>
          </x14:cfRule>
          <x14:cfRule type="cellIs" priority="76" operator="equal" id="{A4B2FB3F-935D-45A2-B5D6-B21DDB2CF70A}">
            <xm:f>'\Users\mac\Documents\PDD 2020-2024\Users\mac\Documents\FURAG\Users\pttovar\Downloads\[MAPA DE RIESGOS CORRUPCIÓN IPES 2019 V1 AJUSTADA 210319.xlsx]DATOS '!#REF!</xm:f>
            <x14:dxf>
              <fill>
                <patternFill>
                  <bgColor rgb="FFFFFF00"/>
                </patternFill>
              </fill>
            </x14:dxf>
          </x14:cfRule>
          <x14:cfRule type="cellIs" priority="77" operator="equal" id="{8C9C572D-D253-4EAB-8852-DB213728D3C1}">
            <xm:f>'\Users\mac\Documents\PDD 2020-2024\Users\mac\Documents\FURAG\Users\pttovar\Downloads\[MAPA DE RIESGOS CORRUPCIÓN IPES 2019 V1 AJUSTADA 210319.xlsx]DATOS '!#REF!</xm:f>
            <x14:dxf>
              <fill>
                <patternFill>
                  <bgColor rgb="FFFFC000"/>
                </patternFill>
              </fill>
            </x14:dxf>
          </x14:cfRule>
          <x14:cfRule type="cellIs" priority="78" operator="equal" id="{175EFB44-C6AC-48B7-ACD0-28015437F3D1}">
            <xm:f>'\Users\mac\Documents\PDD 2020-2024\Users\mac\Documents\FURAG\Users\pttovar\Downloads\[MAPA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'\Users\mac\Documents\PDD 2020-2024\Users\mac\Documents\FURAG\Users\pttovar\Downloads\[MAPA DE RIESGOS CORRUPCIÓN IPES 2019 V1 AJUSTADA 210319.xlsx]DATOS '!#REF!</xm:f>
            <x14:dxf>
              <fill>
                <patternFill>
                  <bgColor rgb="FF00B050"/>
                </patternFill>
              </fill>
            </x14:dxf>
          </x14:cfRule>
          <x14:cfRule type="cellIs" priority="62" operator="equal" id="{AA502ED3-EC3E-4EF7-95EB-E0C4D5645DFD}">
            <xm:f>'\Users\mac\Documents\PDD 2020-2024\Users\mac\Documents\FURAG\Users\pttovar\Downloads\[MAPA DE RIESGOS CORRUPCIÓN IPES 2019 V1 AJUSTADA 210319.xlsx]DATOS '!#REF!</xm:f>
            <x14:dxf>
              <fill>
                <patternFill>
                  <bgColor rgb="FF92D050"/>
                </patternFill>
              </fill>
            </x14:dxf>
          </x14:cfRule>
          <x14:cfRule type="cellIs" priority="63" operator="equal" id="{FEFCEFE5-5FFC-4438-B274-220FD72508AF}">
            <xm:f>'\Users\mac\Documents\PDD 2020-2024\Users\mac\Documents\FURAG\Users\pttovar\Downloads\[MAPA DE RIESGOS CORRUPCIÓN IPES 2019 V1 AJUSTADA 210319.xlsx]DATOS '!#REF!</xm:f>
            <x14:dxf>
              <fill>
                <patternFill>
                  <bgColor rgb="FFFFFF00"/>
                </patternFill>
              </fill>
            </x14:dxf>
          </x14:cfRule>
          <x14:cfRule type="cellIs" priority="64" operator="equal" id="{CD5D4ADD-2B81-4DDC-BF82-8D0565C6B791}">
            <xm:f>'\Users\mac\Documents\PDD 2020-2024\Users\mac\Documents\FURAG\Users\pttovar\Downloads\[MAPA DE RIESGOS CORRUPCIÓN IPES 2019 V1 AJUSTADA 210319.xlsx]DATOS '!#REF!</xm:f>
            <x14:dxf>
              <fill>
                <patternFill>
                  <bgColor rgb="FFFFC000"/>
                </patternFill>
              </fill>
            </x14:dxf>
          </x14:cfRule>
          <x14:cfRule type="cellIs" priority="65" operator="equal" id="{FEAAC8D6-1F97-41DE-96C7-86E2489F6AF5}">
            <xm:f>'\Users\mac\Documents\PDD 2020-2024\Users\mac\Documents\FURAG\Users\pttovar\Downloads\[MAPA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'\Users\mac\Documents\PDD 2020-2024\Users\mac\Documents\FURAG\Users\pttovar\Downloads\[MAPA DE RIESGOS CORRUPCIÓN IPES 2019 V1 AJUSTADA 210319.xlsx]DATOS '!#REF!</xm:f>
            <x14:dxf>
              <fill>
                <patternFill>
                  <bgColor rgb="FF00B050"/>
                </patternFill>
              </fill>
            </x14:dxf>
          </x14:cfRule>
          <x14:cfRule type="cellIs" priority="67" operator="equal" id="{A9771B15-A573-4D75-A5BE-8D922750C896}">
            <xm:f>'\Users\mac\Documents\PDD 2020-2024\Users\mac\Documents\FURAG\Users\pttovar\Downloads\[MAPA DE RIESGOS CORRUPCIÓN IPES 2019 V1 AJUSTADA 210319.xlsx]DATOS '!#REF!</xm:f>
            <x14:dxf>
              <fill>
                <patternFill>
                  <bgColor rgb="FF92D050"/>
                </patternFill>
              </fill>
            </x14:dxf>
          </x14:cfRule>
          <x14:cfRule type="cellIs" priority="68" operator="equal" id="{453B82EB-2563-4D07-97A5-42556BBE0C69}">
            <xm:f>'\Users\mac\Documents\PDD 2020-2024\Users\mac\Documents\FURAG\Users\pttovar\Downloads\[MAPA DE RIESGOS CORRUPCIÓN IPES 2019 V1 AJUSTADA 210319.xlsx]DATOS '!#REF!</xm:f>
            <x14:dxf>
              <fill>
                <patternFill>
                  <bgColor rgb="FFFFFF00"/>
                </patternFill>
              </fill>
            </x14:dxf>
          </x14:cfRule>
          <x14:cfRule type="cellIs" priority="69" operator="equal" id="{85AE5595-0EF7-4339-92FA-F615F521119E}">
            <xm:f>'\Users\mac\Documents\PDD 2020-2024\Users\mac\Documents\FURAG\Users\pttovar\Downloads\[MAPA DE RIESGOS CORRUPCIÓN IPES 2019 V1 AJUSTADA 210319.xlsx]DATOS '!#REF!</xm:f>
            <x14:dxf>
              <fill>
                <patternFill>
                  <bgColor rgb="FFFFC000"/>
                </patternFill>
              </fill>
            </x14:dxf>
          </x14:cfRule>
          <x14:cfRule type="cellIs" priority="70" operator="equal" id="{B9475814-3C6C-4106-8062-D6BFD84CC48C}">
            <xm:f>'\Users\mac\Documents\PDD 2020-2024\Users\mac\Documents\FURAG\Users\pttovar\Downloads\[MAPA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'\Users\mac\Documents\PDD 2020-2024\Users\mac\Documents\FURAG\Users\pttovar\Downloads\[MAPA DE RIESGOS CORRUPCIÓN IPES 2019 V1 AJUSTADA 210319.xlsx]DATOS '!#REF!</xm:f>
            <x14:dxf>
              <fill>
                <patternFill>
                  <bgColor rgb="FF92D050"/>
                </patternFill>
              </fill>
            </x14:dxf>
          </x14:cfRule>
          <x14:cfRule type="cellIs" priority="72" operator="equal" id="{E1F475D7-DAE6-45A7-866D-C11097668953}">
            <xm:f>'\Users\mac\Documents\PDD 2020-2024\Users\mac\Documents\FURAG\Users\pttovar\Downloads\[MAPA DE RIESGOS CORRUPCIÓN IPES 2019 V1 AJUSTADA 210319.xlsx]DATOS '!#REF!</xm:f>
            <x14:dxf>
              <fill>
                <patternFill>
                  <bgColor rgb="FFFFFF00"/>
                </patternFill>
              </fill>
            </x14:dxf>
          </x14:cfRule>
          <x14:cfRule type="cellIs" priority="73" operator="equal" id="{F4CBE67A-5DAA-44A0-9B4E-D9EB7B4880C2}">
            <xm:f>'\Users\mac\Documents\PDD 2020-2024\Users\mac\Documents\FURAG\Users\pttovar\Downloads\[MAPA DE RIESGOS CORRUPCIÓN IPES 2019 V1 AJUSTADA 210319.xlsx]DATOS '!#REF!</xm:f>
            <x14:dxf>
              <fill>
                <patternFill>
                  <bgColor rgb="FFFFC000"/>
                </patternFill>
              </fill>
            </x14:dxf>
          </x14:cfRule>
          <x14:cfRule type="cellIs" priority="74" operator="equal" id="{8F68C842-9C04-4A77-BA5B-7A47705B17D1}">
            <xm:f>'\Users\mac\Documents\PDD 2020-2024\Users\mac\Documents\FURAG\Users\pttovar\Downloads\[MAPA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'\Users\mac\Documents\PDD 2020-2024\Users\mac\Documents\FURAG\Users\pttovar\Downloads\[MAPA DE RIESGOS CORRUPCIÓN IPES 2019 V1 AJUSTADA 210319.xlsx]DATOS '!#REF!</xm:f>
            <x14:dxf>
              <fill>
                <patternFill>
                  <bgColor rgb="FF92D050"/>
                </patternFill>
              </fill>
            </x14:dxf>
          </x14:cfRule>
          <x14:cfRule type="cellIs" priority="58" operator="equal" id="{CB6E3461-DAD0-46BF-8CF1-D4BD2E7584C4}">
            <xm:f>'\Users\mac\Documents\PDD 2020-2024\Users\mac\Documents\FURAG\Users\pttovar\Downloads\[MAPA DE RIESGOS CORRUPCIÓN IPES 2019 V1 AJUSTADA 210319.xlsx]DATOS '!#REF!</xm:f>
            <x14:dxf>
              <fill>
                <patternFill>
                  <bgColor rgb="FFFFFF00"/>
                </patternFill>
              </fill>
            </x14:dxf>
          </x14:cfRule>
          <x14:cfRule type="cellIs" priority="59" operator="equal" id="{DD5076B7-61EF-448D-AA20-2F2E46A0D264}">
            <xm:f>'\Users\mac\Documents\PDD 2020-2024\Users\mac\Documents\FURAG\Users\pttovar\Downloads\[MAPA DE RIESGOS CORRUPCIÓN IPES 2019 V1 AJUSTADA 210319.xlsx]DATOS '!#REF!</xm:f>
            <x14:dxf>
              <fill>
                <patternFill>
                  <bgColor rgb="FFFFC000"/>
                </patternFill>
              </fill>
            </x14:dxf>
          </x14:cfRule>
          <x14:cfRule type="cellIs" priority="60" operator="equal" id="{DB6D4E90-BDEE-4F5A-BCB6-ACCEF140C4F3}">
            <xm:f>'\Users\mac\Documents\PDD 2020-2024\Users\mac\Documents\FURAG\Users\pttovar\Downloads\[MAPA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'\Users\mac\Documents\PDD 2020-2024\Users\mac\Documents\FURAG\Users\pttovar\Downloads\[MAPA DE RIESGOS CORRUPCIÓN IPES 2019 V1 AJUSTADA 210319.xlsx]DATOS '!#REF!</xm:f>
            <x14:dxf>
              <fill>
                <patternFill>
                  <bgColor rgb="FF92D050"/>
                </patternFill>
              </fill>
            </x14:dxf>
          </x14:cfRule>
          <x14:cfRule type="cellIs" priority="54" operator="equal" id="{BC404854-6846-41B3-8EF9-E0DB61FF6C89}">
            <xm:f>'\Users\mac\Documents\PDD 2020-2024\Users\mac\Documents\FURAG\Users\pttovar\Downloads\[MAPA DE RIESGOS CORRUPCIÓN IPES 2019 V1 AJUSTADA 210319.xlsx]DATOS '!#REF!</xm:f>
            <x14:dxf>
              <fill>
                <patternFill>
                  <bgColor rgb="FFFFFF00"/>
                </patternFill>
              </fill>
            </x14:dxf>
          </x14:cfRule>
          <x14:cfRule type="cellIs" priority="55" operator="equal" id="{879EB88A-B87D-4A1C-8D2E-23657A614511}">
            <xm:f>'\Users\mac\Documents\PDD 2020-2024\Users\mac\Documents\FURAG\Users\pttovar\Downloads\[MAPA DE RIESGOS CORRUPCIÓN IPES 2019 V1 AJUSTADA 210319.xlsx]DATOS '!#REF!</xm:f>
            <x14:dxf>
              <fill>
                <patternFill>
                  <bgColor rgb="FFFFC000"/>
                </patternFill>
              </fill>
            </x14:dxf>
          </x14:cfRule>
          <x14:cfRule type="cellIs" priority="56" operator="equal" id="{89B04A3A-69D0-4A50-83EE-E49B299C32BC}">
            <xm:f>'\Users\mac\Documents\PDD 2020-2024\Users\mac\Documents\FURAG\Users\pttovar\Downloads\[MAPA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'\Users\mac\Documents\PDD 2020-2024\Users\mac\Documents\FURAG\Users\pttovar\Downloads\[MAPA DE RIESGOS CORRUPCIÓN IPES 2019 V1 AJUSTADA 210319.xlsx]DATOS '!#REF!</xm:f>
            <x14:dxf>
              <fill>
                <patternFill>
                  <bgColor rgb="FF92D050"/>
                </patternFill>
              </fill>
            </x14:dxf>
          </x14:cfRule>
          <x14:cfRule type="cellIs" priority="50" operator="equal" id="{2557CB63-C165-45FD-8E08-218B2960AACD}">
            <xm:f>'\Users\mac\Documents\PDD 2020-2024\Users\mac\Documents\FURAG\Users\pttovar\Downloads\[MAPA DE RIESGOS CORRUPCIÓN IPES 2019 V1 AJUSTADA 210319.xlsx]DATOS '!#REF!</xm:f>
            <x14:dxf>
              <fill>
                <patternFill>
                  <bgColor rgb="FFFFFF00"/>
                </patternFill>
              </fill>
            </x14:dxf>
          </x14:cfRule>
          <x14:cfRule type="cellIs" priority="51" operator="equal" id="{BE5D8B29-6EA0-41DA-BF26-0746833A7E0F}">
            <xm:f>'\Users\mac\Documents\PDD 2020-2024\Users\mac\Documents\FURAG\Users\pttovar\Downloads\[MAPA DE RIESGOS CORRUPCIÓN IPES 2019 V1 AJUSTADA 210319.xlsx]DATOS '!#REF!</xm:f>
            <x14:dxf>
              <fill>
                <patternFill>
                  <bgColor rgb="FFFFC000"/>
                </patternFill>
              </fill>
            </x14:dxf>
          </x14:cfRule>
          <x14:cfRule type="cellIs" priority="52" operator="equal" id="{AA47E238-4AC7-482D-9E55-915F13C52299}">
            <xm:f>'\Users\mac\Documents\PDD 2020-2024\Users\mac\Documents\FURAG\Users\pttovar\Downloads\[MAPA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'\Users\mac\Documents\PDD 2020-2024\Users\mac\Documents\FURAG\Users\pttovar\Downloads\[MAPA DE RIESGOS CORRUPCIÓN IPES 2019 V1 AJUSTADA 210319.xlsx]DATOS '!#REF!</xm:f>
            <x14:dxf>
              <fill>
                <patternFill>
                  <bgColor rgb="FF92D050"/>
                </patternFill>
              </fill>
            </x14:dxf>
          </x14:cfRule>
          <x14:cfRule type="cellIs" priority="46" operator="equal" id="{3EA73E22-CAB8-49F3-8A50-E22DB495093F}">
            <xm:f>'\Users\mac\Documents\PDD 2020-2024\Users\mac\Documents\FURAG\Users\pttovar\Downloads\[MAPA DE RIESGOS CORRUPCIÓN IPES 2019 V1 AJUSTADA 210319.xlsx]DATOS '!#REF!</xm:f>
            <x14:dxf>
              <fill>
                <patternFill>
                  <bgColor rgb="FFFFFF00"/>
                </patternFill>
              </fill>
            </x14:dxf>
          </x14:cfRule>
          <x14:cfRule type="cellIs" priority="47" operator="equal" id="{77119664-E842-40C7-A10D-E2BEE4D636BB}">
            <xm:f>'\Users\mac\Documents\PDD 2020-2024\Users\mac\Documents\FURAG\Users\pttovar\Downloads\[MAPA DE RIESGOS CORRUPCIÓN IPES 2019 V1 AJUSTADA 210319.xlsx]DATOS '!#REF!</xm:f>
            <x14:dxf>
              <fill>
                <patternFill>
                  <bgColor rgb="FFFFC000"/>
                </patternFill>
              </fill>
            </x14:dxf>
          </x14:cfRule>
          <x14:cfRule type="cellIs" priority="48" operator="equal" id="{A3905371-402B-4E9F-90A4-17B2EF7C24B0}">
            <xm:f>'\Users\mac\Documents\PDD 2020-2024\Users\mac\Documents\FURAG\Users\pttovar\Downloads\[MAPA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'\Users\mac\Documents\PDD 2020-2024\Users\mac\Documents\FURAG\Users\pttovar\Downloads\[MAPA DE RIESGOS CORRUPCIÓN IPES 2019 V1 AJUSTADA 210319.xlsx]DATOS '!#REF!</xm:f>
            <x14:dxf>
              <fill>
                <patternFill>
                  <bgColor rgb="FF92D050"/>
                </patternFill>
              </fill>
            </x14:dxf>
          </x14:cfRule>
          <x14:cfRule type="cellIs" priority="42" operator="equal" id="{A4B76DBE-0CA5-4797-A2DF-0F030F4F7A34}">
            <xm:f>'\Users\mac\Documents\PDD 2020-2024\Users\mac\Documents\FURAG\Users\pttovar\Downloads\[MAPA DE RIESGOS CORRUPCIÓN IPES 2019 V1 AJUSTADA 210319.xlsx]DATOS '!#REF!</xm:f>
            <x14:dxf>
              <fill>
                <patternFill>
                  <bgColor rgb="FFFFFF00"/>
                </patternFill>
              </fill>
            </x14:dxf>
          </x14:cfRule>
          <x14:cfRule type="cellIs" priority="43" operator="equal" id="{2C4D4E62-EAFC-469E-9793-C6C386DFA0D7}">
            <xm:f>'\Users\mac\Documents\PDD 2020-2024\Users\mac\Documents\FURAG\Users\pttovar\Downloads\[MAPA DE RIESGOS CORRUPCIÓN IPES 2019 V1 AJUSTADA 210319.xlsx]DATOS '!#REF!</xm:f>
            <x14:dxf>
              <fill>
                <patternFill>
                  <bgColor rgb="FFFFC000"/>
                </patternFill>
              </fill>
            </x14:dxf>
          </x14:cfRule>
          <x14:cfRule type="cellIs" priority="44" operator="equal" id="{F71A2078-0147-4295-91B2-6BCCC90F0217}">
            <xm:f>'\Users\mac\Documents\PDD 2020-2024\Users\mac\Documents\FURAG\Users\pttovar\Downloads\[MAPA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'\Users\mac\Documents\PDD 2020-2024\Users\mac\Documents\FURAG\Users\pttovar\Downloads\[MAPA DE RIESGOS CORRUPCIÓN IPES 2019 V1 AJUSTADA 210319.xlsx]DATOS '!#REF!</xm:f>
            <x14:dxf>
              <fill>
                <patternFill>
                  <bgColor rgb="FF92D050"/>
                </patternFill>
              </fill>
            </x14:dxf>
          </x14:cfRule>
          <x14:cfRule type="cellIs" priority="38" operator="equal" id="{0BE4AB1E-1A67-4073-8C60-EB7801187FD6}">
            <xm:f>'\Users\mac\Documents\PDD 2020-2024\Users\mac\Documents\FURAG\Users\pttovar\Downloads\[MAPA DE RIESGOS CORRUPCIÓN IPES 2019 V1 AJUSTADA 210319.xlsx]DATOS '!#REF!</xm:f>
            <x14:dxf>
              <fill>
                <patternFill>
                  <bgColor rgb="FFFFFF00"/>
                </patternFill>
              </fill>
            </x14:dxf>
          </x14:cfRule>
          <x14:cfRule type="cellIs" priority="39" operator="equal" id="{0961A65D-8823-432B-B0D3-16FE0CB0738F}">
            <xm:f>'\Users\mac\Documents\PDD 2020-2024\Users\mac\Documents\FURAG\Users\pttovar\Downloads\[MAPA DE RIESGOS CORRUPCIÓN IPES 2019 V1 AJUSTADA 210319.xlsx]DATOS '!#REF!</xm:f>
            <x14:dxf>
              <fill>
                <patternFill>
                  <bgColor rgb="FFFFC000"/>
                </patternFill>
              </fill>
            </x14:dxf>
          </x14:cfRule>
          <x14:cfRule type="cellIs" priority="40" operator="equal" id="{BB704259-E1E1-495A-AAA3-75DBE34A7021}">
            <xm:f>'\Users\mac\Documents\PDD 2020-2024\Users\mac\Documents\FURAG\Users\pttovar\Downloads\[MAPA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'\Users\mac\Documents\PDD 2020-2024\Users\mac\Documents\FURAG\Users\pttovar\Downloads\[MAPA DE RIESGOS CORRUPCIÓN IPES 2019 V1 AJUSTADA 210319.xlsx]DATOS '!#REF!</xm:f>
            <x14:dxf>
              <fill>
                <patternFill>
                  <bgColor rgb="FF92D050"/>
                </patternFill>
              </fill>
            </x14:dxf>
          </x14:cfRule>
          <x14:cfRule type="cellIs" priority="34" operator="equal" id="{378CD03B-F469-4621-9318-971E46B0A0BF}">
            <xm:f>'\Users\mac\Documents\PDD 2020-2024\Users\mac\Documents\FURAG\Users\pttovar\Downloads\[MAPA DE RIESGOS CORRUPCIÓN IPES 2019 V1 AJUSTADA 210319.xlsx]DATOS '!#REF!</xm:f>
            <x14:dxf>
              <fill>
                <patternFill>
                  <bgColor rgb="FFFFFF00"/>
                </patternFill>
              </fill>
            </x14:dxf>
          </x14:cfRule>
          <x14:cfRule type="cellIs" priority="35" operator="equal" id="{72F1B9BE-7E57-450C-961C-87ED2C0D4458}">
            <xm:f>'\Users\mac\Documents\PDD 2020-2024\Users\mac\Documents\FURAG\Users\pttovar\Downloads\[MAPA DE RIESGOS CORRUPCIÓN IPES 2019 V1 AJUSTADA 210319.xlsx]DATOS '!#REF!</xm:f>
            <x14:dxf>
              <fill>
                <patternFill>
                  <bgColor rgb="FFFFC000"/>
                </patternFill>
              </fill>
            </x14:dxf>
          </x14:cfRule>
          <x14:cfRule type="cellIs" priority="36" operator="equal" id="{8FDDF5D8-1D7D-4DFC-8E17-49B3CAD8FFB9}">
            <xm:f>'\Users\mac\Documents\PDD 2020-2024\Users\mac\Documents\FURAG\Users\pttovar\Downloads\[MAPA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'\Users\mac\Documents\PDD 2020-2024\Users\mac\Documents\FURAG\Users\pttovar\Downloads\[MAPA DE RIESGOS CORRUPCIÓN IPES 2019 V1 AJUSTADA 210319.xlsx]DATOS '!#REF!</xm:f>
            <x14:dxf>
              <fill>
                <patternFill>
                  <bgColor rgb="FF92D050"/>
                </patternFill>
              </fill>
            </x14:dxf>
          </x14:cfRule>
          <x14:cfRule type="cellIs" priority="30" operator="equal" id="{29ADECE0-15F9-4061-8E4B-C1FBB4AF7F24}">
            <xm:f>'\Users\mac\Documents\PDD 2020-2024\Users\mac\Documents\FURAG\Users\pttovar\Downloads\[MAPA DE RIESGOS CORRUPCIÓN IPES 2019 V1 AJUSTADA 210319.xlsx]DATOS '!#REF!</xm:f>
            <x14:dxf>
              <fill>
                <patternFill>
                  <bgColor rgb="FFFFFF00"/>
                </patternFill>
              </fill>
            </x14:dxf>
          </x14:cfRule>
          <x14:cfRule type="cellIs" priority="31" operator="equal" id="{27BDA9E6-B7B9-46E7-A3DE-D41BD723A4ED}">
            <xm:f>'\Users\mac\Documents\PDD 2020-2024\Users\mac\Documents\FURAG\Users\pttovar\Downloads\[MAPA DE RIESGOS CORRUPCIÓN IPES 2019 V1 AJUSTADA 210319.xlsx]DATOS '!#REF!</xm:f>
            <x14:dxf>
              <fill>
                <patternFill>
                  <bgColor rgb="FFFFC000"/>
                </patternFill>
              </fill>
            </x14:dxf>
          </x14:cfRule>
          <x14:cfRule type="cellIs" priority="32" operator="equal" id="{21B8918E-88DF-4F0D-ABF3-154C6252C464}">
            <xm:f>'\Users\mac\Documents\PDD 2020-2024\Users\mac\Documents\FURAG\Users\pttovar\Downloads\[MAPA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'\Users\mac\Documents\PDD 2020-2024\Users\mac\Documents\FURAG\Users\pttovar\Downloads\[MAPA DE RIESGOS CORRUPCIÓN IPES 2019 V1 AJUSTADA 210319.xlsx]DATOS '!#REF!</xm:f>
            <x14:dxf>
              <fill>
                <patternFill>
                  <bgColor rgb="FF92D050"/>
                </patternFill>
              </fill>
            </x14:dxf>
          </x14:cfRule>
          <x14:cfRule type="cellIs" priority="26" operator="equal" id="{B60417E0-071A-4EE4-A522-594693B3A2E8}">
            <xm:f>'\Users\mac\Documents\PDD 2020-2024\Users\mac\Documents\FURAG\Users\pttovar\Downloads\[MAPA DE RIESGOS CORRUPCIÓN IPES 2019 V1 AJUSTADA 210319.xlsx]DATOS '!#REF!</xm:f>
            <x14:dxf>
              <fill>
                <patternFill>
                  <bgColor rgb="FFFFFF00"/>
                </patternFill>
              </fill>
            </x14:dxf>
          </x14:cfRule>
          <x14:cfRule type="cellIs" priority="27" operator="equal" id="{D9ACB18B-219E-4B6D-8628-B179D7A1E037}">
            <xm:f>'\Users\mac\Documents\PDD 2020-2024\Users\mac\Documents\FURAG\Users\pttovar\Downloads\[MAPA DE RIESGOS CORRUPCIÓN IPES 2019 V1 AJUSTADA 210319.xlsx]DATOS '!#REF!</xm:f>
            <x14:dxf>
              <fill>
                <patternFill>
                  <bgColor rgb="FFFFC000"/>
                </patternFill>
              </fill>
            </x14:dxf>
          </x14:cfRule>
          <x14:cfRule type="cellIs" priority="28" operator="equal" id="{C496D204-59FF-4AD9-84B3-5662F73E49ED}">
            <xm:f>'\Users\mac\Documents\PDD 2020-2024\Users\mac\Documents\FURAG\Users\pttovar\Downloads\[MAPA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'\Users\mac\Documents\PDD 2020-2024\Users\mac\Documents\FURAG\Users\pttovar\Downloads\[MAPA DE RIESGOS CORRUPCIÓN IPES 2019 V1 AJUSTADA 210319.xlsx]DATOS '!#REF!</xm:f>
            <x14:dxf>
              <fill>
                <patternFill>
                  <bgColor rgb="FF92D050"/>
                </patternFill>
              </fill>
            </x14:dxf>
          </x14:cfRule>
          <x14:cfRule type="cellIs" priority="22" operator="equal" id="{01EAC4D2-DFE3-4305-8ED7-AC977D93FB5F}">
            <xm:f>'\Users\mac\Documents\PDD 2020-2024\Users\mac\Documents\FURAG\Users\pttovar\Downloads\[MAPA DE RIESGOS CORRUPCIÓN IPES 2019 V1 AJUSTADA 210319.xlsx]DATOS '!#REF!</xm:f>
            <x14:dxf>
              <fill>
                <patternFill>
                  <bgColor rgb="FFFFFF00"/>
                </patternFill>
              </fill>
            </x14:dxf>
          </x14:cfRule>
          <x14:cfRule type="cellIs" priority="23" operator="equal" id="{950C085F-0131-4D58-94E7-100098E8D011}">
            <xm:f>'\Users\mac\Documents\PDD 2020-2024\Users\mac\Documents\FURAG\Users\pttovar\Downloads\[MAPA DE RIESGOS CORRUPCIÓN IPES 2019 V1 AJUSTADA 210319.xlsx]DATOS '!#REF!</xm:f>
            <x14:dxf>
              <fill>
                <patternFill>
                  <bgColor rgb="FFFFC000"/>
                </patternFill>
              </fill>
            </x14:dxf>
          </x14:cfRule>
          <x14:cfRule type="cellIs" priority="24" operator="equal" id="{8C73F6FC-AAF9-49AA-AB62-A45B5A33BDA3}">
            <xm:f>'\Users\mac\Documents\PDD 2020-2024\Users\mac\Documents\FURAG\Users\pttovar\Downloads\[MAPA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'\Users\mac\Documents\PDD 2020-2024\Users\mac\Documents\FURAG\Users\pttovar\Downloads\[MAPA DE RIESGOS CORRUPCIÓN IPES 2019 V1 AJUSTADA 210319.xlsx]DATOS '!#REF!</xm:f>
            <x14:dxf>
              <fill>
                <patternFill>
                  <bgColor rgb="FF92D050"/>
                </patternFill>
              </fill>
            </x14:dxf>
          </x14:cfRule>
          <x14:cfRule type="cellIs" priority="18" operator="equal" id="{2869D1E3-BF12-42E6-8145-5935952ED9C9}">
            <xm:f>'\Users\mac\Documents\PDD 2020-2024\Users\mac\Documents\FURAG\Users\pttovar\Downloads\[MAPA DE RIESGOS CORRUPCIÓN IPES 2019 V1 AJUSTADA 210319.xlsx]DATOS '!#REF!</xm:f>
            <x14:dxf>
              <fill>
                <patternFill>
                  <bgColor rgb="FFFFFF00"/>
                </patternFill>
              </fill>
            </x14:dxf>
          </x14:cfRule>
          <x14:cfRule type="cellIs" priority="19" operator="equal" id="{18664365-947E-48E3-A76A-AFC1240F3581}">
            <xm:f>'\Users\mac\Documents\PDD 2020-2024\Users\mac\Documents\FURAG\Users\pttovar\Downloads\[MAPA DE RIESGOS CORRUPCIÓN IPES 2019 V1 AJUSTADA 210319.xlsx]DATOS '!#REF!</xm:f>
            <x14:dxf>
              <fill>
                <patternFill>
                  <bgColor rgb="FFFFC000"/>
                </patternFill>
              </fill>
            </x14:dxf>
          </x14:cfRule>
          <x14:cfRule type="cellIs" priority="20" operator="equal" id="{AB24D36D-18CD-4CB5-ABDF-E501F840276E}">
            <xm:f>'\Users\mac\Documents\PDD 2020-2024\Users\mac\Documents\FURAG\Users\pttovar\Downloads\[MAPA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'\Users\mac\Documents\PDD 2020-2024\Users\mac\Documents\FURAG\Users\pttovar\Downloads\[MAPA DE RIESGOS CORRUPCIÓN IPES 2019 V1 AJUSTADA 210319.xlsx]DATOS '!#REF!</xm:f>
            <x14:dxf>
              <fill>
                <patternFill>
                  <bgColor rgb="FF92D050"/>
                </patternFill>
              </fill>
            </x14:dxf>
          </x14:cfRule>
          <x14:cfRule type="cellIs" priority="14" operator="equal" id="{F1B30B65-7849-465A-8D33-4B9CA17198D7}">
            <xm:f>'\Users\mac\Documents\PDD 2020-2024\Users\mac\Documents\FURAG\Users\pttovar\Downloads\[MAPA DE RIESGOS CORRUPCIÓN IPES 2019 V1 AJUSTADA 210319.xlsx]DATOS '!#REF!</xm:f>
            <x14:dxf>
              <fill>
                <patternFill>
                  <bgColor rgb="FFFFFF00"/>
                </patternFill>
              </fill>
            </x14:dxf>
          </x14:cfRule>
          <x14:cfRule type="cellIs" priority="15" operator="equal" id="{969F4BBA-00D2-4E3E-A01B-5BA74AD79422}">
            <xm:f>'\Users\mac\Documents\PDD 2020-2024\Users\mac\Documents\FURAG\Users\pttovar\Downloads\[MAPA DE RIESGOS CORRUPCIÓN IPES 2019 V1 AJUSTADA 210319.xlsx]DATOS '!#REF!</xm:f>
            <x14:dxf>
              <fill>
                <patternFill>
                  <bgColor rgb="FFFFC000"/>
                </patternFill>
              </fill>
            </x14:dxf>
          </x14:cfRule>
          <x14:cfRule type="cellIs" priority="16" operator="equal" id="{5CC35B24-A49D-4521-B036-3A82560AC5FC}">
            <xm:f>'\Users\mac\Documents\PDD 2020-2024\Users\mac\Documents\FURAG\Users\pttovar\Downloads\[MAPA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'\Users\mac\Documents\PDD 2020-2024\Users\mac\Documents\FURAG\Users\pttovar\Downloads\[MAPA DE RIESGOS CORRUPCIÓN IPES 2019 V1 AJUSTADA 210319.xlsx]DATOS '!#REF!</xm:f>
            <x14:dxf>
              <fill>
                <patternFill>
                  <bgColor rgb="FF92D050"/>
                </patternFill>
              </fill>
            </x14:dxf>
          </x14:cfRule>
          <x14:cfRule type="cellIs" priority="10" operator="equal" id="{026BA289-E277-49C2-B606-3BC6E26A5A00}">
            <xm:f>'\Users\mac\Documents\PDD 2020-2024\Users\mac\Documents\FURAG\Users\pttovar\Downloads\[MAPA DE RIESGOS CORRUPCIÓN IPES 2019 V1 AJUSTADA 210319.xlsx]DATOS '!#REF!</xm:f>
            <x14:dxf>
              <fill>
                <patternFill>
                  <bgColor rgb="FFFFFF00"/>
                </patternFill>
              </fill>
            </x14:dxf>
          </x14:cfRule>
          <x14:cfRule type="cellIs" priority="11" operator="equal" id="{E1129122-DBCB-4D6F-A286-B2C17648670B}">
            <xm:f>'\Users\mac\Documents\PDD 2020-2024\Users\mac\Documents\FURAG\Users\pttovar\Downloads\[MAPA DE RIESGOS CORRUPCIÓN IPES 2019 V1 AJUSTADA 210319.xlsx]DATOS '!#REF!</xm:f>
            <x14:dxf>
              <fill>
                <patternFill>
                  <bgColor rgb="FFFFC000"/>
                </patternFill>
              </fill>
            </x14:dxf>
          </x14:cfRule>
          <x14:cfRule type="cellIs" priority="12" operator="equal" id="{49877600-2A6C-4B40-99D9-6A56475F0016}">
            <xm:f>'\Users\mac\Documents\PDD 2020-2024\Users\mac\Documents\FURAG\Users\pttovar\Downloads\[MAPA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'\Users\mac\Documents\PDD 2020-2024\Users\mac\Documents\FURAG\Users\pttovar\Downloads\[MAPA DE RIESGOS CORRUPCIÓN IPES 2019 V1 AJUSTADA 210319.xlsx]DATOS '!#REF!</xm:f>
            <x14:dxf>
              <fill>
                <patternFill>
                  <bgColor rgb="FF92D050"/>
                </patternFill>
              </fill>
            </x14:dxf>
          </x14:cfRule>
          <x14:cfRule type="cellIs" priority="6" operator="equal" id="{662EC957-268A-4C53-A9E0-3ECBDFDB310A}">
            <xm:f>'\Users\mac\Documents\PDD 2020-2024\Users\mac\Documents\FURAG\Users\pttovar\Downloads\[MAPA DE RIESGOS CORRUPCIÓN IPES 2019 V1 AJUSTADA 210319.xlsx]DATOS '!#REF!</xm:f>
            <x14:dxf>
              <fill>
                <patternFill>
                  <bgColor rgb="FFFFFF00"/>
                </patternFill>
              </fill>
            </x14:dxf>
          </x14:cfRule>
          <x14:cfRule type="cellIs" priority="7" operator="equal" id="{DC8499E7-E5B2-4B5C-846C-92BA9453B44C}">
            <xm:f>'\Users\mac\Documents\PDD 2020-2024\Users\mac\Documents\FURAG\Users\pttovar\Downloads\[MAPA DE RIESGOS CORRUPCIÓN IPES 2019 V1 AJUSTADA 210319.xlsx]DATOS '!#REF!</xm:f>
            <x14:dxf>
              <fill>
                <patternFill>
                  <bgColor rgb="FFFFC000"/>
                </patternFill>
              </fill>
            </x14:dxf>
          </x14:cfRule>
          <x14:cfRule type="cellIs" priority="8" operator="equal" id="{4AE37118-BFCD-4ABE-B96A-FF14A23BBA07}">
            <xm:f>'\Users\mac\Documents\PDD 2020-2024\Users\mac\Documents\FURAG\Users\pttovar\Downloads\[MAPA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'\Users\mac\Documents\PDD 2020-2024\Users\mac\Documents\FURAG\Users\pttovar\Downloads\[MAPA DE RIESGOS CORRUPCIÓN IPES 2019 V1 AJUSTADA 210319.xlsx]DATOS '!#REF!</xm:f>
            <x14:dxf>
              <fill>
                <patternFill>
                  <bgColor rgb="FF92D050"/>
                </patternFill>
              </fill>
            </x14:dxf>
          </x14:cfRule>
          <x14:cfRule type="cellIs" priority="2" operator="equal" id="{32795480-5B0A-443C-9A8F-01EFE144DAF4}">
            <xm:f>'\Users\mac\Documents\PDD 2020-2024\Users\mac\Documents\FURAG\Users\pttovar\Downloads\[MAPA DE RIESGOS CORRUPCIÓN IPES 2019 V1 AJUSTADA 210319.xlsx]DATOS '!#REF!</xm:f>
            <x14:dxf>
              <fill>
                <patternFill>
                  <bgColor rgb="FFFFFF00"/>
                </patternFill>
              </fill>
            </x14:dxf>
          </x14:cfRule>
          <x14:cfRule type="cellIs" priority="3" operator="equal" id="{7ACC4864-9B03-48FD-9F4A-05554B328909}">
            <xm:f>'\Users\mac\Documents\PDD 2020-2024\Users\mac\Documents\FURAG\Users\pttovar\Downloads\[MAPA DE RIESGOS CORRUPCIÓN IPES 2019 V1 AJUSTADA 210319.xlsx]DATOS '!#REF!</xm:f>
            <x14:dxf>
              <fill>
                <patternFill>
                  <bgColor rgb="FFFFC000"/>
                </patternFill>
              </fill>
            </x14:dxf>
          </x14:cfRule>
          <x14:cfRule type="cellIs" priority="4" operator="equal" id="{3A83EAEC-1B22-4F71-8A16-9B01F65C816D}">
            <xm:f>'\Users\mac\Documents\PDD 2020-2024\Users\mac\Documents\FURAG\Users\pttovar\Downloads\[MAPA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42578125" customWidth="1"/>
    <col min="3" max="3" width="12.140625" bestFit="1" customWidth="1"/>
    <col min="6" max="6" width="12.85546875" customWidth="1"/>
    <col min="7" max="7" width="17.7109375" customWidth="1"/>
    <col min="9" max="9" width="13.42578125" customWidth="1"/>
    <col min="11" max="11" width="13.7109375" customWidth="1"/>
    <col min="12" max="12" width="15.85546875" style="53" customWidth="1"/>
    <col min="13" max="13" width="20.42578125" customWidth="1"/>
    <col min="14" max="14" width="17.85546875" customWidth="1"/>
    <col min="15" max="15" width="14.85546875" customWidth="1"/>
    <col min="16" max="16" width="13.42578125" customWidth="1"/>
  </cols>
  <sheetData>
    <row r="1" spans="1:19" ht="90" x14ac:dyDescent="0.25">
      <c r="A1" t="s">
        <v>68</v>
      </c>
      <c r="B1" s="22" t="s">
        <v>69</v>
      </c>
      <c r="C1" t="s">
        <v>55</v>
      </c>
      <c r="D1" t="s">
        <v>64</v>
      </c>
      <c r="E1" s="22" t="s">
        <v>70</v>
      </c>
      <c r="F1" s="22" t="s">
        <v>57</v>
      </c>
      <c r="G1" s="22" t="s">
        <v>71</v>
      </c>
      <c r="J1" t="s">
        <v>150</v>
      </c>
    </row>
    <row r="2" spans="1:19" ht="14.45" x14ac:dyDescent="0.35">
      <c r="A2" t="s">
        <v>58</v>
      </c>
      <c r="B2" s="22" t="s">
        <v>59</v>
      </c>
      <c r="C2" t="s">
        <v>60</v>
      </c>
      <c r="D2" t="s">
        <v>61</v>
      </c>
      <c r="E2" t="s">
        <v>62</v>
      </c>
      <c r="F2" t="s">
        <v>75</v>
      </c>
      <c r="G2" t="s">
        <v>63</v>
      </c>
      <c r="J2" t="s">
        <v>151</v>
      </c>
    </row>
    <row r="3" spans="1:19" ht="14.45" x14ac:dyDescent="0.35">
      <c r="A3" t="s">
        <v>65</v>
      </c>
      <c r="B3" s="22" t="s">
        <v>66</v>
      </c>
      <c r="C3" t="s">
        <v>67</v>
      </c>
      <c r="D3" t="s">
        <v>72</v>
      </c>
      <c r="E3" t="s">
        <v>74</v>
      </c>
      <c r="F3" t="s">
        <v>76</v>
      </c>
      <c r="G3" t="s">
        <v>77</v>
      </c>
      <c r="J3" t="s">
        <v>152</v>
      </c>
    </row>
    <row r="4" spans="1:19" ht="14.45" x14ac:dyDescent="0.35">
      <c r="B4" s="22"/>
      <c r="D4" t="s">
        <v>73</v>
      </c>
      <c r="G4" t="s">
        <v>78</v>
      </c>
      <c r="J4" t="s">
        <v>153</v>
      </c>
    </row>
    <row r="11" spans="1:19" thickBot="1" x14ac:dyDescent="0.4"/>
    <row r="12" spans="1:19" ht="45.75" thickBot="1" x14ac:dyDescent="0.3">
      <c r="B12" s="497" t="s">
        <v>4</v>
      </c>
      <c r="C12" s="500" t="s">
        <v>79</v>
      </c>
      <c r="D12" s="501"/>
      <c r="E12" s="501"/>
      <c r="F12" s="501"/>
      <c r="G12" s="502"/>
      <c r="H12" s="23"/>
      <c r="I12" s="23"/>
      <c r="J12" s="24" t="s">
        <v>80</v>
      </c>
      <c r="K12" s="23"/>
      <c r="L12" s="54"/>
      <c r="M12" s="23"/>
    </row>
    <row r="13" spans="1:19" ht="15.75" thickBot="1" x14ac:dyDescent="0.3">
      <c r="B13" s="498"/>
      <c r="C13" s="25">
        <v>1</v>
      </c>
      <c r="D13" s="25">
        <v>2</v>
      </c>
      <c r="E13" s="25">
        <v>3</v>
      </c>
      <c r="F13" s="25">
        <v>4</v>
      </c>
      <c r="G13" s="25">
        <v>5</v>
      </c>
      <c r="H13" s="23"/>
      <c r="I13" s="23"/>
      <c r="J13" s="23"/>
      <c r="K13" s="23"/>
      <c r="L13" s="54"/>
      <c r="M13" s="23"/>
    </row>
    <row r="14" spans="1:19" ht="17.25" customHeight="1" thickBot="1" x14ac:dyDescent="0.3">
      <c r="B14" s="499"/>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9.1" x14ac:dyDescent="0.35">
      <c r="B20" s="23" t="s">
        <v>109</v>
      </c>
      <c r="C20" s="41"/>
      <c r="D20" s="41"/>
      <c r="E20" s="41"/>
      <c r="F20" s="41"/>
      <c r="G20" s="41"/>
      <c r="H20" s="23"/>
      <c r="I20" s="23"/>
      <c r="J20" s="23"/>
      <c r="K20" s="23"/>
      <c r="L20" s="54"/>
      <c r="M20" s="23"/>
    </row>
    <row r="21" spans="2:13" ht="44.1" thickBot="1" x14ac:dyDescent="0.4">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503" t="s">
        <v>127</v>
      </c>
      <c r="D32" s="503"/>
      <c r="E32" s="503" t="s">
        <v>128</v>
      </c>
      <c r="F32" s="503"/>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406" t="s">
        <v>143</v>
      </c>
      <c r="C41" s="406"/>
      <c r="D41" s="504" t="s">
        <v>144</v>
      </c>
      <c r="E41" s="504" t="s">
        <v>145</v>
      </c>
      <c r="F41" s="504" t="s">
        <v>146</v>
      </c>
      <c r="G41" s="504" t="s">
        <v>147</v>
      </c>
      <c r="H41" s="504" t="s">
        <v>148</v>
      </c>
      <c r="I41" s="64"/>
      <c r="J41" s="505" t="s">
        <v>149</v>
      </c>
      <c r="K41" s="505"/>
      <c r="L41" s="504" t="s">
        <v>144</v>
      </c>
      <c r="M41" s="504" t="s">
        <v>145</v>
      </c>
      <c r="N41" s="504" t="s">
        <v>146</v>
      </c>
      <c r="O41" s="504" t="s">
        <v>147</v>
      </c>
      <c r="P41" s="504" t="s">
        <v>148</v>
      </c>
    </row>
    <row r="42" spans="2:16" x14ac:dyDescent="0.25">
      <c r="B42" s="406"/>
      <c r="C42" s="406"/>
      <c r="D42" s="504"/>
      <c r="E42" s="504"/>
      <c r="F42" s="504"/>
      <c r="G42" s="504"/>
      <c r="H42" s="504"/>
      <c r="I42" s="64"/>
      <c r="J42" s="505"/>
      <c r="K42" s="505"/>
      <c r="L42" s="504"/>
      <c r="M42" s="504"/>
      <c r="N42" s="504"/>
      <c r="O42" s="504"/>
      <c r="P42" s="504"/>
    </row>
    <row r="43" spans="2:16" x14ac:dyDescent="0.25">
      <c r="B43" s="406"/>
      <c r="C43" s="406"/>
      <c r="D43" s="504"/>
      <c r="E43" s="504"/>
      <c r="F43" s="504"/>
      <c r="G43" s="504"/>
      <c r="H43" s="504"/>
      <c r="I43" s="64"/>
      <c r="J43" s="505"/>
      <c r="K43" s="505"/>
      <c r="L43" s="504"/>
      <c r="M43" s="504"/>
      <c r="N43" s="504"/>
      <c r="O43" s="504"/>
      <c r="P43" s="504"/>
    </row>
    <row r="44" spans="2:16" ht="30" x14ac:dyDescent="0.25">
      <c r="B44" s="406"/>
      <c r="C44" s="406"/>
      <c r="D44" s="65" t="s">
        <v>141</v>
      </c>
      <c r="E44" s="65" t="s">
        <v>150</v>
      </c>
      <c r="F44" s="65" t="s">
        <v>151</v>
      </c>
      <c r="G44" s="65">
        <v>2</v>
      </c>
      <c r="H44" s="65">
        <v>1</v>
      </c>
      <c r="I44" s="64"/>
      <c r="J44" s="505"/>
      <c r="K44" s="505"/>
      <c r="L44" s="66" t="s">
        <v>141</v>
      </c>
      <c r="M44" s="66" t="s">
        <v>150</v>
      </c>
      <c r="N44" s="66" t="s">
        <v>151</v>
      </c>
      <c r="O44" s="66">
        <v>2</v>
      </c>
      <c r="P44" s="66">
        <v>0</v>
      </c>
    </row>
    <row r="45" spans="2:16" ht="30" x14ac:dyDescent="0.25">
      <c r="B45" s="406"/>
      <c r="C45" s="406"/>
      <c r="D45" s="65" t="s">
        <v>15</v>
      </c>
      <c r="E45" s="65" t="s">
        <v>150</v>
      </c>
      <c r="F45" s="65" t="s">
        <v>150</v>
      </c>
      <c r="G45" s="65">
        <v>1</v>
      </c>
      <c r="H45" s="65">
        <v>1</v>
      </c>
      <c r="I45" s="64"/>
      <c r="J45" s="505"/>
      <c r="K45" s="505"/>
      <c r="L45" s="66" t="s">
        <v>15</v>
      </c>
      <c r="M45" s="66" t="s">
        <v>150</v>
      </c>
      <c r="N45" s="66" t="s">
        <v>150</v>
      </c>
      <c r="O45" s="66">
        <v>1</v>
      </c>
      <c r="P45" s="66">
        <v>0</v>
      </c>
    </row>
    <row r="46" spans="2:16" ht="30" x14ac:dyDescent="0.25">
      <c r="B46" s="406"/>
      <c r="C46" s="406"/>
      <c r="D46" s="65" t="s">
        <v>15</v>
      </c>
      <c r="E46" s="65" t="s">
        <v>152</v>
      </c>
      <c r="F46" s="65" t="s">
        <v>150</v>
      </c>
      <c r="G46" s="65">
        <v>0</v>
      </c>
      <c r="H46" s="65">
        <v>1</v>
      </c>
      <c r="I46" s="64"/>
      <c r="J46" s="505"/>
      <c r="K46" s="505"/>
      <c r="L46" s="66" t="s">
        <v>15</v>
      </c>
      <c r="M46" s="66" t="s">
        <v>152</v>
      </c>
      <c r="N46" s="66" t="s">
        <v>150</v>
      </c>
      <c r="O46" s="66">
        <v>0</v>
      </c>
      <c r="P46" s="66">
        <v>0</v>
      </c>
    </row>
    <row r="47" spans="2:16" ht="30" x14ac:dyDescent="0.25">
      <c r="B47" s="406"/>
      <c r="C47" s="406"/>
      <c r="D47" s="65" t="s">
        <v>15</v>
      </c>
      <c r="E47" s="65" t="s">
        <v>150</v>
      </c>
      <c r="F47" s="65" t="s">
        <v>152</v>
      </c>
      <c r="G47" s="65">
        <v>1</v>
      </c>
      <c r="H47" s="65">
        <v>0</v>
      </c>
      <c r="I47" s="64"/>
      <c r="J47" s="505"/>
      <c r="K47" s="505"/>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4.45" thickBot="1" x14ac:dyDescent="0.35">
      <c r="A1" s="506" t="s">
        <v>4</v>
      </c>
      <c r="B1" s="506"/>
    </row>
    <row r="2" spans="1:8" ht="14.45" thickBot="1" x14ac:dyDescent="0.35">
      <c r="A2" s="2" t="s">
        <v>7</v>
      </c>
      <c r="B2" s="5">
        <v>5</v>
      </c>
      <c r="D2" s="33" t="s">
        <v>91</v>
      </c>
      <c r="E2" s="33"/>
      <c r="F2" s="33"/>
      <c r="G2" s="33"/>
      <c r="H2" s="33"/>
    </row>
    <row r="3" spans="1:8" ht="14.45" thickBot="1" x14ac:dyDescent="0.35">
      <c r="A3" s="3" t="s">
        <v>8</v>
      </c>
      <c r="B3" s="5">
        <v>4</v>
      </c>
      <c r="D3" s="37" t="s">
        <v>95</v>
      </c>
      <c r="E3" s="37"/>
      <c r="F3" s="37"/>
      <c r="G3" s="37"/>
      <c r="H3" s="37"/>
    </row>
    <row r="4" spans="1:8" ht="14.45" thickBot="1" x14ac:dyDescent="0.35">
      <c r="A4" s="4" t="s">
        <v>9</v>
      </c>
      <c r="B4" s="5">
        <v>3</v>
      </c>
      <c r="D4" s="37" t="s">
        <v>99</v>
      </c>
      <c r="E4" s="37"/>
      <c r="F4" s="37"/>
      <c r="G4" s="37"/>
      <c r="H4" s="37"/>
    </row>
    <row r="5" spans="1:8" ht="14.45" thickBot="1" x14ac:dyDescent="0.35">
      <c r="A5" s="7" t="s">
        <v>10</v>
      </c>
      <c r="B5" s="5">
        <v>2</v>
      </c>
      <c r="D5" s="37" t="s">
        <v>102</v>
      </c>
      <c r="E5" s="37"/>
      <c r="F5" s="37"/>
      <c r="G5" s="37"/>
      <c r="H5" s="37"/>
    </row>
    <row r="6" spans="1:8" ht="14.45" thickBot="1" x14ac:dyDescent="0.35">
      <c r="A6" s="6" t="s">
        <v>11</v>
      </c>
      <c r="B6" s="5">
        <v>1</v>
      </c>
      <c r="D6" s="37" t="s">
        <v>106</v>
      </c>
      <c r="E6" s="37"/>
      <c r="F6" s="37"/>
      <c r="G6" s="37"/>
      <c r="H6" s="37"/>
    </row>
    <row r="8" spans="1:8" ht="14.1" x14ac:dyDescent="0.3">
      <c r="A8" s="506" t="s">
        <v>12</v>
      </c>
      <c r="B8" s="506"/>
    </row>
    <row r="9" spans="1:8" x14ac:dyDescent="0.2">
      <c r="A9" s="2" t="s">
        <v>13</v>
      </c>
      <c r="B9" s="5">
        <v>5</v>
      </c>
    </row>
    <row r="10" spans="1:8" ht="14.1" x14ac:dyDescent="0.3">
      <c r="A10" s="3" t="s">
        <v>14</v>
      </c>
      <c r="B10" s="5">
        <v>4</v>
      </c>
    </row>
    <row r="11" spans="1:8" ht="14.1" x14ac:dyDescent="0.3">
      <c r="A11" s="4" t="s">
        <v>15</v>
      </c>
      <c r="B11" s="5">
        <v>3</v>
      </c>
    </row>
    <row r="12" spans="1:8" ht="14.1" x14ac:dyDescent="0.3">
      <c r="A12" s="7" t="s">
        <v>16</v>
      </c>
      <c r="B12" s="5">
        <v>2</v>
      </c>
    </row>
    <row r="13" spans="1:8" ht="14.1" x14ac:dyDescent="0.3">
      <c r="A13" s="6" t="s">
        <v>17</v>
      </c>
      <c r="B13" s="5">
        <v>1</v>
      </c>
    </row>
    <row r="15" spans="1:8" ht="14.1" x14ac:dyDescent="0.3">
      <c r="A15" s="506" t="s">
        <v>6</v>
      </c>
      <c r="B15" s="506"/>
    </row>
    <row r="16" spans="1:8" ht="14.1" x14ac:dyDescent="0.3">
      <c r="A16" s="2" t="s">
        <v>18</v>
      </c>
      <c r="B16" s="5"/>
    </row>
    <row r="17" spans="1:5" ht="14.1" x14ac:dyDescent="0.3">
      <c r="A17" s="3" t="s">
        <v>19</v>
      </c>
      <c r="B17" s="5"/>
    </row>
    <row r="18" spans="1:5" ht="14.1" x14ac:dyDescent="0.3">
      <c r="A18" s="4" t="s">
        <v>20</v>
      </c>
      <c r="B18" s="5"/>
    </row>
    <row r="19" spans="1:5" ht="14.1" x14ac:dyDescent="0.3">
      <c r="A19" s="7" t="s">
        <v>21</v>
      </c>
      <c r="B19" s="5"/>
    </row>
    <row r="23" spans="1:5" ht="15" x14ac:dyDescent="0.25">
      <c r="A23" s="82" t="s">
        <v>193</v>
      </c>
      <c r="B23" s="81"/>
      <c r="C23" s="82" t="s">
        <v>222</v>
      </c>
      <c r="E23" s="82" t="s">
        <v>221</v>
      </c>
    </row>
    <row r="24" spans="1:5" ht="15.75" customHeight="1" x14ac:dyDescent="0.3">
      <c r="A24" s="83" t="s">
        <v>155</v>
      </c>
      <c r="B24" s="80"/>
      <c r="C24" s="83" t="s">
        <v>158</v>
      </c>
      <c r="E24" s="83" t="s">
        <v>141</v>
      </c>
    </row>
    <row r="25" spans="1:5" ht="15.75" customHeight="1" x14ac:dyDescent="0.3">
      <c r="A25" s="83" t="s">
        <v>229</v>
      </c>
      <c r="B25" s="80"/>
      <c r="C25" s="83" t="s">
        <v>223</v>
      </c>
      <c r="E25" s="83" t="s">
        <v>15</v>
      </c>
    </row>
    <row r="26" spans="1:5" ht="15.75" customHeight="1" x14ac:dyDescent="0.2">
      <c r="A26" s="83" t="s">
        <v>226</v>
      </c>
      <c r="B26" s="80"/>
      <c r="E26" s="83" t="s">
        <v>133</v>
      </c>
    </row>
    <row r="27" spans="1:5" ht="15.75" customHeight="1" x14ac:dyDescent="0.3">
      <c r="B27" s="80"/>
    </row>
    <row r="28" spans="1:5" ht="15.75" customHeight="1" x14ac:dyDescent="0.3">
      <c r="B28" s="80"/>
    </row>
    <row r="31" spans="1:5" ht="27.95" x14ac:dyDescent="0.3">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1"/>
  <sheetViews>
    <sheetView zoomScale="80" zoomScaleNormal="80" workbookViewId="0"/>
  </sheetViews>
  <sheetFormatPr baseColWidth="10" defaultColWidth="11.42578125" defaultRowHeight="12.75" x14ac:dyDescent="0.25"/>
  <cols>
    <col min="1" max="1" width="1.85546875" style="8" customWidth="1"/>
    <col min="2" max="2" width="15.42578125" style="8" customWidth="1"/>
    <col min="3" max="4" width="13.140625" style="8" customWidth="1"/>
    <col min="5" max="9" width="12.42578125" style="8" customWidth="1"/>
    <col min="10" max="10" width="14.42578125" style="8" customWidth="1"/>
    <col min="11" max="11" width="16.42578125" style="8" customWidth="1"/>
    <col min="12" max="12" width="11.42578125" style="8" customWidth="1"/>
    <col min="13" max="13" width="16.42578125" style="8" customWidth="1"/>
    <col min="14" max="14" width="13.7109375" style="8" customWidth="1"/>
    <col min="15" max="15" width="12.42578125" style="8" customWidth="1"/>
    <col min="16" max="16" width="13.28515625" style="8" customWidth="1"/>
    <col min="17" max="17" width="15.7109375" style="8" customWidth="1"/>
    <col min="18" max="16384" width="11.42578125" style="8"/>
  </cols>
  <sheetData>
    <row r="2" spans="2:17" ht="22.5" customHeight="1" x14ac:dyDescent="0.25">
      <c r="B2" s="527"/>
      <c r="C2" s="513" t="s">
        <v>600</v>
      </c>
      <c r="D2" s="513"/>
      <c r="E2" s="513"/>
      <c r="F2" s="513"/>
      <c r="G2" s="513"/>
      <c r="H2" s="513"/>
      <c r="I2" s="513"/>
      <c r="J2" s="513"/>
      <c r="K2" s="513"/>
      <c r="L2" s="513"/>
      <c r="M2" s="513"/>
      <c r="N2" s="513"/>
      <c r="O2" s="513"/>
      <c r="P2" s="513"/>
      <c r="Q2" s="513"/>
    </row>
    <row r="3" spans="2:17" ht="22.5" customHeight="1" x14ac:dyDescent="0.25">
      <c r="B3" s="528"/>
      <c r="C3" s="513" t="s">
        <v>673</v>
      </c>
      <c r="D3" s="513"/>
      <c r="E3" s="513"/>
      <c r="F3" s="513"/>
      <c r="G3" s="513"/>
      <c r="H3" s="513"/>
      <c r="I3" s="513"/>
      <c r="J3" s="513"/>
      <c r="K3" s="513"/>
      <c r="L3" s="513"/>
      <c r="M3" s="513"/>
      <c r="N3" s="513"/>
      <c r="O3" s="513"/>
      <c r="P3" s="513"/>
      <c r="Q3" s="513"/>
    </row>
    <row r="5" spans="2:17" x14ac:dyDescent="0.25">
      <c r="B5" s="532" t="s">
        <v>647</v>
      </c>
      <c r="C5" s="518"/>
      <c r="D5" s="534" t="s">
        <v>634</v>
      </c>
      <c r="E5" s="534"/>
      <c r="F5" s="534"/>
      <c r="G5" s="534"/>
      <c r="H5" s="533" t="s">
        <v>648</v>
      </c>
      <c r="I5" s="533"/>
      <c r="J5" s="533"/>
      <c r="K5" s="534" t="s">
        <v>634</v>
      </c>
      <c r="L5" s="534"/>
      <c r="M5" s="534"/>
    </row>
    <row r="6" spans="2:17" s="177" customFormat="1" ht="51.75" customHeight="1" x14ac:dyDescent="0.25">
      <c r="B6" s="180" t="s">
        <v>649</v>
      </c>
      <c r="C6" s="512"/>
      <c r="D6" s="512"/>
      <c r="E6" s="512"/>
      <c r="F6" s="512"/>
      <c r="G6" s="512"/>
      <c r="H6" s="200" t="s">
        <v>603</v>
      </c>
      <c r="I6" s="512"/>
      <c r="J6" s="512"/>
      <c r="K6" s="512"/>
      <c r="L6" s="512"/>
      <c r="M6" s="200" t="s">
        <v>602</v>
      </c>
      <c r="N6" s="513"/>
      <c r="O6" s="513"/>
      <c r="P6" s="513"/>
      <c r="Q6" s="513"/>
    </row>
    <row r="7" spans="2:17" ht="15.75" customHeight="1" x14ac:dyDescent="0.25">
      <c r="B7" s="516" t="s">
        <v>650</v>
      </c>
      <c r="C7" s="517"/>
      <c r="D7" s="525"/>
      <c r="E7" s="525"/>
      <c r="F7" s="525"/>
      <c r="G7" s="525"/>
      <c r="H7" s="525"/>
      <c r="I7" s="525"/>
      <c r="J7" s="525"/>
      <c r="K7" s="525"/>
      <c r="L7" s="525"/>
      <c r="M7" s="526" t="s">
        <v>660</v>
      </c>
      <c r="N7" s="526"/>
      <c r="O7" s="514"/>
      <c r="P7" s="514"/>
      <c r="Q7" s="508"/>
    </row>
    <row r="8" spans="2:17" ht="15.75" customHeight="1" x14ac:dyDescent="0.25">
      <c r="B8" s="519"/>
      <c r="C8" s="520"/>
      <c r="D8" s="525"/>
      <c r="E8" s="525"/>
      <c r="F8" s="525"/>
      <c r="G8" s="525"/>
      <c r="H8" s="525"/>
      <c r="I8" s="525"/>
      <c r="J8" s="525"/>
      <c r="K8" s="525"/>
      <c r="L8" s="525"/>
      <c r="M8" s="526"/>
      <c r="N8" s="526"/>
      <c r="O8" s="514"/>
      <c r="P8" s="514"/>
      <c r="Q8" s="508"/>
    </row>
    <row r="9" spans="2:17" ht="15.75" customHeight="1" x14ac:dyDescent="0.25">
      <c r="B9" s="522"/>
      <c r="C9" s="523"/>
      <c r="D9" s="525"/>
      <c r="E9" s="525"/>
      <c r="F9" s="525"/>
      <c r="G9" s="525"/>
      <c r="H9" s="525"/>
      <c r="I9" s="525"/>
      <c r="J9" s="525"/>
      <c r="K9" s="525"/>
      <c r="L9" s="525"/>
      <c r="M9" s="526"/>
      <c r="N9" s="526"/>
      <c r="O9" s="514"/>
      <c r="P9" s="514"/>
      <c r="Q9" s="508"/>
    </row>
    <row r="10" spans="2:17" ht="15.75" customHeight="1" x14ac:dyDescent="0.25">
      <c r="B10" s="529" t="s">
        <v>651</v>
      </c>
      <c r="C10" s="530"/>
      <c r="D10" s="530"/>
      <c r="E10" s="530"/>
      <c r="F10" s="530"/>
      <c r="G10" s="530"/>
      <c r="H10" s="530"/>
      <c r="I10" s="530"/>
      <c r="J10" s="530"/>
      <c r="K10" s="530"/>
      <c r="L10" s="530"/>
      <c r="M10" s="530"/>
      <c r="N10" s="530"/>
      <c r="O10" s="530"/>
      <c r="P10" s="530"/>
      <c r="Q10" s="531"/>
    </row>
    <row r="11" spans="2:17" ht="15.75" customHeight="1" x14ac:dyDescent="0.25">
      <c r="B11" s="526" t="s">
        <v>639</v>
      </c>
      <c r="C11" s="526"/>
      <c r="D11" s="507"/>
      <c r="E11" s="514"/>
      <c r="F11" s="514"/>
      <c r="G11" s="514"/>
      <c r="H11" s="514"/>
      <c r="I11" s="514"/>
      <c r="J11" s="514"/>
      <c r="K11" s="514"/>
      <c r="L11" s="514"/>
      <c r="M11" s="514"/>
      <c r="N11" s="514"/>
      <c r="O11" s="514"/>
      <c r="P11" s="514"/>
      <c r="Q11" s="508"/>
    </row>
    <row r="12" spans="2:17" ht="15.75" customHeight="1" x14ac:dyDescent="0.25">
      <c r="B12" s="526" t="s">
        <v>640</v>
      </c>
      <c r="C12" s="526"/>
      <c r="D12" s="507"/>
      <c r="E12" s="514"/>
      <c r="F12" s="514"/>
      <c r="G12" s="514"/>
      <c r="H12" s="514"/>
      <c r="I12" s="514"/>
      <c r="J12" s="514"/>
      <c r="K12" s="514"/>
      <c r="L12" s="514"/>
      <c r="M12" s="514"/>
      <c r="N12" s="514"/>
      <c r="O12" s="514"/>
      <c r="P12" s="514"/>
      <c r="Q12" s="508"/>
    </row>
    <row r="13" spans="2:17" ht="15.75" customHeight="1" x14ac:dyDescent="0.25">
      <c r="B13" s="526" t="s">
        <v>641</v>
      </c>
      <c r="C13" s="526"/>
      <c r="D13" s="507"/>
      <c r="E13" s="514"/>
      <c r="F13" s="514"/>
      <c r="G13" s="514"/>
      <c r="H13" s="514"/>
      <c r="I13" s="514"/>
      <c r="J13" s="514"/>
      <c r="K13" s="514"/>
      <c r="L13" s="514"/>
      <c r="M13" s="514"/>
      <c r="N13" s="514"/>
      <c r="O13" s="514"/>
      <c r="P13" s="514"/>
      <c r="Q13" s="508"/>
    </row>
    <row r="14" spans="2:17" ht="15.75" customHeight="1" x14ac:dyDescent="0.25">
      <c r="B14" s="526" t="s">
        <v>642</v>
      </c>
      <c r="C14" s="526"/>
      <c r="D14" s="507"/>
      <c r="E14" s="514"/>
      <c r="F14" s="514"/>
      <c r="G14" s="514"/>
      <c r="H14" s="514"/>
      <c r="I14" s="514"/>
      <c r="J14" s="514"/>
      <c r="K14" s="514"/>
      <c r="L14" s="514"/>
      <c r="M14" s="514"/>
      <c r="N14" s="514"/>
      <c r="O14" s="514"/>
      <c r="P14" s="514"/>
      <c r="Q14" s="508"/>
    </row>
    <row r="15" spans="2:17" ht="15.75" customHeight="1" x14ac:dyDescent="0.25">
      <c r="B15" s="526" t="s">
        <v>643</v>
      </c>
      <c r="C15" s="526"/>
      <c r="D15" s="507"/>
      <c r="E15" s="514"/>
      <c r="F15" s="514"/>
      <c r="G15" s="514"/>
      <c r="H15" s="514"/>
      <c r="I15" s="514"/>
      <c r="J15" s="514"/>
      <c r="K15" s="514"/>
      <c r="L15" s="514"/>
      <c r="M15" s="514"/>
      <c r="N15" s="514"/>
      <c r="O15" s="514"/>
      <c r="P15" s="514"/>
      <c r="Q15" s="508"/>
    </row>
    <row r="16" spans="2:17" ht="15.75" customHeight="1" x14ac:dyDescent="0.25">
      <c r="B16" s="526" t="s">
        <v>697</v>
      </c>
      <c r="C16" s="526"/>
      <c r="D16" s="507"/>
      <c r="E16" s="514"/>
      <c r="F16" s="514"/>
      <c r="G16" s="514"/>
      <c r="H16" s="514"/>
      <c r="I16" s="514"/>
      <c r="J16" s="514"/>
      <c r="K16" s="514" t="s">
        <v>697</v>
      </c>
      <c r="L16" s="514"/>
      <c r="M16" s="514"/>
      <c r="N16" s="514"/>
      <c r="O16" s="514"/>
      <c r="P16" s="514"/>
      <c r="Q16" s="508"/>
    </row>
    <row r="17" spans="2:17" ht="15.75" customHeight="1" x14ac:dyDescent="0.25">
      <c r="B17" s="526"/>
      <c r="C17" s="526"/>
      <c r="D17" s="507"/>
      <c r="E17" s="514"/>
      <c r="F17" s="514"/>
      <c r="G17" s="514"/>
      <c r="H17" s="514"/>
      <c r="I17" s="514"/>
      <c r="J17" s="514"/>
      <c r="K17" s="514"/>
      <c r="L17" s="514"/>
      <c r="M17" s="514"/>
      <c r="N17" s="514"/>
      <c r="O17" s="514"/>
      <c r="P17" s="514"/>
      <c r="Q17" s="508"/>
    </row>
    <row r="18" spans="2:17" ht="15.75" customHeight="1" x14ac:dyDescent="0.25">
      <c r="B18" s="526"/>
      <c r="C18" s="526"/>
      <c r="D18" s="507"/>
      <c r="E18" s="514"/>
      <c r="F18" s="514"/>
      <c r="G18" s="514"/>
      <c r="H18" s="514"/>
      <c r="I18" s="514"/>
      <c r="J18" s="514"/>
      <c r="K18" s="514"/>
      <c r="L18" s="514"/>
      <c r="M18" s="514"/>
      <c r="N18" s="514"/>
      <c r="O18" s="514"/>
      <c r="P18" s="514"/>
      <c r="Q18" s="508"/>
    </row>
    <row r="19" spans="2:17" ht="15.75" customHeight="1" x14ac:dyDescent="0.25">
      <c r="B19" s="526" t="s">
        <v>698</v>
      </c>
      <c r="C19" s="526"/>
      <c r="D19" s="507"/>
      <c r="E19" s="514"/>
      <c r="F19" s="514"/>
      <c r="G19" s="514"/>
      <c r="H19" s="514"/>
      <c r="I19" s="514"/>
      <c r="J19" s="514"/>
      <c r="K19" s="514" t="s">
        <v>698</v>
      </c>
      <c r="L19" s="514"/>
      <c r="M19" s="514"/>
      <c r="N19" s="514"/>
      <c r="O19" s="514"/>
      <c r="P19" s="514"/>
      <c r="Q19" s="508"/>
    </row>
    <row r="20" spans="2:17" ht="15.75" customHeight="1" x14ac:dyDescent="0.25">
      <c r="B20" s="526"/>
      <c r="C20" s="526"/>
      <c r="D20" s="507"/>
      <c r="E20" s="514"/>
      <c r="F20" s="514"/>
      <c r="G20" s="514"/>
      <c r="H20" s="514"/>
      <c r="I20" s="514"/>
      <c r="J20" s="514"/>
      <c r="K20" s="514"/>
      <c r="L20" s="514"/>
      <c r="M20" s="514"/>
      <c r="N20" s="514"/>
      <c r="O20" s="514"/>
      <c r="P20" s="514"/>
      <c r="Q20" s="508"/>
    </row>
    <row r="21" spans="2:17" ht="15.75" customHeight="1" x14ac:dyDescent="0.25">
      <c r="B21" s="526"/>
      <c r="C21" s="526"/>
      <c r="D21" s="507"/>
      <c r="E21" s="514"/>
      <c r="F21" s="514"/>
      <c r="G21" s="514"/>
      <c r="H21" s="514"/>
      <c r="I21" s="514"/>
      <c r="J21" s="514"/>
      <c r="K21" s="514"/>
      <c r="L21" s="514"/>
      <c r="M21" s="514"/>
      <c r="N21" s="514"/>
      <c r="O21" s="514"/>
      <c r="P21" s="514"/>
      <c r="Q21" s="508"/>
    </row>
    <row r="22" spans="2:17" ht="15.75" customHeight="1" x14ac:dyDescent="0.25">
      <c r="B22" s="516" t="s">
        <v>635</v>
      </c>
      <c r="C22" s="517"/>
      <c r="D22" s="525"/>
      <c r="E22" s="525"/>
      <c r="F22" s="525"/>
      <c r="G22" s="525"/>
      <c r="H22" s="525"/>
      <c r="I22" s="525"/>
      <c r="J22" s="525"/>
      <c r="K22" s="525"/>
      <c r="L22" s="525"/>
      <c r="M22" s="525"/>
      <c r="N22" s="525"/>
      <c r="O22" s="525"/>
      <c r="P22" s="525"/>
      <c r="Q22" s="525"/>
    </row>
    <row r="23" spans="2:17" ht="15.75" customHeight="1" x14ac:dyDescent="0.25">
      <c r="B23" s="519"/>
      <c r="C23" s="520"/>
      <c r="D23" s="525"/>
      <c r="E23" s="525"/>
      <c r="F23" s="525"/>
      <c r="G23" s="525"/>
      <c r="H23" s="525"/>
      <c r="I23" s="525"/>
      <c r="J23" s="525"/>
      <c r="K23" s="525"/>
      <c r="L23" s="525"/>
      <c r="M23" s="525"/>
      <c r="N23" s="525"/>
      <c r="O23" s="525"/>
      <c r="P23" s="525"/>
      <c r="Q23" s="525"/>
    </row>
    <row r="24" spans="2:17" ht="15.75" customHeight="1" x14ac:dyDescent="0.25">
      <c r="B24" s="522"/>
      <c r="C24" s="523"/>
      <c r="D24" s="525"/>
      <c r="E24" s="525"/>
      <c r="F24" s="525"/>
      <c r="G24" s="525"/>
      <c r="H24" s="525"/>
      <c r="I24" s="525"/>
      <c r="J24" s="525"/>
      <c r="K24" s="525"/>
      <c r="L24" s="525"/>
      <c r="M24" s="525"/>
      <c r="N24" s="525"/>
      <c r="O24" s="525"/>
      <c r="P24" s="525"/>
      <c r="Q24" s="525"/>
    </row>
    <row r="25" spans="2:17" ht="15.75" customHeight="1" x14ac:dyDescent="0.25">
      <c r="B25" s="516" t="s">
        <v>805</v>
      </c>
      <c r="C25" s="517"/>
      <c r="D25" s="204"/>
      <c r="E25" s="202"/>
      <c r="F25" s="202"/>
      <c r="G25" s="202"/>
      <c r="H25" s="202"/>
      <c r="I25" s="202"/>
      <c r="J25" s="202"/>
      <c r="K25" s="202"/>
      <c r="L25" s="202"/>
      <c r="M25" s="509" t="s">
        <v>638</v>
      </c>
      <c r="N25" s="507"/>
      <c r="O25" s="508"/>
      <c r="P25" s="509" t="s">
        <v>261</v>
      </c>
      <c r="Q25" s="203"/>
    </row>
    <row r="26" spans="2:17" ht="15.75" customHeight="1" x14ac:dyDescent="0.25">
      <c r="B26" s="519"/>
      <c r="C26" s="520"/>
      <c r="D26" s="204"/>
      <c r="E26" s="202"/>
      <c r="F26" s="202"/>
      <c r="G26" s="202"/>
      <c r="H26" s="202"/>
      <c r="I26" s="202"/>
      <c r="J26" s="202"/>
      <c r="K26" s="202"/>
      <c r="L26" s="202"/>
      <c r="M26" s="510"/>
      <c r="N26" s="507"/>
      <c r="O26" s="508"/>
      <c r="P26" s="510"/>
      <c r="Q26" s="203"/>
    </row>
    <row r="27" spans="2:17" ht="15.75" customHeight="1" x14ac:dyDescent="0.25">
      <c r="B27" s="522"/>
      <c r="C27" s="523"/>
      <c r="D27" s="204"/>
      <c r="E27" s="202"/>
      <c r="F27" s="202"/>
      <c r="G27" s="202"/>
      <c r="H27" s="202"/>
      <c r="I27" s="202"/>
      <c r="J27" s="202"/>
      <c r="K27" s="202"/>
      <c r="L27" s="202"/>
      <c r="M27" s="511"/>
      <c r="N27" s="507"/>
      <c r="O27" s="508"/>
      <c r="P27" s="511"/>
      <c r="Q27" s="203"/>
    </row>
    <row r="28" spans="2:17" ht="15.75" customHeight="1" x14ac:dyDescent="0.25">
      <c r="B28" s="516" t="s">
        <v>646</v>
      </c>
      <c r="C28" s="518"/>
      <c r="D28" s="507"/>
      <c r="E28" s="514"/>
      <c r="F28" s="514"/>
      <c r="G28" s="514"/>
      <c r="H28" s="514"/>
      <c r="I28" s="514"/>
      <c r="J28" s="514"/>
      <c r="K28" s="514"/>
      <c r="L28" s="508"/>
      <c r="M28" s="513" t="s">
        <v>638</v>
      </c>
      <c r="N28" s="525"/>
      <c r="O28" s="525"/>
      <c r="P28" s="513" t="s">
        <v>261</v>
      </c>
      <c r="Q28" s="195"/>
    </row>
    <row r="29" spans="2:17" ht="15.75" customHeight="1" x14ac:dyDescent="0.25">
      <c r="B29" s="519"/>
      <c r="C29" s="521"/>
      <c r="D29" s="507"/>
      <c r="E29" s="514"/>
      <c r="F29" s="514"/>
      <c r="G29" s="514"/>
      <c r="H29" s="514"/>
      <c r="I29" s="514"/>
      <c r="J29" s="514"/>
      <c r="K29" s="514"/>
      <c r="L29" s="508"/>
      <c r="M29" s="513"/>
      <c r="N29" s="525"/>
      <c r="O29" s="525"/>
      <c r="P29" s="513"/>
      <c r="Q29" s="195"/>
    </row>
    <row r="30" spans="2:17" ht="15.75" customHeight="1" x14ac:dyDescent="0.25">
      <c r="B30" s="522"/>
      <c r="C30" s="524"/>
      <c r="D30" s="507"/>
      <c r="E30" s="514"/>
      <c r="F30" s="514"/>
      <c r="G30" s="514"/>
      <c r="H30" s="514"/>
      <c r="I30" s="514"/>
      <c r="J30" s="514"/>
      <c r="K30" s="514"/>
      <c r="L30" s="508"/>
      <c r="M30" s="513"/>
      <c r="N30" s="525"/>
      <c r="O30" s="525"/>
      <c r="P30" s="513"/>
      <c r="Q30" s="195"/>
    </row>
    <row r="31" spans="2:17" ht="12.75" customHeight="1" x14ac:dyDescent="0.25">
      <c r="B31" s="516" t="s">
        <v>806</v>
      </c>
      <c r="C31" s="517"/>
      <c r="D31" s="518"/>
      <c r="E31" s="435"/>
      <c r="F31" s="435"/>
      <c r="G31" s="435"/>
      <c r="H31" s="435"/>
      <c r="I31" s="435"/>
      <c r="J31" s="435"/>
    </row>
    <row r="32" spans="2:17" ht="12.75" customHeight="1" x14ac:dyDescent="0.25">
      <c r="B32" s="519"/>
      <c r="C32" s="520"/>
      <c r="D32" s="521"/>
      <c r="E32" s="512"/>
      <c r="F32" s="512"/>
      <c r="G32" s="512"/>
      <c r="H32" s="512"/>
      <c r="I32" s="512"/>
      <c r="J32" s="512"/>
    </row>
    <row r="33" spans="2:10" ht="12.75" customHeight="1" x14ac:dyDescent="0.25">
      <c r="B33" s="519"/>
      <c r="C33" s="520"/>
      <c r="D33" s="521"/>
      <c r="E33" s="512"/>
      <c r="F33" s="512"/>
      <c r="G33" s="512"/>
      <c r="H33" s="512"/>
      <c r="I33" s="512"/>
      <c r="J33" s="512"/>
    </row>
    <row r="34" spans="2:10" x14ac:dyDescent="0.25">
      <c r="B34" s="519"/>
      <c r="C34" s="520"/>
      <c r="D34" s="521"/>
      <c r="E34" s="515"/>
      <c r="F34" s="515"/>
      <c r="G34" s="515"/>
      <c r="H34" s="515"/>
      <c r="I34" s="515"/>
      <c r="J34" s="515"/>
    </row>
    <row r="35" spans="2:10" x14ac:dyDescent="0.25">
      <c r="B35" s="522"/>
      <c r="C35" s="523"/>
      <c r="D35" s="524"/>
      <c r="E35" s="515"/>
      <c r="F35" s="515"/>
      <c r="G35" s="515"/>
      <c r="H35" s="515"/>
      <c r="I35" s="515"/>
      <c r="J35" s="515"/>
    </row>
    <row r="51" spans="5:5" x14ac:dyDescent="0.25">
      <c r="E51" s="8" t="s">
        <v>644</v>
      </c>
    </row>
  </sheetData>
  <mergeCells count="62">
    <mergeCell ref="D28:L28"/>
    <mergeCell ref="D29:L29"/>
    <mergeCell ref="D30:L30"/>
    <mergeCell ref="D24:Q24"/>
    <mergeCell ref="C2:Q2"/>
    <mergeCell ref="C3:Q3"/>
    <mergeCell ref="B25:C27"/>
    <mergeCell ref="D23:Q23"/>
    <mergeCell ref="B28:C30"/>
    <mergeCell ref="K5:M5"/>
    <mergeCell ref="D5:G5"/>
    <mergeCell ref="D18:Q18"/>
    <mergeCell ref="D19:Q19"/>
    <mergeCell ref="D20:Q20"/>
    <mergeCell ref="D21:Q21"/>
    <mergeCell ref="M25:M27"/>
    <mergeCell ref="B2:B3"/>
    <mergeCell ref="B16:C18"/>
    <mergeCell ref="B19:C21"/>
    <mergeCell ref="B15:C15"/>
    <mergeCell ref="D11:Q11"/>
    <mergeCell ref="D12:Q12"/>
    <mergeCell ref="D13:Q13"/>
    <mergeCell ref="D14:Q14"/>
    <mergeCell ref="D15:Q15"/>
    <mergeCell ref="B10:Q10"/>
    <mergeCell ref="B11:C11"/>
    <mergeCell ref="B12:C12"/>
    <mergeCell ref="B13:C13"/>
    <mergeCell ref="B14:C14"/>
    <mergeCell ref="B5:C5"/>
    <mergeCell ref="H5:J5"/>
    <mergeCell ref="B31:D35"/>
    <mergeCell ref="O7:Q7"/>
    <mergeCell ref="O8:Q8"/>
    <mergeCell ref="O9:Q9"/>
    <mergeCell ref="D7:L7"/>
    <mergeCell ref="D8:L8"/>
    <mergeCell ref="D9:L9"/>
    <mergeCell ref="M7:N9"/>
    <mergeCell ref="N28:O28"/>
    <mergeCell ref="P28:P30"/>
    <mergeCell ref="N29:O29"/>
    <mergeCell ref="N30:O30"/>
    <mergeCell ref="M28:M30"/>
    <mergeCell ref="B7:C9"/>
    <mergeCell ref="B22:C24"/>
    <mergeCell ref="D22:Q22"/>
    <mergeCell ref="E31:J31"/>
    <mergeCell ref="E32:J32"/>
    <mergeCell ref="E33:J33"/>
    <mergeCell ref="E34:J34"/>
    <mergeCell ref="E35:J35"/>
    <mergeCell ref="N25:O25"/>
    <mergeCell ref="N26:O26"/>
    <mergeCell ref="N27:O27"/>
    <mergeCell ref="P25:P27"/>
    <mergeCell ref="C6:G6"/>
    <mergeCell ref="I6:L6"/>
    <mergeCell ref="N6:Q6"/>
    <mergeCell ref="D16:Q16"/>
    <mergeCell ref="D17:Q1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Datos!$B$3:$B$9</xm:f>
          </x14:formula1>
          <xm:sqref>C6</xm:sqref>
        </x14:dataValidation>
        <x14:dataValidation type="list" allowBlank="1" showInputMessage="1" showErrorMessage="1">
          <x14:formula1>
            <xm:f>Datos!$D$3:$D$29</xm:f>
          </x14:formula1>
          <xm:sqref>I6:L6</xm:sqref>
        </x14:dataValidation>
        <x14:dataValidation type="list" allowBlank="1" showInputMessage="1" showErrorMessage="1">
          <x14:formula1>
            <xm:f>Datos!$B$18:$B$26</xm:f>
          </x14:formula1>
          <xm:sqref>N6:Q6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8"/>
  <sheetViews>
    <sheetView zoomScale="80" zoomScaleNormal="80" workbookViewId="0">
      <selection activeCell="B2" sqref="B2"/>
    </sheetView>
  </sheetViews>
  <sheetFormatPr baseColWidth="10" defaultColWidth="11.42578125" defaultRowHeight="15" x14ac:dyDescent="0.25"/>
  <cols>
    <col min="1" max="1" width="2.85546875" style="23" customWidth="1"/>
    <col min="2" max="2" width="39.28515625" style="23" customWidth="1"/>
    <col min="3" max="3" width="3.7109375" style="23" customWidth="1"/>
    <col min="4" max="4" width="35.85546875" style="23" customWidth="1"/>
    <col min="5" max="5" width="3.7109375" style="23" customWidth="1"/>
    <col min="6" max="6" width="3.42578125" style="23" bestFit="1" customWidth="1"/>
    <col min="7" max="7" width="18.42578125" style="23" customWidth="1"/>
    <col min="8" max="8" width="9" style="23" bestFit="1" customWidth="1"/>
    <col min="9" max="9" width="3.7109375" style="197" customWidth="1"/>
    <col min="10" max="10" width="11.42578125" style="23"/>
    <col min="11" max="11" width="19.140625" style="23" customWidth="1"/>
    <col min="12" max="16384" width="11.42578125" style="23"/>
  </cols>
  <sheetData>
    <row r="2" spans="2:13" ht="43.5" x14ac:dyDescent="0.35">
      <c r="B2" s="179" t="s">
        <v>622</v>
      </c>
      <c r="D2" s="179" t="s">
        <v>601</v>
      </c>
      <c r="F2" s="186" t="s">
        <v>653</v>
      </c>
      <c r="G2" s="179" t="s">
        <v>654</v>
      </c>
      <c r="H2" s="179" t="s">
        <v>655</v>
      </c>
      <c r="J2" s="199" t="s">
        <v>674</v>
      </c>
      <c r="K2" s="199" t="s">
        <v>675</v>
      </c>
      <c r="L2" s="199" t="s">
        <v>676</v>
      </c>
      <c r="M2" s="199" t="s">
        <v>677</v>
      </c>
    </row>
    <row r="3" spans="2:13" x14ac:dyDescent="0.25">
      <c r="B3" s="178" t="s">
        <v>626</v>
      </c>
      <c r="D3" s="46" t="s">
        <v>156</v>
      </c>
      <c r="F3" s="21">
        <v>1</v>
      </c>
      <c r="G3" s="181" t="s">
        <v>656</v>
      </c>
      <c r="H3" s="21">
        <v>1</v>
      </c>
      <c r="J3" s="198" t="s">
        <v>19</v>
      </c>
      <c r="K3" s="198" t="s">
        <v>678</v>
      </c>
      <c r="L3" s="198" t="s">
        <v>679</v>
      </c>
      <c r="M3" s="198" t="s">
        <v>33</v>
      </c>
    </row>
    <row r="4" spans="2:13" ht="30" x14ac:dyDescent="0.25">
      <c r="B4" s="178" t="s">
        <v>604</v>
      </c>
      <c r="D4" s="46" t="s">
        <v>605</v>
      </c>
      <c r="F4" s="21">
        <v>2</v>
      </c>
      <c r="G4" s="181" t="s">
        <v>688</v>
      </c>
      <c r="H4" s="21">
        <v>2</v>
      </c>
      <c r="J4" s="198" t="s">
        <v>680</v>
      </c>
      <c r="K4" s="198" t="s">
        <v>681</v>
      </c>
      <c r="L4" s="198" t="s">
        <v>682</v>
      </c>
      <c r="M4" s="198" t="s">
        <v>599</v>
      </c>
    </row>
    <row r="5" spans="2:13" ht="30" x14ac:dyDescent="0.25">
      <c r="B5" s="178" t="s">
        <v>627</v>
      </c>
      <c r="D5" s="46" t="s">
        <v>606</v>
      </c>
      <c r="F5" s="21">
        <v>3</v>
      </c>
      <c r="G5" s="182" t="s">
        <v>657</v>
      </c>
      <c r="H5" s="21">
        <v>3</v>
      </c>
      <c r="J5" s="198" t="s">
        <v>21</v>
      </c>
      <c r="K5" s="198"/>
      <c r="L5" s="198"/>
      <c r="M5" s="198"/>
    </row>
    <row r="6" spans="2:13" ht="30" x14ac:dyDescent="0.25">
      <c r="B6" s="178" t="s">
        <v>628</v>
      </c>
      <c r="D6" s="46" t="s">
        <v>607</v>
      </c>
      <c r="F6" s="21">
        <v>4</v>
      </c>
      <c r="G6" s="182" t="s">
        <v>689</v>
      </c>
      <c r="H6" s="21">
        <v>4</v>
      </c>
      <c r="J6" s="198" t="s">
        <v>683</v>
      </c>
      <c r="K6" s="198"/>
      <c r="L6" s="198"/>
      <c r="M6" s="198"/>
    </row>
    <row r="7" spans="2:13" ht="30" x14ac:dyDescent="0.25">
      <c r="B7" s="178" t="s">
        <v>629</v>
      </c>
      <c r="D7" s="46" t="s">
        <v>608</v>
      </c>
      <c r="F7" s="183">
        <v>5</v>
      </c>
      <c r="G7" s="184" t="s">
        <v>658</v>
      </c>
      <c r="H7" s="21">
        <v>5</v>
      </c>
    </row>
    <row r="8" spans="2:13" ht="30" x14ac:dyDescent="0.25">
      <c r="B8" s="178" t="s">
        <v>630</v>
      </c>
      <c r="D8" s="46" t="s">
        <v>609</v>
      </c>
      <c r="F8" s="183">
        <v>6</v>
      </c>
      <c r="G8" s="185" t="s">
        <v>659</v>
      </c>
      <c r="H8" s="183">
        <v>6</v>
      </c>
    </row>
    <row r="9" spans="2:13" x14ac:dyDescent="0.25">
      <c r="B9" s="178" t="s">
        <v>631</v>
      </c>
      <c r="D9" s="46" t="s">
        <v>610</v>
      </c>
    </row>
    <row r="10" spans="2:13" x14ac:dyDescent="0.25">
      <c r="D10" s="46" t="s">
        <v>212</v>
      </c>
    </row>
    <row r="11" spans="2:13" ht="14.45" x14ac:dyDescent="0.35">
      <c r="B11" s="199" t="s">
        <v>684</v>
      </c>
      <c r="D11" s="46" t="s">
        <v>611</v>
      </c>
    </row>
    <row r="12" spans="2:13" ht="30" x14ac:dyDescent="0.25">
      <c r="B12" s="178" t="s">
        <v>194</v>
      </c>
      <c r="D12" s="46" t="s">
        <v>612</v>
      </c>
    </row>
    <row r="13" spans="2:13" ht="14.45" x14ac:dyDescent="0.35">
      <c r="B13" s="178" t="s">
        <v>197</v>
      </c>
      <c r="D13" s="46" t="s">
        <v>219</v>
      </c>
    </row>
    <row r="14" spans="2:13" ht="14.45" x14ac:dyDescent="0.35">
      <c r="B14" s="178" t="s">
        <v>27</v>
      </c>
      <c r="D14" s="46" t="s">
        <v>613</v>
      </c>
    </row>
    <row r="15" spans="2:13" x14ac:dyDescent="0.25">
      <c r="B15" s="178" t="s">
        <v>196</v>
      </c>
      <c r="D15" s="46" t="s">
        <v>614</v>
      </c>
    </row>
    <row r="16" spans="2:13" x14ac:dyDescent="0.25">
      <c r="B16" s="23" t="s">
        <v>644</v>
      </c>
      <c r="D16" s="46" t="s">
        <v>616</v>
      </c>
    </row>
    <row r="17" spans="2:4" x14ac:dyDescent="0.25">
      <c r="B17" s="199" t="s">
        <v>623</v>
      </c>
      <c r="D17" s="46" t="s">
        <v>615</v>
      </c>
    </row>
    <row r="18" spans="2:4" x14ac:dyDescent="0.25">
      <c r="B18" s="46" t="s">
        <v>238</v>
      </c>
      <c r="D18" s="46" t="s">
        <v>217</v>
      </c>
    </row>
    <row r="19" spans="2:4" ht="30" x14ac:dyDescent="0.25">
      <c r="B19" s="46" t="s">
        <v>239</v>
      </c>
      <c r="D19" s="46" t="s">
        <v>617</v>
      </c>
    </row>
    <row r="20" spans="2:4" x14ac:dyDescent="0.25">
      <c r="B20" s="46" t="s">
        <v>690</v>
      </c>
      <c r="D20" s="46" t="s">
        <v>618</v>
      </c>
    </row>
    <row r="21" spans="2:4" ht="45" x14ac:dyDescent="0.25">
      <c r="B21" s="46" t="s">
        <v>691</v>
      </c>
      <c r="D21" s="46" t="s">
        <v>619</v>
      </c>
    </row>
    <row r="22" spans="2:4" ht="30" x14ac:dyDescent="0.25">
      <c r="B22" s="46" t="s">
        <v>242</v>
      </c>
      <c r="D22" s="46" t="s">
        <v>620</v>
      </c>
    </row>
    <row r="23" spans="2:4" x14ac:dyDescent="0.25">
      <c r="B23" s="46" t="s">
        <v>243</v>
      </c>
      <c r="D23" s="46" t="s">
        <v>621</v>
      </c>
    </row>
    <row r="24" spans="2:4" ht="30" x14ac:dyDescent="0.25">
      <c r="B24" s="46" t="s">
        <v>692</v>
      </c>
      <c r="D24" s="46" t="s">
        <v>198</v>
      </c>
    </row>
    <row r="25" spans="2:4" ht="45" x14ac:dyDescent="0.25">
      <c r="B25" s="46" t="s">
        <v>245</v>
      </c>
      <c r="D25" s="46" t="s">
        <v>216</v>
      </c>
    </row>
    <row r="26" spans="2:4" x14ac:dyDescent="0.25">
      <c r="B26" s="46" t="s">
        <v>624</v>
      </c>
      <c r="D26" s="46" t="s">
        <v>200</v>
      </c>
    </row>
    <row r="27" spans="2:4" x14ac:dyDescent="0.25">
      <c r="D27" s="46" t="s">
        <v>213</v>
      </c>
    </row>
    <row r="28" spans="2:4" ht="14.45" x14ac:dyDescent="0.35">
      <c r="B28" s="179" t="s">
        <v>623</v>
      </c>
      <c r="D28" s="46" t="s">
        <v>699</v>
      </c>
    </row>
    <row r="29" spans="2:4" x14ac:dyDescent="0.25">
      <c r="B29" s="178" t="s">
        <v>632</v>
      </c>
      <c r="D29" s="46" t="s">
        <v>700</v>
      </c>
    </row>
    <row r="30" spans="2:4" x14ac:dyDescent="0.25">
      <c r="B30" s="178" t="s">
        <v>633</v>
      </c>
    </row>
    <row r="31" spans="2:4" ht="14.45" x14ac:dyDescent="0.35">
      <c r="B31" s="178" t="s">
        <v>624</v>
      </c>
    </row>
    <row r="32" spans="2:4" ht="14.45" x14ac:dyDescent="0.35">
      <c r="B32" s="178" t="s">
        <v>625</v>
      </c>
    </row>
    <row r="34" spans="2:2" x14ac:dyDescent="0.25">
      <c r="B34" s="179" t="s">
        <v>685</v>
      </c>
    </row>
    <row r="35" spans="2:2" x14ac:dyDescent="0.25">
      <c r="B35" s="46" t="s">
        <v>686</v>
      </c>
    </row>
    <row r="36" spans="2:2" x14ac:dyDescent="0.25">
      <c r="B36" s="46" t="s">
        <v>636</v>
      </c>
    </row>
    <row r="37" spans="2:2" x14ac:dyDescent="0.25">
      <c r="B37" s="46" t="s">
        <v>687</v>
      </c>
    </row>
    <row r="38" spans="2:2" x14ac:dyDescent="0.25">
      <c r="B38" s="46" t="s">
        <v>637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5"/>
  <sheetViews>
    <sheetView zoomScale="70" zoomScaleNormal="70" workbookViewId="0"/>
  </sheetViews>
  <sheetFormatPr baseColWidth="10" defaultColWidth="11.42578125" defaultRowHeight="15" x14ac:dyDescent="0.25"/>
  <cols>
    <col min="1" max="1" width="18.42578125" style="213" customWidth="1"/>
    <col min="2" max="2" width="31.42578125" style="213" customWidth="1"/>
    <col min="3" max="3" width="21.42578125" style="213" customWidth="1"/>
    <col min="4" max="4" width="31.85546875" style="213" customWidth="1"/>
    <col min="5" max="5" width="55" style="213" customWidth="1"/>
    <col min="6" max="6" width="35" style="213" customWidth="1"/>
    <col min="7" max="7" width="34.85546875" style="213" customWidth="1"/>
    <col min="8" max="8" width="29" style="213" customWidth="1"/>
    <col min="9" max="16384" width="11.42578125" style="213"/>
  </cols>
  <sheetData>
    <row r="2" spans="1:5" ht="90" x14ac:dyDescent="0.25">
      <c r="A2" s="567" t="s">
        <v>704</v>
      </c>
      <c r="B2" s="557" t="s">
        <v>804</v>
      </c>
      <c r="C2" s="215" t="s">
        <v>702</v>
      </c>
      <c r="D2" s="46" t="s">
        <v>703</v>
      </c>
      <c r="E2" s="46" t="s">
        <v>701</v>
      </c>
    </row>
    <row r="3" spans="1:5" ht="87" customHeight="1" x14ac:dyDescent="0.25">
      <c r="A3" s="568"/>
      <c r="B3" s="557"/>
      <c r="C3" s="215" t="s">
        <v>706</v>
      </c>
      <c r="D3" s="46" t="s">
        <v>705</v>
      </c>
      <c r="E3" s="46" t="s">
        <v>707</v>
      </c>
    </row>
    <row r="4" spans="1:5" ht="120" x14ac:dyDescent="0.25">
      <c r="A4" s="569"/>
      <c r="B4" s="557"/>
      <c r="C4" s="215" t="s">
        <v>728</v>
      </c>
      <c r="D4" s="46" t="s">
        <v>708</v>
      </c>
      <c r="E4" s="46" t="s">
        <v>709</v>
      </c>
    </row>
    <row r="6" spans="1:5" ht="15" customHeight="1" x14ac:dyDescent="0.25">
      <c r="A6" s="548" t="s">
        <v>710</v>
      </c>
      <c r="B6" s="217" t="s">
        <v>0</v>
      </c>
      <c r="C6" s="545" t="s">
        <v>789</v>
      </c>
      <c r="D6" s="545"/>
      <c r="E6" s="545"/>
    </row>
    <row r="7" spans="1:5" x14ac:dyDescent="0.25">
      <c r="A7" s="548"/>
      <c r="B7" s="217" t="s">
        <v>1</v>
      </c>
      <c r="C7" s="545" t="s">
        <v>720</v>
      </c>
      <c r="D7" s="545"/>
      <c r="E7" s="545"/>
    </row>
    <row r="8" spans="1:5" x14ac:dyDescent="0.25">
      <c r="A8" s="548"/>
      <c r="B8" s="217" t="s">
        <v>2</v>
      </c>
      <c r="C8" s="542" t="s">
        <v>721</v>
      </c>
      <c r="D8" s="540"/>
      <c r="E8" s="541"/>
    </row>
    <row r="9" spans="1:5" ht="58.5" customHeight="1" x14ac:dyDescent="0.25">
      <c r="A9" s="548"/>
      <c r="B9" s="217" t="s">
        <v>39</v>
      </c>
      <c r="C9" s="544" t="s">
        <v>722</v>
      </c>
      <c r="D9" s="545"/>
      <c r="E9" s="545"/>
    </row>
    <row r="10" spans="1:5" ht="57" customHeight="1" x14ac:dyDescent="0.25">
      <c r="A10" s="548"/>
      <c r="B10" s="563" t="s">
        <v>288</v>
      </c>
      <c r="C10" s="570" t="s">
        <v>790</v>
      </c>
      <c r="D10" s="544" t="s">
        <v>723</v>
      </c>
      <c r="E10" s="219" t="s">
        <v>724</v>
      </c>
    </row>
    <row r="11" spans="1:5" ht="57" customHeight="1" x14ac:dyDescent="0.25">
      <c r="A11" s="548"/>
      <c r="B11" s="564"/>
      <c r="C11" s="571"/>
      <c r="D11" s="545"/>
      <c r="E11" s="219" t="s">
        <v>725</v>
      </c>
    </row>
    <row r="12" spans="1:5" ht="41.1" customHeight="1" x14ac:dyDescent="0.25">
      <c r="A12" s="548"/>
      <c r="B12" s="564"/>
      <c r="C12" s="571"/>
      <c r="D12" s="545"/>
      <c r="E12" s="219" t="s">
        <v>726</v>
      </c>
    </row>
    <row r="13" spans="1:5" ht="57.75" customHeight="1" x14ac:dyDescent="0.25">
      <c r="A13" s="548"/>
      <c r="B13" s="565"/>
      <c r="C13" s="572"/>
      <c r="D13" s="545"/>
      <c r="E13" s="219" t="s">
        <v>727</v>
      </c>
    </row>
    <row r="14" spans="1:5" ht="26.25" customHeight="1" x14ac:dyDescent="0.25">
      <c r="A14" s="548"/>
      <c r="B14" s="563" t="s">
        <v>833</v>
      </c>
      <c r="C14" s="554" t="s">
        <v>729</v>
      </c>
      <c r="D14" s="554" t="s">
        <v>791</v>
      </c>
      <c r="E14" s="214" t="s">
        <v>686</v>
      </c>
    </row>
    <row r="15" spans="1:5" ht="26.25" customHeight="1" x14ac:dyDescent="0.25">
      <c r="A15" s="548"/>
      <c r="B15" s="564"/>
      <c r="C15" s="555"/>
      <c r="D15" s="573"/>
      <c r="E15" s="214" t="s">
        <v>636</v>
      </c>
    </row>
    <row r="16" spans="1:5" ht="26.25" customHeight="1" x14ac:dyDescent="0.25">
      <c r="A16" s="548"/>
      <c r="B16" s="564"/>
      <c r="C16" s="555"/>
      <c r="D16" s="573"/>
      <c r="E16" s="215" t="s">
        <v>792</v>
      </c>
    </row>
    <row r="17" spans="1:7" ht="26.25" customHeight="1" x14ac:dyDescent="0.25">
      <c r="A17" s="548"/>
      <c r="B17" s="565"/>
      <c r="C17" s="556"/>
      <c r="D17" s="574"/>
      <c r="E17" s="214" t="s">
        <v>637</v>
      </c>
    </row>
    <row r="18" spans="1:7" ht="59.25" customHeight="1" x14ac:dyDescent="0.25">
      <c r="A18" s="548"/>
      <c r="B18" s="217" t="s">
        <v>249</v>
      </c>
      <c r="C18" s="539" t="s">
        <v>793</v>
      </c>
      <c r="D18" s="540"/>
      <c r="E18" s="541"/>
    </row>
    <row r="19" spans="1:7" ht="31.5" customHeight="1" x14ac:dyDescent="0.25">
      <c r="A19" s="548"/>
      <c r="B19" s="566" t="s">
        <v>237</v>
      </c>
      <c r="C19" s="215" t="s">
        <v>238</v>
      </c>
      <c r="D19" s="544" t="s">
        <v>711</v>
      </c>
      <c r="E19" s="544"/>
    </row>
    <row r="20" spans="1:7" x14ac:dyDescent="0.25">
      <c r="A20" s="548"/>
      <c r="B20" s="566"/>
      <c r="C20" s="215" t="s">
        <v>239</v>
      </c>
      <c r="D20" s="544" t="s">
        <v>712</v>
      </c>
      <c r="E20" s="544"/>
    </row>
    <row r="21" spans="1:7" x14ac:dyDescent="0.25">
      <c r="A21" s="548"/>
      <c r="B21" s="566"/>
      <c r="C21" s="215" t="s">
        <v>690</v>
      </c>
      <c r="D21" s="544" t="s">
        <v>713</v>
      </c>
      <c r="E21" s="544"/>
    </row>
    <row r="22" spans="1:7" ht="44.25" customHeight="1" x14ac:dyDescent="0.25">
      <c r="A22" s="548"/>
      <c r="B22" s="566"/>
      <c r="C22" s="215" t="s">
        <v>691</v>
      </c>
      <c r="D22" s="544" t="s">
        <v>714</v>
      </c>
      <c r="E22" s="544"/>
    </row>
    <row r="23" spans="1:7" ht="30.75" customHeight="1" x14ac:dyDescent="0.25">
      <c r="A23" s="548"/>
      <c r="B23" s="566"/>
      <c r="C23" s="215" t="s">
        <v>242</v>
      </c>
      <c r="D23" s="544" t="s">
        <v>715</v>
      </c>
      <c r="E23" s="544"/>
    </row>
    <row r="24" spans="1:7" ht="30" customHeight="1" x14ac:dyDescent="0.25">
      <c r="A24" s="548"/>
      <c r="B24" s="566"/>
      <c r="C24" s="215" t="s">
        <v>243</v>
      </c>
      <c r="D24" s="544" t="s">
        <v>716</v>
      </c>
      <c r="E24" s="544"/>
    </row>
    <row r="25" spans="1:7" ht="31.5" customHeight="1" x14ac:dyDescent="0.25">
      <c r="A25" s="548"/>
      <c r="B25" s="566"/>
      <c r="C25" s="215" t="s">
        <v>692</v>
      </c>
      <c r="D25" s="544" t="s">
        <v>717</v>
      </c>
      <c r="E25" s="544"/>
    </row>
    <row r="26" spans="1:7" ht="28.5" customHeight="1" x14ac:dyDescent="0.25">
      <c r="A26" s="548"/>
      <c r="B26" s="566"/>
      <c r="C26" s="215" t="s">
        <v>245</v>
      </c>
      <c r="D26" s="544" t="s">
        <v>718</v>
      </c>
      <c r="E26" s="544"/>
    </row>
    <row r="27" spans="1:7" ht="60" customHeight="1" x14ac:dyDescent="0.25">
      <c r="A27" s="548"/>
      <c r="B27" s="566"/>
      <c r="C27" s="215" t="s">
        <v>624</v>
      </c>
      <c r="D27" s="544" t="s">
        <v>719</v>
      </c>
      <c r="E27" s="544"/>
    </row>
    <row r="28" spans="1:7" ht="109.5" customHeight="1" x14ac:dyDescent="0.25">
      <c r="A28" s="548"/>
      <c r="B28" s="217" t="s">
        <v>46</v>
      </c>
      <c r="C28" s="544" t="s">
        <v>794</v>
      </c>
      <c r="D28" s="544"/>
      <c r="E28" s="544"/>
    </row>
    <row r="29" spans="1:7" ht="28.5" customHeight="1" x14ac:dyDescent="0.25">
      <c r="A29" s="548"/>
      <c r="B29" s="217" t="s">
        <v>47</v>
      </c>
      <c r="C29" s="539" t="s">
        <v>730</v>
      </c>
      <c r="D29" s="540"/>
      <c r="E29" s="541"/>
    </row>
    <row r="30" spans="1:7" ht="15" customHeight="1" x14ac:dyDescent="0.25">
      <c r="A30" s="548"/>
      <c r="B30" s="558" t="s">
        <v>759</v>
      </c>
      <c r="C30" s="561" t="s">
        <v>745</v>
      </c>
      <c r="D30" s="216" t="s">
        <v>731</v>
      </c>
      <c r="E30" s="220" t="s">
        <v>732</v>
      </c>
      <c r="F30" s="220" t="s">
        <v>733</v>
      </c>
      <c r="G30" s="216" t="s">
        <v>734</v>
      </c>
    </row>
    <row r="31" spans="1:7" ht="30" x14ac:dyDescent="0.25">
      <c r="A31" s="548"/>
      <c r="B31" s="558"/>
      <c r="C31" s="562"/>
      <c r="D31" s="220">
        <v>5</v>
      </c>
      <c r="E31" s="216" t="s">
        <v>7</v>
      </c>
      <c r="F31" s="46" t="s">
        <v>735</v>
      </c>
      <c r="G31" s="181" t="s">
        <v>740</v>
      </c>
    </row>
    <row r="32" spans="1:7" ht="30" x14ac:dyDescent="0.25">
      <c r="A32" s="548"/>
      <c r="B32" s="558"/>
      <c r="C32" s="562"/>
      <c r="D32" s="220">
        <v>4</v>
      </c>
      <c r="E32" s="216" t="s">
        <v>8</v>
      </c>
      <c r="F32" s="46" t="s">
        <v>736</v>
      </c>
      <c r="G32" s="46" t="s">
        <v>741</v>
      </c>
    </row>
    <row r="33" spans="1:7" ht="30" x14ac:dyDescent="0.25">
      <c r="A33" s="548"/>
      <c r="B33" s="558"/>
      <c r="C33" s="562"/>
      <c r="D33" s="216">
        <v>3</v>
      </c>
      <c r="E33" s="216" t="s">
        <v>9</v>
      </c>
      <c r="F33" s="46" t="s">
        <v>737</v>
      </c>
      <c r="G33" s="46" t="s">
        <v>742</v>
      </c>
    </row>
    <row r="34" spans="1:7" ht="30" x14ac:dyDescent="0.25">
      <c r="A34" s="548"/>
      <c r="B34" s="558"/>
      <c r="C34" s="562"/>
      <c r="D34" s="216">
        <v>2</v>
      </c>
      <c r="E34" s="216" t="s">
        <v>10</v>
      </c>
      <c r="F34" s="46" t="s">
        <v>738</v>
      </c>
      <c r="G34" s="46" t="s">
        <v>743</v>
      </c>
    </row>
    <row r="35" spans="1:7" ht="45" x14ac:dyDescent="0.25">
      <c r="A35" s="548"/>
      <c r="B35" s="558"/>
      <c r="C35" s="562"/>
      <c r="D35" s="216">
        <v>1</v>
      </c>
      <c r="E35" s="216" t="s">
        <v>11</v>
      </c>
      <c r="F35" s="46" t="s">
        <v>739</v>
      </c>
      <c r="G35" s="46" t="s">
        <v>744</v>
      </c>
    </row>
    <row r="36" spans="1:7" ht="30" x14ac:dyDescent="0.25">
      <c r="A36" s="548"/>
      <c r="B36" s="558"/>
      <c r="C36" s="557" t="s">
        <v>746</v>
      </c>
      <c r="D36" s="216" t="s">
        <v>731</v>
      </c>
      <c r="E36" s="220" t="s">
        <v>747</v>
      </c>
      <c r="F36" s="560" t="s">
        <v>748</v>
      </c>
      <c r="G36" s="558"/>
    </row>
    <row r="37" spans="1:7" ht="174.75" customHeight="1" x14ac:dyDescent="0.25">
      <c r="A37" s="548"/>
      <c r="B37" s="558"/>
      <c r="C37" s="557"/>
      <c r="D37" s="216" t="s">
        <v>13</v>
      </c>
      <c r="E37" s="46" t="s">
        <v>757</v>
      </c>
      <c r="F37" s="559" t="s">
        <v>758</v>
      </c>
      <c r="G37" s="559"/>
    </row>
    <row r="38" spans="1:7" ht="163.5" customHeight="1" x14ac:dyDescent="0.25">
      <c r="A38" s="548"/>
      <c r="B38" s="558"/>
      <c r="C38" s="557"/>
      <c r="D38" s="216" t="s">
        <v>14</v>
      </c>
      <c r="E38" s="46" t="s">
        <v>751</v>
      </c>
      <c r="F38" s="544" t="s">
        <v>752</v>
      </c>
      <c r="G38" s="545"/>
    </row>
    <row r="39" spans="1:7" ht="174" customHeight="1" x14ac:dyDescent="0.25">
      <c r="A39" s="548"/>
      <c r="B39" s="558"/>
      <c r="C39" s="557"/>
      <c r="D39" s="216" t="s">
        <v>15</v>
      </c>
      <c r="E39" s="46" t="s">
        <v>753</v>
      </c>
      <c r="F39" s="544" t="s">
        <v>754</v>
      </c>
      <c r="G39" s="545"/>
    </row>
    <row r="40" spans="1:7" ht="168.75" customHeight="1" x14ac:dyDescent="0.25">
      <c r="A40" s="548"/>
      <c r="B40" s="558"/>
      <c r="C40" s="557"/>
      <c r="D40" s="216" t="s">
        <v>16</v>
      </c>
      <c r="E40" s="46" t="s">
        <v>749</v>
      </c>
      <c r="F40" s="544" t="s">
        <v>750</v>
      </c>
      <c r="G40" s="545"/>
    </row>
    <row r="41" spans="1:7" ht="169.5" customHeight="1" x14ac:dyDescent="0.25">
      <c r="A41" s="548"/>
      <c r="B41" s="558"/>
      <c r="C41" s="557"/>
      <c r="D41" s="216" t="s">
        <v>17</v>
      </c>
      <c r="E41" s="46" t="s">
        <v>755</v>
      </c>
      <c r="F41" s="544" t="s">
        <v>756</v>
      </c>
      <c r="G41" s="545"/>
    </row>
    <row r="42" spans="1:7" ht="276.75" customHeight="1" x14ac:dyDescent="0.25">
      <c r="A42" s="548"/>
      <c r="B42" s="222" t="s">
        <v>795</v>
      </c>
    </row>
    <row r="43" spans="1:7" ht="160.5" customHeight="1" x14ac:dyDescent="0.25">
      <c r="A43" s="548"/>
      <c r="B43" s="217"/>
      <c r="C43" s="544" t="s">
        <v>796</v>
      </c>
      <c r="D43" s="544"/>
      <c r="E43" s="544"/>
      <c r="F43" s="544"/>
    </row>
    <row r="44" spans="1:7" x14ac:dyDescent="0.25">
      <c r="A44" s="548"/>
      <c r="B44" s="222" t="s">
        <v>157</v>
      </c>
      <c r="C44" s="549" t="s">
        <v>760</v>
      </c>
      <c r="D44" s="549"/>
      <c r="E44" s="549"/>
      <c r="F44" s="218"/>
    </row>
    <row r="45" spans="1:7" x14ac:dyDescent="0.25">
      <c r="A45" s="548"/>
      <c r="B45" s="222" t="s">
        <v>176</v>
      </c>
      <c r="C45" s="553" t="s">
        <v>760</v>
      </c>
      <c r="D45" s="553"/>
      <c r="E45" s="553"/>
      <c r="F45" s="219" t="s">
        <v>766</v>
      </c>
    </row>
    <row r="46" spans="1:7" ht="30" x14ac:dyDescent="0.25">
      <c r="A46" s="548"/>
      <c r="B46" s="222" t="s">
        <v>177</v>
      </c>
      <c r="C46" s="553" t="s">
        <v>765</v>
      </c>
      <c r="D46" s="553"/>
      <c r="E46" s="553"/>
      <c r="F46" s="219" t="s">
        <v>766</v>
      </c>
    </row>
    <row r="47" spans="1:7" ht="33.75" customHeight="1" x14ac:dyDescent="0.25">
      <c r="A47" s="548"/>
      <c r="B47" s="222" t="s">
        <v>178</v>
      </c>
      <c r="C47" s="553" t="s">
        <v>761</v>
      </c>
      <c r="D47" s="553"/>
      <c r="E47" s="553"/>
      <c r="F47" s="219" t="s">
        <v>766</v>
      </c>
    </row>
    <row r="48" spans="1:7" ht="30.75" customHeight="1" x14ac:dyDescent="0.25">
      <c r="A48" s="548"/>
      <c r="B48" s="222" t="s">
        <v>179</v>
      </c>
      <c r="C48" s="553" t="s">
        <v>762</v>
      </c>
      <c r="D48" s="553"/>
      <c r="E48" s="553"/>
      <c r="F48" s="219" t="s">
        <v>766</v>
      </c>
    </row>
    <row r="49" spans="1:7" ht="30" customHeight="1" x14ac:dyDescent="0.25">
      <c r="A49" s="548"/>
      <c r="B49" s="222" t="s">
        <v>180</v>
      </c>
      <c r="C49" s="553" t="s">
        <v>763</v>
      </c>
      <c r="D49" s="553"/>
      <c r="E49" s="553"/>
      <c r="F49" s="219" t="s">
        <v>766</v>
      </c>
    </row>
    <row r="50" spans="1:7" ht="45" customHeight="1" x14ac:dyDescent="0.25">
      <c r="A50" s="548"/>
      <c r="B50" s="222" t="s">
        <v>181</v>
      </c>
      <c r="C50" s="553" t="s">
        <v>832</v>
      </c>
      <c r="D50" s="553"/>
      <c r="E50" s="553"/>
      <c r="F50" s="219" t="s">
        <v>766</v>
      </c>
    </row>
    <row r="51" spans="1:7" ht="30" customHeight="1" x14ac:dyDescent="0.25">
      <c r="A51" s="548"/>
      <c r="B51" s="222" t="s">
        <v>182</v>
      </c>
      <c r="C51" s="553" t="s">
        <v>764</v>
      </c>
      <c r="D51" s="553"/>
      <c r="E51" s="553"/>
      <c r="F51" s="219" t="s">
        <v>766</v>
      </c>
    </row>
    <row r="52" spans="1:7" ht="62.25" customHeight="1" x14ac:dyDescent="0.25">
      <c r="A52" s="548"/>
      <c r="B52" s="223" t="s">
        <v>183</v>
      </c>
      <c r="C52" s="539" t="s">
        <v>767</v>
      </c>
      <c r="D52" s="546"/>
      <c r="E52" s="546"/>
      <c r="F52" s="543"/>
    </row>
    <row r="53" spans="1:7" x14ac:dyDescent="0.25">
      <c r="A53" s="548"/>
      <c r="B53" s="550" t="s">
        <v>184</v>
      </c>
      <c r="C53" s="553" t="s">
        <v>769</v>
      </c>
      <c r="D53" s="553"/>
      <c r="E53" s="553"/>
      <c r="F53" s="219" t="s">
        <v>141</v>
      </c>
    </row>
    <row r="54" spans="1:7" x14ac:dyDescent="0.25">
      <c r="A54" s="548"/>
      <c r="B54" s="551"/>
      <c r="C54" s="553" t="s">
        <v>768</v>
      </c>
      <c r="D54" s="553"/>
      <c r="E54" s="553"/>
      <c r="F54" s="219" t="s">
        <v>15</v>
      </c>
    </row>
    <row r="55" spans="1:7" x14ac:dyDescent="0.25">
      <c r="A55" s="548"/>
      <c r="B55" s="552"/>
      <c r="C55" s="553" t="s">
        <v>770</v>
      </c>
      <c r="D55" s="553"/>
      <c r="E55" s="553"/>
      <c r="F55" s="219" t="s">
        <v>133</v>
      </c>
    </row>
    <row r="56" spans="1:7" ht="51.95" customHeight="1" x14ac:dyDescent="0.25">
      <c r="A56" s="548"/>
      <c r="B56" s="223" t="s">
        <v>185</v>
      </c>
      <c r="C56" s="539" t="s">
        <v>772</v>
      </c>
      <c r="D56" s="546"/>
      <c r="E56" s="546"/>
      <c r="F56" s="543"/>
    </row>
    <row r="57" spans="1:7" ht="56.1" customHeight="1" x14ac:dyDescent="0.25">
      <c r="A57" s="548"/>
      <c r="B57" s="223" t="s">
        <v>186</v>
      </c>
      <c r="C57" s="539" t="s">
        <v>771</v>
      </c>
      <c r="D57" s="546"/>
      <c r="E57" s="546"/>
      <c r="F57" s="543"/>
    </row>
    <row r="58" spans="1:7" ht="30" x14ac:dyDescent="0.25">
      <c r="A58" s="548"/>
      <c r="B58" s="222" t="s">
        <v>187</v>
      </c>
      <c r="C58" s="544" t="s">
        <v>774</v>
      </c>
      <c r="D58" s="544"/>
      <c r="E58" s="544"/>
      <c r="F58" s="219" t="s">
        <v>766</v>
      </c>
    </row>
    <row r="59" spans="1:7" ht="30" x14ac:dyDescent="0.25">
      <c r="A59" s="548"/>
      <c r="B59" s="222" t="s">
        <v>188</v>
      </c>
      <c r="C59" s="544" t="s">
        <v>773</v>
      </c>
      <c r="D59" s="544"/>
      <c r="E59" s="544"/>
      <c r="F59" s="219" t="s">
        <v>766</v>
      </c>
    </row>
    <row r="60" spans="1:7" x14ac:dyDescent="0.25">
      <c r="A60" s="548"/>
      <c r="B60" s="222" t="s">
        <v>645</v>
      </c>
      <c r="C60" s="553" t="s">
        <v>775</v>
      </c>
      <c r="D60" s="553"/>
      <c r="E60" s="553"/>
      <c r="F60" s="221" t="s">
        <v>766</v>
      </c>
    </row>
    <row r="61" spans="1:7" ht="42.95" customHeight="1" x14ac:dyDescent="0.25">
      <c r="A61" s="548"/>
      <c r="B61" s="554" t="s">
        <v>777</v>
      </c>
      <c r="C61" s="215" t="s">
        <v>779</v>
      </c>
      <c r="D61" s="215" t="s">
        <v>778</v>
      </c>
      <c r="E61" s="215" t="s">
        <v>188</v>
      </c>
      <c r="F61" s="215" t="s">
        <v>780</v>
      </c>
      <c r="G61" s="215" t="s">
        <v>781</v>
      </c>
    </row>
    <row r="62" spans="1:7" x14ac:dyDescent="0.25">
      <c r="A62" s="548"/>
      <c r="B62" s="555"/>
      <c r="C62" s="109" t="s">
        <v>141</v>
      </c>
      <c r="D62" s="46" t="s">
        <v>150</v>
      </c>
      <c r="E62" s="46" t="s">
        <v>150</v>
      </c>
      <c r="F62" s="198">
        <v>2</v>
      </c>
      <c r="G62" s="21">
        <v>2</v>
      </c>
    </row>
    <row r="63" spans="1:7" x14ac:dyDescent="0.25">
      <c r="A63" s="548"/>
      <c r="B63" s="555"/>
      <c r="C63" s="109" t="s">
        <v>141</v>
      </c>
      <c r="D63" s="46" t="s">
        <v>150</v>
      </c>
      <c r="E63" s="46" t="s">
        <v>151</v>
      </c>
      <c r="F63" s="198">
        <v>2</v>
      </c>
      <c r="G63" s="21">
        <v>1</v>
      </c>
    </row>
    <row r="64" spans="1:7" x14ac:dyDescent="0.25">
      <c r="A64" s="548"/>
      <c r="B64" s="555"/>
      <c r="C64" s="109" t="s">
        <v>141</v>
      </c>
      <c r="D64" s="46" t="s">
        <v>150</v>
      </c>
      <c r="E64" s="46" t="s">
        <v>782</v>
      </c>
      <c r="F64" s="198">
        <v>2</v>
      </c>
      <c r="G64" s="21">
        <v>0</v>
      </c>
    </row>
    <row r="65" spans="1:8" x14ac:dyDescent="0.25">
      <c r="A65" s="548"/>
      <c r="B65" s="555"/>
      <c r="C65" s="109" t="s">
        <v>141</v>
      </c>
      <c r="D65" s="46" t="s">
        <v>782</v>
      </c>
      <c r="E65" s="46" t="s">
        <v>150</v>
      </c>
      <c r="F65" s="198">
        <v>0</v>
      </c>
      <c r="G65" s="21">
        <v>2</v>
      </c>
    </row>
    <row r="66" spans="1:8" x14ac:dyDescent="0.25">
      <c r="A66" s="548"/>
      <c r="B66" s="555"/>
      <c r="C66" s="46" t="s">
        <v>15</v>
      </c>
      <c r="D66" s="46" t="s">
        <v>150</v>
      </c>
      <c r="E66" s="46" t="s">
        <v>150</v>
      </c>
      <c r="F66" s="198">
        <v>1</v>
      </c>
      <c r="G66" s="21">
        <v>1</v>
      </c>
    </row>
    <row r="67" spans="1:8" x14ac:dyDescent="0.25">
      <c r="A67" s="548"/>
      <c r="B67" s="555"/>
      <c r="C67" s="46" t="s">
        <v>15</v>
      </c>
      <c r="D67" s="46" t="s">
        <v>150</v>
      </c>
      <c r="E67" s="46" t="s">
        <v>151</v>
      </c>
      <c r="F67" s="198">
        <v>1</v>
      </c>
      <c r="G67" s="21">
        <v>0</v>
      </c>
    </row>
    <row r="68" spans="1:8" x14ac:dyDescent="0.25">
      <c r="A68" s="548"/>
      <c r="B68" s="555"/>
      <c r="C68" s="46" t="s">
        <v>15</v>
      </c>
      <c r="D68" s="46" t="s">
        <v>150</v>
      </c>
      <c r="E68" s="46" t="s">
        <v>782</v>
      </c>
      <c r="F68" s="198">
        <v>1</v>
      </c>
      <c r="G68" s="21">
        <v>0</v>
      </c>
    </row>
    <row r="69" spans="1:8" x14ac:dyDescent="0.25">
      <c r="A69" s="548"/>
      <c r="B69" s="556"/>
      <c r="C69" s="46" t="s">
        <v>15</v>
      </c>
      <c r="D69" s="46" t="s">
        <v>782</v>
      </c>
      <c r="E69" s="46" t="s">
        <v>150</v>
      </c>
      <c r="F69" s="198">
        <v>0</v>
      </c>
      <c r="G69" s="21">
        <v>1</v>
      </c>
    </row>
    <row r="70" spans="1:8" x14ac:dyDescent="0.25">
      <c r="A70" s="548"/>
      <c r="B70" s="547" t="s">
        <v>776</v>
      </c>
      <c r="C70" s="549" t="s">
        <v>155</v>
      </c>
      <c r="D70" s="549"/>
      <c r="E70" s="549" t="s">
        <v>783</v>
      </c>
      <c r="F70" s="549"/>
      <c r="G70" s="549"/>
    </row>
    <row r="71" spans="1:8" x14ac:dyDescent="0.25">
      <c r="A71" s="548"/>
      <c r="B71" s="547"/>
      <c r="C71" s="549" t="s">
        <v>229</v>
      </c>
      <c r="D71" s="549"/>
      <c r="E71" s="549" t="s">
        <v>784</v>
      </c>
      <c r="F71" s="549"/>
      <c r="G71" s="549"/>
    </row>
    <row r="72" spans="1:8" x14ac:dyDescent="0.25">
      <c r="A72" s="548"/>
      <c r="B72" s="547"/>
      <c r="C72" s="549" t="s">
        <v>226</v>
      </c>
      <c r="D72" s="549"/>
      <c r="E72" s="549" t="s">
        <v>785</v>
      </c>
      <c r="F72" s="549"/>
      <c r="G72" s="549"/>
    </row>
    <row r="73" spans="1:8" ht="101.25" customHeight="1" x14ac:dyDescent="0.25">
      <c r="A73" s="548"/>
      <c r="B73" s="215" t="s">
        <v>51</v>
      </c>
      <c r="C73" s="544" t="s">
        <v>797</v>
      </c>
      <c r="D73" s="545"/>
      <c r="E73" s="545"/>
      <c r="F73" s="545"/>
      <c r="G73" s="545"/>
    </row>
    <row r="74" spans="1:8" ht="26.1" customHeight="1" x14ac:dyDescent="0.25">
      <c r="A74" s="548"/>
      <c r="B74" s="215" t="s">
        <v>786</v>
      </c>
      <c r="C74" s="539" t="s">
        <v>798</v>
      </c>
      <c r="D74" s="546"/>
      <c r="E74" s="546"/>
      <c r="F74" s="546"/>
      <c r="G74" s="543"/>
    </row>
    <row r="75" spans="1:8" ht="38.1" customHeight="1" x14ac:dyDescent="0.25">
      <c r="A75" s="548"/>
      <c r="B75" s="547" t="s">
        <v>799</v>
      </c>
      <c r="C75" s="220" t="s">
        <v>667</v>
      </c>
      <c r="D75" s="220" t="s">
        <v>668</v>
      </c>
      <c r="E75" s="220" t="s">
        <v>669</v>
      </c>
      <c r="F75" s="220" t="s">
        <v>164</v>
      </c>
      <c r="G75" s="220" t="s">
        <v>32</v>
      </c>
      <c r="H75" s="220" t="s">
        <v>670</v>
      </c>
    </row>
    <row r="76" spans="1:8" ht="87" customHeight="1" x14ac:dyDescent="0.25">
      <c r="A76" s="548"/>
      <c r="B76" s="547"/>
      <c r="C76" s="46" t="s">
        <v>800</v>
      </c>
      <c r="D76" s="46" t="s">
        <v>787</v>
      </c>
      <c r="E76" s="46" t="s">
        <v>801</v>
      </c>
      <c r="F76" s="46" t="s">
        <v>802</v>
      </c>
      <c r="G76" s="46" t="s">
        <v>803</v>
      </c>
      <c r="H76" s="46" t="s">
        <v>788</v>
      </c>
    </row>
    <row r="78" spans="1:8" ht="15" customHeight="1" x14ac:dyDescent="0.25">
      <c r="A78" s="538" t="s">
        <v>673</v>
      </c>
      <c r="B78" s="46" t="s">
        <v>647</v>
      </c>
      <c r="C78" s="542" t="s">
        <v>807</v>
      </c>
      <c r="D78" s="540"/>
      <c r="E78" s="540"/>
      <c r="F78" s="541"/>
    </row>
    <row r="79" spans="1:8" ht="30" x14ac:dyDescent="0.25">
      <c r="A79" s="538"/>
      <c r="B79" s="46" t="s">
        <v>648</v>
      </c>
      <c r="C79" s="542" t="s">
        <v>819</v>
      </c>
      <c r="D79" s="540"/>
      <c r="E79" s="540"/>
      <c r="F79" s="541"/>
    </row>
    <row r="80" spans="1:8" x14ac:dyDescent="0.25">
      <c r="A80" s="538"/>
      <c r="B80" s="46" t="s">
        <v>649</v>
      </c>
      <c r="C80" s="542" t="s">
        <v>808</v>
      </c>
      <c r="D80" s="540"/>
      <c r="E80" s="540"/>
      <c r="F80" s="541"/>
    </row>
    <row r="81" spans="1:6" x14ac:dyDescent="0.25">
      <c r="A81" s="538"/>
      <c r="B81" s="46" t="s">
        <v>603</v>
      </c>
      <c r="C81" s="542" t="s">
        <v>809</v>
      </c>
      <c r="D81" s="540"/>
      <c r="E81" s="540"/>
      <c r="F81" s="541"/>
    </row>
    <row r="82" spans="1:6" x14ac:dyDescent="0.25">
      <c r="A82" s="538"/>
      <c r="B82" s="46" t="s">
        <v>602</v>
      </c>
      <c r="C82" s="542" t="s">
        <v>810</v>
      </c>
      <c r="D82" s="540"/>
      <c r="E82" s="540"/>
      <c r="F82" s="541"/>
    </row>
    <row r="83" spans="1:6" ht="30" x14ac:dyDescent="0.25">
      <c r="A83" s="538"/>
      <c r="B83" s="46" t="s">
        <v>650</v>
      </c>
      <c r="C83" s="542" t="s">
        <v>820</v>
      </c>
      <c r="D83" s="540"/>
      <c r="E83" s="540"/>
      <c r="F83" s="541"/>
    </row>
    <row r="84" spans="1:6" ht="45" x14ac:dyDescent="0.25">
      <c r="A84" s="538"/>
      <c r="B84" s="46" t="s">
        <v>821</v>
      </c>
      <c r="C84" s="542" t="s">
        <v>822</v>
      </c>
      <c r="D84" s="540"/>
      <c r="E84" s="540"/>
      <c r="F84" s="541"/>
    </row>
    <row r="85" spans="1:6" ht="77.25" customHeight="1" x14ac:dyDescent="0.25">
      <c r="A85" s="538"/>
      <c r="B85" s="201" t="s">
        <v>639</v>
      </c>
      <c r="C85" s="539" t="s">
        <v>811</v>
      </c>
      <c r="D85" s="540"/>
      <c r="E85" s="540"/>
      <c r="F85" s="541"/>
    </row>
    <row r="86" spans="1:6" x14ac:dyDescent="0.25">
      <c r="A86" s="538"/>
      <c r="B86" s="201" t="s">
        <v>640</v>
      </c>
      <c r="C86" s="542" t="s">
        <v>812</v>
      </c>
      <c r="D86" s="540"/>
      <c r="E86" s="540"/>
      <c r="F86" s="541"/>
    </row>
    <row r="87" spans="1:6" x14ac:dyDescent="0.25">
      <c r="A87" s="538"/>
      <c r="B87" s="201" t="s">
        <v>641</v>
      </c>
      <c r="C87" s="542" t="s">
        <v>813</v>
      </c>
      <c r="D87" s="540"/>
      <c r="E87" s="540"/>
      <c r="F87" s="541"/>
    </row>
    <row r="88" spans="1:6" x14ac:dyDescent="0.25">
      <c r="A88" s="538"/>
      <c r="B88" s="201" t="s">
        <v>642</v>
      </c>
      <c r="C88" s="542" t="s">
        <v>814</v>
      </c>
      <c r="D88" s="540"/>
      <c r="E88" s="540"/>
      <c r="F88" s="541"/>
    </row>
    <row r="89" spans="1:6" x14ac:dyDescent="0.25">
      <c r="A89" s="538"/>
      <c r="B89" s="201" t="s">
        <v>643</v>
      </c>
      <c r="C89" s="542" t="s">
        <v>815</v>
      </c>
      <c r="D89" s="540"/>
      <c r="E89" s="540"/>
      <c r="F89" s="541"/>
    </row>
    <row r="90" spans="1:6" x14ac:dyDescent="0.25">
      <c r="A90" s="538"/>
      <c r="B90" s="201" t="s">
        <v>697</v>
      </c>
      <c r="C90" s="542" t="s">
        <v>816</v>
      </c>
      <c r="D90" s="540"/>
      <c r="E90" s="540"/>
      <c r="F90" s="541"/>
    </row>
    <row r="91" spans="1:6" x14ac:dyDescent="0.25">
      <c r="A91" s="538"/>
      <c r="B91" s="201" t="s">
        <v>698</v>
      </c>
      <c r="C91" s="542" t="s">
        <v>817</v>
      </c>
      <c r="D91" s="540"/>
      <c r="E91" s="540"/>
      <c r="F91" s="541"/>
    </row>
    <row r="92" spans="1:6" x14ac:dyDescent="0.25">
      <c r="A92" s="538"/>
      <c r="B92" s="201" t="s">
        <v>635</v>
      </c>
      <c r="C92" s="542" t="s">
        <v>818</v>
      </c>
      <c r="D92" s="540"/>
      <c r="E92" s="540"/>
      <c r="F92" s="541"/>
    </row>
    <row r="93" spans="1:6" ht="36" customHeight="1" x14ac:dyDescent="0.25">
      <c r="A93" s="538"/>
      <c r="B93" s="201" t="s">
        <v>823</v>
      </c>
      <c r="C93" s="539" t="s">
        <v>824</v>
      </c>
      <c r="D93" s="543"/>
      <c r="E93" s="201" t="s">
        <v>825</v>
      </c>
      <c r="F93" s="215" t="s">
        <v>826</v>
      </c>
    </row>
    <row r="94" spans="1:6" ht="51" customHeight="1" x14ac:dyDescent="0.25">
      <c r="A94" s="538"/>
      <c r="B94" s="201" t="s">
        <v>646</v>
      </c>
      <c r="C94" s="544" t="s">
        <v>827</v>
      </c>
      <c r="D94" s="544"/>
      <c r="E94" s="201" t="s">
        <v>828</v>
      </c>
      <c r="F94" s="215" t="s">
        <v>829</v>
      </c>
    </row>
    <row r="95" spans="1:6" ht="25.5" x14ac:dyDescent="0.25">
      <c r="A95" s="538"/>
      <c r="B95" s="201" t="s">
        <v>830</v>
      </c>
      <c r="C95" s="535" t="s">
        <v>831</v>
      </c>
      <c r="D95" s="536"/>
      <c r="E95" s="536"/>
      <c r="F95" s="537"/>
    </row>
    <row r="99" ht="15" customHeight="1" x14ac:dyDescent="0.25"/>
    <row r="105" ht="15" customHeight="1" x14ac:dyDescent="0.25"/>
  </sheetData>
  <mergeCells count="84">
    <mergeCell ref="A2:A4"/>
    <mergeCell ref="B2:B4"/>
    <mergeCell ref="C6:E6"/>
    <mergeCell ref="C7:E7"/>
    <mergeCell ref="D19:E19"/>
    <mergeCell ref="C8:E8"/>
    <mergeCell ref="C9:E9"/>
    <mergeCell ref="D10:D13"/>
    <mergeCell ref="B10:B13"/>
    <mergeCell ref="C10:C13"/>
    <mergeCell ref="D14:D17"/>
    <mergeCell ref="C18:E18"/>
    <mergeCell ref="C28:E28"/>
    <mergeCell ref="C29:E29"/>
    <mergeCell ref="B14:B17"/>
    <mergeCell ref="C14:C17"/>
    <mergeCell ref="B19:B27"/>
    <mergeCell ref="D22:E22"/>
    <mergeCell ref="D23:E23"/>
    <mergeCell ref="D24:E24"/>
    <mergeCell ref="D25:E25"/>
    <mergeCell ref="D26:E26"/>
    <mergeCell ref="D27:E27"/>
    <mergeCell ref="D20:E20"/>
    <mergeCell ref="D21:E21"/>
    <mergeCell ref="C43:F43"/>
    <mergeCell ref="C36:C41"/>
    <mergeCell ref="B30:B41"/>
    <mergeCell ref="F37:G37"/>
    <mergeCell ref="F36:G36"/>
    <mergeCell ref="F39:G39"/>
    <mergeCell ref="F38:G38"/>
    <mergeCell ref="F40:G40"/>
    <mergeCell ref="F41:G41"/>
    <mergeCell ref="C30:C35"/>
    <mergeCell ref="C49:E49"/>
    <mergeCell ref="C50:E50"/>
    <mergeCell ref="C52:F52"/>
    <mergeCell ref="C56:F56"/>
    <mergeCell ref="C51:E51"/>
    <mergeCell ref="C53:E53"/>
    <mergeCell ref="E70:G70"/>
    <mergeCell ref="E71:G71"/>
    <mergeCell ref="E72:G72"/>
    <mergeCell ref="C58:E58"/>
    <mergeCell ref="C59:E59"/>
    <mergeCell ref="C60:E60"/>
    <mergeCell ref="B75:B76"/>
    <mergeCell ref="A6:A76"/>
    <mergeCell ref="B70:B72"/>
    <mergeCell ref="C70:D70"/>
    <mergeCell ref="C71:D71"/>
    <mergeCell ref="C72:D72"/>
    <mergeCell ref="B53:B55"/>
    <mergeCell ref="C54:E54"/>
    <mergeCell ref="C55:E55"/>
    <mergeCell ref="B61:B69"/>
    <mergeCell ref="C57:F57"/>
    <mergeCell ref="C44:E44"/>
    <mergeCell ref="C45:E45"/>
    <mergeCell ref="C46:E46"/>
    <mergeCell ref="C47:E47"/>
    <mergeCell ref="C48:E48"/>
    <mergeCell ref="C92:F92"/>
    <mergeCell ref="C93:D93"/>
    <mergeCell ref="C94:D94"/>
    <mergeCell ref="C73:G73"/>
    <mergeCell ref="C74:G74"/>
    <mergeCell ref="C95:F95"/>
    <mergeCell ref="A78:A95"/>
    <mergeCell ref="C85:F85"/>
    <mergeCell ref="C86:F86"/>
    <mergeCell ref="C87:F87"/>
    <mergeCell ref="C88:F88"/>
    <mergeCell ref="C89:F89"/>
    <mergeCell ref="C90:F90"/>
    <mergeCell ref="C78:F78"/>
    <mergeCell ref="C79:F79"/>
    <mergeCell ref="C80:F80"/>
    <mergeCell ref="C81:F81"/>
    <mergeCell ref="C82:F82"/>
    <mergeCell ref="C83:F83"/>
    <mergeCell ref="C84:F84"/>
    <mergeCell ref="C91:F9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Contexto</vt:lpstr>
      <vt:lpstr>Calific impacto riesgos corrupc</vt:lpstr>
      <vt:lpstr>Mapa de riesgo </vt:lpstr>
      <vt:lpstr>Mapa de Riesgos</vt:lpstr>
      <vt:lpstr>Validacion</vt:lpstr>
      <vt:lpstr>DATOS </vt:lpstr>
      <vt:lpstr>Registro de incidente</vt:lpstr>
      <vt:lpstr>Datos</vt:lpstr>
      <vt:lpstr>Instructivo Diligenciamiento</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2020-11-02T00:44:35Z</dcterms:modified>
</cp:coreProperties>
</file>