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DE RIESGO A  PUBLICAR CORTE 311219\"/>
    </mc:Choice>
  </mc:AlternateContent>
  <bookViews>
    <workbookView xWindow="0" yWindow="0" windowWidth="17389" windowHeight="9998" tabRatio="614" activeTab="2"/>
  </bookViews>
  <sheets>
    <sheet name="Contexto" sheetId="45" r:id="rId1"/>
    <sheet name="Calific impacto riesgos corrupc" sheetId="42" state="hidden" r:id="rId2"/>
    <sheet name="Gestion documental "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'Gestion documental '!$E$22:$E$24</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15" i="40" l="1"/>
  <c r="AD15" i="40" s="1"/>
  <c r="AC18" i="40"/>
  <c r="AD18" i="40" s="1"/>
  <c r="AC13" i="40"/>
  <c r="AD13" i="40" s="1"/>
  <c r="Z18" i="40" l="1"/>
  <c r="DB17" i="40"/>
  <c r="CZ17" i="40"/>
  <c r="CV17" i="40"/>
  <c r="CU17" i="40"/>
  <c r="Z17" i="40"/>
  <c r="AA17" i="40" s="1"/>
  <c r="AC17" i="40" s="1"/>
  <c r="AD17" i="40" l="1"/>
  <c r="AE17" i="40" s="1"/>
  <c r="AF17" i="40" s="1"/>
  <c r="AK17" i="40"/>
  <c r="P17" i="40"/>
  <c r="DB16" i="40"/>
  <c r="CZ16" i="40"/>
  <c r="DB13" i="40"/>
  <c r="CZ13" i="40"/>
  <c r="U3" i="42"/>
  <c r="U4" i="42"/>
  <c r="U5" i="42"/>
  <c r="U6" i="42"/>
  <c r="U2" i="42"/>
  <c r="AK16" i="40" l="1"/>
  <c r="AK13" i="40"/>
  <c r="V3" i="42" l="1"/>
  <c r="V4" i="42"/>
  <c r="V5" i="42"/>
  <c r="V6" i="42"/>
  <c r="CV16" i="40" l="1"/>
  <c r="CU16" i="40"/>
  <c r="Z16" i="40"/>
  <c r="AA16" i="40" s="1"/>
  <c r="Z14" i="40"/>
  <c r="AA14" i="40" s="1"/>
  <c r="CU13" i="40"/>
  <c r="CV13" i="40"/>
  <c r="Z13" i="40"/>
  <c r="Z15" i="40"/>
  <c r="DB10" i="40"/>
  <c r="CZ10" i="40"/>
  <c r="AC16" i="40" l="1"/>
  <c r="AD16" i="40"/>
  <c r="AE16" i="40" s="1"/>
  <c r="AF16" i="40" s="1"/>
  <c r="AC14" i="40"/>
  <c r="AD14" i="40" s="1"/>
  <c r="P16" i="40"/>
  <c r="P13" i="40"/>
  <c r="AK10" i="40"/>
  <c r="AE13" i="40" l="1"/>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DE35"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AI18" i="46"/>
  <c r="DH18" i="46"/>
  <c r="Z12" i="40" l="1"/>
  <c r="AA12" i="40" s="1"/>
  <c r="Z11" i="40"/>
  <c r="AA11" i="40" s="1"/>
  <c r="Z10" i="40"/>
  <c r="AA10" i="40" s="1"/>
  <c r="V2" i="42"/>
  <c r="AC12" i="40" l="1"/>
  <c r="AD12" i="40" s="1"/>
  <c r="AC11" i="40"/>
  <c r="AD11" i="40" s="1"/>
  <c r="CV10" i="40"/>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<sst xmlns="http://schemas.openxmlformats.org/spreadsheetml/2006/main" count="2065" uniqueCount="751">
  <si>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</si>
  <si>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</si>
  <si>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</si>
  <si>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</si>
  <si>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</si>
  <si>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</si>
  <si>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</si>
  <si>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</si>
  <si>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</si>
  <si>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</si>
  <si>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</si>
  <si>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</si>
  <si>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</si>
  <si>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</si>
  <si>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</si>
  <si>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</si>
  <si>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</si>
  <si>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</si>
  <si>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</si>
  <si>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</si>
  <si>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</si>
  <si>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</si>
  <si>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</si>
  <si>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</si>
  <si>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</si>
  <si>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</si>
  <si>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</si>
  <si>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</si>
  <si>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</si>
  <si>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</si>
  <si>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</si>
  <si>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</si>
  <si>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</si>
  <si>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</si>
  <si>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</si>
  <si>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</si>
  <si>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</si>
  <si>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</si>
  <si>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</si>
  <si>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</si>
  <si>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</si>
  <si>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</si>
  <si>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</si>
  <si>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</si>
  <si>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</si>
  <si>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</si>
  <si>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</si>
  <si>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</si>
  <si>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</si>
  <si>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</si>
  <si>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</si>
  <si>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</si>
  <si>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</si>
  <si>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</si>
  <si>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</si>
  <si>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</si>
  <si>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</si>
  <si>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</si>
  <si>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</si>
  <si>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</si>
  <si>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</si>
  <si>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</si>
  <si>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</si>
  <si>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</si>
  <si>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</si>
  <si>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</si>
  <si>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</si>
  <si>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</si>
  <si>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</si>
  <si>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</si>
  <si>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</si>
  <si>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</si>
  <si>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</si>
  <si>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</si>
  <si>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</si>
  <si>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</si>
  <si>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</si>
  <si>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</si>
  <si>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</si>
  <si>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</si>
  <si>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</si>
  <si>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</si>
  <si>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</si>
  <si>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</si>
  <si>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</si>
  <si>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</si>
  <si>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</si>
  <si>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</si>
  <si>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</si>
  <si>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</si>
  <si>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</si>
  <si>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</si>
  <si>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</si>
  <si>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</si>
  <si>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</si>
  <si>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</si>
  <si>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</si>
  <si>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</si>
  <si>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</si>
  <si>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</si>
  <si>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</si>
  <si>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</si>
  <si>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</si>
  <si>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</si>
  <si>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</si>
  <si>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</si>
  <si>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</si>
  <si>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</si>
  <si>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</si>
  <si>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</si>
  <si>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</si>
  <si>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</si>
  <si>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</si>
  <si>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</si>
  <si>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</si>
  <si>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</si>
  <si>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</si>
  <si>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</si>
  <si>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</si>
  <si>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</si>
  <si>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</si>
  <si>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</si>
  <si>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</si>
  <si>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</si>
  <si>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</si>
  <si>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</si>
  <si>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</si>
  <si>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</si>
  <si>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</si>
  <si>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</si>
  <si>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</si>
  <si>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</si>
  <si>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</si>
  <si>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</si>
  <si>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</si>
  <si>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</si>
  <si>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</si>
  <si>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</si>
  <si>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</si>
  <si>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</si>
  <si>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</si>
  <si>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</si>
  <si>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</si>
  <si>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</si>
  <si>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</si>
  <si>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</si>
  <si>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</si>
  <si>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</si>
  <si>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</si>
  <si>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</si>
  <si>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</si>
  <si>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</si>
  <si>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</si>
  <si>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</si>
  <si>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</si>
  <si>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</si>
  <si>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</si>
  <si>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</si>
  <si>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</si>
  <si>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</si>
  <si>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</si>
  <si>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</si>
  <si>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</si>
  <si>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</si>
  <si>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</si>
  <si>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</si>
  <si>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</si>
  <si>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</si>
  <si>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</si>
  <si>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</si>
  <si>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</si>
  <si>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</si>
  <si>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</si>
  <si>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</si>
  <si>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</si>
  <si>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</si>
  <si>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</si>
  <si>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</si>
  <si>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</si>
  <si>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</si>
  <si>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</si>
  <si>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</si>
  <si>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</si>
  <si>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</si>
  <si>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</si>
  <si>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</si>
  <si>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</si>
  <si>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</si>
  <si>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</si>
  <si>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</si>
  <si>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</si>
  <si>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</si>
  <si>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</si>
  <si>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</si>
  <si>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</si>
  <si>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</si>
  <si>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</si>
  <si>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</si>
  <si>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</si>
  <si>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</si>
  <si>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</si>
  <si>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</si>
  <si>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</si>
  <si>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</si>
  <si>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</si>
  <si>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</si>
  <si>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</si>
  <si>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</si>
  <si>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</si>
  <si>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</si>
  <si>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</si>
  <si>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</si>
  <si>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</si>
  <si>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</si>
  <si>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</si>
  <si>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</si>
  <si>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</si>
  <si>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</si>
  <si>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</si>
  <si>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</si>
  <si>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</si>
  <si>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</si>
  <si>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</si>
  <si>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</si>
  <si>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</si>
  <si>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</si>
  <si>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</si>
  <si>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</si>
  <si>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</si>
  <si>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</si>
  <si>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</si>
  <si>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</si>
  <si>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</si>
  <si>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</si>
  <si>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</si>
  <si>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</si>
  <si>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</si>
  <si>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</si>
  <si>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</si>
  <si>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</si>
  <si>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</si>
  <si>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</si>
  <si>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</si>
  <si>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</si>
  <si>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</si>
  <si>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</si>
  <si>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</si>
  <si>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</si>
  <si>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</si>
  <si>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</si>
  <si>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</si>
  <si>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</si>
  <si>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</si>
  <si>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</si>
  <si>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</si>
  <si>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</si>
  <si>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</si>
  <si>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</si>
  <si>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</si>
  <si>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</si>
  <si>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</si>
  <si>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</si>
  <si>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</si>
  <si>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</si>
  <si>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</si>
  <si>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</si>
  <si>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</si>
  <si>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</si>
  <si>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</si>
  <si>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</si>
  <si>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</si>
  <si>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</si>
  <si>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</si>
  <si>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</si>
  <si>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</si>
  <si>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</si>
  <si>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</si>
  <si>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</si>
  <si>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</si>
  <si>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</si>
  <si>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</si>
  <si>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</si>
  <si>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</si>
  <si>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</si>
  <si>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</si>
  <si>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</si>
  <si>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</si>
  <si>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</si>
  <si>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</si>
  <si>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</si>
  <si>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</si>
  <si>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</si>
  <si>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</si>
  <si>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</si>
  <si>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</si>
  <si>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</si>
  <si>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</si>
  <si>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</si>
  <si>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</si>
  <si>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</si>
  <si>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</si>
  <si>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</si>
  <si>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</si>
  <si>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</si>
  <si>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</si>
  <si>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</si>
  <si>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</si>
  <si>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</si>
  <si>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</si>
  <si>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</si>
  <si>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</si>
  <si>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</si>
  <si>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</si>
  <si>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</si>
  <si>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</si>
  <si>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</si>
  <si>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</si>
  <si>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</si>
  <si>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</si>
  <si>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</si>
  <si>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</si>
  <si>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</si>
  <si>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</si>
  <si>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</si>
  <si>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</si>
  <si>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</si>
  <si>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</si>
  <si>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</si>
  <si>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</si>
  <si>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</si>
  <si>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</si>
  <si>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</si>
  <si>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</si>
  <si>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</si>
  <si>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</si>
  <si>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</si>
  <si>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</si>
  <si>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</si>
  <si>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</si>
  <si>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</si>
  <si>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</si>
  <si>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</si>
  <si>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</si>
  <si>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</si>
  <si>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</si>
  <si>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</si>
  <si>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</si>
  <si>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</si>
  <si>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</si>
  <si>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</si>
  <si>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</si>
  <si>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</si>
  <si>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</si>
  <si>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</si>
  <si>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</si>
  <si>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</si>
  <si>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</si>
  <si>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</si>
  <si>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</si>
  <si>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</si>
  <si>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</si>
  <si>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</si>
  <si>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</si>
  <si>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</si>
  <si>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</si>
  <si>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</si>
  <si>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</si>
  <si>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</si>
  <si>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</si>
  <si>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</si>
  <si>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</si>
  <si>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</si>
  <si>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</si>
  <si>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</si>
  <si>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</si>
  <si>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</si>
  <si>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</si>
  <si>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</si>
  <si>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</si>
  <si>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</si>
  <si>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</si>
  <si>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</si>
  <si>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</si>
  <si>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</si>
  <si>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</si>
  <si>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</si>
  <si>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</si>
  <si>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</si>
  <si>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</si>
  <si>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</si>
  <si>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</si>
  <si>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</si>
  <si>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</si>
  <si>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</si>
  <si>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</si>
  <si>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</si>
  <si>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</si>
  <si>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</si>
  <si>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</si>
  <si>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</si>
  <si>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</si>
  <si>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</si>
  <si>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</si>
  <si>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</si>
  <si>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</si>
  <si>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</si>
  <si>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</si>
  <si>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</si>
  <si>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</si>
  <si>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</si>
  <si>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</si>
  <si>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</si>
  <si>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</si>
  <si>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</si>
  <si>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</si>
  <si>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</si>
  <si>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</si>
  <si>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</si>
  <si>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</si>
  <si>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</si>
  <si>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</si>
  <si>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</si>
  <si>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</si>
  <si>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</si>
  <si>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</si>
  <si>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</si>
  <si>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</si>
  <si>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</si>
  <si>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</si>
  <si>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</si>
  <si>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</si>
  <si>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</si>
  <si>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</si>
  <si>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</si>
  <si>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</si>
  <si>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</si>
  <si>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</si>
  <si>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</si>
  <si>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</si>
  <si>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</si>
  <si>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</si>
  <si>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</si>
  <si>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</si>
  <si>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</si>
  <si>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</si>
  <si>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</si>
  <si>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</si>
  <si>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</si>
  <si>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</si>
  <si>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</si>
  <si>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</si>
  <si>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</si>
  <si>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</si>
  <si>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</si>
  <si>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</si>
  <si>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</si>
  <si>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</si>
  <si>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</si>
  <si>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</si>
  <si>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</si>
  <si>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</si>
  <si>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</si>
  <si>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</si>
  <si>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</si>
  <si>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</si>
  <si>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</si>
  <si>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</si>
  <si>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</si>
  <si>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</si>
  <si>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</si>
  <si>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</si>
  <si>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</si>
  <si>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</si>
  <si>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</si>
  <si>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</si>
  <si>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</si>
  <si>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</si>
  <si>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</si>
  <si>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</si>
  <si>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</si>
  <si>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</si>
  <si>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</si>
  <si>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</si>
  <si>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</si>
  <si>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</si>
  <si>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</si>
  <si>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</si>
  <si>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</si>
  <si>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</si>
  <si>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</si>
  <si>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</si>
  <si>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</si>
  <si>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</si>
  <si>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</si>
  <si>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</si>
  <si>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</si>
  <si>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</si>
  <si>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</si>
  <si>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</si>
  <si>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</si>
  <si>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</si>
  <si>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</si>
  <si>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</si>
  <si>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</si>
  <si>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</si>
  <si>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</si>
  <si>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</si>
  <si>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</si>
  <si>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</si>
  <si>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</si>
  <si>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</si>
  <si>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</si>
  <si>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</si>
  <si>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</si>
  <si>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</si>
  <si>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</si>
  <si>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</si>
  <si>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</si>
  <si>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</si>
  <si>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</si>
  <si>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</si>
  <si>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</si>
  <si>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</si>
  <si>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</si>
  <si>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</si>
  <si>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</si>
  <si>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</si>
  <si>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</si>
  <si>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</si>
  <si>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</si>
  <si>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</si>
  <si>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</si>
  <si>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</si>
  <si>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</si>
  <si>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</si>
  <si>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</si>
  <si>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</si>
  <si>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</si>
  <si>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</si>
  <si>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</si>
  <si>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</si>
  <si>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</si>
  <si>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</si>
  <si>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</si>
  <si>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</si>
  <si>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</si>
  <si>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</si>
  <si>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</si>
  <si>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</si>
  <si>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</si>
  <si>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</si>
  <si>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</si>
  <si>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</si>
  <si>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</si>
  <si>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</si>
  <si>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</si>
  <si>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</si>
  <si>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</si>
  <si>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</si>
  <si>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</si>
  <si>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</si>
  <si>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</si>
  <si>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</si>
  <si>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</si>
  <si>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</si>
  <si>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</si>
  <si>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</si>
  <si>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</si>
  <si>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</si>
  <si>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</si>
  <si>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</si>
  <si>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</si>
  <si>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</si>
  <si>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</si>
  <si>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</si>
  <si>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</si>
  <si>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</si>
  <si>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</si>
  <si>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</si>
  <si>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</si>
  <si>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</si>
  <si>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</si>
  <si>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</si>
  <si>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</si>
  <si>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</si>
  <si>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</si>
  <si>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</si>
  <si>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</si>
  <si>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</si>
  <si>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</si>
  <si>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</si>
  <si>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</si>
  <si>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</si>
  <si>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</si>
  <si>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</si>
  <si>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</si>
  <si>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</si>
  <si>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</si>
  <si>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</si>
  <si>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</si>
  <si>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</si>
  <si>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Cambio de administración  que impliquen nuevas directrices, ajustes en programas y proyectos</t>
  </si>
  <si>
    <t>Ineficiencia operacional en el desarrollo de la Gestión Documental de la Entidad</t>
  </si>
  <si>
    <t>Directrices distritales frente a la formulación e Implementación de la gestión documental</t>
  </si>
  <si>
    <t xml:space="preserve">
Ineficiencia operacional en el desarrollo de la Gestión Documental de la Entidad</t>
  </si>
  <si>
    <t xml:space="preserve">Pérdida de documentos en las diferentes unidades de información 
</t>
  </si>
  <si>
    <t xml:space="preserve">1.1. Desconocimiento de los procesos de gestión documental 
1.2. Manejo inadecuado de la documentación por los usuarios internos 
1.3. Aplicación inadecuada de la Tabla de Retención Documental por parte de los servidores públicos y contratistas de la Entidad
</t>
  </si>
  <si>
    <t xml:space="preserve">Deterioro documental 
</t>
  </si>
  <si>
    <t xml:space="preserve">2.1. Uso indecuado de espacios y elementos apropiados para la salvaguarda, organización, preservación y conservación de los archivos
2.2. No aplicar las estrategias de planeación, prevención y saneamiento ambiental y documental a los archivos 
2.3. Inadecuado almacenamiento de los documentos de acuerdo a su soporte documental 
</t>
  </si>
  <si>
    <t xml:space="preserve">Ineficiencia operacional en el desarrollo de la Gestión Documental de la Entidad
</t>
  </si>
  <si>
    <t xml:space="preserve">Administrar técnicamente la documentación producida por las diferentes unidades de información, para la toma de decisiones asertivas y la salvaguarda de la
memoria histórica del Instituto para la Economía Social IPES
</t>
  </si>
  <si>
    <t>Administrar técnicamente la documentación producida por las diferentes unidades de información, para la toma de decisiones asertivas y la salvaguarda de la
memoria histórica del Instituto para la Economía Social IPES</t>
  </si>
  <si>
    <t xml:space="preserve">1.1. Reprocesos que afectan la continuidad en la gestión de la administración pública
1.2. Sanciones disciplinarias y administrativas
1.3. Hallazgos administrativos internos y externos frente a los procesos archivísticos de la Entidad 
</t>
  </si>
  <si>
    <t xml:space="preserve">Pérdida de documentos fisicos y electronicos en las diferentes unidades de información 
</t>
  </si>
  <si>
    <t xml:space="preserve">Factores asociados con el desconocimiento de los procesos de gestión documental; manejo inadecuado de la documentación por los usuarios internos;  aplicación inadecuada de la Tabla de Retención Documental por parte de los servidores públicos y contratistas de la Entidad pueden generar Pérdida de documentos fisicos y electronicos en las diferentes unidades de información 
</t>
  </si>
  <si>
    <t xml:space="preserve">El  uso inadecuado de espacios y elementos apropiados para la salvaguarda, organización, preservación y conservación de los archivos, el no aplicar las estrategias de planeación, prevención y saneamiento ambiental y documental a los archivos  y el incorrecto almacenamiento de los documentos de acuerdo a su soporte documental pueden ocasionar  deterioro documental 
</t>
  </si>
  <si>
    <t xml:space="preserve">Entrega inoportuna de la correspondencia a las dependencias y al responsable del tramite. 
</t>
  </si>
  <si>
    <t xml:space="preserve">El reparto de las comunicaciones oficiales realizado por el operador de mensajeria a las dependencias  a destiempos puden traer con sigo entregas inoportunas y atrasos en el tramite.  Igualmente se pueden presentar demoras por parte del responsable de la distribución interna al personal designado para dar respuesta a las mismas </t>
  </si>
  <si>
    <t xml:space="preserve">2.1. No atender con la oportunidad requerida  la consulta y el préstamo de los documentos.
2.2. Costos adicionales para la Entidad asociados a procesos técnicos para la recuperación de la información
2.3. Pérdida de la historia y el know how  institucional 
</t>
  </si>
  <si>
    <t xml:space="preserve">4.1. Acciones jurídicas en contra del Instituto 
4.2. Sanciones disciplinarias y administrativas 
</t>
  </si>
  <si>
    <t xml:space="preserve">Falta de compromiso en los procesos de implementación de los instrumentos archivísticos del Instituto  para la adecuada organización de la documentación, poca participación en las sensibilizaciones y capacitaciones que en gestión documental se realizan y resistencia al cambio.
</t>
  </si>
  <si>
    <t xml:space="preserve">3.1. Falta de compromiso en los procesos de implementación de los instrumentos archivísticos del Instituto
3.2. Poca participación en las sensibilizaciones y capacitaciones que en gestión documental se realizan
3.3 Resistencia la cambio
</t>
  </si>
  <si>
    <t xml:space="preserve">
3.1. Reprocesos en las actividades de mejora de la gestión documental de la Entidad 
3.2.. Afectación en el  cumplimiento de los objetivos del proceso de Gestión Documental
3.3. . Hallazgos por parte de Control Interno. 
3.4. Sanciones disciplinarias.
</t>
  </si>
  <si>
    <t xml:space="preserve">4.1. Falta de aplicación de los  procedimientos para la radicación y entrega de la correspondencia a las dependencias 
4.2. Demora  en el reparto de las comunicaciones oficiales a las dependencias por parte del operador del servicio de mensajería
4.3. Tardanza en cada una de las dependencias para la entrega de las comunicaciones oficiales al personal  delegado para su trámite oportuno
</t>
  </si>
  <si>
    <t>Realizar el seguimiento de uso, aplicación y diligenciamiento en las dependencias del Formato FO-160 de consulta y préstamo de documentos</t>
  </si>
  <si>
    <t xml:space="preserve">Subdirección Administrativa  Finaciera - Gestión Documental </t>
  </si>
  <si>
    <t xml:space="preserve">Realizar el seguimiento de uso, aplicación y diligenciamiento en las dependencias del Formato FO-064 Formato único de inventario documental </t>
  </si>
  <si>
    <t>Realizar el seguimiento de uso, aplicación y diligenciamiento en las dependencias del Formato Guía de Afuera FO-063</t>
  </si>
  <si>
    <t xml:space="preserve">Se efectua un (1) seguimiento trimestral </t>
  </si>
  <si>
    <t>Formato FO-160 de consulta y préstamo de documentos</t>
  </si>
  <si>
    <t xml:space="preserve">Formato  FO-064 Formato único de inventario documental </t>
  </si>
  <si>
    <t>Formato Guía de Afuera FO-063</t>
  </si>
  <si>
    <t xml:space="preserve">Revisar las observacienes y comentarios del informe  técnico resultado del monitoreo y control de condiciones ambientales y Saneamiento Ambiental realizado por el Archivo de Bogotá </t>
  </si>
  <si>
    <t>Se efectua un (1) seguimiento anual</t>
  </si>
  <si>
    <t xml:space="preserve">Informe técnico de visita monitoreo y control de condiciones ambientales  y saneamiento ambiental </t>
  </si>
  <si>
    <t>Programar las capaciaciones para el personal operario de aseo de la sede administrativa y las plazas de mercado del Instituto relacionadas con el  control y  seguimiento a las condiciones de higiene y aseo en los archivos del Instituto</t>
  </si>
  <si>
    <t xml:space="preserve">Formato de control y  seguimiento a las condiciones de higiene y aseo en los archivos del Instituto.
Presentación de la capacitación.
Planillas de asistencia </t>
  </si>
  <si>
    <t xml:space="preserve">Subdirección Administrativa  Finaciera - Gestión Documental y el area de Servicios Generales </t>
  </si>
  <si>
    <t xml:space="preserve">Se efectua capacitación una vez al año </t>
  </si>
  <si>
    <t xml:space="preserve">Analizar el formato FO-127 pedido de papeleria </t>
  </si>
  <si>
    <t xml:space="preserve">FO-127 pedido de papeleria </t>
  </si>
  <si>
    <t xml:space="preserve">Subdirección Administrativa y Financiera - Gestión Documental  y el Almacen General </t>
  </si>
  <si>
    <t>Formatos; FO- 605 Evaluación pre de conocimientos de capacitación, FO- 606 Evaluación post de conocimientos de capacitación y FO- 607 Evaluación satisfacción capacitación,</t>
  </si>
  <si>
    <t xml:space="preserve">Programar las capaciaciones de Gestión Documental  para los Servidores Públicos y Contratistas del Institito </t>
  </si>
  <si>
    <t xml:space="preserve">Subdirección Administrativa y Financiera - Gestión Documental  y el area de Talento Humano </t>
  </si>
  <si>
    <t xml:space="preserve">Se realizan 12 capacitaciones al año </t>
  </si>
  <si>
    <t>Planilla de reparto de correspondencia</t>
  </si>
  <si>
    <t>Seguimiento a la Planilla de reparto de correspondencia</t>
  </si>
  <si>
    <t>Seguimiento al  Formato FO-268 Planilla de control de comunicaciones oficiales recibidas e internas</t>
  </si>
  <si>
    <t>FO - 268  Planilla de control de comunicaciones oficiales recibidas e internas</t>
  </si>
  <si>
    <t xml:space="preserve">Servidores públicos y contratistas no capacitados ni actualizados en el manejo de los procesos y procedimientos en materia archivística 
Manejo inadecuado de la documentación por los usuarios internos 
Aplicación inadecuada de la Tabla de Retención Documental por parte de los servidores públicos y contratistas de la Entidad
Uso indecuado de espacios y elementos apropiados para la salvaguarda, organización, preservación y conservación de los archivos
El recurso humano de gestión documental no cumple con las competencias y perfiles adecuados
Resistencia al cambio   para llevar a cabo los planes,  programas y actividades propias de la gestión documental
</t>
  </si>
  <si>
    <t xml:space="preserve">Pérdida de documentos físicos y electrónicos en las diferentes unidades de información
Deterioro documental
Ineficiencia operacional en el desarrollo de la Gestión Documental de la Entidad
Entrega inoportuna de la correspondencia a las dependencias y al responsable del trámite. 
</t>
  </si>
  <si>
    <t>Se efectua un (1) seguimiento mensual</t>
  </si>
  <si>
    <t>01/092019</t>
  </si>
  <si>
    <t xml:space="preserve">La Subdirección Administrativa y Financiera con el apoyo del Archivo de Bogotá realizaran  una vez al año el monitoreo y control de condiciones ambientales y saneamiento ambiental preventivo de los depósitos de archivo, elaborando el respectivo informe técnico de visita, con el cual la Subdirección Administrativa y Financiera – Gestión Documental revisa las observaciones y recomendaciones del Archivo de Bogotá y atiende lo pertinente a través de las acciones de mejora que planifiquen dentro del proceso a corto, mediano y largo plazo, el informe técnico de visita se archiva como evidencia físicamente teniendo en cuenta la Tabla de Retención Documental –TRD del Instituto. Si no se realiza en el periodo definido se reprograma..  </t>
  </si>
  <si>
    <t xml:space="preserve">El Servidor Público y Contratista  participan en la sensibilización y capacitación realizada por la Subdirección Administrativa y Financiera – Gestión Documental, cada vez que se programe esta actividad, participando con el diligenciamiento de los siguientes formatos; FO- 605 Evaluación pre de conocimientos de capacitación, FO- 606 Evaluación post de conocimientos de capacitación y FO- 607 Evaluación satisfacción capacitación, de los cuales el FO-605 y FO-606 serán revisados por el área de Gestión Documental analizando los factores de mejora, sugerencias, compromisos y seguimiento de observar el no diligenciamiento por parte de los asistentes se procederá a solicitar el respectivo trámite ante el o los responsables, como evidencia se deben archivaran física o electrónicamente los formatos anteriormente descritos, teniendo  en cuenta la Tabla de Retención Documental –TRD del Instituto.  Si la actividad no se realiza en el periodo definido se reprograma, pero se debe cumplir..  </t>
  </si>
  <si>
    <t xml:space="preserve">Los Servidores Públicos y Contratistas utilizan adecuadamente los elementos físicos para la conservación y preservación de los archivos (carpetas, cajas) teniendo en cuenta la racionalización de estos, igualmente el manejo y cuidado a los archivadores rodantes cada vez que se requieran, el área de Gestión Documental conjuntamente con el Almacén General controlaran el manejo y consumo por dependencia a través del Formato FO -127  pedido de papelería , en caso de observar que no se da un uso adecuado y racionalizado a los elementos se informara por correo electrónico al Subdirector, jefe de oficina o Asesoría para que atiendan lo pertinente y realice las correcciones del caso, cada una de las evidencias se archivaran física o electrónicamente teniendo en cuenta la Tabla de Retención Documental –TRD del Instituto.  Si la actividad no se realiza en el periodo definido se reprograma, pero se debe cumplir..  </t>
  </si>
  <si>
    <t xml:space="preserve">Los Servidores Públicos y Contratistas utilizan el  Formato FO-063 Guía de afuera, como evidencia y reemplazo temporal  de los expedientes físicos que salgan en calidad de préstamo o consulta de los archivos de gestión y central, ubicando el mismo en  la respectiva caja cada vez que se requiera, el prestador del servicio garantizará el debido diligenciamiento del formato y el área de Gestión Documental verifica que este documento este situado de forma adecuada y apropiadamente tramitado si surgen observaciones se informa al responsable para el respectivo ajuste, el documento Guía de Afuera FO-063 una vez surta todo el diligenciamiento de los diferentes espacios se archivara físicamente  como evidencia teniendo en cuenta la Tabla de Retención Documental –TRD del Instituto.  </t>
  </si>
  <si>
    <t xml:space="preserve">Los Servidores Públicos  y Contratistas, son responsables de la adecuada conservación, organización, uso y manejo de los documentos y archivos que se deriven en el ejercicio de sus funciones u obligaciones, al ser vinculado, contratado, trasladado o desvinculado de su cargo o actividades por lo tanto diligenciaran el formato FO-064 Formato único de inventario documental cada vez que se requiera, el área de Gestión Documental revisa el cumplimiento en cuanto al diligenciamiento adecuado de este Instrumento y de presentarse ajustes u observaciones atenderá lo pertinente con el respectivo responsable, el inventario documental debe estar publicado como  evidencia en las Unidad “U” del equipo del Servidor Público o Contratista y en el Usuario gestiondocumental@ipes.gov.co, teniendo en cuenta los lineamientos establecidos por la Subdirección Administrativa y Financiera – Gestión Documental. </t>
  </si>
  <si>
    <t xml:space="preserve">El Servidor Público o Contratista  cada vez que  requiera  la consulta o el  préstamo de los archivos de gestión, central o histórico del Instituto física o electrónicamente diligencia el  Formato FO-160 de consulta y préstamo de documentos, el cual se envía al correo electrónico del prestador del servicio quien verifica el registro de información requerida, atendiendo el mismo, de no recepcionar el formato diligenciado de forma adecuada solicitará  por  correo electrónico su corrección o ajuste, como evidencia el  responsable del trámite archivará la solicitud y respuesta electrónica o física teniendo en cuenta la Tabla de Retención Documental –TRD del Instituto.  </t>
  </si>
  <si>
    <t xml:space="preserve">El prestador del servicio de mensajería del Instituto realiza el reparto y entrega de las comunicaciones oficiales a las dependencias todos los días utilizando la planilla de reparto de correspondencia, generada electrónicamente por el aplicativo de radicación del Instituto,  si durante el recorrido  de reparto en el área no es recepcionada o recibida  la documentación se deja registrada en la casilla de anotaciones la hora en que se efectúo la actividad, con este dato se realiza la observación al responsable para su respectiva corrección las evidencias se archivaran física o electrónicamente teniendo en cuenta la Tabla de Retención Documental –TRD del Instituto.  </t>
  </si>
  <si>
    <t xml:space="preserve">Los Servidores Públicos y Contratistas designados en cada dependencia efectuan el reparto interno de las comunicaciones oficiales para el respectivo trámite de respuesta mediante el Formato FO-268 Planilla de control de comunicaciones oficiales recibidas e internas, todos los días, el área de Gestión Documental realizará la revisión de este instrumento y en los casos de no encontrar la planilla debidamente diligenciada, solicitará al responsable los ajustes que se requieran verificando el cumplimiento de los mismos, como evidencia se deben archivaran física o electrónicamente el Formato FO-268  FO-268 Planilla de control de comunicaciones oficiales recibidas e internas teniendo  en cuenta la Tabla de Retención Documental –TRD del Instituto.  </t>
  </si>
  <si>
    <t xml:space="preserve">Cambios normativos que impliquen nuevas directrices, ajustes en planes, programas y proyectos </t>
  </si>
  <si>
    <t xml:space="preserve"> Ineficiencia operacional en el desarrollo de la Gestión Documental de la Entidad</t>
  </si>
  <si>
    <t xml:space="preserve">Nuevas plataformas tecnológicas distritales que impliquen cambios de la infraestructura y la cultura documental de la entidad
</t>
  </si>
  <si>
    <t>Pérdida de documentos en las diferentes unidades de información   
Deterioro documental   
Ineficiencia operacional en el desarrollo de la Gestión Documental de la Entidad  
Entrega inoportuna de la correspondencia a las dependencias y de comunicaciones oficiales a los usuarios internos y externos</t>
  </si>
  <si>
    <t>Ambientales</t>
  </si>
  <si>
    <t xml:space="preserve">Falta controles ambientales y sanitarios en el archivo de gestión
</t>
  </si>
  <si>
    <t xml:space="preserve">Disminución en el Presupuesto asignado a la entidad.  </t>
  </si>
  <si>
    <t xml:space="preserve">Pérdida de documentos en las diferentes unidades de información   
Deterioro documental   
Ineficiencia operacional en el desarrollo de la Gestión Documental de la Entidad  
Entrega inoportuna de la correspondencia a las dependencias y de comunicaciones oficiales a los usuarios internos y externos
</t>
  </si>
  <si>
    <t>Desarticulación institucional y sectorial que no ha permitido la integración de respuestas integrales e integradoras a los empleadosfrente a la gestión documental</t>
  </si>
  <si>
    <t xml:space="preserve">Alta rotación de personal, por tanto falta de continuidad y eficacia de la gestión de archivo  
Falta de personal y continuidad del mismo para la aplicación de los instrumentos archivísticos de la Entidad 
</t>
  </si>
  <si>
    <t xml:space="preserve">Incumplimiento de estándares normativos y procedimentales en materia de Gestión Documental  
Se es reactivo ante novedades y hallazgos relacionados con los procesos de gestión documental   
Limitado  compromiso de la alta dirección  </t>
  </si>
  <si>
    <t xml:space="preserve">Recursos limitados para la operación y logística del plan de gestión documental </t>
  </si>
  <si>
    <t xml:space="preserve">Estrategias de convocatoria con poca receptividad de la población que dificultan el cumplimiento de las metas de gestión de archivo
</t>
  </si>
  <si>
    <t xml:space="preserve">Demoras en el reparto de la correspondencia y de las comunicaciones oficiales que requieren prioridad  
No contar con el compromiso institucional para la aplicación de las herramientas archivisticas  
Deficiencias en la cultura de gestión documental   
Mínima participación de los servidores públicos en las actividades de capacitación de gestión documental   
Mínima participación de los servidores públicos en el diligenciamiento de procedimientos  relacionados con la gestión documental  
Falta de conocimiento y la aplicación del mismo con respecto a las dependencias encargadas de atender los diferentes requerimientos
</t>
  </si>
  <si>
    <t>N.A.</t>
  </si>
  <si>
    <t xml:space="preserve">Inadecuado almacenamiento de los documentos de acuerdo a su soporte documental   
No siempre se trabaja por procesos, lo que genera problemas de articulación de los grupos de trabajo. 
</t>
  </si>
  <si>
    <t xml:space="preserve">Ineficiencia operacional en el desarrollo de la Gestión Documental de la Entidad </t>
  </si>
  <si>
    <t xml:space="preserve">Procesos y Procedimientos de Gestión Documental no actualizados en el Sistema Integrado de Gestión de la Entidad   
Procedimientos y formatos no socializados de gestión documental  
Falta fortalecimiento de los controles para el manejo de la documentación    
No aplicar las estrategias de planeación, prevención y saneamiento ambiental y documental a los archivos </t>
  </si>
  <si>
    <t xml:space="preserve">Pérdida de documentos en las diferentes unidades de información   
Deterioro documental   
Ineficiencia operacional en el desarrollo de la Gestión Documental de la Entidad 
Entrega inoportuna de la correspondencia a las dependencias y de comunicaciones oficiales a los usuarios internos y externos
</t>
  </si>
  <si>
    <t xml:space="preserve">No se ingresa la información de manera correcta y oportuna a los sistemas de información de la entidad. </t>
  </si>
  <si>
    <t xml:space="preserve">Perdida de integridad 
Perdida de disponibilidad  
Perdida de confidencialidad </t>
  </si>
  <si>
    <t xml:space="preserve">La Subdirección Administrativa y Financiera – Gestión Documental conjuntamente con el área de Servicios Generales de la Entidad, establecen la capacitación para el personal operario de aseo de la sede administrativa y las plazas de mercado del Instituto y el formato de control y  seguimiento a las condiciones de higiene y aseo en los archivos del Instituto tres veces por semana  el área de Gestión Documental revisa  que este formato esté debidamente diligenciado si surgen observaciones en cuanto a la actividad se informa al área de Servicios Generales para tomar la medidas necesarias en cuanto a la prestación del servicio, el formato establecido para esta actividad se archiva como evidencia físicamente teniendo en cuenta la Tabla de Retención Documental –TRD del Instituto.  </t>
  </si>
  <si>
    <t>AÑO:</t>
  </si>
  <si>
    <t>FECHA DE ACTUALIZACIÓN:</t>
  </si>
  <si>
    <t>Creación del documento</t>
  </si>
  <si>
    <t>31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</si>
  <si>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</si>
  <si>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INDICADOR /
INDICE</t>
  </si>
  <si>
    <t xml:space="preserve">Ambiental </t>
  </si>
  <si>
    <t>03 de enero de 2018</t>
  </si>
  <si>
    <t>30 de septiembre de 2019</t>
  </si>
  <si>
    <t xml:space="preserve">Modificación de los riesgos asociados </t>
  </si>
  <si>
    <t>Se utiliza el formato de consulta y préstamo para acceder a los archivos fisico o electronicos requeridos por los usuarios internos y externos de la Entidad, durante el primer cuatrimestre de 2019</t>
  </si>
  <si>
    <t>Como evidencias se ha creado un cuadro que consolida cada una de las consultas y prestamos realizados desde el Archivo de Gestión de la Subdirección Juridca y de Contratación y de la Subdirección Administrativa y Financiera - Gestión Documental de los mese de enero a abril, el cual se puede observar a través de la siguiente ruta: Usuario: gestiondocumental@ipes.gov.co/ drive/mapa de riesgos/consulta y préstamo SJC y consulta y préstamo gestión documental</t>
  </si>
  <si>
    <t>Se utiliza el formato de consulta y préstamo para acceder a los archivos fisico o electronicos requeridos por los usuarios internos y externos de la Entidad, durante el segundo cuatrimestre de 2019</t>
  </si>
  <si>
    <t>Como evidencias se ha creado un cuadro que consolida cada una de las consultas y prestamos realizados desde el Archivo de Gestión de la Subdirección Juridca y de Contratación y de la Subdirección Administrativa y Financiera - Gestión Documental de los meses de mayo a agosto el cual se puede observar a través de la siguiente ruta: Usuario: gestiondocumental@ipes.gov.co/ drive/mapa de riesgos/consulta y préstamo SJC y consulta y préstamo gestión documental</t>
  </si>
  <si>
    <t>Se utiliza el formato de consulta y préstamo para acceder a los archivos fisico o electronicos requeridos por los usuarios internos y externos de la Entidad, durante el tercer  cuatrimestre de 2019</t>
  </si>
  <si>
    <t>Como evidencias se ha creado un cuadro que consolida cada una de las consultas y prestamos realizados desde el Archivo de Gestión de la Subdirección Juridca y de Contratación y de la Subdirección Administrativa y Financiera - Gestión Documental de los meses de septiembre a diciembre el cual se puede observar a través de la siguiente ruta: Usuario: gestiondocumental@ipes.gov.co/drive/mapaderiesgos/consulta y préstamo SJC y consulta y préstamo gestión documental</t>
  </si>
  <si>
    <t>El formato FO-064 Formato único de inventario documental, hace parte integral del proceso de implementación de la tabla de retención -TRD del Instituto y se evidencia el digilenciamiento de cada formato por dependencia durante el primer cuatrimestre de 2019</t>
  </si>
  <si>
    <t>Los inventarios documentales se pueden observar en la siguiente ruta: Usuario: gestiondocumental@ipes.gov.co/ drive/implementación tabla de retención documental/inventariosgestiondocumental2019/inventariosTRD.</t>
  </si>
  <si>
    <t>El formato FO-064 Formato único de inventario documental, hace parte integral del proceso de implementación de la tabla de retención -TRD del Instituto y se evidencia el digilenciamiento de cada formato por dependencia durante el segundo cuatrimestre de 2019</t>
  </si>
  <si>
    <t>Los inventarios documentales se pueden observar en la siguiente ruta: Usuario: gestiondocumental@ipes.gov.co/ drive/implementacióntabladeretención documental/inventariosgestiondocumental2019/inventariosTRD.</t>
  </si>
  <si>
    <t xml:space="preserve">El formato FO-064 Formato único de inventario documental, hace parte integral del proceso de implementación de la tabla de retención -TRD del Instituto y se evidencia el digilenciamiento de cada formato por dependencia durante el segundo cuatrimestre de 2019, adicional a ello se han realizado los respectivos seguimientos. </t>
  </si>
  <si>
    <t>Los inventarios documentales  y los seguimentos se pueden observar en la siguiente ruta: Usuario: gestiondocumental@ipes.gov.co/ drive/implementacióntablade retencióndocumental/inventariosgestiondocumental2019/inventariosTRD.</t>
  </si>
  <si>
    <t>Durante el primer cuatrimestre se efectuan las capacitaciones a los Servidores Públicos y Contratistas, brindando la orientación para la utilización de este formato.</t>
  </si>
  <si>
    <t>Presentación en power point donde se evidencia el númeral 4. consulta y préstamo de documentos ruta: Usuario: gestiondocumental@ipes.gov.co/ drive/mapa de riesgos/capacitacióngestiondocumental</t>
  </si>
  <si>
    <t xml:space="preserve">Se evidencia que la utilización del formato FO-064 Guía de Afuera esta sujeta a las consultas que requieren especificamente los documentos en  fisico y su manejo se realiza de acuerdo a esta necesidad toda vez que se esta desarrollando la consulta en linea a través de los documentos digitalizados en la plataforma AZ digital. </t>
  </si>
  <si>
    <t xml:space="preserve">Se registra en la misma planilla de consulta y prestamo digital la fecha de solicitud, el nombre del solicitante, la dependencia, el nombre de la persona que entrega el expediente, nombre de la persona que devuelve el expediente, nombre de la persona que recepciona el expediente,  fecha de entrega al archivo y el area de notas  el cual se puede observar a través de la siguiente ruta: Usuario: gestiondocumental@ipes.gov.co/ drive/mapa de riesgos/consulta y préstamo SJC </t>
  </si>
  <si>
    <t xml:space="preserve">Se incia el proceso de utilizar y  registrar en el Formato FO-063 Guía de Afuera los datos requeridos de los expedientes que son prestados fisicamente. </t>
  </si>
  <si>
    <t>La  utilización del  formato FO-063 Guía de Afuera se evidencia en el Archivo de Gestión de la Subdireción Juridica y de Contratación y  se puede visualizar su utilización en la ruta  gestiondocumental@ipes.gov.co/ drive/mapa de riesgos/guíadeafuera</t>
  </si>
  <si>
    <t>Se llevó a cabo saneamiento ambiental por parte del Archivo de Bogotá al deposito del Archivo Central del Instituto.</t>
  </si>
  <si>
    <t xml:space="preserve">La comunicación de solicitud del saneamiento y el informe técnico de monitoreo y control de las condiciones fisicoquimicas y microbiologicas del Archivo Central del 26 de abril de 2019 se encuentran publicadas en la ruta: gestiondocumental@ipes.gov.co/ drive/mapa de riesgos/saneamientoambiental bajo los radicados 00110-816-002500 y 00110-812-005651 respectivamente </t>
  </si>
  <si>
    <t xml:space="preserve">Durante el segundo cuatrimestre no se efectuaron Saneamientos ambientales, es importante tener en cuenta que por recomendacición del Archivo este proceso se debe realizar una vez al año y dependiendo del grado de limpieza en los depositos o espacios de archivo se proyecta esta actividad </t>
  </si>
  <si>
    <t xml:space="preserve">No se genera evidencia </t>
  </si>
  <si>
    <t>N/A</t>
  </si>
  <si>
    <t xml:space="preserve">Se llevó a cabo un segundo saneamiento ambiental por parte del Archivo de Bogotá al deposito del Archivo de Gestión de la Subdirección Juridica y de Contratación </t>
  </si>
  <si>
    <t xml:space="preserve">El informe técnico de monitoreo y control de las condiciones fisicoquimicas y microbiologicas del Archivo de Gestión de la Subdirección Juridica y de Contratación del 23 de septiembre de 2019 se encuentra publicado en la ruta: gestiondocumental@ipes.gov.co/drive/mapaderiesgos/saneamientoambiental bajo el radicado número 00110-812-013369 respectivamente </t>
  </si>
  <si>
    <t xml:space="preserve">Durante el primer cuatrimestre se efectua la actividad de  seguimiento a las condiciones de higiene y aseo en el archivo central de la Entidad 
</t>
  </si>
  <si>
    <t>Planillas de seguimiento a las condiciones de higiene y aseo en el archivo central de la Entidad publicadas en la ruta: gestiondocumental@ipes.gov.co/ drive/mapa deriesgos/saneamientoambientalplanillashigieneyaseoseguimiento</t>
  </si>
  <si>
    <t xml:space="preserve">Para el segundo cuatrimestre se efectua la actividad de  seguimiento a las condiciones de higiene y aseo en el archivo central de la Entidad 
</t>
  </si>
  <si>
    <t>Planillas de seguimiento a las condiciones de higiene y aseo en el archivo central de la Entidad publicadas en la ruta:gestiondocumental@ipes.gov.co/drive/mapa deriesgos/saneamientoambiental/planillashigieneyaseoseguimiento</t>
  </si>
  <si>
    <t xml:space="preserve">Durante el tercer cuatrimestre se realizó la capacitación al personal operativo en la sede central del Instituto e igualmente el seguimiento a las condiciones de higiene y aseo en el archivo central de la Entidad 
</t>
  </si>
  <si>
    <t>1. Presentación proceso de conservación y saneamieto
2. Planilla de asistencia y evaluaciones de satisfacción de la capacitación
3. Planilla  de seguimiento a las condiciones de higiene y aseo en el archivo central de la Entidad 
Las anteriores evidencias se encuentran publicadas en la ruta: gestiondocumental@ipes.gov.co/drive/mapaderiesgos/saneamientoambiental</t>
  </si>
  <si>
    <r>
      <t xml:space="preserve">Para el seguimiento en el consumo y la utilización de los elementos de archivo (carpetas, cajas y ganchos) y adicional a ello las resmas de papel, se elaboró el formato denominado </t>
    </r>
    <r>
      <rPr>
        <i/>
        <sz val="11"/>
        <rFont val="Arial"/>
        <family val="2"/>
      </rPr>
      <t xml:space="preserve">Seguimiento consumo elementos de archivo, </t>
    </r>
    <r>
      <rPr>
        <sz val="11"/>
        <rFont val="Arial"/>
        <family val="2"/>
      </rPr>
      <t>en el cual se registran los elementos solicitados mediante el formato FO-127 pedido de papeleria por dependencias, mensualmente con los repectivos totales y existencias</t>
    </r>
  </si>
  <si>
    <t>Formato de seguimiento consumo de elementos de archivo del segundo cuatrimestre publicado en la ruta: gestiondocumental@ipes.gov.co/ drive/mapa deriesgos/seguimientoconsumoelementosdearchivo</t>
  </si>
  <si>
    <r>
      <t xml:space="preserve">Durante el segundo cuatrimestre se da continuidad al seguimiento en el consumo y la utilización de los elementos de archivo, registro que se consigna en el fomato </t>
    </r>
    <r>
      <rPr>
        <i/>
        <sz val="11"/>
        <rFont val="Arial"/>
        <family val="2"/>
      </rPr>
      <t>Seguimiento consumo elementos de archivo.</t>
    </r>
  </si>
  <si>
    <t>Formato de seguimiento consumo de elementos de archivo del segundo cuatrimestre publicado en la ruta: gestiondocumental@ipes.gov.co/drive/mapa deriesgos/seguimientoconsumoelementosdearchivo</t>
  </si>
  <si>
    <r>
      <t xml:space="preserve">El reporte del tercer cuatrimestre se encuentra registrado en el fomato </t>
    </r>
    <r>
      <rPr>
        <i/>
        <sz val="11"/>
        <rFont val="Arial"/>
        <family val="2"/>
      </rPr>
      <t>Seguimiento consumo elementos de archivo.</t>
    </r>
  </si>
  <si>
    <t>Formato de seguimiento consumo de elementos de archivo del tercer cuatrimestre publicado en la ruta: gestiondocumental@ipes.gov.co/drive/mapaderiesgos/seguimientoconsumoelementosdearchivo</t>
  </si>
  <si>
    <t>31 de diciembre de 2019</t>
  </si>
  <si>
    <t>En proceso de seguimiento a la valoración de riesgos.</t>
  </si>
  <si>
    <t>Durante el primer cuatrimeste se realizaron las capacitaciones a los Servidores Públicos y Contratista con la siguiente tematica: 1. Implementación Tabla de Retención Documental -TRD
2. Organización e intervención de Archivos -contratos de uso y aprovechamiento economico regulado
3. Hojas de control de los contratos de uso y aprovechamiento economico regulado de la Subdirección de Emprendimiento Servicios Empresariales y Comercialización y la Subdirección de Gestión Redes Sociales e Informalidad.
4. Capacitación Az, digital -contrato Etb imagenes digitalizadas
5. Administración de Comunicaciones oficiales PR-064</t>
  </si>
  <si>
    <t>Para el primer cuatrimestre evidencias los siguientes soportes: Formatos; FO- 605 Evaluación pre de conocimientos de capacitación, FO- 606 Evaluación post de conocimientos de capacitación y FO- 607 Evaluación satisfacción capacitación, publicados en la ruta: gestiondocumental@ipes.gov.co/ drive/mapa deriesgos/capacitaciones</t>
  </si>
  <si>
    <t xml:space="preserve">Para el  segundo cuatrimeste se realizaron las capacitaciones a los Servidores Públicos y Contratista con la siguiente tematica:
1. Implementación de la Tabla de retención documental
2. Organización documental 
3. Trasnferencias documentales primarias </t>
  </si>
  <si>
    <t>Para el segundo cuatrimestre evidencias los siguientes soportes: Formatos; FO- 605 Evaluación pre de conocimientos de capacitación, FO- 606 Evaluación post de conocimientos de capacitación y FO- 607 Evaluación satisfacción capacitación, publicados en la ruta: gestiondocumental@ipes.gov.co/drive/mapa deriesgos/capacitaciones</t>
  </si>
  <si>
    <t xml:space="preserve">En el  tercer cuatrimeste se realizó la capacitación a los Servidores Públicos y Contratista con la siguiente tematica:
1. Procedimiento trasnferencias documentales primarias
2. Proceso de conservación y saneamiento; a. Limpieza de espacios de deposito, mobiliario y unidades de almacenamiento, b. Limpieza locativa, c. Limpieza del mobiliario y las unidades de almacenamiento, d. Saneamiento ambiental y fumigación, e. Alistamiento y desinfección del material de biodeterioro.  </t>
  </si>
  <si>
    <t>Para el tercer cuatrimestre evidencias los siguientes soportes: Formatos; FO- 605 Evaluación pre de conocimientos de capacitación, FO- 606 Evaluación post de conocimientos de capacitación y FO- 607 Evaluación satisfacción capacitación, publicados en la ruta: gestiondocumental@ipes.gov.co/ drive/mapa deriesgos/capacitaciones</t>
  </si>
  <si>
    <t xml:space="preserve">Mediante el servicio contratado por el Instituto para la prestación de la mensajeria con outsourcing de personal y equipos se adelanta el reparto de las comunicaciones oficiales internas y recibidas a las dependencias, utilizando para ello la planilla reparto de comunicacionoes generada a través del aplicativo GOOBI, por dependencias y mes, a apartir de este primer cuatrimestre se evidencia en informe de gestión los expedientes donde se encuentran archivados estos formatos por dependencia. </t>
  </si>
  <si>
    <t xml:space="preserve">En el primer cuatrimestre se publica en la ruta: gestiondocumental@ipes.gov.co/drive/mapa deriesgos/informeplanillasdereparto, el respectivo informe </t>
  </si>
  <si>
    <t xml:space="preserve">Durante el segundo cuatrimestre se da continuidad al proceso y al archivo de las planillas de reparto de las comunicaciones oficiales internas y recibidas </t>
  </si>
  <si>
    <t>Para el segundo cuatrimestre se mantiene el primer informe y la documentación fisica de las planillas, informe publicado en la ruta: gestiondocumental@ipes.gov.co/drive/mapa deriesgos/informeplanillasdereparto</t>
  </si>
  <si>
    <t>Para el  tercer cuatrimestre se cierra el proceso y archivo de las planillas de reparto de las comunicaciones oficiales internas y recibidas por mes y dependencia.</t>
  </si>
  <si>
    <t>Información que da cuenta del  informe publicado en la ruta: gestiondocumental@ipes.gov.co/drive/mapa deriesgos/informeplanillasdereparto</t>
  </si>
  <si>
    <t xml:space="preserve">Se revisa en cada una de las dependencias el formato utilizado para el control de las comunicaciones oficiales recibidas e internas observando que no se utiliza el formato FO-268 versión 2 de 2017, creado otros formatos para el control. </t>
  </si>
  <si>
    <t>Informe Planillas FO-268 publicado en la ruta: gestiondocumental@ipes.gov.co/drive/mapa deriesgos/informepanillacontroldecomunicacionesFO-268</t>
  </si>
  <si>
    <t>Para el segundo cuatrimestre se adelanta la actulización del PR-064 Administración de Comunicaciones Oficiales y de los siguientes formatos: 
1. FO-268 versión 2 de 2017
2.FO-125 versión 3 de 2013 y 
3. FO-075 versión 3 de 2015</t>
  </si>
  <si>
    <t>Los documentos se encuentran publicados en la ruta: gestiondocumental@ipes.gov.co/drive/mapaderiesgosnformepanillacontroldecomunicacionesFO-268/formatossegundayterceraversion/formatosterceraycuartaversion/PR-064Administraciondecomunicacionesofiialesversion3.</t>
  </si>
  <si>
    <t xml:space="preserve">En el  tercer cuatrimeste se plantea la necesidad de analizar el formato FO 268 Planilla de control de comunicaciones oficiales recibidas e internas para que su utilización inicie en el Área de  Servicio al Usuario y se complemente en las dependencias, generando con ello el control unificado de esta herramienta </t>
  </si>
  <si>
    <t>Se adjunta en la ruta: gestiondocumental@ipes.gov.co/drive/mapa deriesgos/informeplanillacontroldecomunicacionesFO-268, el informe y la planilla FO-268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</si>
</sst>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6"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sz val="12"/>
      <name val="Arial"/>
      <family val="2"/>
    </font>
    <font>
      <b/>
      <sz val="12"/>
      <color theme="1"/>
      <name val="Arial"/>
      <family val="2"/>
    </font>
    <font>
      <sz val="11"/>
      <name val="Arial"/>
      <family val="2"/>
    </font>
    <font>
      <i/>
      <sz val="1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24">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9" fillId="0" borderId="4" xfId="0" applyFont="1" applyFill="1" applyBorder="1" applyAlignment="1" applyProtection="1">
      <alignment vertical="center" wrapText="1"/>
      <protection locked="0"/>
    </xf>
    <xf numFmtId="0" fontId="9" fillId="0" borderId="56" xfId="0" applyFont="1" applyFill="1" applyBorder="1" applyAlignment="1" applyProtection="1">
      <alignment horizontal="justify" vertical="center" wrapText="1"/>
      <protection locked="0"/>
    </xf>
    <xf numFmtId="0" fontId="9" fillId="0" borderId="56" xfId="0" applyFont="1" applyFill="1" applyBorder="1" applyAlignment="1" applyProtection="1">
      <alignment horizontal="center" vertical="top" wrapText="1"/>
      <protection locked="0"/>
    </xf>
    <xf numFmtId="0" fontId="9" fillId="0" borderId="56" xfId="0" applyFont="1" applyFill="1" applyBorder="1" applyAlignment="1" applyProtection="1">
      <alignment horizontal="justify" vertical="top"/>
      <protection locked="0"/>
    </xf>
    <xf numFmtId="164" fontId="9" fillId="0" borderId="55"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justify" vertical="top" wrapText="1"/>
      <protection locked="0"/>
    </xf>
    <xf numFmtId="0" fontId="9" fillId="0" borderId="3" xfId="0" applyFont="1" applyFill="1" applyBorder="1" applyAlignment="1" applyProtection="1">
      <alignment horizontal="justify" vertical="center" wrapText="1"/>
      <protection locked="0"/>
    </xf>
    <xf numFmtId="0" fontId="9" fillId="0" borderId="1" xfId="0" applyFont="1" applyFill="1" applyBorder="1" applyAlignment="1" applyProtection="1">
      <alignment vertical="center" wrapText="1"/>
      <protection locked="0"/>
    </xf>
    <xf numFmtId="164" fontId="9" fillId="0" borderId="1" xfId="0" applyNumberFormat="1" applyFont="1" applyFill="1" applyBorder="1" applyAlignment="1" applyProtection="1">
      <alignment horizontal="center" vertical="center" wrapText="1"/>
      <protection locked="0"/>
    </xf>
    <xf numFmtId="0" fontId="9" fillId="0" borderId="4" xfId="0"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center" wrapText="1"/>
      <protection locked="0"/>
    </xf>
    <xf numFmtId="164" fontId="9" fillId="0" borderId="4" xfId="0" applyNumberFormat="1" applyFont="1" applyFill="1" applyBorder="1" applyAlignment="1" applyProtection="1">
      <alignment horizontal="center" vertical="center" wrapText="1"/>
      <protection locked="0"/>
    </xf>
    <xf numFmtId="164" fontId="9" fillId="0" borderId="36" xfId="0" applyNumberFormat="1" applyFont="1" applyFill="1" applyBorder="1" applyAlignment="1" applyProtection="1">
      <alignment horizontal="center" vertical="center" wrapText="1"/>
      <protection locked="0"/>
    </xf>
    <xf numFmtId="164" fontId="9" fillId="0" borderId="47" xfId="0" applyNumberFormat="1" applyFont="1" applyFill="1" applyBorder="1" applyAlignment="1" applyProtection="1">
      <alignment horizontal="center" vertical="center" wrapText="1"/>
      <protection locked="0"/>
    </xf>
    <xf numFmtId="164" fontId="9" fillId="0" borderId="56" xfId="0" applyNumberFormat="1" applyFont="1" applyFill="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9" fillId="0" borderId="36"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justify" vertical="top" wrapText="1"/>
      <protection locked="0"/>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40" fillId="7" borderId="24"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9"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41" fillId="12" borderId="4"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xf>
    <xf numFmtId="0" fontId="36" fillId="0" borderId="36" xfId="0" applyFont="1" applyFill="1" applyBorder="1" applyAlignment="1" applyProtection="1">
      <alignment horizontal="center" vertical="center"/>
      <protection locked="0"/>
    </xf>
    <xf numFmtId="0" fontId="36" fillId="0" borderId="36" xfId="0" applyFont="1" applyFill="1" applyBorder="1" applyAlignment="1" applyProtection="1">
      <alignment horizontal="center" vertical="center"/>
    </xf>
    <xf numFmtId="0" fontId="9" fillId="0" borderId="36" xfId="0" applyFont="1" applyFill="1" applyBorder="1" applyAlignment="1" applyProtection="1">
      <alignment vertical="center" wrapText="1"/>
      <protection locked="0"/>
    </xf>
    <xf numFmtId="14" fontId="9" fillId="0" borderId="36" xfId="0" applyNumberFormat="1" applyFont="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15" fontId="9" fillId="0" borderId="36" xfId="0" applyNumberFormat="1" applyFont="1" applyBorder="1" applyAlignment="1" applyProtection="1">
      <alignment horizontal="justify" vertical="center" wrapText="1"/>
      <protection locked="0"/>
    </xf>
    <xf numFmtId="9" fontId="9" fillId="0" borderId="36" xfId="2" applyNumberFormat="1" applyFont="1" applyBorder="1" applyAlignment="1" applyProtection="1">
      <alignment horizontal="center" vertical="center" wrapText="1"/>
      <protection locked="0"/>
    </xf>
    <xf numFmtId="15" fontId="9" fillId="0" borderId="55" xfId="0" applyNumberFormat="1" applyFont="1" applyBorder="1" applyAlignment="1" applyProtection="1">
      <alignment horizontal="center" vertical="center" wrapText="1"/>
      <protection locked="0"/>
    </xf>
    <xf numFmtId="9" fontId="42" fillId="0" borderId="36" xfId="2" applyNumberFormat="1" applyFont="1" applyFill="1" applyBorder="1" applyAlignment="1" applyProtection="1">
      <alignment horizontal="center" vertical="center" wrapText="1"/>
      <protection locked="0"/>
    </xf>
    <xf numFmtId="0" fontId="4" fillId="0" borderId="36"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xf>
    <xf numFmtId="14" fontId="9" fillId="0" borderId="1" xfId="0" applyNumberFormat="1"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15" fontId="9" fillId="0" borderId="1" xfId="0" applyNumberFormat="1" applyFont="1" applyBorder="1" applyAlignment="1" applyProtection="1">
      <alignment horizontal="justify" vertical="center" wrapText="1"/>
      <protection locked="0"/>
    </xf>
    <xf numFmtId="9" fontId="9" fillId="0" borderId="1" xfId="2" applyNumberFormat="1" applyFont="1" applyBorder="1" applyAlignment="1" applyProtection="1">
      <alignment horizontal="center" vertical="center" wrapText="1"/>
      <protection locked="0"/>
    </xf>
    <xf numFmtId="15" fontId="9" fillId="0" borderId="4" xfId="0" applyNumberFormat="1" applyFont="1" applyBorder="1" applyAlignment="1" applyProtection="1">
      <alignment horizontal="center" vertical="center" wrapText="1"/>
      <protection locked="0"/>
    </xf>
    <xf numFmtId="9" fontId="42" fillId="0" borderId="1" xfId="2" applyNumberFormat="1"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xf>
    <xf numFmtId="0" fontId="36" fillId="0" borderId="4" xfId="0" applyFont="1" applyFill="1" applyBorder="1" applyAlignment="1" applyProtection="1">
      <alignment horizontal="center" vertical="center"/>
      <protection locked="0"/>
    </xf>
    <xf numFmtId="0" fontId="36" fillId="0" borderId="4" xfId="0" applyFont="1" applyFill="1" applyBorder="1" applyAlignment="1" applyProtection="1">
      <alignment horizontal="center" vertical="center"/>
    </xf>
    <xf numFmtId="14" fontId="9" fillId="0" borderId="4" xfId="0" applyNumberFormat="1"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9" fontId="9" fillId="0" borderId="4" xfId="2" applyNumberFormat="1" applyFont="1" applyBorder="1" applyAlignment="1" applyProtection="1">
      <alignment horizontal="center" vertical="center" wrapText="1"/>
      <protection locked="0"/>
    </xf>
    <xf numFmtId="9" fontId="42" fillId="0" borderId="4" xfId="2" applyNumberFormat="1" applyFont="1" applyBorder="1" applyAlignment="1" applyProtection="1">
      <alignment horizontal="center" vertical="center" wrapText="1"/>
      <protection locked="0"/>
    </xf>
    <xf numFmtId="0" fontId="4" fillId="0" borderId="4" xfId="0" applyFont="1" applyBorder="1" applyAlignment="1" applyProtection="1">
      <alignment horizontal="justify" vertical="center" wrapText="1"/>
      <protection locked="0"/>
    </xf>
    <xf numFmtId="0" fontId="9" fillId="0" borderId="36" xfId="0" applyFont="1" applyBorder="1" applyAlignment="1" applyProtection="1">
      <alignment horizontal="center" vertical="center" wrapText="1"/>
      <protection locked="0"/>
    </xf>
    <xf numFmtId="15" fontId="9" fillId="0" borderId="36"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0" borderId="1" xfId="0" applyFont="1" applyBorder="1" applyAlignment="1" applyProtection="1">
      <alignment horizontal="center" vertical="center" wrapText="1"/>
      <protection locked="0"/>
    </xf>
    <xf numFmtId="15"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4" fontId="9" fillId="0" borderId="47" xfId="0" applyNumberFormat="1" applyFont="1" applyBorder="1" applyAlignment="1" applyProtection="1">
      <alignment horizontal="justify" vertical="center" wrapText="1"/>
      <protection locked="0"/>
    </xf>
    <xf numFmtId="0" fontId="9" fillId="0" borderId="47" xfId="0" applyFont="1" applyBorder="1" applyAlignment="1" applyProtection="1">
      <alignment horizontal="justify" vertical="center" wrapText="1"/>
      <protection locked="0"/>
    </xf>
    <xf numFmtId="15" fontId="9" fillId="0" borderId="47" xfId="0" applyNumberFormat="1" applyFont="1" applyBorder="1" applyAlignment="1" applyProtection="1">
      <alignment horizontal="justify" vertical="center" wrapText="1"/>
      <protection locked="0"/>
    </xf>
    <xf numFmtId="15" fontId="9" fillId="0" borderId="47" xfId="0" applyNumberFormat="1"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0" fontId="4" fillId="0" borderId="47" xfId="0" applyFont="1" applyBorder="1" applyAlignment="1" applyProtection="1">
      <alignment horizontal="justify" vertical="center" wrapText="1"/>
      <protection locked="0"/>
    </xf>
    <xf numFmtId="0" fontId="9" fillId="0" borderId="57" xfId="0" applyFont="1" applyFill="1" applyBorder="1" applyAlignment="1" applyProtection="1">
      <alignment horizontal="justify" vertical="center" wrapText="1"/>
      <protection locked="0"/>
    </xf>
    <xf numFmtId="0" fontId="9" fillId="0" borderId="56" xfId="0" applyFont="1" applyFill="1" applyBorder="1" applyAlignment="1" applyProtection="1">
      <alignment horizontal="center" vertical="center" wrapText="1"/>
      <protection locked="0"/>
    </xf>
    <xf numFmtId="0" fontId="9" fillId="0" borderId="56" xfId="0" applyFont="1" applyBorder="1" applyAlignment="1" applyProtection="1">
      <alignment horizontal="center" vertical="center" wrapText="1"/>
      <protection locked="0"/>
    </xf>
    <xf numFmtId="0" fontId="9" fillId="0" borderId="56" xfId="0" applyFont="1" applyBorder="1" applyAlignment="1" applyProtection="1">
      <alignment horizontal="center" vertical="center" wrapText="1"/>
    </xf>
    <xf numFmtId="0" fontId="9" fillId="0" borderId="56" xfId="0" applyFont="1" applyFill="1" applyBorder="1" applyAlignment="1" applyProtection="1">
      <alignment horizontal="justify" vertical="top" wrapText="1"/>
      <protection locked="0"/>
    </xf>
    <xf numFmtId="0" fontId="9" fillId="0" borderId="56" xfId="0" applyFont="1" applyFill="1" applyBorder="1" applyAlignment="1" applyProtection="1">
      <alignment horizontal="center" vertical="center" wrapText="1"/>
    </xf>
    <xf numFmtId="0" fontId="36" fillId="0" borderId="56" xfId="0" applyFont="1" applyFill="1" applyBorder="1" applyAlignment="1" applyProtection="1">
      <alignment horizontal="center" vertical="center"/>
    </xf>
    <xf numFmtId="1" fontId="9" fillId="0" borderId="56" xfId="0" applyNumberFormat="1" applyFont="1" applyFill="1" applyBorder="1" applyAlignment="1" applyProtection="1">
      <alignment horizontal="center" vertical="center" wrapText="1"/>
    </xf>
    <xf numFmtId="0" fontId="9" fillId="0" borderId="59" xfId="0" applyFont="1" applyFill="1" applyBorder="1" applyAlignment="1" applyProtection="1">
      <alignment horizontal="center" vertical="center" wrapText="1"/>
      <protection locked="0"/>
    </xf>
    <xf numFmtId="14" fontId="9" fillId="0" borderId="56" xfId="0" applyNumberFormat="1" applyFont="1" applyBorder="1" applyAlignment="1" applyProtection="1">
      <alignment horizontal="justify" vertical="center" wrapText="1"/>
      <protection locked="0"/>
    </xf>
    <xf numFmtId="0" fontId="9" fillId="0" borderId="56" xfId="0" applyFont="1" applyBorder="1" applyAlignment="1" applyProtection="1">
      <alignment horizontal="justify" vertical="center" wrapText="1"/>
      <protection locked="0"/>
    </xf>
    <xf numFmtId="15" fontId="9" fillId="0" borderId="56" xfId="0" applyNumberFormat="1" applyFont="1" applyBorder="1" applyAlignment="1" applyProtection="1">
      <alignment horizontal="justify" vertical="center" wrapText="1"/>
      <protection locked="0"/>
    </xf>
    <xf numFmtId="15" fontId="9" fillId="0" borderId="56" xfId="0" applyNumberFormat="1"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56" xfId="0" applyFont="1" applyBorder="1" applyAlignment="1" applyProtection="1">
      <alignment horizontal="justify" vertical="center" wrapText="1"/>
      <protection locked="0"/>
    </xf>
    <xf numFmtId="0" fontId="9" fillId="0" borderId="4"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1" fillId="11"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3" fillId="35" borderId="57" xfId="0" applyFont="1" applyFill="1" applyBorder="1" applyAlignment="1">
      <alignment horizontal="center" vertical="center" wrapText="1"/>
    </xf>
    <xf numFmtId="0" fontId="43" fillId="0" borderId="58"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3" fillId="0" borderId="58" xfId="0" applyNumberFormat="1"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1" fillId="11"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justify" vertical="center" wrapText="1"/>
      <protection locked="0"/>
    </xf>
    <xf numFmtId="0" fontId="4" fillId="0" borderId="0" xfId="0" applyFont="1" applyBorder="1" applyAlignment="1" applyProtection="1">
      <alignment horizontal="justify" vertical="center" wrapText="1"/>
      <protection locked="0"/>
    </xf>
    <xf numFmtId="0" fontId="41" fillId="0" borderId="0" xfId="0" applyFont="1" applyFill="1" applyBorder="1" applyAlignment="1" applyProtection="1">
      <alignment horizontal="justify" vertical="center" wrapText="1"/>
      <protection locked="0"/>
    </xf>
    <xf numFmtId="0" fontId="41"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1" fillId="10" borderId="3" xfId="0" applyFont="1" applyFill="1" applyBorder="1" applyAlignment="1" applyProtection="1">
      <alignment horizontal="center" vertical="center" wrapText="1"/>
      <protection locked="0"/>
    </xf>
    <xf numFmtId="0" fontId="41" fillId="10" borderId="23" xfId="0" applyFont="1" applyFill="1" applyBorder="1" applyAlignment="1" applyProtection="1">
      <alignment horizontal="center" vertical="center" wrapText="1"/>
      <protection locked="0"/>
    </xf>
    <xf numFmtId="0" fontId="9" fillId="0" borderId="0" xfId="0" applyFont="1" applyBorder="1" applyAlignment="1" applyProtection="1">
      <alignment horizontal="center" vertical="center" wrapText="1"/>
    </xf>
    <xf numFmtId="0" fontId="9" fillId="0" borderId="4" xfId="0" applyFont="1" applyBorder="1" applyAlignment="1" applyProtection="1">
      <alignment horizontal="center" vertical="center" wrapText="1"/>
      <protection locked="0"/>
    </xf>
    <xf numFmtId="0" fontId="9" fillId="0" borderId="36" xfId="0" applyFont="1" applyFill="1" applyBorder="1" applyAlignment="1" applyProtection="1">
      <alignment horizontal="justify" vertical="top" wrapText="1"/>
      <protection locked="0"/>
    </xf>
    <xf numFmtId="0" fontId="9" fillId="0" borderId="47" xfId="0" applyFont="1" applyFill="1" applyBorder="1" applyAlignment="1" applyProtection="1">
      <alignment horizontal="justify" vertical="top" wrapText="1"/>
      <protection locked="0"/>
    </xf>
    <xf numFmtId="0" fontId="9" fillId="0" borderId="36"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xf>
    <xf numFmtId="0" fontId="9" fillId="0" borderId="36" xfId="0" applyFont="1" applyFill="1" applyBorder="1" applyAlignment="1" applyProtection="1">
      <alignment horizontal="justify" vertical="center" wrapText="1"/>
      <protection locked="0"/>
    </xf>
    <xf numFmtId="0" fontId="9" fillId="0" borderId="47"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xf>
    <xf numFmtId="0" fontId="9" fillId="0" borderId="4" xfId="0" applyFont="1" applyFill="1" applyBorder="1" applyAlignment="1" applyProtection="1">
      <alignment horizontal="justify" vertical="center" wrapText="1"/>
      <protection locked="0"/>
    </xf>
    <xf numFmtId="0" fontId="0" fillId="14" borderId="36" xfId="0" applyFont="1" applyFill="1" applyBorder="1" applyAlignment="1">
      <alignment horizontal="justify" vertical="center" wrapText="1"/>
    </xf>
    <xf numFmtId="0" fontId="0" fillId="14" borderId="1" xfId="0" applyFont="1" applyFill="1" applyBorder="1" applyAlignment="1">
      <alignment horizontal="left" vertical="center" wrapText="1"/>
    </xf>
    <xf numFmtId="0" fontId="0" fillId="14" borderId="1" xfId="0" applyFont="1" applyFill="1" applyBorder="1" applyAlignment="1">
      <alignment horizontal="justify" vertical="center" wrapText="1"/>
    </xf>
    <xf numFmtId="0" fontId="0" fillId="14" borderId="47" xfId="0" applyFont="1" applyFill="1" applyBorder="1" applyAlignment="1">
      <alignment vertical="center" wrapText="1"/>
    </xf>
    <xf numFmtId="0" fontId="0" fillId="14" borderId="47" xfId="0" applyFont="1" applyFill="1" applyBorder="1" applyAlignment="1">
      <alignment horizontal="justify" vertical="center" wrapText="1"/>
    </xf>
    <xf numFmtId="0" fontId="0" fillId="14" borderId="47" xfId="0" applyFont="1" applyFill="1" applyBorder="1" applyAlignment="1">
      <alignment horizontal="left" vertical="center" wrapText="1"/>
    </xf>
    <xf numFmtId="0" fontId="0" fillId="14" borderId="36" xfId="0" applyFont="1" applyFill="1" applyBorder="1" applyAlignment="1">
      <alignment horizontal="center" vertical="center" wrapText="1"/>
    </xf>
    <xf numFmtId="0" fontId="0" fillId="14" borderId="37" xfId="0" applyFont="1" applyFill="1" applyBorder="1" applyAlignment="1">
      <alignment horizontal="center" vertical="center" wrapText="1"/>
    </xf>
    <xf numFmtId="0" fontId="0" fillId="14" borderId="1" xfId="0" applyFont="1" applyFill="1" applyBorder="1" applyAlignment="1">
      <alignment horizontal="center" vertical="center" wrapText="1"/>
    </xf>
    <xf numFmtId="0" fontId="0" fillId="14" borderId="43" xfId="0" applyFont="1" applyFill="1" applyBorder="1" applyAlignment="1">
      <alignment horizontal="center" vertical="center" wrapText="1"/>
    </xf>
    <xf numFmtId="0" fontId="1" fillId="14" borderId="47" xfId="0" applyFont="1" applyFill="1" applyBorder="1" applyAlignment="1">
      <alignment horizontal="justify" vertical="center" wrapText="1"/>
    </xf>
    <xf numFmtId="0" fontId="0" fillId="14" borderId="56" xfId="0" applyFont="1" applyFill="1" applyBorder="1" applyAlignment="1">
      <alignment horizontal="justify" vertical="center" wrapText="1"/>
    </xf>
    <xf numFmtId="0" fontId="0" fillId="14" borderId="56" xfId="0" applyFont="1" applyFill="1" applyBorder="1" applyAlignment="1">
      <alignment horizontal="center" vertical="center" wrapText="1"/>
    </xf>
    <xf numFmtId="0" fontId="1" fillId="14" borderId="56" xfId="0" applyFont="1" applyFill="1" applyBorder="1" applyAlignment="1">
      <alignment horizontal="justify" vertical="center" wrapText="1"/>
    </xf>
    <xf numFmtId="0" fontId="9" fillId="14" borderId="56" xfId="0" applyFont="1" applyFill="1" applyBorder="1" applyAlignment="1">
      <alignment horizontal="center" vertical="center" wrapText="1"/>
    </xf>
    <xf numFmtId="0" fontId="1" fillId="14" borderId="58" xfId="0" applyFont="1" applyFill="1" applyBorder="1" applyAlignment="1">
      <alignment horizontal="center" vertical="center" wrapText="1"/>
    </xf>
    <xf numFmtId="0" fontId="1" fillId="14" borderId="36" xfId="0" applyFont="1" applyFill="1" applyBorder="1" applyAlignment="1">
      <alignment horizontal="justify" vertical="top" wrapText="1"/>
    </xf>
    <xf numFmtId="0" fontId="1" fillId="14" borderId="36" xfId="0" applyFont="1" applyFill="1" applyBorder="1" applyAlignment="1">
      <alignment horizontal="justify" vertical="center" wrapText="1"/>
    </xf>
    <xf numFmtId="0" fontId="44" fillId="14" borderId="36" xfId="0" applyFont="1" applyFill="1" applyBorder="1" applyAlignment="1">
      <alignment horizontal="center" vertical="center"/>
    </xf>
    <xf numFmtId="0" fontId="9" fillId="14" borderId="36" xfId="0" applyFont="1" applyFill="1" applyBorder="1" applyAlignment="1">
      <alignment horizontal="center" vertical="center" wrapText="1"/>
    </xf>
    <xf numFmtId="0" fontId="44" fillId="14" borderId="37" xfId="0" applyFont="1" applyFill="1" applyBorder="1" applyAlignment="1">
      <alignment horizontal="center" vertical="center"/>
    </xf>
    <xf numFmtId="0" fontId="44" fillId="14" borderId="47" xfId="0" applyFont="1" applyFill="1" applyBorder="1" applyAlignment="1">
      <alignment horizontal="center" vertical="center"/>
    </xf>
    <xf numFmtId="0" fontId="9" fillId="14" borderId="47" xfId="0" applyFont="1" applyFill="1" applyBorder="1" applyAlignment="1">
      <alignment horizontal="center" vertical="center" wrapText="1"/>
    </xf>
    <xf numFmtId="0" fontId="44" fillId="14" borderId="48" xfId="0" applyFont="1" applyFill="1" applyBorder="1" applyAlignment="1">
      <alignment horizontal="center" vertical="center"/>
    </xf>
    <xf numFmtId="0" fontId="0" fillId="14" borderId="4" xfId="0" applyFont="1" applyFill="1" applyBorder="1" applyAlignment="1">
      <alignment horizontal="justify" vertical="center" wrapText="1"/>
    </xf>
    <xf numFmtId="0" fontId="0" fillId="14" borderId="4" xfId="0" applyFont="1" applyFill="1" applyBorder="1" applyAlignment="1">
      <alignment horizontal="center" vertical="center" wrapText="1"/>
    </xf>
    <xf numFmtId="0" fontId="1" fillId="14" borderId="4" xfId="0" applyFont="1" applyFill="1" applyBorder="1" applyAlignment="1">
      <alignment horizontal="justify" vertical="center" wrapText="1"/>
    </xf>
    <xf numFmtId="0" fontId="0" fillId="14" borderId="62" xfId="0" applyFont="1" applyFill="1" applyBorder="1" applyAlignment="1">
      <alignment horizontal="center" vertical="center" wrapText="1"/>
    </xf>
    <xf numFmtId="14" fontId="9" fillId="0" borderId="35" xfId="0" applyNumberFormat="1" applyFont="1" applyBorder="1" applyAlignment="1" applyProtection="1">
      <alignment horizontal="justify" vertical="center" wrapText="1"/>
      <protection locked="0"/>
    </xf>
    <xf numFmtId="0" fontId="36" fillId="0" borderId="47" xfId="0" applyFont="1" applyFill="1" applyBorder="1" applyAlignment="1" applyProtection="1">
      <alignment horizontal="center" vertical="center"/>
      <protection locked="0"/>
    </xf>
    <xf numFmtId="0" fontId="36" fillId="0" borderId="47" xfId="0" applyFont="1" applyFill="1" applyBorder="1" applyAlignment="1" applyProtection="1">
      <alignment horizontal="center" vertical="center"/>
    </xf>
    <xf numFmtId="14" fontId="9" fillId="0" borderId="63" xfId="0" applyNumberFormat="1" applyFont="1" applyBorder="1" applyAlignment="1" applyProtection="1">
      <alignment horizontal="justify" vertical="center" wrapText="1"/>
      <protection locked="0"/>
    </xf>
    <xf numFmtId="0" fontId="36" fillId="0" borderId="56" xfId="0" applyFont="1" applyFill="1" applyBorder="1" applyAlignment="1" applyProtection="1">
      <alignment horizontal="center" vertical="center"/>
      <protection locked="0"/>
    </xf>
    <xf numFmtId="0" fontId="32" fillId="0" borderId="3" xfId="0" applyFont="1" applyBorder="1" applyAlignment="1">
      <alignment horizontal="center" vertical="center" wrapText="1"/>
    </xf>
    <xf numFmtId="0" fontId="32" fillId="0" borderId="53" xfId="0" applyFont="1" applyBorder="1" applyAlignment="1">
      <alignment horizontal="center" vertical="center" wrapText="1"/>
    </xf>
    <xf numFmtId="0" fontId="31" fillId="14" borderId="54"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9" xfId="0" applyFont="1" applyBorder="1" applyAlignment="1">
      <alignment horizontal="center" vertical="center" wrapText="1"/>
    </xf>
    <xf numFmtId="0" fontId="31" fillId="14" borderId="5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5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36" xfId="0" applyFont="1" applyBorder="1" applyAlignment="1">
      <alignment horizontal="justify"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36" xfId="0" applyFont="1" applyFill="1" applyBorder="1" applyAlignment="1">
      <alignment horizontal="center" vertical="center" wrapText="1"/>
    </xf>
    <xf numFmtId="0" fontId="31" fillId="14" borderId="5"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1"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61"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1" fillId="0" borderId="32" xfId="0" applyFont="1" applyBorder="1" applyAlignment="1">
      <alignment horizontal="justify" vertical="center" wrapText="1"/>
    </xf>
    <xf numFmtId="0" fontId="31" fillId="0" borderId="38" xfId="0" applyFont="1" applyBorder="1" applyAlignment="1">
      <alignment horizontal="justify" vertical="center" wrapText="1"/>
    </xf>
    <xf numFmtId="0" fontId="31" fillId="0" borderId="40" xfId="0" applyFont="1" applyBorder="1" applyAlignment="1">
      <alignment horizontal="justify" vertical="center" wrapText="1"/>
    </xf>
    <xf numFmtId="0" fontId="32" fillId="0" borderId="41" xfId="0" applyFont="1" applyBorder="1" applyAlignment="1">
      <alignment horizontal="justify" vertical="center" wrapText="1"/>
    </xf>
    <xf numFmtId="0" fontId="32" fillId="0" borderId="38" xfId="0" applyFont="1" applyBorder="1" applyAlignment="1">
      <alignment horizontal="justify" vertical="center" wrapText="1"/>
    </xf>
    <xf numFmtId="0" fontId="32" fillId="0" borderId="42" xfId="0" applyFont="1" applyBorder="1" applyAlignment="1">
      <alignment horizontal="justify"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1" fontId="9" fillId="0" borderId="36" xfId="0" applyNumberFormat="1" applyFont="1" applyFill="1" applyBorder="1" applyAlignment="1" applyProtection="1">
      <alignment horizontal="center" vertical="center" wrapText="1"/>
    </xf>
    <xf numFmtId="1" fontId="9" fillId="0" borderId="1" xfId="0" applyNumberFormat="1" applyFont="1" applyFill="1" applyBorder="1" applyAlignment="1" applyProtection="1">
      <alignment horizontal="center" vertical="center" wrapText="1"/>
    </xf>
    <xf numFmtId="1" fontId="9" fillId="0" borderId="4" xfId="0" applyNumberFormat="1" applyFont="1" applyFill="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55"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0" fontId="9" fillId="0" borderId="47" xfId="0" applyFont="1" applyFill="1" applyBorder="1" applyAlignment="1" applyProtection="1">
      <alignment horizontal="center" vertical="center" wrapText="1"/>
    </xf>
    <xf numFmtId="0" fontId="9" fillId="0" borderId="36"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0" fontId="41" fillId="10" borderId="3"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justify" vertical="center" wrapText="1"/>
      <protection locked="0"/>
    </xf>
    <xf numFmtId="0" fontId="9" fillId="0" borderId="3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12" borderId="2"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1" fillId="12" borderId="5" xfId="0" applyFont="1" applyFill="1" applyBorder="1" applyAlignment="1" applyProtection="1">
      <alignment horizontal="center" vertical="center" wrapText="1"/>
      <protection locked="0"/>
    </xf>
    <xf numFmtId="0" fontId="41" fillId="12" borderId="7" xfId="0" applyFont="1" applyFill="1" applyBorder="1" applyAlignment="1" applyProtection="1">
      <alignment horizontal="center" vertical="center" wrapText="1"/>
      <protection locked="0"/>
    </xf>
    <xf numFmtId="0" fontId="41" fillId="12" borderId="6"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0"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1"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40" fillId="8" borderId="7"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justify" vertical="center" wrapText="1"/>
      <protection locked="0"/>
    </xf>
    <xf numFmtId="0" fontId="9" fillId="0" borderId="44" xfId="0" applyFont="1" applyFill="1" applyBorder="1" applyAlignment="1" applyProtection="1">
      <alignment horizontal="justify" vertical="center" wrapText="1"/>
      <protection locked="0"/>
    </xf>
    <xf numFmtId="0" fontId="9" fillId="0" borderId="45" xfId="0" applyFont="1" applyFill="1" applyBorder="1" applyAlignment="1" applyProtection="1">
      <alignment horizontal="justify" vertical="center" wrapText="1"/>
      <protection locked="0"/>
    </xf>
    <xf numFmtId="0" fontId="9" fillId="0" borderId="2" xfId="0" applyFont="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9" fillId="0" borderId="55"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4" fillId="0" borderId="55"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9" fillId="0" borderId="55" xfId="0" applyFont="1" applyBorder="1" applyAlignment="1" applyProtection="1">
      <alignment horizontal="center" vertical="center" wrapText="1"/>
      <protection locked="0"/>
    </xf>
    <xf numFmtId="0" fontId="0" fillId="14" borderId="36" xfId="0" applyFont="1" applyFill="1" applyBorder="1" applyAlignment="1">
      <alignment horizontal="center" vertical="center" wrapText="1"/>
    </xf>
    <xf numFmtId="0" fontId="44" fillId="14" borderId="1" xfId="0" applyFont="1" applyFill="1" applyBorder="1"/>
    <xf numFmtId="0" fontId="44" fillId="14" borderId="47" xfId="0" applyFont="1" applyFill="1" applyBorder="1"/>
    <xf numFmtId="0" fontId="0" fillId="14" borderId="37" xfId="0" applyFont="1" applyFill="1" applyBorder="1" applyAlignment="1">
      <alignment horizontal="center" vertical="center" wrapText="1"/>
    </xf>
    <xf numFmtId="0" fontId="44" fillId="14" borderId="43" xfId="0" applyFont="1" applyFill="1" applyBorder="1"/>
    <xf numFmtId="0" fontId="44" fillId="14" borderId="48" xfId="0" applyFont="1" applyFill="1" applyBorder="1"/>
    <xf numFmtId="0" fontId="9" fillId="0" borderId="46" xfId="0" applyFont="1" applyFill="1" applyBorder="1" applyAlignment="1" applyProtection="1">
      <alignment horizontal="justify" vertical="center" wrapText="1"/>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36" xfId="0" applyFont="1" applyFill="1" applyBorder="1" applyAlignment="1" applyProtection="1">
      <alignment horizontal="justify" vertical="top" wrapText="1"/>
      <protection locked="0"/>
    </xf>
    <xf numFmtId="0" fontId="9" fillId="0" borderId="47" xfId="0" applyFont="1" applyFill="1" applyBorder="1" applyAlignment="1" applyProtection="1">
      <alignment horizontal="justify" vertical="top" wrapText="1"/>
      <protection locked="0"/>
    </xf>
    <xf numFmtId="0" fontId="9" fillId="0" borderId="36" xfId="0" applyFont="1" applyFill="1" applyBorder="1" applyAlignment="1" applyProtection="1">
      <alignment horizontal="left" vertical="center" wrapText="1"/>
      <protection locked="0"/>
    </xf>
    <xf numFmtId="0" fontId="9" fillId="0" borderId="47" xfId="0" applyFont="1" applyFill="1" applyBorder="1" applyAlignment="1" applyProtection="1">
      <alignment horizontal="left" vertical="center" wrapText="1"/>
      <protection locked="0"/>
    </xf>
    <xf numFmtId="0" fontId="9" fillId="0" borderId="47"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xf>
    <xf numFmtId="1" fontId="9" fillId="0" borderId="47" xfId="0" applyNumberFormat="1" applyFont="1" applyFill="1" applyBorder="1" applyAlignment="1" applyProtection="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301">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ABFFFF"/>
      <color rgb="FFEAD5FF"/>
      <color rgb="FFDFFFD5"/>
      <color rgb="FFFFFF8F"/>
      <color rgb="FFCDECFF"/>
      <color rgb="FFEDD7E0"/>
      <color rgb="FFC2CCFE"/>
      <color rgb="FFFFECD9"/>
      <color rgb="FFFFCC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efreshError="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7"/>
  <sheetViews>
    <sheetView view="pageBreakPreview" topLeftCell="A9" zoomScale="60" zoomScaleNormal="70" workbookViewId="0">
      <selection activeCell="F16" sqref="F16:I16"/>
    </sheetView>
  </sheetViews>
  <sheetFormatPr baseColWidth="10" defaultRowHeight="14.3" x14ac:dyDescent="0.25"/>
  <cols>
    <col min="1" max="1" width="18.875" customWidth="1"/>
    <col min="5" max="5" width="7.375" customWidth="1"/>
    <col min="10" max="10" width="20.375" customWidth="1"/>
    <col min="11" max="13" width="19" customWidth="1"/>
    <col min="14" max="14" width="6.875" customWidth="1"/>
    <col min="15" max="16" width="5.875" customWidth="1"/>
    <col min="19" max="19" width="17.375" customWidth="1"/>
    <col min="22" max="22" width="18.375" customWidth="1"/>
  </cols>
  <sheetData>
    <row r="1" spans="1:27" s="68" customFormat="1" ht="12.25" customHeight="1" x14ac:dyDescent="0.25">
      <c r="A1" s="401"/>
      <c r="B1" s="403" t="s">
        <v>256</v>
      </c>
      <c r="C1" s="404"/>
      <c r="D1" s="404"/>
      <c r="E1" s="404"/>
      <c r="F1" s="404"/>
      <c r="G1" s="404"/>
      <c r="H1" s="404"/>
      <c r="I1" s="404"/>
      <c r="J1" s="404"/>
      <c r="K1" s="404"/>
      <c r="L1" s="404"/>
      <c r="M1" s="404"/>
      <c r="N1" s="404"/>
      <c r="O1" s="404"/>
      <c r="P1" s="404"/>
      <c r="Q1" s="404"/>
      <c r="R1" s="404"/>
      <c r="S1" s="404"/>
      <c r="T1" s="404"/>
      <c r="U1" s="404"/>
      <c r="V1" s="404"/>
      <c r="W1" s="405"/>
      <c r="X1" s="406" t="s">
        <v>257</v>
      </c>
      <c r="Y1" s="407"/>
      <c r="Z1" s="407"/>
      <c r="AA1" s="408"/>
    </row>
    <row r="2" spans="1:27" s="68" customFormat="1" ht="12.25" customHeight="1" x14ac:dyDescent="0.25">
      <c r="A2" s="401"/>
      <c r="B2" s="403"/>
      <c r="C2" s="404"/>
      <c r="D2" s="404"/>
      <c r="E2" s="404"/>
      <c r="F2" s="404"/>
      <c r="G2" s="404"/>
      <c r="H2" s="404"/>
      <c r="I2" s="404"/>
      <c r="J2" s="404"/>
      <c r="K2" s="404"/>
      <c r="L2" s="404"/>
      <c r="M2" s="404"/>
      <c r="N2" s="404"/>
      <c r="O2" s="404"/>
      <c r="P2" s="404"/>
      <c r="Q2" s="404"/>
      <c r="R2" s="404"/>
      <c r="S2" s="404"/>
      <c r="T2" s="404"/>
      <c r="U2" s="404"/>
      <c r="V2" s="404"/>
      <c r="W2" s="405"/>
      <c r="X2" s="409"/>
      <c r="Y2" s="410"/>
      <c r="Z2" s="410"/>
      <c r="AA2" s="411"/>
    </row>
    <row r="3" spans="1:27" s="68" customFormat="1" ht="1.55" hidden="1" customHeight="1" x14ac:dyDescent="0.25">
      <c r="A3" s="401"/>
      <c r="B3" s="403"/>
      <c r="C3" s="404"/>
      <c r="D3" s="404"/>
      <c r="E3" s="404"/>
      <c r="F3" s="404"/>
      <c r="G3" s="404"/>
      <c r="H3" s="404"/>
      <c r="I3" s="404"/>
      <c r="J3" s="404"/>
      <c r="K3" s="404"/>
      <c r="L3" s="404"/>
      <c r="M3" s="404"/>
      <c r="N3" s="404"/>
      <c r="O3" s="404"/>
      <c r="P3" s="404"/>
      <c r="Q3" s="404"/>
      <c r="R3" s="404"/>
      <c r="S3" s="404"/>
      <c r="T3" s="404"/>
      <c r="U3" s="404"/>
      <c r="V3" s="404"/>
      <c r="W3" s="405"/>
      <c r="X3" s="409"/>
      <c r="Y3" s="410"/>
      <c r="Z3" s="410"/>
      <c r="AA3" s="411"/>
    </row>
    <row r="4" spans="1:27" s="68" customFormat="1" ht="3.75" customHeight="1" x14ac:dyDescent="0.25">
      <c r="A4" s="401"/>
      <c r="B4" s="403"/>
      <c r="C4" s="404"/>
      <c r="D4" s="404"/>
      <c r="E4" s="404"/>
      <c r="F4" s="404"/>
      <c r="G4" s="404"/>
      <c r="H4" s="404"/>
      <c r="I4" s="404"/>
      <c r="J4" s="404"/>
      <c r="K4" s="404"/>
      <c r="L4" s="404"/>
      <c r="M4" s="404"/>
      <c r="N4" s="404"/>
      <c r="O4" s="404"/>
      <c r="P4" s="404"/>
      <c r="Q4" s="404"/>
      <c r="R4" s="404"/>
      <c r="S4" s="404"/>
      <c r="T4" s="404"/>
      <c r="U4" s="404"/>
      <c r="V4" s="404"/>
      <c r="W4" s="405"/>
      <c r="X4" s="412"/>
      <c r="Y4" s="413"/>
      <c r="Z4" s="413"/>
      <c r="AA4" s="414"/>
    </row>
    <row r="5" spans="1:27" s="68" customFormat="1" ht="12.25" customHeight="1" x14ac:dyDescent="0.25">
      <c r="A5" s="401"/>
      <c r="B5" s="403"/>
      <c r="C5" s="404"/>
      <c r="D5" s="404"/>
      <c r="E5" s="404"/>
      <c r="F5" s="404"/>
      <c r="G5" s="404"/>
      <c r="H5" s="404"/>
      <c r="I5" s="404"/>
      <c r="J5" s="404"/>
      <c r="K5" s="404"/>
      <c r="L5" s="404"/>
      <c r="M5" s="404"/>
      <c r="N5" s="404"/>
      <c r="O5" s="404"/>
      <c r="P5" s="404"/>
      <c r="Q5" s="404"/>
      <c r="R5" s="404"/>
      <c r="S5" s="404"/>
      <c r="T5" s="404"/>
      <c r="U5" s="404"/>
      <c r="V5" s="404"/>
      <c r="W5" s="405"/>
      <c r="X5" s="415" t="s">
        <v>258</v>
      </c>
      <c r="Y5" s="415"/>
      <c r="Z5" s="415" t="s">
        <v>259</v>
      </c>
      <c r="AA5" s="415"/>
    </row>
    <row r="6" spans="1:27" s="68" customFormat="1" ht="7.5" customHeight="1" x14ac:dyDescent="0.25">
      <c r="A6" s="401"/>
      <c r="B6" s="403"/>
      <c r="C6" s="404"/>
      <c r="D6" s="404"/>
      <c r="E6" s="404"/>
      <c r="F6" s="404"/>
      <c r="G6" s="404"/>
      <c r="H6" s="404"/>
      <c r="I6" s="404"/>
      <c r="J6" s="404"/>
      <c r="K6" s="404"/>
      <c r="L6" s="404"/>
      <c r="M6" s="404"/>
      <c r="N6" s="404"/>
      <c r="O6" s="404"/>
      <c r="P6" s="404"/>
      <c r="Q6" s="404"/>
      <c r="R6" s="404"/>
      <c r="S6" s="404"/>
      <c r="T6" s="404"/>
      <c r="U6" s="404"/>
      <c r="V6" s="404"/>
      <c r="W6" s="405"/>
      <c r="X6" s="415"/>
      <c r="Y6" s="415"/>
      <c r="Z6" s="415"/>
      <c r="AA6" s="415"/>
    </row>
    <row r="7" spans="1:27" s="68" customFormat="1" ht="21.25" customHeight="1" x14ac:dyDescent="0.25">
      <c r="A7" s="401"/>
      <c r="B7" s="403"/>
      <c r="C7" s="404"/>
      <c r="D7" s="404"/>
      <c r="E7" s="404"/>
      <c r="F7" s="404"/>
      <c r="G7" s="404"/>
      <c r="H7" s="404"/>
      <c r="I7" s="404"/>
      <c r="J7" s="404"/>
      <c r="K7" s="404"/>
      <c r="L7" s="404"/>
      <c r="M7" s="404"/>
      <c r="N7" s="404"/>
      <c r="O7" s="404"/>
      <c r="P7" s="404"/>
      <c r="Q7" s="404"/>
      <c r="R7" s="404"/>
      <c r="S7" s="404"/>
      <c r="T7" s="404"/>
      <c r="U7" s="404"/>
      <c r="V7" s="404"/>
      <c r="W7" s="405"/>
      <c r="X7" s="415" t="s">
        <v>260</v>
      </c>
      <c r="Y7" s="415"/>
      <c r="Z7" s="415">
        <v>1</v>
      </c>
      <c r="AA7" s="415"/>
    </row>
    <row r="8" spans="1:27" s="68" customFormat="1" ht="18.7" customHeight="1" x14ac:dyDescent="0.25">
      <c r="A8" s="402"/>
      <c r="B8" s="403"/>
      <c r="C8" s="404"/>
      <c r="D8" s="404"/>
      <c r="E8" s="404"/>
      <c r="F8" s="404"/>
      <c r="G8" s="404"/>
      <c r="H8" s="404"/>
      <c r="I8" s="404"/>
      <c r="J8" s="404"/>
      <c r="K8" s="404"/>
      <c r="L8" s="404"/>
      <c r="M8" s="404"/>
      <c r="N8" s="404"/>
      <c r="O8" s="404"/>
      <c r="P8" s="404"/>
      <c r="Q8" s="404"/>
      <c r="R8" s="404"/>
      <c r="S8" s="404"/>
      <c r="T8" s="404"/>
      <c r="U8" s="404"/>
      <c r="V8" s="404"/>
      <c r="W8" s="405"/>
      <c r="X8" s="416" t="s">
        <v>261</v>
      </c>
      <c r="Y8" s="416"/>
      <c r="Z8" s="416"/>
      <c r="AA8" s="416"/>
    </row>
    <row r="9" spans="1:27" s="68" customFormat="1" ht="17.5" customHeight="1" x14ac:dyDescent="0.25">
      <c r="A9" s="417" t="s">
        <v>262</v>
      </c>
      <c r="B9" s="417"/>
      <c r="C9" s="417"/>
      <c r="D9" s="417"/>
      <c r="E9" s="417"/>
      <c r="F9" s="417"/>
      <c r="G9" s="417"/>
      <c r="H9" s="417"/>
      <c r="I9" s="417"/>
      <c r="J9" s="417"/>
      <c r="K9" s="417"/>
      <c r="L9" s="417"/>
      <c r="M9" s="417"/>
      <c r="N9" s="417"/>
      <c r="O9" s="417"/>
      <c r="P9" s="417"/>
      <c r="Q9" s="417"/>
      <c r="R9" s="417"/>
      <c r="S9" s="417"/>
      <c r="T9" s="417"/>
      <c r="U9" s="417"/>
      <c r="V9" s="417"/>
      <c r="W9" s="417"/>
      <c r="X9" s="417"/>
      <c r="Y9" s="417"/>
      <c r="Z9" s="417"/>
      <c r="AA9" s="417"/>
    </row>
    <row r="10" spans="1:27" s="68" customFormat="1" ht="17.5" customHeight="1" x14ac:dyDescent="0.25">
      <c r="A10" s="417"/>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row>
    <row r="11" spans="1:27" s="68" customFormat="1" ht="12.25" customHeight="1" x14ac:dyDescent="0.25">
      <c r="A11" s="418" t="s">
        <v>263</v>
      </c>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row>
    <row r="12" spans="1:27" s="68" customFormat="1" ht="12.25" customHeight="1" thickBot="1" x14ac:dyDescent="0.3">
      <c r="A12" s="420"/>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row>
    <row r="13" spans="1:27" s="68" customFormat="1" ht="17.5" customHeight="1" thickBot="1" x14ac:dyDescent="0.3">
      <c r="A13" s="383" t="s">
        <v>264</v>
      </c>
      <c r="B13" s="384"/>
      <c r="C13" s="384"/>
      <c r="D13" s="384"/>
      <c r="E13" s="384"/>
      <c r="F13" s="384"/>
      <c r="G13" s="384"/>
      <c r="H13" s="384"/>
      <c r="I13" s="385"/>
      <c r="J13" s="383" t="s">
        <v>265</v>
      </c>
      <c r="K13" s="384"/>
      <c r="L13" s="384"/>
      <c r="M13" s="384"/>
      <c r="N13" s="384"/>
      <c r="O13" s="384"/>
      <c r="P13" s="384"/>
      <c r="Q13" s="384"/>
      <c r="R13" s="385"/>
      <c r="S13" s="383" t="s">
        <v>2</v>
      </c>
      <c r="T13" s="384"/>
      <c r="U13" s="384"/>
      <c r="V13" s="384"/>
      <c r="W13" s="384"/>
      <c r="X13" s="384"/>
      <c r="Y13" s="384"/>
      <c r="Z13" s="384"/>
      <c r="AA13" s="385"/>
    </row>
    <row r="14" spans="1:27" s="68" customFormat="1" ht="18" customHeight="1" thickBot="1" x14ac:dyDescent="0.3">
      <c r="A14" s="112" t="s">
        <v>266</v>
      </c>
      <c r="B14" s="383" t="s">
        <v>267</v>
      </c>
      <c r="C14" s="384"/>
      <c r="D14" s="384"/>
      <c r="E14" s="385"/>
      <c r="F14" s="383" t="s">
        <v>268</v>
      </c>
      <c r="G14" s="384"/>
      <c r="H14" s="384"/>
      <c r="I14" s="385"/>
      <c r="J14" s="112" t="s">
        <v>266</v>
      </c>
      <c r="K14" s="383" t="s">
        <v>269</v>
      </c>
      <c r="L14" s="384"/>
      <c r="M14" s="385"/>
      <c r="N14" s="383" t="s">
        <v>268</v>
      </c>
      <c r="O14" s="384"/>
      <c r="P14" s="384"/>
      <c r="Q14" s="384"/>
      <c r="R14" s="385"/>
      <c r="S14" s="112" t="s">
        <v>266</v>
      </c>
      <c r="T14" s="383" t="s">
        <v>269</v>
      </c>
      <c r="U14" s="384"/>
      <c r="V14" s="385"/>
      <c r="W14" s="383" t="s">
        <v>268</v>
      </c>
      <c r="X14" s="384"/>
      <c r="Y14" s="384"/>
      <c r="Z14" s="384"/>
      <c r="AA14" s="385"/>
    </row>
    <row r="15" spans="1:27" s="68" customFormat="1" ht="409.6" customHeight="1" thickBot="1" x14ac:dyDescent="0.3">
      <c r="A15" s="187" t="s">
        <v>270</v>
      </c>
      <c r="B15" s="386" t="s">
        <v>601</v>
      </c>
      <c r="C15" s="361"/>
      <c r="D15" s="361"/>
      <c r="E15" s="362"/>
      <c r="F15" s="387" t="s">
        <v>602</v>
      </c>
      <c r="G15" s="388"/>
      <c r="H15" s="388"/>
      <c r="I15" s="389"/>
      <c r="J15" s="189" t="s">
        <v>271</v>
      </c>
      <c r="K15" s="395" t="s">
        <v>650</v>
      </c>
      <c r="L15" s="396"/>
      <c r="M15" s="397"/>
      <c r="N15" s="398" t="s">
        <v>651</v>
      </c>
      <c r="O15" s="399"/>
      <c r="P15" s="399"/>
      <c r="Q15" s="399"/>
      <c r="R15" s="400"/>
      <c r="S15" s="189" t="s">
        <v>272</v>
      </c>
      <c r="T15" s="390" t="s">
        <v>676</v>
      </c>
      <c r="U15" s="391"/>
      <c r="V15" s="392"/>
      <c r="W15" s="393" t="s">
        <v>676</v>
      </c>
      <c r="X15" s="391"/>
      <c r="Y15" s="391"/>
      <c r="Z15" s="391"/>
      <c r="AA15" s="394"/>
    </row>
    <row r="16" spans="1:27" ht="250.5" customHeight="1" x14ac:dyDescent="0.25">
      <c r="A16" s="190" t="s">
        <v>273</v>
      </c>
      <c r="B16" s="376" t="s">
        <v>603</v>
      </c>
      <c r="C16" s="376"/>
      <c r="D16" s="376"/>
      <c r="E16" s="376"/>
      <c r="F16" s="363" t="s">
        <v>604</v>
      </c>
      <c r="G16" s="363"/>
      <c r="H16" s="363"/>
      <c r="I16" s="363"/>
      <c r="J16" s="191" t="s">
        <v>274</v>
      </c>
      <c r="K16" s="363" t="s">
        <v>671</v>
      </c>
      <c r="L16" s="363"/>
      <c r="M16" s="363"/>
      <c r="N16" s="363" t="s">
        <v>669</v>
      </c>
      <c r="O16" s="363"/>
      <c r="P16" s="363"/>
      <c r="Q16" s="363"/>
      <c r="R16" s="363"/>
      <c r="S16" s="191" t="s">
        <v>275</v>
      </c>
      <c r="T16" s="373" t="s">
        <v>676</v>
      </c>
      <c r="U16" s="373"/>
      <c r="V16" s="373"/>
      <c r="W16" s="363" t="s">
        <v>676</v>
      </c>
      <c r="X16" s="363"/>
      <c r="Y16" s="363"/>
      <c r="Z16" s="363"/>
      <c r="AA16" s="364"/>
    </row>
    <row r="17" spans="1:27" ht="196.5" customHeight="1" thickBot="1" x14ac:dyDescent="0.3">
      <c r="A17" s="193" t="s">
        <v>276</v>
      </c>
      <c r="B17" s="366" t="s">
        <v>662</v>
      </c>
      <c r="C17" s="367"/>
      <c r="D17" s="367"/>
      <c r="E17" s="368"/>
      <c r="F17" s="380" t="s">
        <v>663</v>
      </c>
      <c r="G17" s="381"/>
      <c r="H17" s="381"/>
      <c r="I17" s="382"/>
      <c r="J17" s="188" t="s">
        <v>277</v>
      </c>
      <c r="K17" s="369" t="s">
        <v>672</v>
      </c>
      <c r="L17" s="358"/>
      <c r="M17" s="358"/>
      <c r="N17" s="358" t="s">
        <v>665</v>
      </c>
      <c r="O17" s="358"/>
      <c r="P17" s="358"/>
      <c r="Q17" s="358"/>
      <c r="R17" s="359"/>
      <c r="S17" s="188" t="s">
        <v>278</v>
      </c>
      <c r="T17" s="369" t="s">
        <v>677</v>
      </c>
      <c r="U17" s="358"/>
      <c r="V17" s="358"/>
      <c r="W17" s="358" t="s">
        <v>678</v>
      </c>
      <c r="X17" s="358"/>
      <c r="Y17" s="358"/>
      <c r="Z17" s="358"/>
      <c r="AA17" s="359"/>
    </row>
    <row r="18" spans="1:27" ht="255.75" customHeight="1" x14ac:dyDescent="0.25">
      <c r="A18" s="190" t="s">
        <v>279</v>
      </c>
      <c r="B18" s="376" t="s">
        <v>664</v>
      </c>
      <c r="C18" s="376"/>
      <c r="D18" s="376"/>
      <c r="E18" s="376"/>
      <c r="F18" s="363" t="s">
        <v>665</v>
      </c>
      <c r="G18" s="363"/>
      <c r="H18" s="363"/>
      <c r="I18" s="363"/>
      <c r="J18" s="191" t="s">
        <v>280</v>
      </c>
      <c r="K18" s="363" t="s">
        <v>673</v>
      </c>
      <c r="L18" s="363"/>
      <c r="M18" s="363"/>
      <c r="N18" s="363" t="s">
        <v>665</v>
      </c>
      <c r="O18" s="363"/>
      <c r="P18" s="363"/>
      <c r="Q18" s="363"/>
      <c r="R18" s="363"/>
      <c r="S18" s="191" t="s">
        <v>281</v>
      </c>
      <c r="T18" s="374" t="s">
        <v>679</v>
      </c>
      <c r="U18" s="374"/>
      <c r="V18" s="374"/>
      <c r="W18" s="374" t="s">
        <v>680</v>
      </c>
      <c r="X18" s="374"/>
      <c r="Y18" s="374"/>
      <c r="Z18" s="374"/>
      <c r="AA18" s="375"/>
    </row>
    <row r="19" spans="1:27" ht="184.75" customHeight="1" x14ac:dyDescent="0.25">
      <c r="A19" s="192" t="s">
        <v>666</v>
      </c>
      <c r="B19" s="377" t="s">
        <v>667</v>
      </c>
      <c r="C19" s="378"/>
      <c r="D19" s="378"/>
      <c r="E19" s="379"/>
      <c r="F19" s="370" t="s">
        <v>607</v>
      </c>
      <c r="G19" s="371"/>
      <c r="H19" s="371"/>
      <c r="I19" s="372"/>
      <c r="J19" s="192"/>
      <c r="K19" s="370"/>
      <c r="L19" s="371"/>
      <c r="M19" s="372"/>
      <c r="N19" s="370"/>
      <c r="O19" s="371"/>
      <c r="P19" s="371"/>
      <c r="Q19" s="371"/>
      <c r="R19" s="372"/>
      <c r="S19" s="192"/>
      <c r="T19" s="370"/>
      <c r="U19" s="371"/>
      <c r="V19" s="372"/>
      <c r="W19" s="370"/>
      <c r="X19" s="371"/>
      <c r="Y19" s="371"/>
      <c r="Z19" s="371"/>
      <c r="AA19" s="372"/>
    </row>
    <row r="20" spans="1:27" ht="322.5" customHeight="1" thickBot="1" x14ac:dyDescent="0.3">
      <c r="A20" s="193" t="s">
        <v>282</v>
      </c>
      <c r="B20" s="366" t="s">
        <v>668</v>
      </c>
      <c r="C20" s="367"/>
      <c r="D20" s="367"/>
      <c r="E20" s="368"/>
      <c r="F20" s="358" t="s">
        <v>669</v>
      </c>
      <c r="G20" s="358"/>
      <c r="H20" s="358"/>
      <c r="I20" s="359"/>
      <c r="J20" s="188" t="s">
        <v>283</v>
      </c>
      <c r="K20" s="369" t="s">
        <v>674</v>
      </c>
      <c r="L20" s="358"/>
      <c r="M20" s="358"/>
      <c r="N20" s="358" t="s">
        <v>665</v>
      </c>
      <c r="O20" s="358"/>
      <c r="P20" s="358"/>
      <c r="Q20" s="358"/>
      <c r="R20" s="359"/>
      <c r="S20" s="188" t="s">
        <v>284</v>
      </c>
      <c r="T20" s="369" t="s">
        <v>676</v>
      </c>
      <c r="U20" s="358"/>
      <c r="V20" s="358"/>
      <c r="W20" s="358" t="s">
        <v>676</v>
      </c>
      <c r="X20" s="358"/>
      <c r="Y20" s="358"/>
      <c r="Z20" s="358"/>
      <c r="AA20" s="359"/>
    </row>
    <row r="21" spans="1:27" ht="272.25" customHeight="1" x14ac:dyDescent="0.25">
      <c r="A21" s="194" t="s">
        <v>285</v>
      </c>
      <c r="B21" s="360" t="s">
        <v>670</v>
      </c>
      <c r="C21" s="361"/>
      <c r="D21" s="361"/>
      <c r="E21" s="362"/>
      <c r="F21" s="363" t="s">
        <v>669</v>
      </c>
      <c r="G21" s="363"/>
      <c r="H21" s="363"/>
      <c r="I21" s="364"/>
      <c r="J21" s="187" t="s">
        <v>286</v>
      </c>
      <c r="K21" s="365" t="s">
        <v>675</v>
      </c>
      <c r="L21" s="363"/>
      <c r="M21" s="363"/>
      <c r="N21" s="363" t="s">
        <v>665</v>
      </c>
      <c r="O21" s="363"/>
      <c r="P21" s="363"/>
      <c r="Q21" s="363"/>
      <c r="R21" s="364"/>
      <c r="S21" s="187" t="s">
        <v>287</v>
      </c>
      <c r="T21" s="365" t="s">
        <v>681</v>
      </c>
      <c r="U21" s="363"/>
      <c r="V21" s="363"/>
      <c r="W21" s="363" t="s">
        <v>682</v>
      </c>
      <c r="X21" s="363"/>
      <c r="Y21" s="363"/>
      <c r="Z21" s="363"/>
      <c r="AA21" s="364"/>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ht="24.8" customHeight="1"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row r="47" spans="1:18" x14ac:dyDescent="0.25">
      <c r="A47" s="113"/>
      <c r="B47" s="113"/>
      <c r="C47" s="113"/>
      <c r="D47" s="113"/>
      <c r="E47" s="113"/>
      <c r="F47" s="113"/>
      <c r="G47" s="113"/>
      <c r="H47" s="113"/>
      <c r="I47" s="113"/>
      <c r="J47" s="113"/>
      <c r="K47" s="113"/>
      <c r="L47" s="113"/>
      <c r="M47" s="113"/>
      <c r="N47" s="113"/>
      <c r="O47" s="113"/>
      <c r="P47" s="113"/>
      <c r="Q47" s="113"/>
      <c r="R47" s="113"/>
    </row>
  </sheetData>
  <mergeCells count="62">
    <mergeCell ref="A9:AA10"/>
    <mergeCell ref="A11:AA12"/>
    <mergeCell ref="A13:I13"/>
    <mergeCell ref="J13:R13"/>
    <mergeCell ref="S13:AA13"/>
    <mergeCell ref="A1:A8"/>
    <mergeCell ref="B1:W8"/>
    <mergeCell ref="X1:AA4"/>
    <mergeCell ref="X5:Y6"/>
    <mergeCell ref="Z5:AA6"/>
    <mergeCell ref="X7:Y7"/>
    <mergeCell ref="Z7:AA7"/>
    <mergeCell ref="X8:Y8"/>
    <mergeCell ref="Z8:AA8"/>
    <mergeCell ref="W14:AA14"/>
    <mergeCell ref="B15:E15"/>
    <mergeCell ref="F15:I15"/>
    <mergeCell ref="T15:V15"/>
    <mergeCell ref="W15:AA15"/>
    <mergeCell ref="K15:M15"/>
    <mergeCell ref="N15:R15"/>
    <mergeCell ref="B14:E14"/>
    <mergeCell ref="F14:I14"/>
    <mergeCell ref="K14:M14"/>
    <mergeCell ref="N14:R14"/>
    <mergeCell ref="T14:V14"/>
    <mergeCell ref="B16:E16"/>
    <mergeCell ref="F16:I16"/>
    <mergeCell ref="K16:M16"/>
    <mergeCell ref="N16:R16"/>
    <mergeCell ref="B19:E19"/>
    <mergeCell ref="F19:I19"/>
    <mergeCell ref="K19:M19"/>
    <mergeCell ref="N19:R19"/>
    <mergeCell ref="B18:E18"/>
    <mergeCell ref="F18:I18"/>
    <mergeCell ref="B17:E17"/>
    <mergeCell ref="F17:I17"/>
    <mergeCell ref="T19:V19"/>
    <mergeCell ref="W19:AA19"/>
    <mergeCell ref="T16:V16"/>
    <mergeCell ref="W16:AA16"/>
    <mergeCell ref="K17:M17"/>
    <mergeCell ref="N17:R17"/>
    <mergeCell ref="W17:AA17"/>
    <mergeCell ref="K18:M18"/>
    <mergeCell ref="N18:R18"/>
    <mergeCell ref="T18:V18"/>
    <mergeCell ref="T17:V17"/>
    <mergeCell ref="W18:AA18"/>
    <mergeCell ref="W20:AA20"/>
    <mergeCell ref="B21:E21"/>
    <mergeCell ref="F21:I21"/>
    <mergeCell ref="K21:M21"/>
    <mergeCell ref="N21:R21"/>
    <mergeCell ref="T21:V21"/>
    <mergeCell ref="W21:AA21"/>
    <mergeCell ref="B20:E20"/>
    <mergeCell ref="F20:I20"/>
    <mergeCell ref="K20:M20"/>
    <mergeCell ref="N20:R20"/>
    <mergeCell ref="T20:V20"/>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625" customWidth="1"/>
    <col min="4" max="4" width="14.375" customWidth="1"/>
    <col min="7" max="7" width="14.375" customWidth="1"/>
    <col min="21" max="21" width="11.375" style="108" customWidth="1"/>
    <col min="22" max="22" width="11.375" style="169"/>
  </cols>
  <sheetData>
    <row r="1" spans="1:22" ht="185.45" x14ac:dyDescent="0.25">
      <c r="A1" s="170" t="s">
        <v>594</v>
      </c>
      <c r="B1" s="170" t="s">
        <v>574</v>
      </c>
      <c r="C1" s="170" t="s">
        <v>575</v>
      </c>
      <c r="D1" s="170" t="s">
        <v>576</v>
      </c>
      <c r="E1" s="170" t="s">
        <v>577</v>
      </c>
      <c r="F1" s="170" t="s">
        <v>578</v>
      </c>
      <c r="G1" s="170" t="s">
        <v>579</v>
      </c>
      <c r="H1" s="170" t="s">
        <v>580</v>
      </c>
      <c r="I1" s="170" t="s">
        <v>581</v>
      </c>
      <c r="J1" s="170" t="s">
        <v>582</v>
      </c>
      <c r="K1" s="170" t="s">
        <v>583</v>
      </c>
      <c r="L1" s="170" t="s">
        <v>584</v>
      </c>
      <c r="M1" s="170" t="s">
        <v>585</v>
      </c>
      <c r="N1" s="170" t="s">
        <v>586</v>
      </c>
      <c r="O1" s="170" t="s">
        <v>587</v>
      </c>
      <c r="P1" s="170" t="s">
        <v>588</v>
      </c>
      <c r="Q1" s="170" t="s">
        <v>589</v>
      </c>
      <c r="R1" s="170" t="s">
        <v>590</v>
      </c>
      <c r="S1" s="170" t="s">
        <v>591</v>
      </c>
      <c r="T1" s="170" t="s">
        <v>592</v>
      </c>
      <c r="U1" s="171" t="s">
        <v>247</v>
      </c>
      <c r="V1" s="170" t="s">
        <v>593</v>
      </c>
    </row>
    <row r="2" spans="1:22" ht="14.95" x14ac:dyDescent="0.25">
      <c r="A2" s="168"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168" t="str">
        <f>IF(U2&lt;=5,"Moderado",IF(U2&lt;=10,"Mayor","Catastrofico"))</f>
        <v>Mayor</v>
      </c>
    </row>
    <row r="3" spans="1:22" ht="14.95" x14ac:dyDescent="0.25">
      <c r="A3" s="168"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8" t="str">
        <f t="shared" ref="V3:V6" si="1">IF(U3&lt;=5,"Moderado",IF(U3&lt;=10,"Mayor","Catastrofico"))</f>
        <v>Catastrofico</v>
      </c>
    </row>
    <row r="4" spans="1:22" ht="14.95" x14ac:dyDescent="0.25">
      <c r="A4" s="168"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8" t="str">
        <f t="shared" si="1"/>
        <v>Catastrofico</v>
      </c>
    </row>
    <row r="5" spans="1:22" ht="14.95" x14ac:dyDescent="0.25">
      <c r="A5" s="168"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8" t="str">
        <f>IF(U5&lt;=5,"Moderado",IF(U5&lt;=10,"Mayor","Catastrofico"))</f>
        <v>Catastrofico</v>
      </c>
    </row>
    <row r="6" spans="1:22" ht="14.95" x14ac:dyDescent="0.25">
      <c r="A6" s="168"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8" t="str">
        <f t="shared" si="1"/>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ht="14.95"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ht="14.95"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ht="14.95"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ht="14.95"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ht="14.95"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ht="14.95"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ht="14.95"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ht="14.95"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ht="14.95"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ht="14.95"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5"/>
  <sheetViews>
    <sheetView tabSelected="1" zoomScale="70" zoomScaleNormal="70" zoomScaleSheetLayoutView="80" workbookViewId="0">
      <selection activeCell="S1" sqref="S1:AR3"/>
    </sheetView>
  </sheetViews>
  <sheetFormatPr baseColWidth="10" defaultColWidth="11.375" defaultRowHeight="12.9" x14ac:dyDescent="0.25"/>
  <cols>
    <col min="1" max="1" width="20.375" style="201" customWidth="1"/>
    <col min="2" max="3" width="16.375" style="201" customWidth="1"/>
    <col min="4" max="4" width="20.375" style="201" customWidth="1"/>
    <col min="5" max="5" width="35.375" style="201" customWidth="1"/>
    <col min="6" max="6" width="41.25" style="238" customWidth="1"/>
    <col min="7" max="7" width="41.625" style="238" hidden="1" customWidth="1"/>
    <col min="8" max="8" width="41.125" style="238" hidden="1" customWidth="1"/>
    <col min="9" max="9" width="41.75" style="238" hidden="1" customWidth="1"/>
    <col min="10" max="10" width="48.125" style="238" hidden="1" customWidth="1"/>
    <col min="11" max="11" width="32.625" style="238" customWidth="1"/>
    <col min="12" max="12" width="34.875" style="238" customWidth="1"/>
    <col min="13" max="13" width="34.375" style="238" customWidth="1"/>
    <col min="14" max="14" width="15.375" style="291" customWidth="1"/>
    <col min="15" max="15" width="12.375" style="291" customWidth="1"/>
    <col min="16" max="16" width="16.25" style="291" bestFit="1" customWidth="1"/>
    <col min="17" max="17" width="86.375" style="201" customWidth="1"/>
    <col min="18" max="18" width="17.375" style="201" customWidth="1"/>
    <col min="19" max="19" width="21.375" style="201" customWidth="1"/>
    <col min="20" max="20" width="21.875" style="201" customWidth="1"/>
    <col min="21" max="21" width="19.875" style="201" customWidth="1"/>
    <col min="22" max="22" width="18" style="201" customWidth="1"/>
    <col min="23" max="23" width="19.875" style="201" customWidth="1"/>
    <col min="24" max="24" width="23.375" style="201" customWidth="1"/>
    <col min="25" max="25" width="19.375" style="201" customWidth="1"/>
    <col min="26" max="26" width="9.625" style="201" hidden="1" customWidth="1"/>
    <col min="27" max="27" width="15.375" style="201" customWidth="1"/>
    <col min="28" max="28" width="17.375" style="201" customWidth="1"/>
    <col min="29" max="29" width="5" style="291" hidden="1" customWidth="1"/>
    <col min="30" max="30" width="18" style="291" customWidth="1"/>
    <col min="31" max="31" width="7.875" style="291" hidden="1" customWidth="1"/>
    <col min="32" max="32" width="18.875" style="201" customWidth="1"/>
    <col min="33" max="33" width="23.75" style="201" customWidth="1"/>
    <col min="34" max="34" width="19.625" style="201" customWidth="1"/>
    <col min="35" max="35" width="17.875" style="291" customWidth="1"/>
    <col min="36" max="36" width="15.375" style="291" customWidth="1"/>
    <col min="37" max="37" width="16.375" style="291" customWidth="1"/>
    <col min="38" max="38" width="21.375" style="201" customWidth="1"/>
    <col min="39" max="39" width="46.375" style="201" customWidth="1"/>
    <col min="40" max="40" width="23.875" style="201" customWidth="1"/>
    <col min="41" max="41" width="25.625" style="238" customWidth="1"/>
    <col min="42" max="42" width="16.375" style="291" customWidth="1"/>
    <col min="43" max="43" width="20" style="291" customWidth="1"/>
    <col min="44" max="44" width="31.375" style="201" customWidth="1"/>
    <col min="45" max="46" width="20.625" style="238" hidden="1" customWidth="1"/>
    <col min="47" max="48" width="27.625" style="201" hidden="1" customWidth="1"/>
    <col min="49" max="50" width="20.625" style="201" hidden="1" customWidth="1"/>
    <col min="51" max="53" width="20.875" style="201" hidden="1" customWidth="1"/>
    <col min="54" max="55" width="20.875" style="238" hidden="1" customWidth="1"/>
    <col min="56" max="57" width="27.625" style="201" hidden="1" customWidth="1"/>
    <col min="58" max="62" width="20.625" style="201" hidden="1" customWidth="1"/>
    <col min="63" max="64" width="20.875" style="201" hidden="1" customWidth="1"/>
    <col min="65" max="66" width="27.625" style="201" hidden="1" customWidth="1"/>
    <col min="67" max="73" width="20.625" style="201" hidden="1" customWidth="1"/>
    <col min="74" max="75" width="27.625" style="201" hidden="1" customWidth="1"/>
    <col min="76" max="80" width="20.625" style="201" hidden="1" customWidth="1"/>
    <col min="81" max="81" width="63.875" style="201" customWidth="1"/>
    <col min="82" max="83" width="31.375" style="201" customWidth="1"/>
    <col min="84" max="84" width="63.875" style="201" customWidth="1"/>
    <col min="85" max="86" width="31.375" style="201" customWidth="1"/>
    <col min="87" max="87" width="63.875" style="201" customWidth="1"/>
    <col min="88" max="89" width="31.375" style="201" customWidth="1"/>
    <col min="90" max="103" width="11.375" style="201" customWidth="1"/>
    <col min="104" max="105" width="13.625" style="201" customWidth="1"/>
    <col min="106" max="108" width="11.375" style="201" customWidth="1"/>
    <col min="109" max="110" width="11.375" style="201"/>
    <col min="111" max="111" width="20.875" style="201" customWidth="1"/>
    <col min="112" max="112" width="21.375" style="201" customWidth="1"/>
    <col min="113" max="118" width="11.375" style="201"/>
    <col min="119" max="125" width="11.375" style="201" customWidth="1"/>
    <col min="126" max="16384" width="11.375" style="201"/>
  </cols>
  <sheetData>
    <row r="1" spans="1:125" s="166" customFormat="1" ht="26.5" customHeight="1" x14ac:dyDescent="0.25">
      <c r="A1" s="467"/>
      <c r="B1" s="470" t="s">
        <v>599</v>
      </c>
      <c r="C1" s="471"/>
      <c r="D1" s="471"/>
      <c r="E1" s="471"/>
      <c r="F1" s="471"/>
      <c r="G1" s="471"/>
      <c r="H1" s="471"/>
      <c r="I1" s="471"/>
      <c r="J1" s="471"/>
      <c r="K1" s="471"/>
      <c r="L1" s="471"/>
      <c r="M1" s="471"/>
      <c r="N1" s="471"/>
      <c r="O1" s="471"/>
      <c r="P1" s="471"/>
      <c r="Q1" s="471"/>
      <c r="R1" s="471"/>
      <c r="S1" s="471" t="s">
        <v>599</v>
      </c>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6"/>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row>
    <row r="2" spans="1:125" s="166" customFormat="1" ht="26.5" customHeight="1" x14ac:dyDescent="0.25">
      <c r="A2" s="468"/>
      <c r="B2" s="472"/>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73"/>
      <c r="AR2" s="477"/>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row>
    <row r="3" spans="1:125" ht="30.75" customHeight="1" thickBot="1" x14ac:dyDescent="0.3">
      <c r="A3" s="469"/>
      <c r="B3" s="474"/>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8"/>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DO3" s="479"/>
      <c r="DP3" s="479"/>
      <c r="DQ3" s="445"/>
      <c r="DR3" s="445"/>
      <c r="DS3" s="445"/>
      <c r="DT3" s="445"/>
      <c r="DU3" s="445"/>
    </row>
    <row r="4" spans="1:125" ht="25.85" thickBot="1" x14ac:dyDescent="0.3">
      <c r="A4" s="202"/>
      <c r="B4" s="293" t="s">
        <v>684</v>
      </c>
      <c r="C4" s="294">
        <v>2019</v>
      </c>
      <c r="D4" s="295"/>
      <c r="E4" s="293" t="s">
        <v>685</v>
      </c>
      <c r="F4" s="296">
        <v>43830</v>
      </c>
      <c r="G4" s="203"/>
      <c r="H4" s="203"/>
      <c r="I4" s="203"/>
      <c r="J4" s="203"/>
      <c r="K4" s="203"/>
      <c r="L4" s="203"/>
      <c r="M4" s="203"/>
      <c r="N4" s="204"/>
      <c r="O4" s="204"/>
      <c r="P4" s="204"/>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6"/>
      <c r="AP4" s="205"/>
      <c r="AQ4" s="205"/>
      <c r="AR4" s="205"/>
      <c r="AS4" s="206"/>
      <c r="AT4" s="206"/>
      <c r="AU4" s="205"/>
      <c r="AV4" s="205"/>
      <c r="AW4" s="205"/>
      <c r="AX4" s="205"/>
      <c r="AY4" s="205"/>
      <c r="AZ4" s="205"/>
      <c r="BA4" s="205"/>
      <c r="BB4" s="202"/>
      <c r="BC4" s="202"/>
      <c r="BD4" s="205"/>
      <c r="BE4" s="205"/>
      <c r="BF4" s="205"/>
      <c r="BG4" s="205"/>
      <c r="BH4" s="205"/>
      <c r="BI4" s="205"/>
      <c r="BJ4" s="205"/>
      <c r="BK4" s="205"/>
      <c r="BL4" s="205"/>
      <c r="BM4" s="205"/>
      <c r="BN4" s="205"/>
      <c r="BO4" s="205"/>
      <c r="BP4" s="205"/>
      <c r="BQ4" s="205"/>
      <c r="BR4" s="205"/>
      <c r="BS4" s="205"/>
      <c r="BT4" s="205"/>
      <c r="BU4" s="205"/>
      <c r="BV4" s="205"/>
      <c r="BW4" s="205"/>
      <c r="BX4" s="205"/>
      <c r="BY4" s="205"/>
      <c r="BZ4" s="205"/>
      <c r="CA4" s="205"/>
      <c r="CB4" s="205"/>
      <c r="CC4" s="205"/>
      <c r="CD4" s="205"/>
      <c r="CE4" s="205"/>
      <c r="CF4" s="205"/>
      <c r="CG4" s="205"/>
      <c r="CH4" s="205"/>
      <c r="CI4" s="205"/>
      <c r="CJ4" s="205"/>
      <c r="CK4" s="205"/>
      <c r="DO4" s="479"/>
      <c r="DP4" s="479"/>
      <c r="DQ4" s="446"/>
      <c r="DR4" s="446"/>
      <c r="DS4" s="446"/>
      <c r="DT4" s="446"/>
      <c r="DU4" s="446"/>
    </row>
    <row r="5" spans="1:125" ht="28.55" customHeight="1" x14ac:dyDescent="0.25">
      <c r="A5" s="454" t="s">
        <v>40</v>
      </c>
      <c r="B5" s="454"/>
      <c r="C5" s="454"/>
      <c r="D5" s="454"/>
      <c r="E5" s="454"/>
      <c r="F5" s="456" t="s">
        <v>41</v>
      </c>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8" t="s">
        <v>51</v>
      </c>
      <c r="AM5" s="458"/>
      <c r="AN5" s="458"/>
      <c r="AO5" s="458"/>
      <c r="AP5" s="458"/>
      <c r="AQ5" s="458"/>
      <c r="AR5" s="458"/>
      <c r="AS5" s="202"/>
      <c r="AT5" s="202"/>
      <c r="AU5" s="200"/>
      <c r="AV5" s="200"/>
      <c r="AW5" s="200"/>
      <c r="AX5" s="200"/>
      <c r="AY5" s="200"/>
      <c r="AZ5" s="200"/>
      <c r="BA5" s="200"/>
      <c r="BB5" s="202"/>
      <c r="BC5" s="202"/>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460" t="s">
        <v>231</v>
      </c>
      <c r="CD5" s="461"/>
      <c r="CE5" s="461"/>
      <c r="CF5" s="461"/>
      <c r="CG5" s="461"/>
      <c r="CH5" s="461"/>
      <c r="CI5" s="461"/>
      <c r="CJ5" s="461"/>
      <c r="CK5" s="462"/>
      <c r="DO5" s="479"/>
      <c r="DP5" s="479"/>
      <c r="DQ5" s="207" t="s">
        <v>15</v>
      </c>
      <c r="DR5" s="207" t="s">
        <v>150</v>
      </c>
      <c r="DS5" s="207" t="s">
        <v>150</v>
      </c>
      <c r="DT5" s="207">
        <v>1</v>
      </c>
      <c r="DU5" s="207">
        <v>1</v>
      </c>
    </row>
    <row r="6" spans="1:125" ht="34.5" customHeight="1" x14ac:dyDescent="0.25">
      <c r="A6" s="455"/>
      <c r="B6" s="455"/>
      <c r="C6" s="455"/>
      <c r="D6" s="455"/>
      <c r="E6" s="455"/>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9"/>
      <c r="AM6" s="459"/>
      <c r="AN6" s="459"/>
      <c r="AO6" s="459"/>
      <c r="AP6" s="459"/>
      <c r="AQ6" s="459"/>
      <c r="AR6" s="459"/>
      <c r="AS6" s="463" t="s">
        <v>189</v>
      </c>
      <c r="AT6" s="463"/>
      <c r="AU6" s="463"/>
      <c r="AV6" s="463"/>
      <c r="AW6" s="463"/>
      <c r="AX6" s="463"/>
      <c r="AY6" s="463"/>
      <c r="AZ6" s="463"/>
      <c r="BA6" s="463"/>
      <c r="BB6" s="464" t="s">
        <v>192</v>
      </c>
      <c r="BC6" s="465"/>
      <c r="BD6" s="465"/>
      <c r="BE6" s="465"/>
      <c r="BF6" s="465"/>
      <c r="BG6" s="465"/>
      <c r="BH6" s="465"/>
      <c r="BI6" s="465"/>
      <c r="BJ6" s="466"/>
      <c r="BK6" s="464" t="s">
        <v>191</v>
      </c>
      <c r="BL6" s="465"/>
      <c r="BM6" s="465"/>
      <c r="BN6" s="465"/>
      <c r="BO6" s="465"/>
      <c r="BP6" s="465"/>
      <c r="BQ6" s="465"/>
      <c r="BR6" s="465"/>
      <c r="BS6" s="466"/>
      <c r="BT6" s="464" t="s">
        <v>190</v>
      </c>
      <c r="BU6" s="465"/>
      <c r="BV6" s="465"/>
      <c r="BW6" s="465"/>
      <c r="BX6" s="465"/>
      <c r="BY6" s="465"/>
      <c r="BZ6" s="465"/>
      <c r="CA6" s="465"/>
      <c r="CB6" s="466"/>
      <c r="CC6" s="460" t="s">
        <v>232</v>
      </c>
      <c r="CD6" s="461"/>
      <c r="CE6" s="461"/>
      <c r="CF6" s="461"/>
      <c r="CG6" s="461"/>
      <c r="CH6" s="461"/>
      <c r="CI6" s="461"/>
      <c r="CJ6" s="461"/>
      <c r="CK6" s="462"/>
      <c r="DO6" s="479"/>
      <c r="DP6" s="479"/>
      <c r="DQ6" s="207" t="s">
        <v>15</v>
      </c>
      <c r="DR6" s="207" t="s">
        <v>152</v>
      </c>
      <c r="DS6" s="207" t="s">
        <v>150</v>
      </c>
      <c r="DT6" s="207">
        <v>0</v>
      </c>
      <c r="DU6" s="207">
        <v>1</v>
      </c>
    </row>
    <row r="7" spans="1:125" ht="34.5" customHeight="1" x14ac:dyDescent="0.25">
      <c r="A7" s="208"/>
      <c r="B7" s="208"/>
      <c r="C7" s="209"/>
      <c r="D7" s="208"/>
      <c r="E7" s="208"/>
      <c r="F7" s="210"/>
      <c r="G7" s="480" t="s">
        <v>255</v>
      </c>
      <c r="H7" s="480"/>
      <c r="I7" s="480"/>
      <c r="J7" s="48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1"/>
      <c r="AM7" s="211"/>
      <c r="AN7" s="211"/>
      <c r="AO7" s="211"/>
      <c r="AP7" s="211"/>
      <c r="AQ7" s="211"/>
      <c r="AR7" s="211"/>
      <c r="AS7" s="212"/>
      <c r="AT7" s="213"/>
      <c r="AU7" s="212"/>
      <c r="AV7" s="214"/>
      <c r="AW7" s="214"/>
      <c r="AX7" s="213"/>
      <c r="AY7" s="212"/>
      <c r="AZ7" s="214"/>
      <c r="BA7" s="213"/>
      <c r="BB7" s="212"/>
      <c r="BC7" s="214"/>
      <c r="BD7" s="214"/>
      <c r="BE7" s="214"/>
      <c r="BF7" s="214"/>
      <c r="BG7" s="214"/>
      <c r="BH7" s="214"/>
      <c r="BI7" s="214"/>
      <c r="BJ7" s="213"/>
      <c r="BK7" s="212"/>
      <c r="BL7" s="214"/>
      <c r="BM7" s="214"/>
      <c r="BN7" s="214"/>
      <c r="BO7" s="214"/>
      <c r="BP7" s="214"/>
      <c r="BQ7" s="214"/>
      <c r="BR7" s="214"/>
      <c r="BS7" s="213"/>
      <c r="BT7" s="212"/>
      <c r="BU7" s="214"/>
      <c r="BV7" s="214"/>
      <c r="BW7" s="214"/>
      <c r="BX7" s="214"/>
      <c r="BY7" s="214"/>
      <c r="BZ7" s="214"/>
      <c r="CA7" s="214"/>
      <c r="CB7" s="213"/>
      <c r="CC7" s="215"/>
      <c r="CD7" s="216"/>
      <c r="CE7" s="217"/>
      <c r="CF7" s="217"/>
      <c r="CG7" s="216"/>
      <c r="CH7" s="217"/>
      <c r="CI7" s="217"/>
      <c r="CJ7" s="216"/>
      <c r="CK7" s="218"/>
      <c r="DO7" s="479"/>
      <c r="DP7" s="479"/>
      <c r="DQ7" s="207"/>
      <c r="DR7" s="207"/>
      <c r="DS7" s="207"/>
      <c r="DT7" s="207"/>
      <c r="DU7" s="207"/>
    </row>
    <row r="8" spans="1:125" ht="33.799999999999997" customHeight="1" x14ac:dyDescent="0.25">
      <c r="A8" s="447" t="s">
        <v>0</v>
      </c>
      <c r="B8" s="447" t="s">
        <v>1</v>
      </c>
      <c r="C8" s="448" t="s">
        <v>237</v>
      </c>
      <c r="D8" s="447" t="s">
        <v>2</v>
      </c>
      <c r="E8" s="447" t="s">
        <v>39</v>
      </c>
      <c r="F8" s="447" t="s">
        <v>250</v>
      </c>
      <c r="G8" s="447" t="s">
        <v>251</v>
      </c>
      <c r="H8" s="447" t="s">
        <v>252</v>
      </c>
      <c r="I8" s="447" t="s">
        <v>253</v>
      </c>
      <c r="J8" s="447" t="s">
        <v>254</v>
      </c>
      <c r="K8" s="447" t="s">
        <v>249</v>
      </c>
      <c r="L8" s="447" t="s">
        <v>46</v>
      </c>
      <c r="M8" s="447" t="s">
        <v>47</v>
      </c>
      <c r="N8" s="447" t="s">
        <v>35</v>
      </c>
      <c r="O8" s="447"/>
      <c r="P8" s="447"/>
      <c r="Q8" s="447" t="s">
        <v>170</v>
      </c>
      <c r="R8" s="447" t="s">
        <v>157</v>
      </c>
      <c r="S8" s="447" t="s">
        <v>176</v>
      </c>
      <c r="T8" s="447" t="s">
        <v>177</v>
      </c>
      <c r="U8" s="447" t="s">
        <v>178</v>
      </c>
      <c r="V8" s="447" t="s">
        <v>179</v>
      </c>
      <c r="W8" s="447" t="s">
        <v>180</v>
      </c>
      <c r="X8" s="447" t="s">
        <v>181</v>
      </c>
      <c r="Y8" s="447" t="s">
        <v>182</v>
      </c>
      <c r="Z8" s="447" t="s">
        <v>28</v>
      </c>
      <c r="AA8" s="447" t="s">
        <v>183</v>
      </c>
      <c r="AB8" s="447" t="s">
        <v>184</v>
      </c>
      <c r="AC8" s="219"/>
      <c r="AD8" s="447" t="s">
        <v>185</v>
      </c>
      <c r="AE8" s="220"/>
      <c r="AF8" s="447" t="s">
        <v>186</v>
      </c>
      <c r="AG8" s="447" t="s">
        <v>187</v>
      </c>
      <c r="AH8" s="447" t="s">
        <v>188</v>
      </c>
      <c r="AI8" s="447" t="s">
        <v>3</v>
      </c>
      <c r="AJ8" s="447"/>
      <c r="AK8" s="447"/>
      <c r="AL8" s="447" t="s">
        <v>48</v>
      </c>
      <c r="AM8" s="447" t="s">
        <v>159</v>
      </c>
      <c r="AN8" s="447" t="s">
        <v>160</v>
      </c>
      <c r="AO8" s="447" t="s">
        <v>161</v>
      </c>
      <c r="AP8" s="447" t="s">
        <v>36</v>
      </c>
      <c r="AQ8" s="447" t="s">
        <v>37</v>
      </c>
      <c r="AR8" s="447" t="s">
        <v>689</v>
      </c>
      <c r="AS8" s="451" t="s">
        <v>49</v>
      </c>
      <c r="AT8" s="453"/>
      <c r="AU8" s="451" t="s">
        <v>166</v>
      </c>
      <c r="AV8" s="452"/>
      <c r="AW8" s="452"/>
      <c r="AX8" s="453"/>
      <c r="AY8" s="451" t="s">
        <v>165</v>
      </c>
      <c r="AZ8" s="452"/>
      <c r="BA8" s="453"/>
      <c r="BB8" s="451" t="s">
        <v>49</v>
      </c>
      <c r="BC8" s="453"/>
      <c r="BD8" s="451" t="s">
        <v>166</v>
      </c>
      <c r="BE8" s="452"/>
      <c r="BF8" s="452"/>
      <c r="BG8" s="453"/>
      <c r="BH8" s="451" t="s">
        <v>165</v>
      </c>
      <c r="BI8" s="452"/>
      <c r="BJ8" s="453"/>
      <c r="BK8" s="451" t="s">
        <v>49</v>
      </c>
      <c r="BL8" s="453"/>
      <c r="BM8" s="451" t="s">
        <v>166</v>
      </c>
      <c r="BN8" s="452"/>
      <c r="BO8" s="452"/>
      <c r="BP8" s="453"/>
      <c r="BQ8" s="451" t="s">
        <v>165</v>
      </c>
      <c r="BR8" s="452"/>
      <c r="BS8" s="453"/>
      <c r="BT8" s="451" t="s">
        <v>49</v>
      </c>
      <c r="BU8" s="453"/>
      <c r="BV8" s="451" t="s">
        <v>166</v>
      </c>
      <c r="BW8" s="452"/>
      <c r="BX8" s="452"/>
      <c r="BY8" s="453"/>
      <c r="BZ8" s="451" t="s">
        <v>165</v>
      </c>
      <c r="CA8" s="452"/>
      <c r="CB8" s="453"/>
      <c r="CC8" s="447" t="s">
        <v>234</v>
      </c>
      <c r="CD8" s="448" t="s">
        <v>230</v>
      </c>
      <c r="CE8" s="447" t="s">
        <v>233</v>
      </c>
      <c r="CF8" s="447" t="s">
        <v>235</v>
      </c>
      <c r="CG8" s="448" t="s">
        <v>230</v>
      </c>
      <c r="CH8" s="447" t="s">
        <v>233</v>
      </c>
      <c r="CI8" s="447" t="s">
        <v>236</v>
      </c>
      <c r="CJ8" s="448" t="s">
        <v>230</v>
      </c>
      <c r="CK8" s="447" t="s">
        <v>233</v>
      </c>
      <c r="DA8" s="450" t="s">
        <v>154</v>
      </c>
      <c r="DB8" s="450"/>
      <c r="DC8" s="450"/>
      <c r="DO8" s="479"/>
      <c r="DP8" s="479"/>
      <c r="DQ8" s="207" t="s">
        <v>15</v>
      </c>
      <c r="DR8" s="207" t="s">
        <v>150</v>
      </c>
      <c r="DS8" s="207" t="s">
        <v>152</v>
      </c>
      <c r="DT8" s="207">
        <v>1</v>
      </c>
      <c r="DU8" s="207">
        <v>0</v>
      </c>
    </row>
    <row r="9" spans="1:125" ht="65.25" customHeight="1" thickBot="1" x14ac:dyDescent="0.3">
      <c r="A9" s="448"/>
      <c r="B9" s="448"/>
      <c r="C9" s="449"/>
      <c r="D9" s="448"/>
      <c r="E9" s="448"/>
      <c r="F9" s="448"/>
      <c r="G9" s="448"/>
      <c r="H9" s="448"/>
      <c r="I9" s="448"/>
      <c r="J9" s="448"/>
      <c r="K9" s="448"/>
      <c r="L9" s="448"/>
      <c r="M9" s="448"/>
      <c r="N9" s="221" t="s">
        <v>4</v>
      </c>
      <c r="O9" s="221" t="s">
        <v>5</v>
      </c>
      <c r="P9" s="221" t="s">
        <v>6</v>
      </c>
      <c r="Q9" s="448"/>
      <c r="R9" s="448"/>
      <c r="S9" s="448"/>
      <c r="T9" s="448" t="s">
        <v>171</v>
      </c>
      <c r="U9" s="448" t="s">
        <v>56</v>
      </c>
      <c r="V9" s="448" t="s">
        <v>172</v>
      </c>
      <c r="W9" s="448" t="s">
        <v>173</v>
      </c>
      <c r="X9" s="448" t="s">
        <v>174</v>
      </c>
      <c r="Y9" s="448" t="s">
        <v>175</v>
      </c>
      <c r="Z9" s="448"/>
      <c r="AA9" s="448"/>
      <c r="AB9" s="448"/>
      <c r="AC9" s="222"/>
      <c r="AD9" s="448"/>
      <c r="AE9" s="221" t="s">
        <v>573</v>
      </c>
      <c r="AF9" s="448"/>
      <c r="AG9" s="448"/>
      <c r="AH9" s="448"/>
      <c r="AI9" s="221" t="s">
        <v>4</v>
      </c>
      <c r="AJ9" s="221" t="s">
        <v>5</v>
      </c>
      <c r="AK9" s="221" t="s">
        <v>6</v>
      </c>
      <c r="AL9" s="448"/>
      <c r="AM9" s="448"/>
      <c r="AN9" s="448"/>
      <c r="AO9" s="448"/>
      <c r="AP9" s="448"/>
      <c r="AQ9" s="448"/>
      <c r="AR9" s="448"/>
      <c r="AS9" s="223" t="s">
        <v>163</v>
      </c>
      <c r="AT9" s="223" t="s">
        <v>50</v>
      </c>
      <c r="AU9" s="223" t="s">
        <v>169</v>
      </c>
      <c r="AV9" s="223" t="s">
        <v>38</v>
      </c>
      <c r="AW9" s="223" t="s">
        <v>164</v>
      </c>
      <c r="AX9" s="223" t="s">
        <v>32</v>
      </c>
      <c r="AY9" s="223" t="s">
        <v>167</v>
      </c>
      <c r="AZ9" s="223" t="s">
        <v>168</v>
      </c>
      <c r="BA9" s="223" t="s">
        <v>34</v>
      </c>
      <c r="BB9" s="223" t="s">
        <v>163</v>
      </c>
      <c r="BC9" s="223" t="s">
        <v>50</v>
      </c>
      <c r="BD9" s="223" t="s">
        <v>169</v>
      </c>
      <c r="BE9" s="223" t="s">
        <v>38</v>
      </c>
      <c r="BF9" s="223" t="s">
        <v>164</v>
      </c>
      <c r="BG9" s="223" t="s">
        <v>32</v>
      </c>
      <c r="BH9" s="223" t="s">
        <v>167</v>
      </c>
      <c r="BI9" s="223" t="s">
        <v>168</v>
      </c>
      <c r="BJ9" s="223" t="s">
        <v>34</v>
      </c>
      <c r="BK9" s="223" t="s">
        <v>163</v>
      </c>
      <c r="BL9" s="223" t="s">
        <v>50</v>
      </c>
      <c r="BM9" s="223" t="s">
        <v>169</v>
      </c>
      <c r="BN9" s="223" t="s">
        <v>38</v>
      </c>
      <c r="BO9" s="223" t="s">
        <v>164</v>
      </c>
      <c r="BP9" s="223" t="s">
        <v>32</v>
      </c>
      <c r="BQ9" s="223" t="s">
        <v>167</v>
      </c>
      <c r="BR9" s="223" t="s">
        <v>168</v>
      </c>
      <c r="BS9" s="223" t="s">
        <v>34</v>
      </c>
      <c r="BT9" s="223" t="s">
        <v>163</v>
      </c>
      <c r="BU9" s="223" t="s">
        <v>50</v>
      </c>
      <c r="BV9" s="223" t="s">
        <v>169</v>
      </c>
      <c r="BW9" s="223" t="s">
        <v>38</v>
      </c>
      <c r="BX9" s="223" t="s">
        <v>164</v>
      </c>
      <c r="BY9" s="223" t="s">
        <v>32</v>
      </c>
      <c r="BZ9" s="223" t="s">
        <v>167</v>
      </c>
      <c r="CA9" s="223" t="s">
        <v>168</v>
      </c>
      <c r="CB9" s="223" t="s">
        <v>34</v>
      </c>
      <c r="CC9" s="448"/>
      <c r="CD9" s="449"/>
      <c r="CE9" s="448"/>
      <c r="CF9" s="448"/>
      <c r="CG9" s="449"/>
      <c r="CH9" s="448"/>
      <c r="CI9" s="448"/>
      <c r="CJ9" s="449"/>
      <c r="CK9" s="448"/>
      <c r="CU9" s="167" t="s">
        <v>138</v>
      </c>
      <c r="CV9" s="167" t="s">
        <v>139</v>
      </c>
      <c r="CZ9" s="167" t="s">
        <v>138</v>
      </c>
      <c r="DA9" s="167" t="s">
        <v>138</v>
      </c>
      <c r="DB9" s="167" t="s">
        <v>139</v>
      </c>
      <c r="DC9" s="167" t="s">
        <v>139</v>
      </c>
      <c r="DO9" s="224"/>
      <c r="DP9" s="224"/>
      <c r="DQ9" s="225" t="s">
        <v>142</v>
      </c>
      <c r="DR9" s="225" t="s">
        <v>153</v>
      </c>
      <c r="DS9" s="225" t="s">
        <v>153</v>
      </c>
      <c r="DT9" s="224"/>
      <c r="DU9" s="224"/>
    </row>
    <row r="10" spans="1:125" s="238" customFormat="1" ht="119.25" customHeight="1" x14ac:dyDescent="0.25">
      <c r="A10" s="481" t="s">
        <v>24</v>
      </c>
      <c r="B10" s="435" t="s">
        <v>27</v>
      </c>
      <c r="C10" s="428" t="s">
        <v>240</v>
      </c>
      <c r="D10" s="428" t="s">
        <v>212</v>
      </c>
      <c r="E10" s="435" t="s">
        <v>610</v>
      </c>
      <c r="F10" s="435" t="s">
        <v>613</v>
      </c>
      <c r="G10" s="428" t="s">
        <v>605</v>
      </c>
      <c r="H10" s="428" t="s">
        <v>605</v>
      </c>
      <c r="I10" s="428" t="s">
        <v>605</v>
      </c>
      <c r="J10" s="428" t="s">
        <v>605</v>
      </c>
      <c r="K10" s="435" t="s">
        <v>614</v>
      </c>
      <c r="L10" s="435" t="s">
        <v>606</v>
      </c>
      <c r="M10" s="435" t="s">
        <v>612</v>
      </c>
      <c r="N10" s="442" t="s">
        <v>7</v>
      </c>
      <c r="O10" s="442" t="s">
        <v>14</v>
      </c>
      <c r="P10" s="425" t="str">
        <f>INDEX(Validacion!$C$15:$G$19,'Gestion documental '!CU10:CU12,'Gestion documental '!CV10:CV12)</f>
        <v>Extrema</v>
      </c>
      <c r="Q10" s="199" t="s">
        <v>659</v>
      </c>
      <c r="R10" s="195" t="s">
        <v>158</v>
      </c>
      <c r="S10" s="195" t="s">
        <v>58</v>
      </c>
      <c r="T10" s="195" t="s">
        <v>59</v>
      </c>
      <c r="U10" s="195" t="s">
        <v>60</v>
      </c>
      <c r="V10" s="195" t="s">
        <v>61</v>
      </c>
      <c r="W10" s="195" t="s">
        <v>62</v>
      </c>
      <c r="X10" s="195" t="s">
        <v>75</v>
      </c>
      <c r="Y10" s="195" t="s">
        <v>63</v>
      </c>
      <c r="Z10" s="195">
        <f t="shared" ref="Z10:Z16" si="0">IF(S10="Asignado",15,0)+IF(T10="Adecuado",15,0)+IF(U10="Oportuna",15,0)+IF(V10="Prevenir",15,IF(V10="Detectar",10,0))+IF(W10="Confiable",15,0)+IF(X10="Se investigan y resuelven oportunamente",15,0)+IF(Y10="Completa",10,IF(Y10="Incompleta",5,0))</f>
        <v>100</v>
      </c>
      <c r="AA10" s="226" t="str">
        <f>IF(Z10&gt;=96,"Fuerte",IF(OR(Z10=95,Z10&gt;=86),"Moderado","Débil"))</f>
        <v>Fuerte</v>
      </c>
      <c r="AB10" s="195" t="s">
        <v>141</v>
      </c>
      <c r="AC10" s="227">
        <f t="shared" ref="AC10:AC18" si="1">IF(AA10="Fuerte",100,IF(AA10="Moderado",50,0))+IF(AB10="Fuerte",100,IF(AB10="Moderado",50,0))</f>
        <v>200</v>
      </c>
      <c r="AD10" s="228" t="str">
        <f>IF(AND(AA10="Moderado",AB10="Moderado",AC10=100),"Moderado",IF(AC10=200,"Fuerte",IF(OR(AC10=150,),"Moderado","Débil")))</f>
        <v>Fuerte</v>
      </c>
      <c r="AE10" s="422">
        <f>(IF(AD10="Fuerte",100,IF(AD10="Moderado",50,0))+IF(AD11="Fuerte",100,IF(AD11="Moderado",50,0))+(IF(AD12="Fuerte",100,IF(AD12="Moderado",50,0)))/3)</f>
        <v>233.33333333333334</v>
      </c>
      <c r="AF10" s="430" t="str">
        <f>IF(AE10&gt;=100,"Fuerte",IF(OR(AE10=99,AE10&gt;=50),"Moderado","Débil"))</f>
        <v>Fuerte</v>
      </c>
      <c r="AG10" s="195" t="s">
        <v>150</v>
      </c>
      <c r="AH10" s="195" t="s">
        <v>150</v>
      </c>
      <c r="AI10" s="433" t="s">
        <v>140</v>
      </c>
      <c r="AJ10" s="433" t="s">
        <v>17</v>
      </c>
      <c r="AK10" s="433" t="str">
        <f>INDEX(Validacion!$C$15:$G$19,'Gestion documental '!CZ10:CZ12,'Gestion documental '!DB10:DB12)</f>
        <v>Baja</v>
      </c>
      <c r="AL10" s="487" t="s">
        <v>229</v>
      </c>
      <c r="AM10" s="196" t="s">
        <v>624</v>
      </c>
      <c r="AN10" s="196" t="s">
        <v>629</v>
      </c>
      <c r="AO10" s="196" t="s">
        <v>625</v>
      </c>
      <c r="AP10" s="176" t="s">
        <v>653</v>
      </c>
      <c r="AQ10" s="176">
        <v>43830</v>
      </c>
      <c r="AR10" s="229" t="s">
        <v>628</v>
      </c>
      <c r="AS10" s="230"/>
      <c r="AT10" s="230"/>
      <c r="AU10" s="231"/>
      <c r="AV10" s="232"/>
      <c r="AW10" s="232"/>
      <c r="AX10" s="233"/>
      <c r="AY10" s="495"/>
      <c r="AZ10" s="495"/>
      <c r="BA10" s="495"/>
      <c r="BB10" s="230"/>
      <c r="BC10" s="232"/>
      <c r="BD10" s="196"/>
      <c r="BE10" s="196"/>
      <c r="BF10" s="234"/>
      <c r="BG10" s="235"/>
      <c r="BH10" s="491"/>
      <c r="BI10" s="491"/>
      <c r="BJ10" s="493"/>
      <c r="BK10" s="230"/>
      <c r="BL10" s="232"/>
      <c r="BM10" s="196"/>
      <c r="BN10" s="196"/>
      <c r="BO10" s="236"/>
      <c r="BP10" s="235"/>
      <c r="BQ10" s="491"/>
      <c r="BR10" s="491"/>
      <c r="BS10" s="493"/>
      <c r="BT10" s="237"/>
      <c r="BU10" s="237"/>
      <c r="BV10" s="237"/>
      <c r="BW10" s="237"/>
      <c r="BX10" s="237"/>
      <c r="BY10" s="237"/>
      <c r="BZ10" s="237"/>
      <c r="CA10" s="237"/>
      <c r="CB10" s="237"/>
      <c r="CC10" s="325" t="s">
        <v>694</v>
      </c>
      <c r="CD10" s="325" t="s">
        <v>695</v>
      </c>
      <c r="CE10" s="496">
        <v>1</v>
      </c>
      <c r="CF10" s="325" t="s">
        <v>696</v>
      </c>
      <c r="CG10" s="325" t="s">
        <v>697</v>
      </c>
      <c r="CH10" s="496">
        <v>1</v>
      </c>
      <c r="CI10" s="325" t="s">
        <v>698</v>
      </c>
      <c r="CJ10" s="325" t="s">
        <v>699</v>
      </c>
      <c r="CK10" s="499">
        <v>1</v>
      </c>
      <c r="CU10" s="444">
        <f>VLOOKUP(N10,Validacion!$I$15:$M$19,2,FALSE)</f>
        <v>5</v>
      </c>
      <c r="CV10" s="444">
        <f>VLOOKUP(O10,Validacion!$I$23:$J$27,2,FALSE)</f>
        <v>4</v>
      </c>
      <c r="CZ10" s="444">
        <f>VLOOKUP($AI10,Validacion!$I$15:$M$19,2,FALSE)</f>
        <v>1</v>
      </c>
      <c r="DA10" s="444"/>
      <c r="DB10" s="444">
        <f>VLOOKUP($AJ10,Validacion!$I$23:$J$27,2,FALSE)</f>
        <v>1</v>
      </c>
      <c r="DC10" s="490"/>
    </row>
    <row r="11" spans="1:125" s="238" customFormat="1" ht="156.75" customHeight="1" x14ac:dyDescent="0.25">
      <c r="A11" s="482"/>
      <c r="B11" s="436"/>
      <c r="C11" s="439"/>
      <c r="D11" s="439"/>
      <c r="E11" s="436"/>
      <c r="F11" s="436"/>
      <c r="G11" s="439"/>
      <c r="H11" s="439"/>
      <c r="I11" s="439"/>
      <c r="J11" s="439"/>
      <c r="K11" s="436"/>
      <c r="L11" s="436"/>
      <c r="M11" s="436"/>
      <c r="N11" s="443"/>
      <c r="O11" s="443"/>
      <c r="P11" s="426"/>
      <c r="Q11" s="177" t="s">
        <v>658</v>
      </c>
      <c r="R11" s="239" t="s">
        <v>158</v>
      </c>
      <c r="S11" s="239" t="s">
        <v>58</v>
      </c>
      <c r="T11" s="239" t="s">
        <v>59</v>
      </c>
      <c r="U11" s="239" t="s">
        <v>60</v>
      </c>
      <c r="V11" s="239" t="s">
        <v>61</v>
      </c>
      <c r="W11" s="239" t="s">
        <v>62</v>
      </c>
      <c r="X11" s="239" t="s">
        <v>75</v>
      </c>
      <c r="Y11" s="239" t="s">
        <v>63</v>
      </c>
      <c r="Z11" s="239">
        <f t="shared" si="0"/>
        <v>100</v>
      </c>
      <c r="AA11" s="240" t="str">
        <f t="shared" ref="AA11:AA12" si="2">IF(Z11&gt;=96,"Fuerte",IF(OR(Z11=95,Z11&gt;=86),"Moderado","Débil"))</f>
        <v>Fuerte</v>
      </c>
      <c r="AB11" s="239" t="s">
        <v>141</v>
      </c>
      <c r="AC11" s="241">
        <f t="shared" si="1"/>
        <v>200</v>
      </c>
      <c r="AD11" s="242" t="str">
        <f t="shared" ref="AD11:AD13" si="3">IF(AND(AA11="Moderado",AB11="Moderado",AC11=100),"Moderado",IF(AC11=200,"Fuerte",IF(OR(AC11=150,),"Moderado","Débil")))</f>
        <v>Fuerte</v>
      </c>
      <c r="AE11" s="423"/>
      <c r="AF11" s="431"/>
      <c r="AG11" s="239" t="s">
        <v>150</v>
      </c>
      <c r="AH11" s="239" t="s">
        <v>150</v>
      </c>
      <c r="AI11" s="485"/>
      <c r="AJ11" s="485"/>
      <c r="AK11" s="485"/>
      <c r="AL11" s="488"/>
      <c r="AM11" s="178" t="s">
        <v>626</v>
      </c>
      <c r="AN11" s="179" t="s">
        <v>630</v>
      </c>
      <c r="AO11" s="179" t="s">
        <v>625</v>
      </c>
      <c r="AP11" s="180" t="s">
        <v>653</v>
      </c>
      <c r="AQ11" s="180">
        <v>43830</v>
      </c>
      <c r="AR11" s="179" t="s">
        <v>628</v>
      </c>
      <c r="AS11" s="243"/>
      <c r="AT11" s="243"/>
      <c r="AU11" s="244"/>
      <c r="AV11" s="244"/>
      <c r="AW11" s="244"/>
      <c r="AX11" s="245"/>
      <c r="AY11" s="484"/>
      <c r="AZ11" s="484"/>
      <c r="BA11" s="484"/>
      <c r="BB11" s="243"/>
      <c r="BC11" s="243"/>
      <c r="BD11" s="197"/>
      <c r="BE11" s="197"/>
      <c r="BF11" s="246"/>
      <c r="BG11" s="247"/>
      <c r="BH11" s="492"/>
      <c r="BI11" s="492"/>
      <c r="BJ11" s="494"/>
      <c r="BK11" s="243"/>
      <c r="BL11" s="243"/>
      <c r="BM11" s="197"/>
      <c r="BN11" s="197"/>
      <c r="BO11" s="248"/>
      <c r="BP11" s="247"/>
      <c r="BQ11" s="492"/>
      <c r="BR11" s="492"/>
      <c r="BS11" s="494"/>
      <c r="BT11" s="249"/>
      <c r="BU11" s="249"/>
      <c r="BV11" s="249"/>
      <c r="BW11" s="249"/>
      <c r="BX11" s="249"/>
      <c r="BY11" s="249"/>
      <c r="BZ11" s="249"/>
      <c r="CA11" s="249"/>
      <c r="CB11" s="249"/>
      <c r="CC11" s="326" t="s">
        <v>700</v>
      </c>
      <c r="CD11" s="327" t="s">
        <v>701</v>
      </c>
      <c r="CE11" s="497"/>
      <c r="CF11" s="326" t="s">
        <v>702</v>
      </c>
      <c r="CG11" s="12" t="s">
        <v>703</v>
      </c>
      <c r="CH11" s="497"/>
      <c r="CI11" s="327" t="s">
        <v>704</v>
      </c>
      <c r="CJ11" s="327" t="s">
        <v>705</v>
      </c>
      <c r="CK11" s="500"/>
      <c r="CU11" s="484"/>
      <c r="CV11" s="484"/>
      <c r="CZ11" s="484"/>
      <c r="DA11" s="484"/>
      <c r="DB11" s="484"/>
      <c r="DC11" s="490"/>
    </row>
    <row r="12" spans="1:125" s="238" customFormat="1" ht="129.25" customHeight="1" thickBot="1" x14ac:dyDescent="0.3">
      <c r="A12" s="483"/>
      <c r="B12" s="437"/>
      <c r="C12" s="440"/>
      <c r="D12" s="440"/>
      <c r="E12" s="437"/>
      <c r="F12" s="437"/>
      <c r="G12" s="440"/>
      <c r="H12" s="440"/>
      <c r="I12" s="440"/>
      <c r="J12" s="440"/>
      <c r="K12" s="437"/>
      <c r="L12" s="437"/>
      <c r="M12" s="437"/>
      <c r="N12" s="444"/>
      <c r="O12" s="444"/>
      <c r="P12" s="427"/>
      <c r="Q12" s="181" t="s">
        <v>657</v>
      </c>
      <c r="R12" s="250" t="s">
        <v>158</v>
      </c>
      <c r="S12" s="250" t="s">
        <v>58</v>
      </c>
      <c r="T12" s="250" t="s">
        <v>59</v>
      </c>
      <c r="U12" s="250" t="s">
        <v>60</v>
      </c>
      <c r="V12" s="250" t="s">
        <v>61</v>
      </c>
      <c r="W12" s="250" t="s">
        <v>62</v>
      </c>
      <c r="X12" s="250" t="s">
        <v>75</v>
      </c>
      <c r="Y12" s="250" t="s">
        <v>63</v>
      </c>
      <c r="Z12" s="250">
        <f t="shared" si="0"/>
        <v>100</v>
      </c>
      <c r="AA12" s="251" t="str">
        <f t="shared" si="2"/>
        <v>Fuerte</v>
      </c>
      <c r="AB12" s="250" t="s">
        <v>141</v>
      </c>
      <c r="AC12" s="252">
        <f t="shared" si="1"/>
        <v>200</v>
      </c>
      <c r="AD12" s="253" t="str">
        <f t="shared" si="3"/>
        <v>Fuerte</v>
      </c>
      <c r="AE12" s="424"/>
      <c r="AF12" s="432"/>
      <c r="AG12" s="250" t="s">
        <v>150</v>
      </c>
      <c r="AH12" s="250" t="s">
        <v>150</v>
      </c>
      <c r="AI12" s="486"/>
      <c r="AJ12" s="486"/>
      <c r="AK12" s="486"/>
      <c r="AL12" s="489"/>
      <c r="AM12" s="182" t="s">
        <v>627</v>
      </c>
      <c r="AN12" s="172" t="s">
        <v>631</v>
      </c>
      <c r="AO12" s="172" t="s">
        <v>625</v>
      </c>
      <c r="AP12" s="183" t="s">
        <v>653</v>
      </c>
      <c r="AQ12" s="183">
        <v>43830</v>
      </c>
      <c r="AR12" s="172" t="s">
        <v>628</v>
      </c>
      <c r="AS12" s="254"/>
      <c r="AT12" s="254"/>
      <c r="AU12" s="244"/>
      <c r="AV12" s="244"/>
      <c r="AW12" s="244"/>
      <c r="AX12" s="255"/>
      <c r="AY12" s="484"/>
      <c r="AZ12" s="484"/>
      <c r="BA12" s="484"/>
      <c r="BB12" s="254"/>
      <c r="BC12" s="254"/>
      <c r="BD12" s="198"/>
      <c r="BE12" s="198"/>
      <c r="BF12" s="256"/>
      <c r="BG12" s="247"/>
      <c r="BH12" s="492"/>
      <c r="BI12" s="492"/>
      <c r="BJ12" s="494"/>
      <c r="BK12" s="254"/>
      <c r="BL12" s="254"/>
      <c r="BM12" s="198"/>
      <c r="BN12" s="198"/>
      <c r="BO12" s="257"/>
      <c r="BP12" s="247"/>
      <c r="BQ12" s="492"/>
      <c r="BR12" s="492"/>
      <c r="BS12" s="494"/>
      <c r="BT12" s="258"/>
      <c r="BU12" s="258"/>
      <c r="BV12" s="258"/>
      <c r="BW12" s="258"/>
      <c r="BX12" s="258"/>
      <c r="BY12" s="258"/>
      <c r="BZ12" s="258"/>
      <c r="CA12" s="258"/>
      <c r="CB12" s="258"/>
      <c r="CC12" s="328" t="s">
        <v>706</v>
      </c>
      <c r="CD12" s="329" t="s">
        <v>707</v>
      </c>
      <c r="CE12" s="498"/>
      <c r="CF12" s="330" t="s">
        <v>708</v>
      </c>
      <c r="CG12" s="329" t="s">
        <v>709</v>
      </c>
      <c r="CH12" s="498"/>
      <c r="CI12" s="329" t="s">
        <v>710</v>
      </c>
      <c r="CJ12" s="329" t="s">
        <v>711</v>
      </c>
      <c r="CK12" s="501"/>
      <c r="CU12" s="484"/>
      <c r="CV12" s="484"/>
      <c r="CZ12" s="484"/>
      <c r="DA12" s="484"/>
      <c r="DB12" s="484"/>
      <c r="DC12" s="490"/>
    </row>
    <row r="13" spans="1:125" s="238" customFormat="1" ht="115.5" customHeight="1" x14ac:dyDescent="0.25">
      <c r="A13" s="481" t="s">
        <v>24</v>
      </c>
      <c r="B13" s="435" t="s">
        <v>27</v>
      </c>
      <c r="C13" s="428" t="s">
        <v>240</v>
      </c>
      <c r="D13" s="428" t="s">
        <v>212</v>
      </c>
      <c r="E13" s="435" t="s">
        <v>610</v>
      </c>
      <c r="F13" s="428" t="s">
        <v>607</v>
      </c>
      <c r="G13" s="428" t="s">
        <v>607</v>
      </c>
      <c r="H13" s="428" t="s">
        <v>607</v>
      </c>
      <c r="I13" s="428" t="s">
        <v>607</v>
      </c>
      <c r="J13" s="428" t="s">
        <v>607</v>
      </c>
      <c r="K13" s="435" t="s">
        <v>615</v>
      </c>
      <c r="L13" s="435" t="s">
        <v>608</v>
      </c>
      <c r="M13" s="435" t="s">
        <v>618</v>
      </c>
      <c r="N13" s="442" t="s">
        <v>8</v>
      </c>
      <c r="O13" s="442" t="s">
        <v>13</v>
      </c>
      <c r="P13" s="425" t="str">
        <f>INDEX(Validacion!$C$15:$G$19,'Gestion documental '!CU13:CU15,'Gestion documental '!CV13:CV15)</f>
        <v>Extrema</v>
      </c>
      <c r="Q13" s="199" t="s">
        <v>654</v>
      </c>
      <c r="R13" s="195" t="s">
        <v>158</v>
      </c>
      <c r="S13" s="195" t="s">
        <v>65</v>
      </c>
      <c r="T13" s="195" t="s">
        <v>59</v>
      </c>
      <c r="U13" s="195" t="s">
        <v>60</v>
      </c>
      <c r="V13" s="195" t="s">
        <v>73</v>
      </c>
      <c r="W13" s="195" t="s">
        <v>74</v>
      </c>
      <c r="X13" s="195" t="s">
        <v>76</v>
      </c>
      <c r="Y13" s="195" t="s">
        <v>77</v>
      </c>
      <c r="Z13" s="195">
        <f t="shared" si="0"/>
        <v>35</v>
      </c>
      <c r="AA13" s="195" t="s">
        <v>133</v>
      </c>
      <c r="AB13" s="195" t="s">
        <v>133</v>
      </c>
      <c r="AC13" s="252">
        <f t="shared" si="1"/>
        <v>0</v>
      </c>
      <c r="AD13" s="253" t="str">
        <f t="shared" si="3"/>
        <v>Débil</v>
      </c>
      <c r="AE13" s="422">
        <f>(IF(AD13="Fuerte",100,IF(AD13="Moderado",50,0))+IF(AD14="Fuerte",100,IF(AD14="Moderado",50,0))+(IF(AD15="Fuerte",100,IF(AD15="Moderado",50,0)))/3)</f>
        <v>133.33333333333334</v>
      </c>
      <c r="AF13" s="430" t="str">
        <f>IF(AE13&gt;=100,"Fuerte",IF(OR(AE13=99,AE13&gt;=50),"Moderado","Débil"))</f>
        <v>Fuerte</v>
      </c>
      <c r="AG13" s="195" t="s">
        <v>150</v>
      </c>
      <c r="AH13" s="195" t="s">
        <v>150</v>
      </c>
      <c r="AI13" s="433" t="s">
        <v>140</v>
      </c>
      <c r="AJ13" s="433" t="s">
        <v>16</v>
      </c>
      <c r="AK13" s="433" t="str">
        <f>INDEX(Validacion!$C$15:$G$19,'Gestion documental '!CZ13:CZ15,'Gestion documental '!DB13:DB15)</f>
        <v>Baja</v>
      </c>
      <c r="AL13" s="428" t="s">
        <v>229</v>
      </c>
      <c r="AM13" s="196" t="s">
        <v>632</v>
      </c>
      <c r="AN13" s="196" t="s">
        <v>634</v>
      </c>
      <c r="AO13" s="196" t="s">
        <v>625</v>
      </c>
      <c r="AP13" s="184" t="s">
        <v>653</v>
      </c>
      <c r="AQ13" s="184">
        <v>43830</v>
      </c>
      <c r="AR13" s="196" t="s">
        <v>633</v>
      </c>
      <c r="AS13" s="230"/>
      <c r="AT13" s="230"/>
      <c r="AU13" s="232"/>
      <c r="AV13" s="232"/>
      <c r="AW13" s="232"/>
      <c r="AX13" s="233"/>
      <c r="AY13" s="232"/>
      <c r="AZ13" s="232"/>
      <c r="BA13" s="232"/>
      <c r="BB13" s="230"/>
      <c r="BC13" s="230"/>
      <c r="BD13" s="196"/>
      <c r="BE13" s="196"/>
      <c r="BF13" s="259"/>
      <c r="BG13" s="260"/>
      <c r="BH13" s="196"/>
      <c r="BI13" s="196"/>
      <c r="BJ13" s="261"/>
      <c r="BK13" s="230"/>
      <c r="BL13" s="230"/>
      <c r="BM13" s="196"/>
      <c r="BN13" s="196"/>
      <c r="BO13" s="259"/>
      <c r="BP13" s="260"/>
      <c r="BQ13" s="196"/>
      <c r="BR13" s="196"/>
      <c r="BS13" s="261"/>
      <c r="BT13" s="237"/>
      <c r="BU13" s="237"/>
      <c r="BV13" s="237"/>
      <c r="BW13" s="237"/>
      <c r="BX13" s="237"/>
      <c r="BY13" s="237"/>
      <c r="BZ13" s="237"/>
      <c r="CA13" s="237"/>
      <c r="CB13" s="237"/>
      <c r="CC13" s="325" t="s">
        <v>712</v>
      </c>
      <c r="CD13" s="325" t="s">
        <v>713</v>
      </c>
      <c r="CE13" s="331">
        <v>1</v>
      </c>
      <c r="CF13" s="325" t="s">
        <v>714</v>
      </c>
      <c r="CG13" s="325" t="s">
        <v>715</v>
      </c>
      <c r="CH13" s="331" t="s">
        <v>716</v>
      </c>
      <c r="CI13" s="325" t="s">
        <v>717</v>
      </c>
      <c r="CJ13" s="325" t="s">
        <v>718</v>
      </c>
      <c r="CK13" s="332">
        <v>1</v>
      </c>
      <c r="CU13" s="444">
        <f>VLOOKUP(N13,Validacion!$I$15:$M$19,2,FALSE)</f>
        <v>4</v>
      </c>
      <c r="CV13" s="444">
        <f>VLOOKUP(O13,Validacion!$I$23:$J$27,2,FALSE)</f>
        <v>5</v>
      </c>
      <c r="CZ13" s="444">
        <f>VLOOKUP($AI13,Validacion!$I$15:$M$19,2,FALSE)</f>
        <v>1</v>
      </c>
      <c r="DA13" s="443"/>
      <c r="DB13" s="444">
        <f>VLOOKUP($AJ13,Validacion!$I$23:$J$27,2,FALSE)</f>
        <v>2</v>
      </c>
      <c r="DC13" s="443"/>
    </row>
    <row r="14" spans="1:125" s="238" customFormat="1" ht="129.75" customHeight="1" x14ac:dyDescent="0.25">
      <c r="A14" s="482"/>
      <c r="B14" s="436"/>
      <c r="C14" s="439"/>
      <c r="D14" s="439"/>
      <c r="E14" s="436"/>
      <c r="F14" s="439"/>
      <c r="G14" s="439"/>
      <c r="H14" s="439"/>
      <c r="I14" s="439"/>
      <c r="J14" s="439"/>
      <c r="K14" s="436"/>
      <c r="L14" s="436"/>
      <c r="M14" s="436"/>
      <c r="N14" s="443"/>
      <c r="O14" s="443"/>
      <c r="P14" s="426"/>
      <c r="Q14" s="177" t="s">
        <v>683</v>
      </c>
      <c r="R14" s="239" t="s">
        <v>158</v>
      </c>
      <c r="S14" s="239" t="s">
        <v>58</v>
      </c>
      <c r="T14" s="239" t="s">
        <v>59</v>
      </c>
      <c r="U14" s="239" t="s">
        <v>60</v>
      </c>
      <c r="V14" s="239" t="s">
        <v>61</v>
      </c>
      <c r="W14" s="239" t="s">
        <v>62</v>
      </c>
      <c r="X14" s="239" t="s">
        <v>75</v>
      </c>
      <c r="Y14" s="239" t="s">
        <v>63</v>
      </c>
      <c r="Z14" s="239">
        <f t="shared" si="0"/>
        <v>100</v>
      </c>
      <c r="AA14" s="240" t="str">
        <f t="shared" ref="AA14:AA16" si="4">IF(Z14&gt;=96,"Fuerte",IF(OR(Z14=95,Z14&gt;=86),"Moderado","Débil"))</f>
        <v>Fuerte</v>
      </c>
      <c r="AB14" s="239" t="s">
        <v>141</v>
      </c>
      <c r="AC14" s="241">
        <f t="shared" si="1"/>
        <v>200</v>
      </c>
      <c r="AD14" s="242" t="str">
        <f t="shared" ref="AD14:AD16" si="5">IF(AND(AA14="Moderado",AB14="Moderado",AC14=100),"Moderado",IF(AC14=200,"Fuerte",IF(OR(AC14=150,),"Moderado","Débil")))</f>
        <v>Fuerte</v>
      </c>
      <c r="AE14" s="423"/>
      <c r="AF14" s="431"/>
      <c r="AG14" s="239" t="s">
        <v>150</v>
      </c>
      <c r="AH14" s="239" t="s">
        <v>150</v>
      </c>
      <c r="AI14" s="485"/>
      <c r="AJ14" s="485"/>
      <c r="AK14" s="485"/>
      <c r="AL14" s="439"/>
      <c r="AM14" s="178" t="s">
        <v>635</v>
      </c>
      <c r="AN14" s="197" t="s">
        <v>636</v>
      </c>
      <c r="AO14" s="197" t="s">
        <v>637</v>
      </c>
      <c r="AP14" s="180" t="s">
        <v>653</v>
      </c>
      <c r="AQ14" s="180">
        <v>43830</v>
      </c>
      <c r="AR14" s="197" t="s">
        <v>638</v>
      </c>
      <c r="AS14" s="243"/>
      <c r="AT14" s="243"/>
      <c r="AU14" s="262"/>
      <c r="AV14" s="262"/>
      <c r="AW14" s="262"/>
      <c r="AX14" s="245"/>
      <c r="AY14" s="262"/>
      <c r="AZ14" s="262"/>
      <c r="BA14" s="262"/>
      <c r="BB14" s="243"/>
      <c r="BC14" s="243"/>
      <c r="BD14" s="197"/>
      <c r="BE14" s="197"/>
      <c r="BF14" s="263"/>
      <c r="BG14" s="264"/>
      <c r="BH14" s="197"/>
      <c r="BI14" s="197"/>
      <c r="BJ14" s="265"/>
      <c r="BK14" s="243"/>
      <c r="BL14" s="243"/>
      <c r="BM14" s="197"/>
      <c r="BN14" s="197"/>
      <c r="BO14" s="263"/>
      <c r="BP14" s="264"/>
      <c r="BQ14" s="197"/>
      <c r="BR14" s="197"/>
      <c r="BS14" s="265"/>
      <c r="BT14" s="249"/>
      <c r="BU14" s="249"/>
      <c r="BV14" s="249"/>
      <c r="BW14" s="249"/>
      <c r="BX14" s="249"/>
      <c r="BY14" s="249"/>
      <c r="BZ14" s="249"/>
      <c r="CA14" s="249"/>
      <c r="CB14" s="249"/>
      <c r="CC14" s="327" t="s">
        <v>719</v>
      </c>
      <c r="CD14" s="327" t="s">
        <v>720</v>
      </c>
      <c r="CE14" s="333">
        <v>0</v>
      </c>
      <c r="CF14" s="327" t="s">
        <v>721</v>
      </c>
      <c r="CG14" s="12" t="s">
        <v>722</v>
      </c>
      <c r="CH14" s="333">
        <v>0</v>
      </c>
      <c r="CI14" s="327" t="s">
        <v>723</v>
      </c>
      <c r="CJ14" s="327" t="s">
        <v>724</v>
      </c>
      <c r="CK14" s="334">
        <v>1</v>
      </c>
      <c r="CU14" s="484"/>
      <c r="CV14" s="484"/>
      <c r="CZ14" s="484"/>
      <c r="DA14" s="443"/>
      <c r="DB14" s="484"/>
      <c r="DC14" s="443"/>
    </row>
    <row r="15" spans="1:125" s="238" customFormat="1" ht="182.05" customHeight="1" thickBot="1" x14ac:dyDescent="0.3">
      <c r="A15" s="483"/>
      <c r="B15" s="437"/>
      <c r="C15" s="440"/>
      <c r="D15" s="440"/>
      <c r="E15" s="437"/>
      <c r="F15" s="440"/>
      <c r="G15" s="440"/>
      <c r="H15" s="440"/>
      <c r="I15" s="440"/>
      <c r="J15" s="440"/>
      <c r="K15" s="437"/>
      <c r="L15" s="437"/>
      <c r="M15" s="437"/>
      <c r="N15" s="444"/>
      <c r="O15" s="444"/>
      <c r="P15" s="427"/>
      <c r="Q15" s="181" t="s">
        <v>656</v>
      </c>
      <c r="R15" s="322" t="s">
        <v>223</v>
      </c>
      <c r="S15" s="322" t="s">
        <v>65</v>
      </c>
      <c r="T15" s="322" t="s">
        <v>59</v>
      </c>
      <c r="U15" s="322" t="s">
        <v>60</v>
      </c>
      <c r="V15" s="322" t="s">
        <v>72</v>
      </c>
      <c r="W15" s="322" t="s">
        <v>62</v>
      </c>
      <c r="X15" s="322" t="s">
        <v>75</v>
      </c>
      <c r="Y15" s="322" t="s">
        <v>63</v>
      </c>
      <c r="Z15" s="322">
        <f t="shared" si="0"/>
        <v>80</v>
      </c>
      <c r="AA15" s="323" t="s">
        <v>141</v>
      </c>
      <c r="AB15" s="322" t="s">
        <v>141</v>
      </c>
      <c r="AC15" s="252">
        <f t="shared" si="1"/>
        <v>200</v>
      </c>
      <c r="AD15" s="253" t="str">
        <f t="shared" si="5"/>
        <v>Fuerte</v>
      </c>
      <c r="AE15" s="424"/>
      <c r="AF15" s="431"/>
      <c r="AG15" s="322" t="s">
        <v>150</v>
      </c>
      <c r="AH15" s="322" t="s">
        <v>150</v>
      </c>
      <c r="AI15" s="486"/>
      <c r="AJ15" s="486"/>
      <c r="AK15" s="486"/>
      <c r="AL15" s="440"/>
      <c r="AM15" s="172" t="s">
        <v>639</v>
      </c>
      <c r="AN15" s="324" t="s">
        <v>640</v>
      </c>
      <c r="AO15" s="324" t="s">
        <v>641</v>
      </c>
      <c r="AP15" s="183" t="s">
        <v>653</v>
      </c>
      <c r="AQ15" s="183">
        <v>43830</v>
      </c>
      <c r="AR15" s="324" t="s">
        <v>628</v>
      </c>
      <c r="AS15" s="254"/>
      <c r="AT15" s="254"/>
      <c r="AU15" s="244"/>
      <c r="AV15" s="244"/>
      <c r="AW15" s="244"/>
      <c r="AX15" s="255"/>
      <c r="AY15" s="244"/>
      <c r="AZ15" s="244"/>
      <c r="BA15" s="244"/>
      <c r="BB15" s="254"/>
      <c r="BC15" s="254"/>
      <c r="BD15" s="324"/>
      <c r="BE15" s="324"/>
      <c r="BF15" s="312"/>
      <c r="BG15" s="247"/>
      <c r="BH15" s="324"/>
      <c r="BI15" s="324"/>
      <c r="BJ15" s="292"/>
      <c r="BK15" s="254"/>
      <c r="BL15" s="254"/>
      <c r="BM15" s="324"/>
      <c r="BN15" s="324"/>
      <c r="BO15" s="312"/>
      <c r="BP15" s="247"/>
      <c r="BQ15" s="324"/>
      <c r="BR15" s="324"/>
      <c r="BS15" s="292"/>
      <c r="BT15" s="258"/>
      <c r="BU15" s="258"/>
      <c r="BV15" s="258"/>
      <c r="BW15" s="258"/>
      <c r="BX15" s="258"/>
      <c r="BY15" s="258"/>
      <c r="BZ15" s="258"/>
      <c r="CA15" s="258"/>
      <c r="CB15" s="258"/>
      <c r="CC15" s="349" t="s">
        <v>725</v>
      </c>
      <c r="CD15" s="349" t="s">
        <v>726</v>
      </c>
      <c r="CE15" s="350">
        <v>1</v>
      </c>
      <c r="CF15" s="351" t="s">
        <v>727</v>
      </c>
      <c r="CG15" s="351" t="s">
        <v>728</v>
      </c>
      <c r="CH15" s="350">
        <v>1</v>
      </c>
      <c r="CI15" s="349" t="s">
        <v>729</v>
      </c>
      <c r="CJ15" s="349" t="s">
        <v>730</v>
      </c>
      <c r="CK15" s="352">
        <v>1</v>
      </c>
      <c r="CU15" s="484"/>
      <c r="CV15" s="484"/>
      <c r="CZ15" s="484"/>
      <c r="DA15" s="443"/>
      <c r="DB15" s="484"/>
      <c r="DC15" s="443"/>
    </row>
    <row r="16" spans="1:125" s="238" customFormat="1" ht="188.85" customHeight="1" thickBot="1" x14ac:dyDescent="0.3">
      <c r="A16" s="272" t="s">
        <v>24</v>
      </c>
      <c r="B16" s="173" t="s">
        <v>27</v>
      </c>
      <c r="C16" s="273" t="s">
        <v>240</v>
      </c>
      <c r="D16" s="273" t="s">
        <v>212</v>
      </c>
      <c r="E16" s="173" t="s">
        <v>611</v>
      </c>
      <c r="F16" s="173" t="s">
        <v>609</v>
      </c>
      <c r="G16" s="174" t="s">
        <v>609</v>
      </c>
      <c r="H16" s="174" t="s">
        <v>609</v>
      </c>
      <c r="I16" s="174" t="s">
        <v>609</v>
      </c>
      <c r="J16" s="174" t="s">
        <v>609</v>
      </c>
      <c r="K16" s="175" t="s">
        <v>620</v>
      </c>
      <c r="L16" s="175" t="s">
        <v>621</v>
      </c>
      <c r="M16" s="173" t="s">
        <v>622</v>
      </c>
      <c r="N16" s="274" t="s">
        <v>7</v>
      </c>
      <c r="O16" s="274" t="s">
        <v>14</v>
      </c>
      <c r="P16" s="275" t="str">
        <f>INDEX(Validacion!$C$15:$G$19,'Gestion documental '!CU16:CU16,'Gestion documental '!CV16:CV16)</f>
        <v>Extrema</v>
      </c>
      <c r="Q16" s="276" t="s">
        <v>655</v>
      </c>
      <c r="R16" s="273" t="s">
        <v>158</v>
      </c>
      <c r="S16" s="273" t="s">
        <v>58</v>
      </c>
      <c r="T16" s="273" t="s">
        <v>59</v>
      </c>
      <c r="U16" s="273" t="s">
        <v>60</v>
      </c>
      <c r="V16" s="273" t="s">
        <v>61</v>
      </c>
      <c r="W16" s="273" t="s">
        <v>62</v>
      </c>
      <c r="X16" s="273" t="s">
        <v>75</v>
      </c>
      <c r="Y16" s="273" t="s">
        <v>63</v>
      </c>
      <c r="Z16" s="273">
        <f t="shared" si="0"/>
        <v>100</v>
      </c>
      <c r="AA16" s="277" t="str">
        <f t="shared" si="4"/>
        <v>Fuerte</v>
      </c>
      <c r="AB16" s="273" t="s">
        <v>141</v>
      </c>
      <c r="AC16" s="357">
        <f t="shared" si="1"/>
        <v>200</v>
      </c>
      <c r="AD16" s="278" t="str">
        <f t="shared" si="5"/>
        <v>Fuerte</v>
      </c>
      <c r="AE16" s="279">
        <f>(IF(AD16="Fuerte",100,IF(AD16="Moderado",50,0)))</f>
        <v>100</v>
      </c>
      <c r="AF16" s="277" t="str">
        <f>IF(AE16&gt;=100,"Fuerte",IF(OR(AE16=99,AE16&gt;=50),"Moderado","Débil"))</f>
        <v>Fuerte</v>
      </c>
      <c r="AG16" s="273" t="s">
        <v>150</v>
      </c>
      <c r="AH16" s="273" t="s">
        <v>150</v>
      </c>
      <c r="AI16" s="277" t="s">
        <v>140</v>
      </c>
      <c r="AJ16" s="277" t="s">
        <v>17</v>
      </c>
      <c r="AK16" s="277" t="str">
        <f>INDEX(Validacion!$C$15:$G$19,'Gestion documental '!CZ16:CZ16,'Gestion documental '!DB16:DB16)</f>
        <v>Baja</v>
      </c>
      <c r="AL16" s="280" t="s">
        <v>229</v>
      </c>
      <c r="AM16" s="173" t="s">
        <v>643</v>
      </c>
      <c r="AN16" s="173" t="s">
        <v>642</v>
      </c>
      <c r="AO16" s="173" t="s">
        <v>644</v>
      </c>
      <c r="AP16" s="186" t="s">
        <v>653</v>
      </c>
      <c r="AQ16" s="186">
        <v>43830</v>
      </c>
      <c r="AR16" s="173" t="s">
        <v>645</v>
      </c>
      <c r="AS16" s="281"/>
      <c r="AT16" s="281"/>
      <c r="AU16" s="282"/>
      <c r="AV16" s="282"/>
      <c r="AW16" s="282"/>
      <c r="AX16" s="283"/>
      <c r="AY16" s="282"/>
      <c r="AZ16" s="282"/>
      <c r="BA16" s="282"/>
      <c r="BB16" s="281"/>
      <c r="BC16" s="281"/>
      <c r="BD16" s="173"/>
      <c r="BE16" s="173"/>
      <c r="BF16" s="274"/>
      <c r="BG16" s="284"/>
      <c r="BH16" s="173"/>
      <c r="BI16" s="173"/>
      <c r="BJ16" s="285"/>
      <c r="BK16" s="281"/>
      <c r="BL16" s="281"/>
      <c r="BM16" s="173"/>
      <c r="BN16" s="173"/>
      <c r="BO16" s="274"/>
      <c r="BP16" s="284"/>
      <c r="BQ16" s="173"/>
      <c r="BR16" s="173"/>
      <c r="BS16" s="285"/>
      <c r="BT16" s="286"/>
      <c r="BU16" s="286"/>
      <c r="BV16" s="286"/>
      <c r="BW16" s="286"/>
      <c r="BX16" s="286"/>
      <c r="BY16" s="286"/>
      <c r="BZ16" s="286"/>
      <c r="CA16" s="286"/>
      <c r="CB16" s="286"/>
      <c r="CC16" s="336" t="s">
        <v>733</v>
      </c>
      <c r="CD16" s="336" t="s">
        <v>734</v>
      </c>
      <c r="CE16" s="337">
        <v>3</v>
      </c>
      <c r="CF16" s="336" t="s">
        <v>735</v>
      </c>
      <c r="CG16" s="338" t="s">
        <v>736</v>
      </c>
      <c r="CH16" s="339">
        <v>6</v>
      </c>
      <c r="CI16" s="336" t="s">
        <v>737</v>
      </c>
      <c r="CJ16" s="336" t="s">
        <v>738</v>
      </c>
      <c r="CK16" s="340">
        <v>2</v>
      </c>
      <c r="CU16" s="287">
        <f>VLOOKUP(N16,Validacion!$I$15:$M$19,2,FALSE)</f>
        <v>5</v>
      </c>
      <c r="CV16" s="287">
        <f>VLOOKUP(O16,Validacion!$I$23:$J$27,2,FALSE)</f>
        <v>4</v>
      </c>
      <c r="CZ16" s="287">
        <f>VLOOKUP($AI16,Validacion!$I$15:$M$19,2,FALSE)</f>
        <v>1</v>
      </c>
      <c r="DA16" s="288"/>
      <c r="DB16" s="287">
        <f>VLOOKUP($AJ16,Validacion!$I$23:$J$27,2,FALSE)</f>
        <v>1</v>
      </c>
      <c r="DC16" s="289"/>
    </row>
    <row r="17" spans="1:125" s="238" customFormat="1" ht="115.5" customHeight="1" x14ac:dyDescent="0.25">
      <c r="A17" s="481" t="s">
        <v>24</v>
      </c>
      <c r="B17" s="435" t="s">
        <v>27</v>
      </c>
      <c r="C17" s="428" t="s">
        <v>240</v>
      </c>
      <c r="D17" s="428" t="s">
        <v>212</v>
      </c>
      <c r="E17" s="435" t="s">
        <v>610</v>
      </c>
      <c r="F17" s="435" t="s">
        <v>616</v>
      </c>
      <c r="G17" s="428" t="s">
        <v>616</v>
      </c>
      <c r="H17" s="428" t="s">
        <v>616</v>
      </c>
      <c r="I17" s="428" t="s">
        <v>616</v>
      </c>
      <c r="J17" s="428" t="s">
        <v>616</v>
      </c>
      <c r="K17" s="435" t="s">
        <v>617</v>
      </c>
      <c r="L17" s="505" t="s">
        <v>623</v>
      </c>
      <c r="M17" s="507" t="s">
        <v>619</v>
      </c>
      <c r="N17" s="442" t="s">
        <v>9</v>
      </c>
      <c r="O17" s="442" t="s">
        <v>13</v>
      </c>
      <c r="P17" s="425" t="str">
        <f>INDEX(Validacion!$C$15:$G$19,'Gestion documental '!CU17:CU18,'Gestion documental '!CV17:CV18)</f>
        <v>Extrema</v>
      </c>
      <c r="Q17" s="313" t="s">
        <v>660</v>
      </c>
      <c r="R17" s="320" t="s">
        <v>223</v>
      </c>
      <c r="S17" s="320" t="s">
        <v>58</v>
      </c>
      <c r="T17" s="320" t="s">
        <v>59</v>
      </c>
      <c r="U17" s="320" t="s">
        <v>60</v>
      </c>
      <c r="V17" s="320" t="s">
        <v>61</v>
      </c>
      <c r="W17" s="320" t="s">
        <v>62</v>
      </c>
      <c r="X17" s="320" t="s">
        <v>75</v>
      </c>
      <c r="Y17" s="320" t="s">
        <v>63</v>
      </c>
      <c r="Z17" s="320">
        <f t="shared" ref="Z17:Z18" si="6">IF(S17="Asignado",15,0)+IF(T17="Adecuado",15,0)+IF(U17="Oportuna",15,0)+IF(V17="Prevenir",15,IF(V17="Detectar",10,0))+IF(W17="Confiable",15,0)+IF(X17="Se investigan y resuelven oportunamente",15,0)+IF(Y17="Completa",10,IF(Y17="Incompleta",5,0))</f>
        <v>100</v>
      </c>
      <c r="AA17" s="317" t="str">
        <f t="shared" ref="AA17" si="7">IF(Z17&gt;=96,"Fuerte",IF(OR(Z17=95,Z17&gt;=86),"Moderado","Débil"))</f>
        <v>Fuerte</v>
      </c>
      <c r="AB17" s="320" t="s">
        <v>141</v>
      </c>
      <c r="AC17" s="227">
        <f t="shared" si="1"/>
        <v>200</v>
      </c>
      <c r="AD17" s="228" t="str">
        <f t="shared" ref="AD17:AD18" si="8">IF(AND(AA17="Moderado",AB17="Moderado",AC17=100),"Moderado",IF(AC17=200,"Fuerte",IF(OR(AC17=150,),"Moderado","Débil")))</f>
        <v>Fuerte</v>
      </c>
      <c r="AE17" s="422">
        <f>(IF(AD17="Fuerte",100,IF(AD17="Moderado",50,0))+IF(AD18="Fuerte",100,IF(AD18="Moderado",50,0)))</f>
        <v>200</v>
      </c>
      <c r="AF17" s="433" t="str">
        <f>IF(AE17&gt;=100,"Fuerte",IF(OR(AE17=99,AE17&gt;=50),"Moderado","Débil"))</f>
        <v>Fuerte</v>
      </c>
      <c r="AG17" s="320" t="s">
        <v>150</v>
      </c>
      <c r="AH17" s="320" t="s">
        <v>150</v>
      </c>
      <c r="AI17" s="433" t="s">
        <v>140</v>
      </c>
      <c r="AJ17" s="433" t="s">
        <v>17</v>
      </c>
      <c r="AK17" s="433" t="str">
        <f>INDEX(Validacion!$C$15:$G$19,'Gestion documental '!CZ17:CZ18,'Gestion documental '!DB17:DB18)</f>
        <v>Baja</v>
      </c>
      <c r="AL17" s="428" t="s">
        <v>226</v>
      </c>
      <c r="AM17" s="318" t="s">
        <v>647</v>
      </c>
      <c r="AN17" s="318" t="s">
        <v>646</v>
      </c>
      <c r="AO17" s="318" t="s">
        <v>523</v>
      </c>
      <c r="AP17" s="184" t="s">
        <v>653</v>
      </c>
      <c r="AQ17" s="184">
        <v>43830</v>
      </c>
      <c r="AR17" s="318" t="s">
        <v>652</v>
      </c>
      <c r="AS17" s="353"/>
      <c r="AT17" s="230"/>
      <c r="AU17" s="232"/>
      <c r="AV17" s="232"/>
      <c r="AW17" s="232"/>
      <c r="AX17" s="233"/>
      <c r="AY17" s="232"/>
      <c r="AZ17" s="232"/>
      <c r="BA17" s="232"/>
      <c r="BB17" s="230"/>
      <c r="BC17" s="230"/>
      <c r="BD17" s="318"/>
      <c r="BE17" s="318"/>
      <c r="BF17" s="315"/>
      <c r="BG17" s="260"/>
      <c r="BH17" s="318"/>
      <c r="BI17" s="318"/>
      <c r="BJ17" s="261"/>
      <c r="BK17" s="230"/>
      <c r="BL17" s="230"/>
      <c r="BM17" s="318"/>
      <c r="BN17" s="318"/>
      <c r="BO17" s="315"/>
      <c r="BP17" s="260"/>
      <c r="BQ17" s="318"/>
      <c r="BR17" s="318"/>
      <c r="BS17" s="261"/>
      <c r="BT17" s="237"/>
      <c r="BU17" s="237"/>
      <c r="BV17" s="237"/>
      <c r="BW17" s="237"/>
      <c r="BX17" s="237"/>
      <c r="BY17" s="237"/>
      <c r="BZ17" s="237"/>
      <c r="CA17" s="237"/>
      <c r="CB17" s="237"/>
      <c r="CC17" s="341" t="s">
        <v>739</v>
      </c>
      <c r="CD17" s="342" t="s">
        <v>740</v>
      </c>
      <c r="CE17" s="343">
        <v>4</v>
      </c>
      <c r="CF17" s="342" t="s">
        <v>741</v>
      </c>
      <c r="CG17" s="342" t="s">
        <v>742</v>
      </c>
      <c r="CH17" s="344">
        <v>4</v>
      </c>
      <c r="CI17" s="342" t="s">
        <v>743</v>
      </c>
      <c r="CJ17" s="342" t="s">
        <v>744</v>
      </c>
      <c r="CK17" s="345">
        <v>4</v>
      </c>
      <c r="CU17" s="444">
        <f>VLOOKUP(N17,Validacion!$I$15:$M$19,2,FALSE)</f>
        <v>3</v>
      </c>
      <c r="CV17" s="444">
        <f>VLOOKUP(O17,Validacion!$I$23:$J$27,2,FALSE)</f>
        <v>5</v>
      </c>
      <c r="CZ17" s="444">
        <f>VLOOKUP($AI17,Validacion!$I$15:$M$19,2,FALSE)</f>
        <v>1</v>
      </c>
      <c r="DA17" s="503"/>
      <c r="DB17" s="444">
        <f>VLOOKUP($AJ17,Validacion!$I$23:$J$27,2,FALSE)</f>
        <v>1</v>
      </c>
      <c r="DC17" s="289"/>
    </row>
    <row r="18" spans="1:125" s="238" customFormat="1" ht="128.25" customHeight="1" thickBot="1" x14ac:dyDescent="0.3">
      <c r="A18" s="502"/>
      <c r="B18" s="441"/>
      <c r="C18" s="429"/>
      <c r="D18" s="429"/>
      <c r="E18" s="441"/>
      <c r="F18" s="441"/>
      <c r="G18" s="429"/>
      <c r="H18" s="429"/>
      <c r="I18" s="429"/>
      <c r="J18" s="429"/>
      <c r="K18" s="441"/>
      <c r="L18" s="506"/>
      <c r="M18" s="508"/>
      <c r="N18" s="509"/>
      <c r="O18" s="509"/>
      <c r="P18" s="510"/>
      <c r="Q18" s="314" t="s">
        <v>661</v>
      </c>
      <c r="R18" s="321" t="s">
        <v>223</v>
      </c>
      <c r="S18" s="321" t="s">
        <v>58</v>
      </c>
      <c r="T18" s="321" t="s">
        <v>59</v>
      </c>
      <c r="U18" s="321" t="s">
        <v>60</v>
      </c>
      <c r="V18" s="321" t="s">
        <v>72</v>
      </c>
      <c r="W18" s="321" t="s">
        <v>62</v>
      </c>
      <c r="X18" s="321" t="s">
        <v>75</v>
      </c>
      <c r="Y18" s="321" t="s">
        <v>63</v>
      </c>
      <c r="Z18" s="321">
        <f t="shared" si="6"/>
        <v>95</v>
      </c>
      <c r="AA18" s="321" t="s">
        <v>141</v>
      </c>
      <c r="AB18" s="321" t="s">
        <v>141</v>
      </c>
      <c r="AC18" s="354">
        <f t="shared" si="1"/>
        <v>200</v>
      </c>
      <c r="AD18" s="355" t="str">
        <f t="shared" si="8"/>
        <v>Fuerte</v>
      </c>
      <c r="AE18" s="511"/>
      <c r="AF18" s="434"/>
      <c r="AG18" s="321" t="s">
        <v>150</v>
      </c>
      <c r="AH18" s="321" t="s">
        <v>150</v>
      </c>
      <c r="AI18" s="434"/>
      <c r="AJ18" s="434"/>
      <c r="AK18" s="434"/>
      <c r="AL18" s="429"/>
      <c r="AM18" s="319" t="s">
        <v>648</v>
      </c>
      <c r="AN18" s="319" t="s">
        <v>649</v>
      </c>
      <c r="AO18" s="319" t="s">
        <v>523</v>
      </c>
      <c r="AP18" s="185" t="s">
        <v>653</v>
      </c>
      <c r="AQ18" s="185">
        <v>43830</v>
      </c>
      <c r="AR18" s="319" t="s">
        <v>652</v>
      </c>
      <c r="AS18" s="356"/>
      <c r="AT18" s="266"/>
      <c r="AU18" s="267"/>
      <c r="AV18" s="267"/>
      <c r="AW18" s="267"/>
      <c r="AX18" s="268"/>
      <c r="AY18" s="267"/>
      <c r="AZ18" s="267"/>
      <c r="BA18" s="267"/>
      <c r="BB18" s="266"/>
      <c r="BC18" s="266"/>
      <c r="BD18" s="319"/>
      <c r="BE18" s="319"/>
      <c r="BF18" s="316"/>
      <c r="BG18" s="269"/>
      <c r="BH18" s="319"/>
      <c r="BI18" s="319"/>
      <c r="BJ18" s="270"/>
      <c r="BK18" s="266"/>
      <c r="BL18" s="266"/>
      <c r="BM18" s="319"/>
      <c r="BN18" s="319"/>
      <c r="BO18" s="316"/>
      <c r="BP18" s="269"/>
      <c r="BQ18" s="319"/>
      <c r="BR18" s="319"/>
      <c r="BS18" s="270"/>
      <c r="BT18" s="271"/>
      <c r="BU18" s="271"/>
      <c r="BV18" s="271"/>
      <c r="BW18" s="271"/>
      <c r="BX18" s="271"/>
      <c r="BY18" s="271"/>
      <c r="BZ18" s="271"/>
      <c r="CA18" s="271"/>
      <c r="CB18" s="271"/>
      <c r="CC18" s="335" t="s">
        <v>745</v>
      </c>
      <c r="CD18" s="335" t="s">
        <v>746</v>
      </c>
      <c r="CE18" s="346">
        <v>1</v>
      </c>
      <c r="CF18" s="335" t="s">
        <v>747</v>
      </c>
      <c r="CG18" s="335" t="s">
        <v>748</v>
      </c>
      <c r="CH18" s="347">
        <v>1</v>
      </c>
      <c r="CI18" s="335" t="s">
        <v>749</v>
      </c>
      <c r="CJ18" s="335" t="s">
        <v>750</v>
      </c>
      <c r="CK18" s="348">
        <v>1</v>
      </c>
      <c r="CU18" s="484"/>
      <c r="CV18" s="484"/>
      <c r="CZ18" s="484"/>
      <c r="DA18" s="504"/>
      <c r="DB18" s="484"/>
      <c r="DC18" s="289"/>
    </row>
    <row r="19" spans="1:125" s="297" customFormat="1" ht="26.5" customHeight="1" x14ac:dyDescent="0.25">
      <c r="F19" s="301"/>
      <c r="G19" s="301"/>
      <c r="H19" s="301"/>
      <c r="I19" s="301"/>
      <c r="J19" s="301"/>
      <c r="K19" s="301"/>
      <c r="L19" s="301"/>
      <c r="M19" s="301"/>
      <c r="N19" s="289"/>
      <c r="O19" s="289"/>
      <c r="P19" s="311"/>
      <c r="AC19" s="289"/>
      <c r="AD19" s="289"/>
      <c r="AE19" s="289"/>
      <c r="AI19" s="289"/>
      <c r="AJ19" s="289"/>
      <c r="AK19" s="289"/>
      <c r="AO19" s="301"/>
      <c r="AP19" s="289"/>
      <c r="AQ19" s="289"/>
      <c r="AS19" s="301"/>
      <c r="AT19" s="301"/>
      <c r="BB19" s="301"/>
      <c r="BC19" s="301"/>
    </row>
    <row r="20" spans="1:125" ht="32.950000000000003" customHeight="1" x14ac:dyDescent="0.25">
      <c r="A20" s="297"/>
      <c r="B20" s="297"/>
      <c r="C20" s="297"/>
      <c r="D20" s="438" t="s">
        <v>42</v>
      </c>
      <c r="E20" s="438"/>
      <c r="F20" s="438"/>
      <c r="G20" s="309"/>
      <c r="H20" s="309"/>
      <c r="I20" s="309"/>
      <c r="J20" s="310"/>
      <c r="K20" s="303"/>
      <c r="L20" s="304"/>
      <c r="M20" s="302"/>
      <c r="N20" s="305"/>
      <c r="O20" s="305"/>
      <c r="P20" s="305"/>
      <c r="Q20" s="306"/>
      <c r="R20" s="306"/>
      <c r="S20" s="306"/>
      <c r="T20" s="306"/>
      <c r="U20" s="306"/>
      <c r="V20" s="306"/>
      <c r="W20" s="306"/>
      <c r="X20" s="306"/>
      <c r="Y20" s="306"/>
      <c r="Z20" s="306"/>
      <c r="AA20" s="306"/>
      <c r="AB20" s="306"/>
      <c r="AC20" s="305"/>
      <c r="AD20" s="305"/>
      <c r="AE20" s="305"/>
      <c r="AF20" s="306"/>
      <c r="AG20" s="306"/>
      <c r="AH20" s="306"/>
      <c r="AI20" s="305"/>
      <c r="AJ20" s="305"/>
      <c r="AK20" s="305"/>
      <c r="AL20" s="306"/>
      <c r="AM20" s="306"/>
      <c r="AN20" s="306"/>
      <c r="AO20" s="304"/>
      <c r="AP20" s="305"/>
      <c r="AQ20" s="305"/>
      <c r="AR20" s="306"/>
      <c r="AS20" s="304"/>
      <c r="AT20" s="304"/>
      <c r="AU20" s="306"/>
      <c r="AV20" s="306"/>
      <c r="AW20" s="306"/>
      <c r="AX20" s="306"/>
      <c r="AY20" s="306"/>
      <c r="AZ20" s="306"/>
      <c r="BA20" s="306"/>
      <c r="BB20" s="304"/>
      <c r="BC20" s="304"/>
      <c r="BD20" s="306"/>
      <c r="BE20" s="306"/>
      <c r="BF20" s="306"/>
      <c r="BG20" s="306"/>
      <c r="BH20" s="306"/>
      <c r="BI20" s="306"/>
      <c r="BJ20" s="306"/>
      <c r="BK20" s="306"/>
      <c r="BL20" s="306"/>
      <c r="BM20" s="306"/>
      <c r="BN20" s="306"/>
      <c r="BO20" s="306"/>
      <c r="BP20" s="306"/>
      <c r="BQ20" s="306"/>
      <c r="BR20" s="306"/>
      <c r="BS20" s="306"/>
      <c r="BT20" s="306"/>
      <c r="BU20" s="306"/>
      <c r="BV20" s="306"/>
      <c r="BW20" s="306"/>
      <c r="BX20" s="306"/>
      <c r="BY20" s="306"/>
      <c r="BZ20" s="306"/>
      <c r="CA20" s="306"/>
      <c r="CB20" s="306"/>
      <c r="CC20" s="306"/>
      <c r="CD20" s="306"/>
      <c r="CE20" s="306"/>
      <c r="CF20" s="306"/>
      <c r="CG20" s="306"/>
      <c r="CH20" s="306"/>
      <c r="CI20" s="306"/>
      <c r="CJ20" s="306"/>
      <c r="CK20" s="306"/>
      <c r="CL20" s="306"/>
      <c r="CM20" s="306"/>
      <c r="CN20" s="306"/>
      <c r="CO20" s="306"/>
      <c r="CP20" s="306"/>
      <c r="CQ20" s="306"/>
      <c r="CR20" s="306"/>
      <c r="CS20" s="306"/>
      <c r="CT20" s="306"/>
      <c r="CU20" s="306"/>
      <c r="CV20" s="306"/>
      <c r="CW20" s="306"/>
      <c r="CX20" s="306"/>
      <c r="CY20" s="306"/>
      <c r="CZ20" s="306"/>
      <c r="DA20" s="306"/>
      <c r="DB20" s="306"/>
      <c r="DC20" s="306"/>
      <c r="DD20" s="306"/>
      <c r="DE20" s="306"/>
      <c r="DF20" s="306"/>
    </row>
    <row r="21" spans="1:125" s="291" customFormat="1" ht="32.950000000000003" customHeight="1" x14ac:dyDescent="0.25">
      <c r="A21" s="297"/>
      <c r="B21" s="297"/>
      <c r="C21" s="297"/>
      <c r="D21" s="307" t="s">
        <v>43</v>
      </c>
      <c r="E21" s="307" t="s">
        <v>44</v>
      </c>
      <c r="F21" s="307" t="s">
        <v>45</v>
      </c>
      <c r="G21" s="290"/>
      <c r="H21" s="290"/>
      <c r="I21" s="290"/>
      <c r="J21" s="298"/>
      <c r="K21" s="303"/>
      <c r="L21" s="305"/>
      <c r="M21" s="302"/>
      <c r="N21" s="305"/>
      <c r="O21" s="305"/>
      <c r="P21" s="305"/>
      <c r="Q21" s="306"/>
      <c r="R21" s="306"/>
      <c r="S21" s="306"/>
      <c r="T21" s="306"/>
      <c r="U21" s="306"/>
      <c r="V21" s="306"/>
      <c r="W21" s="306"/>
      <c r="X21" s="306"/>
      <c r="Y21" s="306"/>
      <c r="Z21" s="306"/>
      <c r="AA21" s="306"/>
      <c r="AB21" s="306"/>
      <c r="AC21" s="305"/>
      <c r="AD21" s="305"/>
      <c r="AE21" s="305"/>
      <c r="AF21" s="306"/>
      <c r="AG21" s="306"/>
      <c r="AH21" s="306"/>
      <c r="AI21" s="305"/>
      <c r="AJ21" s="305"/>
      <c r="AK21" s="305"/>
      <c r="AL21" s="306"/>
      <c r="AM21" s="306"/>
      <c r="AN21" s="306"/>
      <c r="AO21" s="304"/>
      <c r="AP21" s="305"/>
      <c r="AQ21" s="305"/>
      <c r="AR21" s="306"/>
      <c r="AS21" s="304"/>
      <c r="AT21" s="304"/>
      <c r="AU21" s="306"/>
      <c r="AV21" s="306"/>
      <c r="AW21" s="306"/>
      <c r="AX21" s="306"/>
      <c r="AY21" s="306"/>
      <c r="AZ21" s="306"/>
      <c r="BA21" s="306"/>
      <c r="BB21" s="304"/>
      <c r="BC21" s="304"/>
      <c r="BD21" s="306"/>
      <c r="BE21" s="306"/>
      <c r="BF21" s="306"/>
      <c r="BG21" s="306"/>
      <c r="BH21" s="306"/>
      <c r="BI21" s="306"/>
      <c r="BJ21" s="306"/>
      <c r="BK21" s="306"/>
      <c r="BL21" s="306"/>
      <c r="BM21" s="306"/>
      <c r="BN21" s="306"/>
      <c r="BO21" s="306"/>
      <c r="BP21" s="306"/>
      <c r="BQ21" s="306"/>
      <c r="BR21" s="306"/>
      <c r="BS21" s="306"/>
      <c r="BT21" s="306"/>
      <c r="BU21" s="306"/>
      <c r="BV21" s="306"/>
      <c r="BW21" s="306"/>
      <c r="BX21" s="306"/>
      <c r="BY21" s="306"/>
      <c r="BZ21" s="306"/>
      <c r="CA21" s="306"/>
      <c r="CB21" s="306"/>
      <c r="CC21" s="306"/>
      <c r="CD21" s="306"/>
      <c r="CE21" s="306"/>
      <c r="CF21" s="306"/>
      <c r="CG21" s="306"/>
      <c r="CH21" s="306"/>
      <c r="CI21" s="306"/>
      <c r="CJ21" s="306"/>
      <c r="CK21" s="306"/>
      <c r="CL21" s="306"/>
      <c r="CM21" s="306"/>
      <c r="CN21" s="306"/>
      <c r="CO21" s="306"/>
      <c r="CP21" s="306"/>
      <c r="CQ21" s="306"/>
      <c r="CR21" s="306"/>
      <c r="CS21" s="306"/>
      <c r="CT21" s="306"/>
      <c r="CU21" s="306"/>
      <c r="CV21" s="306"/>
      <c r="CW21" s="306"/>
      <c r="CX21" s="306"/>
      <c r="CY21" s="306"/>
      <c r="CZ21" s="306"/>
      <c r="DA21" s="306"/>
      <c r="DB21" s="306"/>
      <c r="DC21" s="306"/>
      <c r="DD21" s="306"/>
      <c r="DE21" s="306"/>
      <c r="DF21" s="306"/>
      <c r="DG21" s="201"/>
      <c r="DH21" s="201"/>
      <c r="DI21" s="201"/>
      <c r="DJ21" s="201"/>
      <c r="DK21" s="201"/>
      <c r="DL21" s="201"/>
      <c r="DM21" s="201"/>
      <c r="DN21" s="201"/>
      <c r="DO21" s="201"/>
      <c r="DP21" s="201"/>
      <c r="DQ21" s="201"/>
      <c r="DR21" s="201"/>
      <c r="DS21" s="201"/>
      <c r="DT21" s="201"/>
      <c r="DU21" s="201"/>
    </row>
    <row r="22" spans="1:125" s="291" customFormat="1" ht="59.3" customHeight="1" x14ac:dyDescent="0.25">
      <c r="A22" s="297"/>
      <c r="B22" s="297"/>
      <c r="C22" s="297"/>
      <c r="D22" s="308">
        <v>1</v>
      </c>
      <c r="E22" s="17" t="s">
        <v>686</v>
      </c>
      <c r="F22" s="308" t="s">
        <v>691</v>
      </c>
      <c r="G22" s="265"/>
      <c r="H22" s="265"/>
      <c r="I22" s="265"/>
      <c r="J22" s="299"/>
      <c r="K22" s="305"/>
      <c r="L22" s="305"/>
      <c r="M22" s="304"/>
      <c r="N22" s="305"/>
      <c r="O22" s="305"/>
      <c r="P22" s="305"/>
      <c r="Q22" s="306"/>
      <c r="R22" s="306"/>
      <c r="S22" s="306"/>
      <c r="T22" s="306"/>
      <c r="U22" s="306"/>
      <c r="V22" s="306"/>
      <c r="W22" s="306"/>
      <c r="X22" s="306"/>
      <c r="Y22" s="306"/>
      <c r="Z22" s="306"/>
      <c r="AA22" s="306"/>
      <c r="AB22" s="306"/>
      <c r="AC22" s="305"/>
      <c r="AD22" s="305"/>
      <c r="AE22" s="305"/>
      <c r="AF22" s="306"/>
      <c r="AG22" s="306"/>
      <c r="AH22" s="306"/>
      <c r="AI22" s="305"/>
      <c r="AJ22" s="305"/>
      <c r="AK22" s="305"/>
      <c r="AL22" s="306"/>
      <c r="AM22" s="306"/>
      <c r="AN22" s="306"/>
      <c r="AO22" s="304"/>
      <c r="AP22" s="305"/>
      <c r="AQ22" s="305"/>
      <c r="AR22" s="306"/>
      <c r="AS22" s="304"/>
      <c r="AT22" s="304"/>
      <c r="AU22" s="306"/>
      <c r="AV22" s="306"/>
      <c r="AW22" s="306"/>
      <c r="AX22" s="306"/>
      <c r="AY22" s="306"/>
      <c r="AZ22" s="306"/>
      <c r="BA22" s="306"/>
      <c r="BB22" s="304"/>
      <c r="BC22" s="304"/>
      <c r="BD22" s="306"/>
      <c r="BE22" s="306"/>
      <c r="BF22" s="306"/>
      <c r="BG22" s="306"/>
      <c r="BH22" s="306"/>
      <c r="BI22" s="306"/>
      <c r="BJ22" s="306"/>
      <c r="BK22" s="306"/>
      <c r="BL22" s="306"/>
      <c r="BM22" s="306"/>
      <c r="BN22" s="306"/>
      <c r="BO22" s="306"/>
      <c r="BP22" s="306"/>
      <c r="BQ22" s="306"/>
      <c r="BR22" s="306"/>
      <c r="BS22" s="306"/>
      <c r="BT22" s="306"/>
      <c r="BU22" s="306"/>
      <c r="BV22" s="306"/>
      <c r="BW22" s="306"/>
      <c r="BX22" s="306"/>
      <c r="BY22" s="306"/>
      <c r="BZ22" s="306"/>
      <c r="CA22" s="306"/>
      <c r="CB22" s="306"/>
      <c r="CC22" s="306"/>
      <c r="CD22" s="306"/>
      <c r="CE22" s="306"/>
      <c r="CF22" s="306"/>
      <c r="CG22" s="306"/>
      <c r="CH22" s="306"/>
      <c r="CI22" s="306"/>
      <c r="CJ22" s="306"/>
      <c r="CK22" s="306"/>
      <c r="CL22" s="306"/>
      <c r="CM22" s="306"/>
      <c r="CN22" s="306"/>
      <c r="CO22" s="306"/>
      <c r="CP22" s="306"/>
      <c r="CQ22" s="306"/>
      <c r="CR22" s="306"/>
      <c r="CS22" s="306"/>
      <c r="CT22" s="306"/>
      <c r="CU22" s="306"/>
      <c r="CV22" s="306"/>
      <c r="CW22" s="306"/>
      <c r="CX22" s="306"/>
      <c r="CY22" s="306"/>
      <c r="CZ22" s="306"/>
      <c r="DA22" s="306"/>
      <c r="DB22" s="306"/>
      <c r="DC22" s="306"/>
      <c r="DD22" s="306"/>
      <c r="DE22" s="306"/>
      <c r="DF22" s="306"/>
      <c r="DG22" s="201"/>
      <c r="DH22" s="201"/>
      <c r="DI22" s="201"/>
      <c r="DJ22" s="201"/>
      <c r="DK22" s="201"/>
      <c r="DL22" s="201"/>
      <c r="DM22" s="201"/>
      <c r="DN22" s="201"/>
      <c r="DO22" s="201"/>
      <c r="DP22" s="201"/>
      <c r="DQ22" s="201"/>
      <c r="DR22" s="201"/>
      <c r="DS22" s="201"/>
      <c r="DT22" s="201"/>
      <c r="DU22" s="201"/>
    </row>
    <row r="23" spans="1:125" s="291" customFormat="1" ht="59.3" customHeight="1" x14ac:dyDescent="0.25">
      <c r="A23" s="297"/>
      <c r="B23" s="297"/>
      <c r="C23" s="297"/>
      <c r="D23" s="308">
        <v>2</v>
      </c>
      <c r="E23" s="17" t="s">
        <v>693</v>
      </c>
      <c r="F23" s="308" t="s">
        <v>687</v>
      </c>
      <c r="G23" s="265"/>
      <c r="H23" s="265"/>
      <c r="I23" s="265"/>
      <c r="J23" s="299"/>
      <c r="K23" s="305"/>
      <c r="L23" s="305"/>
      <c r="M23" s="304"/>
      <c r="N23" s="305"/>
      <c r="O23" s="305"/>
      <c r="P23" s="305"/>
      <c r="Q23" s="306"/>
      <c r="R23" s="306"/>
      <c r="S23" s="306"/>
      <c r="T23" s="306"/>
      <c r="U23" s="306"/>
      <c r="V23" s="306"/>
      <c r="W23" s="306"/>
      <c r="X23" s="306"/>
      <c r="Y23" s="306"/>
      <c r="Z23" s="306"/>
      <c r="AA23" s="306"/>
      <c r="AB23" s="306"/>
      <c r="AC23" s="305"/>
      <c r="AD23" s="305"/>
      <c r="AE23" s="305"/>
      <c r="AF23" s="306"/>
      <c r="AG23" s="306"/>
      <c r="AH23" s="306"/>
      <c r="AI23" s="305"/>
      <c r="AJ23" s="305"/>
      <c r="AK23" s="305"/>
      <c r="AL23" s="306"/>
      <c r="AM23" s="306"/>
      <c r="AN23" s="306"/>
      <c r="AO23" s="304"/>
      <c r="AP23" s="305"/>
      <c r="AQ23" s="305"/>
      <c r="AR23" s="306"/>
      <c r="AS23" s="304"/>
      <c r="AT23" s="304"/>
      <c r="AU23" s="306"/>
      <c r="AV23" s="306"/>
      <c r="AW23" s="306"/>
      <c r="AX23" s="306"/>
      <c r="AY23" s="306"/>
      <c r="AZ23" s="306"/>
      <c r="BA23" s="306"/>
      <c r="BB23" s="304"/>
      <c r="BC23" s="304"/>
      <c r="BD23" s="306"/>
      <c r="BE23" s="306"/>
      <c r="BF23" s="306"/>
      <c r="BG23" s="306"/>
      <c r="BH23" s="306"/>
      <c r="BI23" s="306"/>
      <c r="BJ23" s="306"/>
      <c r="BK23" s="306"/>
      <c r="BL23" s="306"/>
      <c r="BM23" s="306"/>
      <c r="BN23" s="306"/>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6"/>
      <c r="CZ23" s="306"/>
      <c r="DA23" s="306"/>
      <c r="DB23" s="306"/>
      <c r="DC23" s="306"/>
      <c r="DD23" s="306"/>
      <c r="DE23" s="306"/>
      <c r="DF23" s="306"/>
      <c r="DG23" s="201"/>
      <c r="DH23" s="201"/>
      <c r="DI23" s="201"/>
      <c r="DJ23" s="201"/>
      <c r="DK23" s="201"/>
      <c r="DL23" s="201"/>
      <c r="DM23" s="201"/>
      <c r="DN23" s="201"/>
      <c r="DO23" s="201"/>
      <c r="DP23" s="201"/>
      <c r="DQ23" s="201"/>
      <c r="DR23" s="201"/>
      <c r="DS23" s="201"/>
      <c r="DT23" s="201"/>
      <c r="DU23" s="201"/>
    </row>
    <row r="24" spans="1:125" ht="147.4" customHeight="1" x14ac:dyDescent="0.25">
      <c r="A24" s="297"/>
      <c r="B24" s="297"/>
      <c r="C24" s="297"/>
      <c r="D24" s="265">
        <v>3</v>
      </c>
      <c r="E24" s="249" t="s">
        <v>688</v>
      </c>
      <c r="F24" s="265" t="s">
        <v>692</v>
      </c>
      <c r="G24" s="249"/>
      <c r="H24" s="249"/>
      <c r="I24" s="249"/>
      <c r="J24" s="300"/>
      <c r="K24" s="304"/>
      <c r="L24" s="304"/>
      <c r="M24" s="304"/>
      <c r="N24" s="305"/>
      <c r="O24" s="305"/>
      <c r="P24" s="305"/>
      <c r="Q24" s="306"/>
      <c r="R24" s="306"/>
      <c r="S24" s="306"/>
      <c r="T24" s="306"/>
      <c r="U24" s="306"/>
      <c r="V24" s="306"/>
      <c r="W24" s="306"/>
      <c r="X24" s="306"/>
      <c r="Y24" s="306"/>
      <c r="Z24" s="306"/>
      <c r="AA24" s="306"/>
      <c r="AB24" s="306"/>
      <c r="AC24" s="305"/>
      <c r="AD24" s="305"/>
      <c r="AE24" s="305"/>
      <c r="AF24" s="306"/>
      <c r="AG24" s="306"/>
      <c r="AH24" s="306"/>
      <c r="AI24" s="305"/>
      <c r="AJ24" s="305"/>
      <c r="AK24" s="305"/>
      <c r="AL24" s="306"/>
      <c r="AM24" s="306"/>
      <c r="AN24" s="306"/>
      <c r="AO24" s="304"/>
      <c r="AP24" s="305"/>
      <c r="AQ24" s="305"/>
      <c r="AR24" s="306"/>
      <c r="AS24" s="304"/>
      <c r="AT24" s="304"/>
      <c r="AU24" s="306"/>
      <c r="AV24" s="306"/>
      <c r="AW24" s="306"/>
      <c r="AX24" s="306"/>
      <c r="AY24" s="306"/>
      <c r="AZ24" s="306"/>
      <c r="BA24" s="306"/>
      <c r="BB24" s="304"/>
      <c r="BC24" s="304"/>
      <c r="BD24" s="306"/>
      <c r="BE24" s="306"/>
      <c r="BF24" s="306"/>
      <c r="BG24" s="306"/>
      <c r="BH24" s="306"/>
      <c r="BI24" s="306"/>
      <c r="BJ24" s="306"/>
      <c r="BK24" s="306"/>
      <c r="BL24" s="306"/>
      <c r="BM24" s="306"/>
      <c r="BN24" s="306"/>
      <c r="BO24" s="306"/>
      <c r="BP24" s="306"/>
      <c r="BQ24" s="306"/>
      <c r="BR24" s="306"/>
      <c r="BS24" s="306"/>
      <c r="BT24" s="306"/>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row>
    <row r="25" spans="1:125" ht="28.55" x14ac:dyDescent="0.25">
      <c r="D25" s="265">
        <v>4</v>
      </c>
      <c r="E25" s="46" t="s">
        <v>732</v>
      </c>
      <c r="F25" s="265" t="s">
        <v>731</v>
      </c>
    </row>
  </sheetData>
  <mergeCells count="175">
    <mergeCell ref="CU17:CU18"/>
    <mergeCell ref="CV17:CV18"/>
    <mergeCell ref="CZ17:CZ18"/>
    <mergeCell ref="DA17:DA18"/>
    <mergeCell ref="DB17:DB18"/>
    <mergeCell ref="L17:L18"/>
    <mergeCell ref="M17:M18"/>
    <mergeCell ref="N17:N18"/>
    <mergeCell ref="O17:O18"/>
    <mergeCell ref="P17:P18"/>
    <mergeCell ref="AE17:AE18"/>
    <mergeCell ref="AI17:AI18"/>
    <mergeCell ref="AJ17:AJ18"/>
    <mergeCell ref="AK17:AK18"/>
    <mergeCell ref="A17:A18"/>
    <mergeCell ref="B17:B18"/>
    <mergeCell ref="C17:C18"/>
    <mergeCell ref="D17:D18"/>
    <mergeCell ref="E17:E18"/>
    <mergeCell ref="F17:F18"/>
    <mergeCell ref="G17:G18"/>
    <mergeCell ref="H17:H18"/>
    <mergeCell ref="I17:I18"/>
    <mergeCell ref="DB13:DB15"/>
    <mergeCell ref="DA13:DA15"/>
    <mergeCell ref="DC13:DC15"/>
    <mergeCell ref="CZ13:CZ15"/>
    <mergeCell ref="CU13:CU15"/>
    <mergeCell ref="CV13:CV15"/>
    <mergeCell ref="AI13:AI15"/>
    <mergeCell ref="AJ13:AJ15"/>
    <mergeCell ref="AK13:AK15"/>
    <mergeCell ref="AL13:AL15"/>
    <mergeCell ref="A13:A15"/>
    <mergeCell ref="B13:B15"/>
    <mergeCell ref="C13:C15"/>
    <mergeCell ref="D13:D15"/>
    <mergeCell ref="E13:E15"/>
    <mergeCell ref="F13:F15"/>
    <mergeCell ref="G13:G15"/>
    <mergeCell ref="H13:H15"/>
    <mergeCell ref="I13:I15"/>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CE10:CE12"/>
    <mergeCell ref="CH10:CH12"/>
    <mergeCell ref="CK10:CK12"/>
    <mergeCell ref="AZ10:AZ12"/>
    <mergeCell ref="DB10:DB12"/>
    <mergeCell ref="AI10:AI12"/>
    <mergeCell ref="AJ10:AJ12"/>
    <mergeCell ref="AK10:AK12"/>
    <mergeCell ref="AL10:AL12"/>
    <mergeCell ref="M10:M12"/>
    <mergeCell ref="N10:N12"/>
    <mergeCell ref="AE10:AE12"/>
    <mergeCell ref="BB8:BC8"/>
    <mergeCell ref="BD8:BG8"/>
    <mergeCell ref="Z8:Z9"/>
    <mergeCell ref="AA8:AA9"/>
    <mergeCell ref="AB8:AB9"/>
    <mergeCell ref="Q8:Q9"/>
    <mergeCell ref="R8:R9"/>
    <mergeCell ref="S8:S9"/>
    <mergeCell ref="A10:A12"/>
    <mergeCell ref="B10:B12"/>
    <mergeCell ref="D10:D12"/>
    <mergeCell ref="E10:E12"/>
    <mergeCell ref="F10:F12"/>
    <mergeCell ref="L10:L12"/>
    <mergeCell ref="CC8:CC9"/>
    <mergeCell ref="CD8:CD9"/>
    <mergeCell ref="CE8:CE9"/>
    <mergeCell ref="BK8:BL8"/>
    <mergeCell ref="BM8:BP8"/>
    <mergeCell ref="BQ8:BS8"/>
    <mergeCell ref="BT8:BU8"/>
    <mergeCell ref="BV8:BY8"/>
    <mergeCell ref="BZ8:CB8"/>
    <mergeCell ref="AS8:AT8"/>
    <mergeCell ref="C8:C9"/>
    <mergeCell ref="L8:L9"/>
    <mergeCell ref="M8:M9"/>
    <mergeCell ref="N8:P8"/>
    <mergeCell ref="E8:E9"/>
    <mergeCell ref="F8:F9"/>
    <mergeCell ref="K8:K9"/>
    <mergeCell ref="C10:C12"/>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T8:T9"/>
    <mergeCell ref="U8:U9"/>
    <mergeCell ref="V8:V9"/>
    <mergeCell ref="B8:B9"/>
    <mergeCell ref="D8:D9"/>
    <mergeCell ref="AM8:AM9"/>
    <mergeCell ref="G8:G9"/>
    <mergeCell ref="G10:G12"/>
    <mergeCell ref="H8:H9"/>
    <mergeCell ref="H10:H12"/>
    <mergeCell ref="I8:I9"/>
    <mergeCell ref="I10:I12"/>
    <mergeCell ref="J8:J9"/>
    <mergeCell ref="J10:J12"/>
    <mergeCell ref="O10:O12"/>
    <mergeCell ref="DT3:DT4"/>
    <mergeCell ref="AN8:AN9"/>
    <mergeCell ref="AO8:AO9"/>
    <mergeCell ref="AP8:AP9"/>
    <mergeCell ref="AQ8:AQ9"/>
    <mergeCell ref="AR8:AR9"/>
    <mergeCell ref="AD8:AD9"/>
    <mergeCell ref="AF8:AF9"/>
    <mergeCell ref="AG8:AG9"/>
    <mergeCell ref="AH8:AH9"/>
    <mergeCell ref="AI8:AK8"/>
    <mergeCell ref="AL8:AL9"/>
    <mergeCell ref="DS3:DS4"/>
    <mergeCell ref="CJ8:CJ9"/>
    <mergeCell ref="CK8:CK9"/>
    <mergeCell ref="DA8:DC8"/>
    <mergeCell ref="AU8:AX8"/>
    <mergeCell ref="AY8:BA8"/>
    <mergeCell ref="CF8:CF9"/>
    <mergeCell ref="CG8:CG9"/>
    <mergeCell ref="CH8:CH9"/>
    <mergeCell ref="CI8:CI9"/>
    <mergeCell ref="BH8:BJ8"/>
    <mergeCell ref="AE13:AE15"/>
    <mergeCell ref="P13:P15"/>
    <mergeCell ref="AL17:AL18"/>
    <mergeCell ref="AF10:AF12"/>
    <mergeCell ref="AF13:AF15"/>
    <mergeCell ref="AF17:AF18"/>
    <mergeCell ref="K10:K12"/>
    <mergeCell ref="P10:P12"/>
    <mergeCell ref="D20:F20"/>
    <mergeCell ref="J13:J15"/>
    <mergeCell ref="K13:K15"/>
    <mergeCell ref="J17:J18"/>
    <mergeCell ref="K17:K18"/>
    <mergeCell ref="L13:L15"/>
    <mergeCell ref="M13:M15"/>
    <mergeCell ref="N13:N15"/>
    <mergeCell ref="O13:O15"/>
  </mergeCells>
  <pageMargins left="1.2736614173228347" right="0.70866141732283472" top="0.74803149606299213" bottom="0.74803149606299213" header="0.31496062992125984" footer="0.31496062992125984"/>
  <pageSetup paperSize="5" scale="31" orientation="landscape" r:id="rId1"/>
  <ignoredErrors>
    <ignoredError sqref="Z10:Z12" unlockedFormula="1"/>
  </ignoredErrors>
  <drawing r:id="rId2"/>
  <extLst>
    <ext xmlns:x14="http://schemas.microsoft.com/office/spreadsheetml/2009/9/main" uri="{78C0D931-6437-407d-A8EE-F0AAD7539E65}">
      <x14:conditionalFormattings>
        <x14:conditionalFormatting xmlns:xm="http://schemas.microsoft.com/office/excel/2006/main">
          <x14:cfRule type="cellIs" priority="270" operator="equal" id="{3581B528-6013-4113-B787-152D003A3FC1}">
            <xm:f>'DATOS '!$A$6</xm:f>
            <x14:dxf>
              <fill>
                <patternFill>
                  <bgColor rgb="FF00B050"/>
                </patternFill>
              </fill>
            </x14:dxf>
          </x14:cfRule>
          <x14:cfRule type="cellIs" priority="271" operator="equal" id="{63AB54CB-E0F3-46AF-8ACB-B224DDD1E649}">
            <xm:f>'DATOS '!$A$5</xm:f>
            <x14:dxf>
              <fill>
                <patternFill>
                  <bgColor rgb="FF92D050"/>
                </patternFill>
              </fill>
            </x14:dxf>
          </x14:cfRule>
          <x14:cfRule type="cellIs" priority="272" operator="equal" id="{5AAEB860-0921-4D61-85F7-3F34E35F9DA0}">
            <xm:f>'DATOS '!$A$4</xm:f>
            <x14:dxf>
              <fill>
                <patternFill>
                  <bgColor rgb="FFFFFF00"/>
                </patternFill>
              </fill>
            </x14:dxf>
          </x14:cfRule>
          <x14:cfRule type="cellIs" priority="273" operator="equal" id="{DB2845A9-6B1E-424F-87C6-CECF127B5E9D}">
            <xm:f>'DATOS '!$A$3</xm:f>
            <x14:dxf>
              <fill>
                <patternFill>
                  <bgColor rgb="FFFFC000"/>
                </patternFill>
              </fill>
            </x14:dxf>
          </x14:cfRule>
          <x14:cfRule type="cellIs" priority="274" operator="equal" id="{C7D07FF5-796E-44DC-94DF-9841C7618938}">
            <xm:f>'DATOS '!$A$2</xm:f>
            <x14:dxf>
              <fill>
                <patternFill>
                  <bgColor rgb="FFFF0000"/>
                </patternFill>
              </fill>
            </x14:dxf>
          </x14:cfRule>
          <xm:sqref>N10 AI10 N13:N14 N16 AI13 AI16</xm:sqref>
        </x14:conditionalFormatting>
        <x14:conditionalFormatting xmlns:xm="http://schemas.microsoft.com/office/excel/2006/main">
          <x14:cfRule type="cellIs" priority="275" operator="equal" id="{63592E8F-EB51-44DD-829A-060613CA8381}">
            <xm:f>'DATOS '!$A$13</xm:f>
            <x14:dxf>
              <fill>
                <patternFill>
                  <bgColor rgb="FF00B050"/>
                </patternFill>
              </fill>
            </x14:dxf>
          </x14:cfRule>
          <x14:cfRule type="cellIs" priority="276" operator="equal" id="{C9D7971D-8EF3-4B16-A906-1A862BC0DC07}">
            <xm:f>'DATOS '!$A$12</xm:f>
            <x14:dxf>
              <fill>
                <patternFill>
                  <bgColor rgb="FF92D050"/>
                </patternFill>
              </fill>
            </x14:dxf>
          </x14:cfRule>
          <x14:cfRule type="cellIs" priority="277" operator="equal" id="{32FAC9BE-1B93-4BDE-9C3E-0F1567FB50B9}">
            <xm:f>'DATOS '!$A$11</xm:f>
            <x14:dxf>
              <fill>
                <patternFill>
                  <bgColor rgb="FFFFFF00"/>
                </patternFill>
              </fill>
            </x14:dxf>
          </x14:cfRule>
          <x14:cfRule type="cellIs" priority="278" operator="equal" id="{1C0AB6EC-3D36-48FC-95D5-29B8A8D74FC4}">
            <xm:f>'DATOS '!$A$10</xm:f>
            <x14:dxf>
              <fill>
                <patternFill>
                  <bgColor rgb="FFFFC000"/>
                </patternFill>
              </fill>
            </x14:dxf>
          </x14:cfRule>
          <x14:cfRule type="cellIs" priority="279" operator="equal" id="{6951F159-CACB-4E25-B0F9-8CDAA0153B13}">
            <xm:f>'DATOS '!$A$9</xm:f>
            <x14:dxf>
              <fill>
                <patternFill>
                  <bgColor rgb="FFFF0000"/>
                </patternFill>
              </fill>
            </x14:dxf>
          </x14:cfRule>
          <xm:sqref>O10 AJ10 O13:O14 O16 AJ13 AJ16</xm:sqref>
        </x14:conditionalFormatting>
        <x14:conditionalFormatting xmlns:xm="http://schemas.microsoft.com/office/excel/2006/main">
          <x14:cfRule type="cellIs" priority="280" operator="equal" id="{644EA223-1B9F-4D70-BDDB-54D0A0ACDA3A}">
            <xm:f>'DATOS '!$A$19</xm:f>
            <x14:dxf>
              <fill>
                <patternFill>
                  <bgColor rgb="FF92D050"/>
                </patternFill>
              </fill>
            </x14:dxf>
          </x14:cfRule>
          <x14:cfRule type="cellIs" priority="281" operator="equal" id="{8D682805-5B57-4A4F-B84D-2C9912067687}">
            <xm:f>'DATOS '!$A$18</xm:f>
            <x14:dxf>
              <fill>
                <patternFill>
                  <bgColor rgb="FFFFFF00"/>
                </patternFill>
              </fill>
            </x14:dxf>
          </x14:cfRule>
          <x14:cfRule type="cellIs" priority="282" operator="equal" id="{6EE34CB8-9A1D-4BAA-A212-486C01B155C1}">
            <xm:f>'DATOS '!$A$17</xm:f>
            <x14:dxf>
              <fill>
                <patternFill>
                  <bgColor rgb="FFFFC000"/>
                </patternFill>
              </fill>
            </x14:dxf>
          </x14:cfRule>
          <x14:cfRule type="cellIs" priority="283" operator="equal" id="{98D548AD-2A95-420C-A8E0-CFCD41399719}">
            <xm:f>'DATOS '!$A$16</xm:f>
            <x14:dxf>
              <fill>
                <patternFill>
                  <bgColor rgb="FFFF0000"/>
                </patternFill>
              </fill>
            </x14:dxf>
          </x14:cfRule>
          <xm:sqref>CU10:CV10 CZ10:DB10 AL10 CU13:CV14 CU16:CV16 CZ13:DC13 CZ16 DB16</xm:sqref>
        </x14:conditionalFormatting>
        <x14:conditionalFormatting xmlns:xm="http://schemas.microsoft.com/office/excel/2006/main">
          <x14:cfRule type="cellIs" priority="200" operator="equal" id="{1EED28F9-D33A-4C07-8D29-3818EA82DC53}">
            <xm:f>'DATOS '!$A$19</xm:f>
            <x14:dxf>
              <fill>
                <patternFill>
                  <bgColor rgb="FF92D050"/>
                </patternFill>
              </fill>
            </x14:dxf>
          </x14:cfRule>
          <x14:cfRule type="cellIs" priority="201" operator="equal" id="{61E92972-ADF0-442A-90DB-159F6194B119}">
            <xm:f>'DATOS '!$A$18</xm:f>
            <x14:dxf>
              <fill>
                <patternFill>
                  <bgColor rgb="FFFFFF00"/>
                </patternFill>
              </fill>
            </x14:dxf>
          </x14:cfRule>
          <x14:cfRule type="cellIs" priority="202" operator="equal" id="{91796FE9-AC0A-4B8A-920A-DAF997E87449}">
            <xm:f>'DATOS '!$A$17</xm:f>
            <x14:dxf>
              <fill>
                <patternFill>
                  <bgColor rgb="FFFFC000"/>
                </patternFill>
              </fill>
            </x14:dxf>
          </x14:cfRule>
          <x14:cfRule type="cellIs" priority="203"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27" operator="equal" id="{774D086E-04D0-4469-BB12-4C0A2DC68B93}">
            <xm:f>'DATOS '!$A$19</xm:f>
            <x14:dxf>
              <fill>
                <patternFill>
                  <bgColor rgb="FF92D050"/>
                </patternFill>
              </fill>
            </x14:dxf>
          </x14:cfRule>
          <x14:cfRule type="cellIs" priority="28" operator="equal" id="{1802FE3F-3A51-4C3A-89B3-50A30D08B6E6}">
            <xm:f>'DATOS '!$A$18</xm:f>
            <x14:dxf>
              <fill>
                <patternFill>
                  <bgColor rgb="FFFFFF00"/>
                </patternFill>
              </fill>
            </x14:dxf>
          </x14:cfRule>
          <x14:cfRule type="cellIs" priority="29" operator="equal" id="{ABFDD1C3-EDF1-4A85-9125-074020C81C54}">
            <xm:f>'DATOS '!$A$17</xm:f>
            <x14:dxf>
              <fill>
                <patternFill>
                  <bgColor rgb="FFFFC000"/>
                </patternFill>
              </fill>
            </x14:dxf>
          </x14:cfRule>
          <x14:cfRule type="cellIs" priority="30" operator="equal" id="{8AC06CDE-A081-4AE9-923F-17F66E43ABFC}">
            <xm:f>'DATOS '!$A$16</xm:f>
            <x14:dxf>
              <fill>
                <patternFill>
                  <bgColor rgb="FFFF0000"/>
                </patternFill>
              </fill>
            </x14:dxf>
          </x14:cfRule>
          <xm:sqref>AK10 AK13 AK16</xm:sqref>
        </x14:conditionalFormatting>
        <x14:conditionalFormatting xmlns:xm="http://schemas.microsoft.com/office/excel/2006/main">
          <x14:cfRule type="cellIs" priority="23" operator="equal" id="{78540AE0-4345-4FC1-ABAB-49D477D7B3FB}">
            <xm:f>'DATOS '!$A$19</xm:f>
            <x14:dxf>
              <fill>
                <patternFill>
                  <bgColor rgb="FF92D050"/>
                </patternFill>
              </fill>
            </x14:dxf>
          </x14:cfRule>
          <x14:cfRule type="cellIs" priority="24" operator="equal" id="{0F1FD63A-BAEB-4CF4-A9FC-5135816F90F5}">
            <xm:f>'DATOS '!$A$18</xm:f>
            <x14:dxf>
              <fill>
                <patternFill>
                  <bgColor rgb="FFFFFF00"/>
                </patternFill>
              </fill>
            </x14:dxf>
          </x14:cfRule>
          <x14:cfRule type="cellIs" priority="25" operator="equal" id="{BD0CEC7C-550B-4BC2-B2F9-76B7A201CB9A}">
            <xm:f>'DATOS '!$A$17</xm:f>
            <x14:dxf>
              <fill>
                <patternFill>
                  <bgColor rgb="FFFFC000"/>
                </patternFill>
              </fill>
            </x14:dxf>
          </x14:cfRule>
          <x14:cfRule type="cellIs" priority="26"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9" operator="equal" id="{1C392D3E-0EAF-47AC-B7D7-4C87E0411AF3}">
            <xm:f>'DATOS '!$A$6</xm:f>
            <x14:dxf>
              <fill>
                <patternFill>
                  <bgColor rgb="FF00B050"/>
                </patternFill>
              </fill>
            </x14:dxf>
          </x14:cfRule>
          <x14:cfRule type="cellIs" priority="10" operator="equal" id="{F779EB97-3D27-4FDA-A950-7E6B67DC7051}">
            <xm:f>'DATOS '!$A$5</xm:f>
            <x14:dxf>
              <fill>
                <patternFill>
                  <bgColor rgb="FF92D050"/>
                </patternFill>
              </fill>
            </x14:dxf>
          </x14:cfRule>
          <x14:cfRule type="cellIs" priority="11" operator="equal" id="{97BDC9CF-80B0-4913-8FF3-4D0AD299F6A1}">
            <xm:f>'DATOS '!$A$4</xm:f>
            <x14:dxf>
              <fill>
                <patternFill>
                  <bgColor rgb="FFFFFF00"/>
                </patternFill>
              </fill>
            </x14:dxf>
          </x14:cfRule>
          <x14:cfRule type="cellIs" priority="12" operator="equal" id="{27A18426-6A0B-419F-8374-F20EDA5693E4}">
            <xm:f>'DATOS '!$A$3</xm:f>
            <x14:dxf>
              <fill>
                <patternFill>
                  <bgColor rgb="FFFFC000"/>
                </patternFill>
              </fill>
            </x14:dxf>
          </x14:cfRule>
          <x14:cfRule type="cellIs" priority="13" operator="equal" id="{5B548428-4A51-4897-BA68-AB50CCF6E284}">
            <xm:f>'DATOS '!$A$2</xm:f>
            <x14:dxf>
              <fill>
                <patternFill>
                  <bgColor rgb="FFFF0000"/>
                </patternFill>
              </fill>
            </x14:dxf>
          </x14:cfRule>
          <xm:sqref>N17 AI17</xm:sqref>
        </x14:conditionalFormatting>
        <x14:conditionalFormatting xmlns:xm="http://schemas.microsoft.com/office/excel/2006/main">
          <x14:cfRule type="cellIs" priority="14" operator="equal" id="{D86AD541-9A1A-42C9-8528-E5C7E039A710}">
            <xm:f>'DATOS '!$A$13</xm:f>
            <x14:dxf>
              <fill>
                <patternFill>
                  <bgColor rgb="FF00B050"/>
                </patternFill>
              </fill>
            </x14:dxf>
          </x14:cfRule>
          <x14:cfRule type="cellIs" priority="15" operator="equal" id="{CD980829-7285-4F3F-9CAB-38BB99D7550A}">
            <xm:f>'DATOS '!$A$12</xm:f>
            <x14:dxf>
              <fill>
                <patternFill>
                  <bgColor rgb="FF92D050"/>
                </patternFill>
              </fill>
            </x14:dxf>
          </x14:cfRule>
          <x14:cfRule type="cellIs" priority="16" operator="equal" id="{19AAFA2C-2BE4-45CF-9393-FC615907DDAD}">
            <xm:f>'DATOS '!$A$11</xm:f>
            <x14:dxf>
              <fill>
                <patternFill>
                  <bgColor rgb="FFFFFF00"/>
                </patternFill>
              </fill>
            </x14:dxf>
          </x14:cfRule>
          <x14:cfRule type="cellIs" priority="17" operator="equal" id="{DF342A01-5D86-4D01-8DB1-33633118EF45}">
            <xm:f>'DATOS '!$A$10</xm:f>
            <x14:dxf>
              <fill>
                <patternFill>
                  <bgColor rgb="FFFFC000"/>
                </patternFill>
              </fill>
            </x14:dxf>
          </x14:cfRule>
          <x14:cfRule type="cellIs" priority="18" operator="equal" id="{9A543FFF-455F-4908-8D7A-FA422C960265}">
            <xm:f>'DATOS '!$A$9</xm:f>
            <x14:dxf>
              <fill>
                <patternFill>
                  <bgColor rgb="FFFF0000"/>
                </patternFill>
              </fill>
            </x14:dxf>
          </x14:cfRule>
          <xm:sqref>O17 AJ17</xm:sqref>
        </x14:conditionalFormatting>
        <x14:conditionalFormatting xmlns:xm="http://schemas.microsoft.com/office/excel/2006/main">
          <x14:cfRule type="cellIs" priority="19" operator="equal" id="{5C18EAE6-B439-4676-93F4-D59CABED3821}">
            <xm:f>'DATOS '!$A$19</xm:f>
            <x14:dxf>
              <fill>
                <patternFill>
                  <bgColor rgb="FF92D050"/>
                </patternFill>
              </fill>
            </x14:dxf>
          </x14:cfRule>
          <x14:cfRule type="cellIs" priority="20" operator="equal" id="{24A3D314-C5A4-4D80-BC64-AC3EF17E864C}">
            <xm:f>'DATOS '!$A$18</xm:f>
            <x14:dxf>
              <fill>
                <patternFill>
                  <bgColor rgb="FFFFFF00"/>
                </patternFill>
              </fill>
            </x14:dxf>
          </x14:cfRule>
          <x14:cfRule type="cellIs" priority="21" operator="equal" id="{C3A18F0C-F2BA-4C67-A40C-6044B8D9D83F}">
            <xm:f>'DATOS '!$A$17</xm:f>
            <x14:dxf>
              <fill>
                <patternFill>
                  <bgColor rgb="FFFFC000"/>
                </patternFill>
              </fill>
            </x14:dxf>
          </x14:cfRule>
          <x14:cfRule type="cellIs" priority="22" operator="equal" id="{8E0D931B-41B9-4AA6-9805-8155C8736271}">
            <xm:f>'DATOS '!$A$16</xm:f>
            <x14:dxf>
              <fill>
                <patternFill>
                  <bgColor rgb="FFFF0000"/>
                </patternFill>
              </fill>
            </x14:dxf>
          </x14:cfRule>
          <xm:sqref>CU17:CV18 CZ17 DB17</xm:sqref>
        </x14:conditionalFormatting>
        <x14:conditionalFormatting xmlns:xm="http://schemas.microsoft.com/office/excel/2006/main">
          <x14:cfRule type="cellIs" priority="5" operator="equal" id="{A82B2FAB-4057-4947-B66C-266E8C37A5D4}">
            <xm:f>'DATOS '!$A$19</xm:f>
            <x14:dxf>
              <fill>
                <patternFill>
                  <bgColor rgb="FF92D050"/>
                </patternFill>
              </fill>
            </x14:dxf>
          </x14:cfRule>
          <x14:cfRule type="cellIs" priority="6" operator="equal" id="{652F4A56-5976-4544-9D5C-3DC76A2A42B9}">
            <xm:f>'DATOS '!$A$18</xm:f>
            <x14:dxf>
              <fill>
                <patternFill>
                  <bgColor rgb="FFFFFF00"/>
                </patternFill>
              </fill>
            </x14:dxf>
          </x14:cfRule>
          <x14:cfRule type="cellIs" priority="7" operator="equal" id="{07496863-7272-4DC3-92CE-E60CB77EAF17}">
            <xm:f>'DATOS '!$A$17</xm:f>
            <x14:dxf>
              <fill>
                <patternFill>
                  <bgColor rgb="FFFFC000"/>
                </patternFill>
              </fill>
            </x14:dxf>
          </x14:cfRule>
          <x14:cfRule type="cellIs" priority="8" operator="equal" id="{2F8AC4CD-788D-40A0-A71D-A3D97CFC8CF0}">
            <xm:f>'DATOS '!$A$16</xm:f>
            <x14:dxf>
              <fill>
                <patternFill>
                  <bgColor rgb="FFFF0000"/>
                </patternFill>
              </fill>
            </x14:dxf>
          </x14:cfRule>
          <xm:sqref>AK17</xm:sqref>
        </x14:conditionalFormatting>
        <x14:conditionalFormatting xmlns:xm="http://schemas.microsoft.com/office/excel/2006/main">
          <x14:cfRule type="cellIs" priority="1" operator="equal" id="{FB974D95-C78A-44F9-ADF3-15BD73C2D725}">
            <xm:f>'DATOS '!$A$19</xm:f>
            <x14:dxf>
              <fill>
                <patternFill>
                  <bgColor rgb="FF92D050"/>
                </patternFill>
              </fill>
            </x14:dxf>
          </x14:cfRule>
          <x14:cfRule type="cellIs" priority="2" operator="equal" id="{1087A8D4-DEEB-45D1-9A1A-892B0BD8FFB1}">
            <xm:f>'DATOS '!$A$18</xm:f>
            <x14:dxf>
              <fill>
                <patternFill>
                  <bgColor rgb="FFFFFF00"/>
                </patternFill>
              </fill>
            </x14:dxf>
          </x14:cfRule>
          <x14:cfRule type="cellIs" priority="3" operator="equal" id="{DEFCAED4-964A-4C8E-9FDA-106A256CFFB0}">
            <xm:f>'DATOS '!$A$17</xm:f>
            <x14:dxf>
              <fill>
                <patternFill>
                  <bgColor rgb="FFFFC000"/>
                </patternFill>
              </fill>
            </x14:dxf>
          </x14:cfRule>
          <x14:cfRule type="cellIs" priority="4" operator="equal" id="{9B6B376B-E9B4-4A5B-841D-8A077B8F2EDD}">
            <xm:f>'DATOS '!$A$16</xm:f>
            <x14:dxf>
              <fill>
                <patternFill>
                  <bgColor rgb="FFFF0000"/>
                </patternFill>
              </fill>
            </x14:dxf>
          </x14:cfRule>
          <xm:sqref>P17</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'DATOS '!$A$24:$A$26</xm:f>
          </x14:formula1>
          <xm:sqref>AL10:AL14 AL16:AL17</xm:sqref>
        </x14:dataValidation>
        <x14:dataValidation type="list" allowBlank="1" showInputMessage="1" showErrorMessage="1">
          <x14:formula1>
            <xm:f>Validacion!$J$1:$J$4</xm:f>
          </x14:formula1>
          <xm:sqref>AG10:AH17</xm:sqref>
        </x14:dataValidation>
        <x14:dataValidation type="list" allowBlank="1" showInputMessage="1" showErrorMessage="1">
          <x14:formula1>
            <xm:f>'DATOS '!$A$9:$A$13</xm:f>
          </x14:formula1>
          <xm:sqref>O10:O17</xm:sqref>
        </x14:dataValidation>
        <x14:dataValidation type="list" allowBlank="1" showInputMessage="1" showErrorMessage="1">
          <x14:formula1>
            <xm:f>'DATOS '!$A$2:$A$6</xm:f>
          </x14:formula1>
          <xm:sqref>N10:N17</xm:sqref>
        </x14:dataValidation>
        <x14:dataValidation type="list" allowBlank="1" showInputMessage="1" showErrorMessage="1">
          <x14:formula1>
            <xm:f>'DATOS '!$C$32:$C$56</xm:f>
          </x14:formula1>
          <xm:sqref>D10:D18</xm:sqref>
        </x14:dataValidation>
        <x14:dataValidation type="list" allowBlank="1" showInputMessage="1" showErrorMessage="1">
          <x14:formula1>
            <xm:f>'DATOS '!$B$32:$B$35</xm:f>
          </x14:formula1>
          <xm:sqref>B10:B18</xm:sqref>
        </x14:dataValidation>
        <x14:dataValidation type="list" allowBlank="1" showInputMessage="1" showErrorMessage="1">
          <x14:formula1>
            <xm:f>'DATOS '!$A$32:$A$39</xm:f>
          </x14:formula1>
          <xm:sqref>A10:A18</xm:sqref>
        </x14:dataValidation>
        <x14:dataValidation type="list" allowBlank="1" showInputMessage="1" showErrorMessage="1">
          <x14:formula1>
            <xm:f>'DATOS '!$E$32:$E$41</xm:f>
          </x14:formula1>
          <xm:sqref>C10:C18</xm:sqref>
        </x14:dataValidation>
        <x14:dataValidation type="list" allowBlank="1" showInputMessage="1" showErrorMessage="1">
          <x14:formula1>
            <xm:f>'DATOS '!$E$24:$E$26</xm:f>
          </x14:formula1>
          <xm:sqref>AA18 AA13 AB10:AB18</xm:sqref>
        </x14:dataValidation>
        <x14:dataValidation type="list" allowBlank="1" showInputMessage="1" showErrorMessage="1">
          <x14:formula1>
            <xm:f>'DATOS '!$C$24:$C$25</xm:f>
          </x14:formula1>
          <xm:sqref>R10:R18</xm:sqref>
        </x14:dataValidation>
        <x14:dataValidation type="list" allowBlank="1" showInputMessage="1" showErrorMessage="1">
          <x14:formula1>
            <xm:f>Validacion!$G$2:$G$4</xm:f>
          </x14:formula1>
          <xm:sqref>Y10:Y18</xm:sqref>
        </x14:dataValidation>
        <x14:dataValidation type="list" allowBlank="1" showInputMessage="1" showErrorMessage="1">
          <x14:formula1>
            <xm:f>Validacion!$F$2:$F$3</xm:f>
          </x14:formula1>
          <xm:sqref>X10:X18</xm:sqref>
        </x14:dataValidation>
        <x14:dataValidation type="list" allowBlank="1" showInputMessage="1" showErrorMessage="1">
          <x14:formula1>
            <xm:f>Validacion!$E$2:$E$3</xm:f>
          </x14:formula1>
          <xm:sqref>W10:W18</xm:sqref>
        </x14:dataValidation>
        <x14:dataValidation type="list" allowBlank="1" showInputMessage="1" showErrorMessage="1">
          <x14:formula1>
            <xm:f>Validacion!$D$2:$D$4</xm:f>
          </x14:formula1>
          <xm:sqref>V10:V18</xm:sqref>
        </x14:dataValidation>
        <x14:dataValidation type="list" allowBlank="1" showInputMessage="1" showErrorMessage="1">
          <x14:formula1>
            <xm:f>Validacion!$C$2:$C$3</xm:f>
          </x14:formula1>
          <xm:sqref>U10:U18</xm:sqref>
        </x14:dataValidation>
        <x14:dataValidation type="list" allowBlank="1" showInputMessage="1" showErrorMessage="1">
          <x14:formula1>
            <xm:f>Validacion!$B$2:$B$3</xm:f>
          </x14:formula1>
          <xm:sqref>T10:T18</xm:sqref>
        </x14:dataValidation>
        <x14:dataValidation type="list" allowBlank="1" showInputMessage="1" showErrorMessage="1">
          <x14:formula1>
            <xm:f>Validacion!$A$2:$A$3</xm:f>
          </x14:formula1>
          <xm:sqref>S10:S18</xm:sqref>
        </x14:dataValidation>
        <x14:dataValidation type="list" allowBlank="1" showInputMessage="1" showErrorMessage="1">
          <x14:formula1>
            <xm:f>Validacion!$I$15:$I$19</xm:f>
          </x14:formula1>
          <xm:sqref>AI10:AI18</xm:sqref>
        </x14:dataValidation>
        <x14:dataValidation type="list" allowBlank="1" showInputMessage="1" showErrorMessage="1">
          <x14:formula1>
            <xm:f>Validacion!$I$23:$I$27</xm:f>
          </x14:formula1>
          <xm:sqref>AJ10:AJ18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402"/>
      <c r="B1" s="514" t="s">
        <v>228</v>
      </c>
      <c r="C1" s="515"/>
      <c r="D1" s="515"/>
      <c r="E1" s="515"/>
      <c r="F1" s="515"/>
      <c r="G1" s="515"/>
      <c r="H1" s="515"/>
      <c r="I1" s="515"/>
      <c r="J1" s="515"/>
      <c r="K1" s="515"/>
      <c r="L1" s="515"/>
      <c r="M1" s="515"/>
      <c r="N1" s="515"/>
      <c r="O1" s="515"/>
      <c r="P1" s="515"/>
      <c r="Q1" s="515"/>
      <c r="R1" s="515"/>
      <c r="S1" s="515" t="s">
        <v>228</v>
      </c>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20"/>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512"/>
      <c r="B2" s="516"/>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21"/>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13"/>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22"/>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23"/>
      <c r="DT3" s="523"/>
      <c r="DU3" s="524"/>
      <c r="DV3" s="524"/>
      <c r="DW3" s="524"/>
      <c r="DX3" s="524"/>
      <c r="DY3" s="524"/>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23"/>
      <c r="DT4" s="523"/>
      <c r="DU4" s="525"/>
      <c r="DV4" s="525"/>
      <c r="DW4" s="525"/>
      <c r="DX4" s="525"/>
      <c r="DY4" s="525"/>
    </row>
    <row r="5" spans="1:129" ht="28.55" customHeight="1" x14ac:dyDescent="0.25">
      <c r="A5" s="613" t="s">
        <v>40</v>
      </c>
      <c r="B5" s="613"/>
      <c r="C5" s="613"/>
      <c r="D5" s="613"/>
      <c r="E5" s="613"/>
      <c r="F5" s="533" t="s">
        <v>41</v>
      </c>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533"/>
      <c r="AJ5" s="533"/>
      <c r="AK5" s="533"/>
      <c r="AL5" s="534" t="s">
        <v>51</v>
      </c>
      <c r="AM5" s="534"/>
      <c r="AN5" s="534"/>
      <c r="AO5" s="534"/>
      <c r="AP5" s="534"/>
      <c r="AQ5" s="534"/>
      <c r="AR5" s="534"/>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29" t="s">
        <v>231</v>
      </c>
      <c r="CD5" s="530"/>
      <c r="CE5" s="530"/>
      <c r="CF5" s="530"/>
      <c r="CG5" s="530"/>
      <c r="CH5" s="530"/>
      <c r="CI5" s="530"/>
      <c r="CJ5" s="530"/>
      <c r="CK5" s="531"/>
      <c r="DS5" s="523"/>
      <c r="DT5" s="523"/>
      <c r="DU5" s="65" t="s">
        <v>15</v>
      </c>
      <c r="DV5" s="65" t="s">
        <v>150</v>
      </c>
      <c r="DW5" s="65" t="s">
        <v>150</v>
      </c>
      <c r="DX5" s="65">
        <v>1</v>
      </c>
      <c r="DY5" s="65">
        <v>1</v>
      </c>
    </row>
    <row r="6" spans="1:129" ht="34.5" customHeight="1" x14ac:dyDescent="0.25">
      <c r="A6" s="613"/>
      <c r="B6" s="613"/>
      <c r="C6" s="613"/>
      <c r="D6" s="613"/>
      <c r="E6" s="61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533"/>
      <c r="AH6" s="533"/>
      <c r="AI6" s="533"/>
      <c r="AJ6" s="533"/>
      <c r="AK6" s="533"/>
      <c r="AL6" s="534"/>
      <c r="AM6" s="534"/>
      <c r="AN6" s="534"/>
      <c r="AO6" s="534"/>
      <c r="AP6" s="534"/>
      <c r="AQ6" s="534"/>
      <c r="AR6" s="534"/>
      <c r="AS6" s="528" t="s">
        <v>189</v>
      </c>
      <c r="AT6" s="535"/>
      <c r="AU6" s="535"/>
      <c r="AV6" s="535"/>
      <c r="AW6" s="535"/>
      <c r="AX6" s="535"/>
      <c r="AY6" s="535"/>
      <c r="AZ6" s="535"/>
      <c r="BA6" s="535"/>
      <c r="BB6" s="526" t="s">
        <v>192</v>
      </c>
      <c r="BC6" s="527"/>
      <c r="BD6" s="527"/>
      <c r="BE6" s="527"/>
      <c r="BF6" s="527"/>
      <c r="BG6" s="527"/>
      <c r="BH6" s="527"/>
      <c r="BI6" s="527"/>
      <c r="BJ6" s="528"/>
      <c r="BK6" s="526" t="s">
        <v>191</v>
      </c>
      <c r="BL6" s="527"/>
      <c r="BM6" s="527"/>
      <c r="BN6" s="527"/>
      <c r="BO6" s="527"/>
      <c r="BP6" s="527"/>
      <c r="BQ6" s="527"/>
      <c r="BR6" s="527"/>
      <c r="BS6" s="528"/>
      <c r="BT6" s="526" t="s">
        <v>190</v>
      </c>
      <c r="BU6" s="527"/>
      <c r="BV6" s="527"/>
      <c r="BW6" s="527"/>
      <c r="BX6" s="527"/>
      <c r="BY6" s="527"/>
      <c r="BZ6" s="527"/>
      <c r="CA6" s="527"/>
      <c r="CB6" s="528"/>
      <c r="CC6" s="529" t="s">
        <v>232</v>
      </c>
      <c r="CD6" s="530"/>
      <c r="CE6" s="530"/>
      <c r="CF6" s="530"/>
      <c r="CG6" s="530"/>
      <c r="CH6" s="530"/>
      <c r="CI6" s="530"/>
      <c r="CJ6" s="530"/>
      <c r="CK6" s="531"/>
      <c r="DS6" s="523"/>
      <c r="DT6" s="523"/>
      <c r="DU6" s="65" t="s">
        <v>15</v>
      </c>
      <c r="DV6" s="65" t="s">
        <v>152</v>
      </c>
      <c r="DW6" s="65" t="s">
        <v>150</v>
      </c>
      <c r="DX6" s="65">
        <v>0</v>
      </c>
      <c r="DY6" s="65">
        <v>1</v>
      </c>
    </row>
    <row r="7" spans="1:129" ht="34.5" customHeight="1" x14ac:dyDescent="0.25">
      <c r="A7" s="159"/>
      <c r="B7" s="159"/>
      <c r="C7" s="159"/>
      <c r="D7" s="159"/>
      <c r="E7" s="159"/>
      <c r="F7" s="160"/>
      <c r="G7" s="612" t="s">
        <v>255</v>
      </c>
      <c r="H7" s="612"/>
      <c r="I7" s="612"/>
      <c r="J7" s="612"/>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523"/>
      <c r="DT7" s="523"/>
      <c r="DU7" s="65"/>
      <c r="DV7" s="65"/>
      <c r="DW7" s="65"/>
      <c r="DX7" s="65"/>
      <c r="DY7" s="65"/>
    </row>
    <row r="8" spans="1:129" ht="33.799999999999997" customHeight="1" x14ac:dyDescent="0.25">
      <c r="A8" s="532" t="s">
        <v>0</v>
      </c>
      <c r="B8" s="532" t="s">
        <v>1</v>
      </c>
      <c r="C8" s="532" t="s">
        <v>572</v>
      </c>
      <c r="D8" s="532" t="s">
        <v>2</v>
      </c>
      <c r="E8" s="532" t="s">
        <v>39</v>
      </c>
      <c r="F8" s="532" t="s">
        <v>288</v>
      </c>
      <c r="G8" s="532" t="s">
        <v>251</v>
      </c>
      <c r="H8" s="532" t="s">
        <v>252</v>
      </c>
      <c r="I8" s="532" t="s">
        <v>253</v>
      </c>
      <c r="J8" s="532" t="s">
        <v>254</v>
      </c>
      <c r="K8" s="532" t="s">
        <v>249</v>
      </c>
      <c r="L8" s="532" t="s">
        <v>46</v>
      </c>
      <c r="M8" s="532" t="s">
        <v>47</v>
      </c>
      <c r="N8" s="532" t="s">
        <v>35</v>
      </c>
      <c r="O8" s="532"/>
      <c r="P8" s="532"/>
      <c r="Q8" s="532" t="s">
        <v>170</v>
      </c>
      <c r="R8" s="532" t="s">
        <v>157</v>
      </c>
      <c r="S8" s="532" t="s">
        <v>176</v>
      </c>
      <c r="T8" s="532" t="s">
        <v>177</v>
      </c>
      <c r="U8" s="532" t="s">
        <v>178</v>
      </c>
      <c r="V8" s="532" t="s">
        <v>179</v>
      </c>
      <c r="W8" s="532" t="s">
        <v>180</v>
      </c>
      <c r="X8" s="532" t="s">
        <v>181</v>
      </c>
      <c r="Y8" s="532" t="s">
        <v>182</v>
      </c>
      <c r="Z8" s="532" t="s">
        <v>28</v>
      </c>
      <c r="AA8" s="532" t="s">
        <v>183</v>
      </c>
      <c r="AB8" s="532" t="s">
        <v>184</v>
      </c>
      <c r="AC8" s="88"/>
      <c r="AD8" s="532" t="s">
        <v>185</v>
      </c>
      <c r="AE8" s="88"/>
      <c r="AF8" s="532" t="s">
        <v>186</v>
      </c>
      <c r="AG8" s="532" t="s">
        <v>187</v>
      </c>
      <c r="AH8" s="532" t="s">
        <v>188</v>
      </c>
      <c r="AI8" s="532" t="s">
        <v>3</v>
      </c>
      <c r="AJ8" s="532"/>
      <c r="AK8" s="532"/>
      <c r="AL8" s="532" t="s">
        <v>48</v>
      </c>
      <c r="AM8" s="532" t="s">
        <v>159</v>
      </c>
      <c r="AN8" s="532" t="s">
        <v>160</v>
      </c>
      <c r="AO8" s="532" t="s">
        <v>161</v>
      </c>
      <c r="AP8" s="532" t="s">
        <v>36</v>
      </c>
      <c r="AQ8" s="532" t="s">
        <v>37</v>
      </c>
      <c r="AR8" s="532" t="s">
        <v>162</v>
      </c>
      <c r="AS8" s="539" t="s">
        <v>49</v>
      </c>
      <c r="AT8" s="540"/>
      <c r="AU8" s="536" t="s">
        <v>166</v>
      </c>
      <c r="AV8" s="537"/>
      <c r="AW8" s="537"/>
      <c r="AX8" s="538"/>
      <c r="AY8" s="536" t="s">
        <v>165</v>
      </c>
      <c r="AZ8" s="537"/>
      <c r="BA8" s="538"/>
      <c r="BB8" s="539" t="s">
        <v>49</v>
      </c>
      <c r="BC8" s="540"/>
      <c r="BD8" s="536" t="s">
        <v>166</v>
      </c>
      <c r="BE8" s="537"/>
      <c r="BF8" s="537"/>
      <c r="BG8" s="538"/>
      <c r="BH8" s="536" t="s">
        <v>165</v>
      </c>
      <c r="BI8" s="537"/>
      <c r="BJ8" s="538"/>
      <c r="BK8" s="539" t="s">
        <v>49</v>
      </c>
      <c r="BL8" s="540"/>
      <c r="BM8" s="536" t="s">
        <v>166</v>
      </c>
      <c r="BN8" s="537"/>
      <c r="BO8" s="537"/>
      <c r="BP8" s="538"/>
      <c r="BQ8" s="536" t="s">
        <v>165</v>
      </c>
      <c r="BR8" s="537"/>
      <c r="BS8" s="538"/>
      <c r="BT8" s="539" t="s">
        <v>49</v>
      </c>
      <c r="BU8" s="540"/>
      <c r="BV8" s="536" t="s">
        <v>166</v>
      </c>
      <c r="BW8" s="537"/>
      <c r="BX8" s="537"/>
      <c r="BY8" s="538"/>
      <c r="BZ8" s="536" t="s">
        <v>165</v>
      </c>
      <c r="CA8" s="537"/>
      <c r="CB8" s="538"/>
      <c r="CC8" s="532" t="s">
        <v>234</v>
      </c>
      <c r="CD8" s="541" t="s">
        <v>230</v>
      </c>
      <c r="CE8" s="532" t="s">
        <v>233</v>
      </c>
      <c r="CF8" s="532" t="s">
        <v>235</v>
      </c>
      <c r="CG8" s="541" t="s">
        <v>230</v>
      </c>
      <c r="CH8" s="532" t="s">
        <v>233</v>
      </c>
      <c r="CI8" s="532" t="s">
        <v>236</v>
      </c>
      <c r="CJ8" s="541" t="s">
        <v>230</v>
      </c>
      <c r="CK8" s="532" t="s">
        <v>233</v>
      </c>
      <c r="DE8" s="543" t="s">
        <v>154</v>
      </c>
      <c r="DF8" s="543"/>
      <c r="DG8" s="543"/>
      <c r="DS8" s="523"/>
      <c r="DT8" s="523"/>
      <c r="DU8" s="65" t="s">
        <v>15</v>
      </c>
      <c r="DV8" s="65" t="s">
        <v>150</v>
      </c>
      <c r="DW8" s="65" t="s">
        <v>152</v>
      </c>
      <c r="DX8" s="65">
        <v>1</v>
      </c>
      <c r="DY8" s="65">
        <v>0</v>
      </c>
    </row>
    <row r="9" spans="1:129" ht="33.799999999999997" customHeight="1" x14ac:dyDescent="0.25">
      <c r="A9" s="532"/>
      <c r="B9" s="532"/>
      <c r="C9" s="532"/>
      <c r="D9" s="532"/>
      <c r="E9" s="532"/>
      <c r="F9" s="532"/>
      <c r="G9" s="532"/>
      <c r="H9" s="532"/>
      <c r="I9" s="532"/>
      <c r="J9" s="532"/>
      <c r="K9" s="532"/>
      <c r="L9" s="532"/>
      <c r="M9" s="532"/>
      <c r="N9" s="88" t="s">
        <v>4</v>
      </c>
      <c r="O9" s="88" t="s">
        <v>5</v>
      </c>
      <c r="P9" s="88" t="s">
        <v>6</v>
      </c>
      <c r="Q9" s="532"/>
      <c r="R9" s="532"/>
      <c r="S9" s="532"/>
      <c r="T9" s="532" t="s">
        <v>171</v>
      </c>
      <c r="U9" s="532" t="s">
        <v>56</v>
      </c>
      <c r="V9" s="532" t="s">
        <v>172</v>
      </c>
      <c r="W9" s="532" t="s">
        <v>173</v>
      </c>
      <c r="X9" s="532" t="s">
        <v>174</v>
      </c>
      <c r="Y9" s="532" t="s">
        <v>175</v>
      </c>
      <c r="Z9" s="532"/>
      <c r="AA9" s="532"/>
      <c r="AB9" s="532"/>
      <c r="AC9" s="88"/>
      <c r="AD9" s="532"/>
      <c r="AE9" s="88"/>
      <c r="AF9" s="532"/>
      <c r="AG9" s="532"/>
      <c r="AH9" s="532"/>
      <c r="AI9" s="88" t="s">
        <v>4</v>
      </c>
      <c r="AJ9" s="88" t="s">
        <v>5</v>
      </c>
      <c r="AK9" s="88" t="s">
        <v>6</v>
      </c>
      <c r="AL9" s="532"/>
      <c r="AM9" s="532"/>
      <c r="AN9" s="532"/>
      <c r="AO9" s="532"/>
      <c r="AP9" s="532"/>
      <c r="AQ9" s="532"/>
      <c r="AR9" s="532"/>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32"/>
      <c r="CD9" s="542"/>
      <c r="CE9" s="532"/>
      <c r="CF9" s="532"/>
      <c r="CG9" s="542"/>
      <c r="CH9" s="532"/>
      <c r="CI9" s="532"/>
      <c r="CJ9" s="542"/>
      <c r="CK9" s="532"/>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44" t="s">
        <v>53</v>
      </c>
      <c r="B10" s="544" t="s">
        <v>194</v>
      </c>
      <c r="C10" s="544" t="s">
        <v>239</v>
      </c>
      <c r="D10" s="545" t="s">
        <v>217</v>
      </c>
      <c r="E10" s="544" t="s">
        <v>289</v>
      </c>
      <c r="F10" s="544" t="s">
        <v>290</v>
      </c>
      <c r="G10" s="544"/>
      <c r="H10" s="544"/>
      <c r="I10" s="544"/>
      <c r="J10" s="544"/>
      <c r="K10" s="544"/>
      <c r="L10" s="544" t="s">
        <v>291</v>
      </c>
      <c r="M10" s="544" t="s">
        <v>292</v>
      </c>
      <c r="N10" s="559" t="s">
        <v>11</v>
      </c>
      <c r="O10" s="559" t="s">
        <v>14</v>
      </c>
      <c r="P10" s="559"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61">
        <f>(IF(AD10="Fuerte",100,IF(AD10="Moderado",50,0))+IF(AD11="Fuerte",100,IF(AD11="Moderado",50,0))+(IF(AD12="Fuerte",100,IF(AD12="Moderado",50,0))+IF(AD13="Fuerte",100,IF(AD13="Moderado",50,0))+IF(AD14="Fuerte",100,IF(AD14="Moderado",50,0)))/5)</f>
        <v>260</v>
      </c>
      <c r="AF10" s="559" t="str">
        <f>IF(AE10&gt;=100,"Fuerte",IF(OR(AE10=99,AE10&gt;=50),"Moderado","Débil"))</f>
        <v>Fuerte</v>
      </c>
      <c r="AG10" s="559" t="s">
        <v>150</v>
      </c>
      <c r="AH10" s="559" t="s">
        <v>152</v>
      </c>
      <c r="AI10" s="559" t="str">
        <f>VLOOKUP(IF(DE10=0,DE10+1,IF(DE10&lt;0,DE10+2,DE10)),[9]Validacion!$J$15:$K$19,2,FALSE)</f>
        <v>Rara Vez</v>
      </c>
      <c r="AJ10" s="559" t="str">
        <f>VLOOKUP(IF(DG10=0,DG10+1,DG10),[9]Validacion!$J$23:$K$27,2,FALSE)</f>
        <v>Mayor</v>
      </c>
      <c r="AK10" s="559" t="str">
        <f>INDEX([9]Validacion!$C$15:$G$19,IF(DE10=0,DE10+1,IF(DE10&lt;0,DE10+2,'Mapa de Riesgos'!DE10:DE14)),IF(DG10=0,DG10+1,'Mapa de Riesgos'!DG10:DG14))</f>
        <v>Alta</v>
      </c>
      <c r="AL10" s="560" t="s">
        <v>226</v>
      </c>
      <c r="AM10" s="85" t="s">
        <v>294</v>
      </c>
      <c r="AN10" s="85" t="s">
        <v>295</v>
      </c>
      <c r="AO10" s="93" t="s">
        <v>296</v>
      </c>
      <c r="AP10" s="84">
        <v>43467</v>
      </c>
      <c r="AQ10" s="84">
        <v>43830</v>
      </c>
      <c r="AR10" s="93" t="s">
        <v>297</v>
      </c>
      <c r="AS10" s="20"/>
      <c r="AT10" s="20"/>
      <c r="AU10" s="12"/>
      <c r="AV10" s="93"/>
      <c r="AW10" s="93"/>
      <c r="AX10" s="107"/>
      <c r="AY10" s="556"/>
      <c r="AZ10" s="91"/>
      <c r="BA10" s="556"/>
      <c r="BB10" s="20"/>
      <c r="BC10" s="93"/>
      <c r="BD10" s="85"/>
      <c r="BE10" s="85"/>
      <c r="BF10" s="16"/>
      <c r="BG10" s="86"/>
      <c r="BH10" s="547"/>
      <c r="BI10" s="547"/>
      <c r="BJ10" s="550"/>
      <c r="BK10" s="20"/>
      <c r="BL10" s="93"/>
      <c r="BM10" s="85"/>
      <c r="BN10" s="85"/>
      <c r="BO10" s="18"/>
      <c r="BP10" s="86"/>
      <c r="BQ10" s="547"/>
      <c r="BR10" s="547"/>
      <c r="BS10" s="550"/>
      <c r="BT10" s="17"/>
      <c r="BU10" s="17"/>
      <c r="BV10" s="17"/>
      <c r="BW10" s="17"/>
      <c r="BX10" s="17"/>
      <c r="BY10" s="17"/>
      <c r="BZ10" s="17"/>
      <c r="CA10" s="17"/>
      <c r="CB10" s="17"/>
      <c r="CC10" s="93"/>
      <c r="CD10" s="93"/>
      <c r="CE10" s="93"/>
      <c r="CF10" s="93"/>
      <c r="CG10" s="93"/>
      <c r="CH10" s="93"/>
      <c r="CI10" s="93"/>
      <c r="CJ10" s="93"/>
      <c r="CK10" s="93"/>
      <c r="CY10" s="553">
        <f>VLOOKUP(N10,[9]Validacion!$I$15:$M$19,2,FALSE)</f>
        <v>1</v>
      </c>
      <c r="CZ10" s="553">
        <f>VLOOKUP(O10,[9]Validacion!$I$23:$J$27,2,FALSE)</f>
        <v>4</v>
      </c>
      <c r="DD10" s="553">
        <f>VLOOKUP($N10,[9]Validacion!$I$15:$M$19,2,FALSE)</f>
        <v>1</v>
      </c>
      <c r="DE10" s="553">
        <f>IF(AF10="Fuerte",DD10-2,IF(AND(AF10="Moderado",AG10="Directamente",AH10="Directamente"),DD10-1,IF(AND(AF10="Moderado",AG10="No Disminuye",AH10="Directamente"),DD10,IF(AND(AF10="Moderado",AG10="Directamente",AH10="No Disminuye"),DD10-1,DD10))))</f>
        <v>-1</v>
      </c>
      <c r="DF10" s="553">
        <f>VLOOKUP($O10,[9]Validacion!$I$23:$J$27,2,FALSE)</f>
        <v>4</v>
      </c>
      <c r="DG10" s="562">
        <f>IF(AF10="Fuerte",DF10,IF(AND(AF10="Moderado",AG10="Directamente",AH10="Directamente"),DF10-1,IF(AND(AF10="Moderado",AG10="No Disminuye",AH10="Directamente"),DF10-1,IF(AND(AF10="Moderado",AG10="Directamente",AH10="No Disminuye"),DF10,DF10))))</f>
        <v>4</v>
      </c>
    </row>
    <row r="11" spans="1:129" s="11" customFormat="1" ht="92.25" customHeight="1" x14ac:dyDescent="0.25">
      <c r="A11" s="544"/>
      <c r="B11" s="544"/>
      <c r="C11" s="544"/>
      <c r="D11" s="545"/>
      <c r="E11" s="544"/>
      <c r="F11" s="544"/>
      <c r="G11" s="544"/>
      <c r="H11" s="544"/>
      <c r="I11" s="544"/>
      <c r="J11" s="544"/>
      <c r="K11" s="544"/>
      <c r="L11" s="544"/>
      <c r="M11" s="544"/>
      <c r="N11" s="559"/>
      <c r="O11" s="559"/>
      <c r="P11" s="559"/>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61"/>
      <c r="AF11" s="559"/>
      <c r="AG11" s="559"/>
      <c r="AH11" s="559"/>
      <c r="AI11" s="559"/>
      <c r="AJ11" s="559"/>
      <c r="AK11" s="559"/>
      <c r="AL11" s="560"/>
      <c r="AM11" s="85" t="s">
        <v>299</v>
      </c>
      <c r="AN11" s="85" t="s">
        <v>300</v>
      </c>
      <c r="AO11" s="93" t="s">
        <v>296</v>
      </c>
      <c r="AP11" s="84">
        <v>43467</v>
      </c>
      <c r="AQ11" s="84">
        <v>43830</v>
      </c>
      <c r="AR11" s="93" t="s">
        <v>301</v>
      </c>
      <c r="AS11" s="20"/>
      <c r="AT11" s="20"/>
      <c r="AU11" s="91"/>
      <c r="AV11" s="91"/>
      <c r="AW11" s="91"/>
      <c r="AX11" s="107"/>
      <c r="AY11" s="557"/>
      <c r="AZ11" s="99"/>
      <c r="BA11" s="557"/>
      <c r="BB11" s="20"/>
      <c r="BC11" s="20"/>
      <c r="BD11" s="85"/>
      <c r="BE11" s="85"/>
      <c r="BF11" s="16"/>
      <c r="BG11" s="86"/>
      <c r="BH11" s="548"/>
      <c r="BI11" s="548"/>
      <c r="BJ11" s="551"/>
      <c r="BK11" s="20"/>
      <c r="BL11" s="20"/>
      <c r="BM11" s="85"/>
      <c r="BN11" s="85"/>
      <c r="BO11" s="19"/>
      <c r="BP11" s="86"/>
      <c r="BQ11" s="548"/>
      <c r="BR11" s="548"/>
      <c r="BS11" s="551"/>
      <c r="BT11" s="17"/>
      <c r="BU11" s="17"/>
      <c r="BV11" s="17"/>
      <c r="BW11" s="17"/>
      <c r="BX11" s="17"/>
      <c r="BY11" s="17"/>
      <c r="BZ11" s="17"/>
      <c r="CA11" s="17"/>
      <c r="CB11" s="17"/>
      <c r="CC11" s="93"/>
      <c r="CD11" s="93"/>
      <c r="CE11" s="93"/>
      <c r="CF11" s="93"/>
      <c r="CG11" s="93"/>
      <c r="CH11" s="93"/>
      <c r="CI11" s="93"/>
      <c r="CJ11" s="93"/>
      <c r="CK11" s="93"/>
      <c r="CY11" s="554"/>
      <c r="CZ11" s="554"/>
      <c r="DD11" s="554"/>
      <c r="DE11" s="554"/>
      <c r="DF11" s="554"/>
      <c r="DG11" s="562"/>
    </row>
    <row r="12" spans="1:129" s="11" customFormat="1" ht="101.25" customHeight="1" x14ac:dyDescent="0.25">
      <c r="A12" s="544"/>
      <c r="B12" s="544"/>
      <c r="C12" s="544"/>
      <c r="D12" s="545"/>
      <c r="E12" s="544"/>
      <c r="F12" s="544"/>
      <c r="G12" s="544"/>
      <c r="H12" s="544"/>
      <c r="I12" s="544"/>
      <c r="J12" s="544"/>
      <c r="K12" s="544"/>
      <c r="L12" s="544"/>
      <c r="M12" s="544"/>
      <c r="N12" s="559"/>
      <c r="O12" s="559"/>
      <c r="P12" s="559"/>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61"/>
      <c r="AF12" s="559"/>
      <c r="AG12" s="559"/>
      <c r="AH12" s="559"/>
      <c r="AI12" s="559"/>
      <c r="AJ12" s="559"/>
      <c r="AK12" s="559"/>
      <c r="AL12" s="560"/>
      <c r="AM12" s="85" t="s">
        <v>303</v>
      </c>
      <c r="AN12" s="85" t="s">
        <v>304</v>
      </c>
      <c r="AO12" s="93" t="s">
        <v>296</v>
      </c>
      <c r="AP12" s="84">
        <v>43467</v>
      </c>
      <c r="AQ12" s="84">
        <v>43830</v>
      </c>
      <c r="AR12" s="93" t="s">
        <v>305</v>
      </c>
      <c r="AS12" s="20"/>
      <c r="AT12" s="20"/>
      <c r="AU12" s="91"/>
      <c r="AV12" s="91"/>
      <c r="AW12" s="91"/>
      <c r="AX12" s="107"/>
      <c r="AY12" s="557"/>
      <c r="AZ12" s="99"/>
      <c r="BA12" s="557"/>
      <c r="BB12" s="20"/>
      <c r="BC12" s="20"/>
      <c r="BD12" s="85"/>
      <c r="BE12" s="85"/>
      <c r="BF12" s="16"/>
      <c r="BG12" s="86"/>
      <c r="BH12" s="548"/>
      <c r="BI12" s="548"/>
      <c r="BJ12" s="551"/>
      <c r="BK12" s="20"/>
      <c r="BL12" s="20"/>
      <c r="BM12" s="85"/>
      <c r="BN12" s="85"/>
      <c r="BO12" s="19"/>
      <c r="BP12" s="86"/>
      <c r="BQ12" s="548"/>
      <c r="BR12" s="548"/>
      <c r="BS12" s="551"/>
      <c r="BT12" s="17"/>
      <c r="BU12" s="17"/>
      <c r="BV12" s="17"/>
      <c r="BW12" s="17"/>
      <c r="BX12" s="17"/>
      <c r="BY12" s="17"/>
      <c r="BZ12" s="17"/>
      <c r="CA12" s="17"/>
      <c r="CB12" s="17"/>
      <c r="CC12" s="93"/>
      <c r="CD12" s="93"/>
      <c r="CE12" s="93"/>
      <c r="CF12" s="93"/>
      <c r="CG12" s="93"/>
      <c r="CH12" s="93"/>
      <c r="CI12" s="93"/>
      <c r="CJ12" s="93"/>
      <c r="CK12" s="93"/>
      <c r="CY12" s="554"/>
      <c r="CZ12" s="554"/>
      <c r="DD12" s="554"/>
      <c r="DE12" s="554"/>
      <c r="DF12" s="554"/>
      <c r="DG12" s="562"/>
    </row>
    <row r="13" spans="1:129" s="11" customFormat="1" ht="68.95" customHeight="1" x14ac:dyDescent="0.25">
      <c r="A13" s="544"/>
      <c r="B13" s="544"/>
      <c r="C13" s="544"/>
      <c r="D13" s="545"/>
      <c r="E13" s="544"/>
      <c r="F13" s="544"/>
      <c r="G13" s="544"/>
      <c r="H13" s="544"/>
      <c r="I13" s="544"/>
      <c r="J13" s="544"/>
      <c r="K13" s="544"/>
      <c r="L13" s="544"/>
      <c r="M13" s="544"/>
      <c r="N13" s="559"/>
      <c r="O13" s="559"/>
      <c r="P13" s="559"/>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61"/>
      <c r="AF13" s="559"/>
      <c r="AG13" s="559"/>
      <c r="AH13" s="559"/>
      <c r="AI13" s="559"/>
      <c r="AJ13" s="559"/>
      <c r="AK13" s="559"/>
      <c r="AL13" s="560"/>
      <c r="AM13" s="85" t="s">
        <v>307</v>
      </c>
      <c r="AN13" s="85" t="s">
        <v>308</v>
      </c>
      <c r="AO13" s="93" t="s">
        <v>296</v>
      </c>
      <c r="AP13" s="84">
        <v>43467</v>
      </c>
      <c r="AQ13" s="84">
        <v>43830</v>
      </c>
      <c r="AR13" s="93" t="s">
        <v>309</v>
      </c>
      <c r="AS13" s="20"/>
      <c r="AT13" s="20"/>
      <c r="AU13" s="91"/>
      <c r="AV13" s="556"/>
      <c r="AW13" s="556"/>
      <c r="AX13" s="563"/>
      <c r="AY13" s="557"/>
      <c r="AZ13" s="99"/>
      <c r="BA13" s="557"/>
      <c r="BB13" s="20"/>
      <c r="BC13" s="20"/>
      <c r="BD13" s="85"/>
      <c r="BE13" s="85"/>
      <c r="BF13" s="16"/>
      <c r="BG13" s="86"/>
      <c r="BH13" s="548"/>
      <c r="BI13" s="548"/>
      <c r="BJ13" s="551"/>
      <c r="BK13" s="20"/>
      <c r="BL13" s="20"/>
      <c r="BM13" s="85"/>
      <c r="BN13" s="85"/>
      <c r="BO13" s="19"/>
      <c r="BP13" s="86"/>
      <c r="BQ13" s="548"/>
      <c r="BR13" s="548"/>
      <c r="BS13" s="551"/>
      <c r="BT13" s="17"/>
      <c r="BU13" s="17"/>
      <c r="BV13" s="17"/>
      <c r="BW13" s="17"/>
      <c r="BX13" s="17"/>
      <c r="BY13" s="17"/>
      <c r="BZ13" s="17"/>
      <c r="CA13" s="17"/>
      <c r="CB13" s="17"/>
      <c r="CC13" s="93"/>
      <c r="CD13" s="93"/>
      <c r="CE13" s="93"/>
      <c r="CF13" s="93"/>
      <c r="CG13" s="93"/>
      <c r="CH13" s="93"/>
      <c r="CI13" s="93"/>
      <c r="CJ13" s="93"/>
      <c r="CK13" s="93"/>
      <c r="CY13" s="554"/>
      <c r="CZ13" s="554"/>
      <c r="DD13" s="554"/>
      <c r="DE13" s="554"/>
      <c r="DF13" s="554"/>
      <c r="DG13" s="562"/>
    </row>
    <row r="14" spans="1:129" s="11" customFormat="1" ht="102.75" customHeight="1" x14ac:dyDescent="0.25">
      <c r="A14" s="544"/>
      <c r="B14" s="544"/>
      <c r="C14" s="544"/>
      <c r="D14" s="545"/>
      <c r="E14" s="544"/>
      <c r="F14" s="544"/>
      <c r="G14" s="544"/>
      <c r="H14" s="544"/>
      <c r="I14" s="544"/>
      <c r="J14" s="544"/>
      <c r="K14" s="544"/>
      <c r="L14" s="544"/>
      <c r="M14" s="544"/>
      <c r="N14" s="559"/>
      <c r="O14" s="559"/>
      <c r="P14" s="559"/>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61"/>
      <c r="AF14" s="559"/>
      <c r="AG14" s="559"/>
      <c r="AH14" s="559"/>
      <c r="AI14" s="559"/>
      <c r="AJ14" s="559"/>
      <c r="AK14" s="559"/>
      <c r="AL14" s="560"/>
      <c r="AM14" s="85" t="s">
        <v>311</v>
      </c>
      <c r="AN14" s="85" t="s">
        <v>312</v>
      </c>
      <c r="AO14" s="93" t="s">
        <v>296</v>
      </c>
      <c r="AP14" s="84">
        <v>43467</v>
      </c>
      <c r="AQ14" s="84">
        <v>43830</v>
      </c>
      <c r="AR14" s="93" t="s">
        <v>313</v>
      </c>
      <c r="AS14" s="20"/>
      <c r="AT14" s="20"/>
      <c r="AU14" s="92"/>
      <c r="AV14" s="558"/>
      <c r="AW14" s="558"/>
      <c r="AX14" s="564"/>
      <c r="AY14" s="558"/>
      <c r="AZ14" s="92"/>
      <c r="BA14" s="558"/>
      <c r="BB14" s="20"/>
      <c r="BC14" s="20"/>
      <c r="BD14" s="85"/>
      <c r="BE14" s="85"/>
      <c r="BF14" s="90"/>
      <c r="BG14" s="86"/>
      <c r="BH14" s="549"/>
      <c r="BI14" s="549"/>
      <c r="BJ14" s="552"/>
      <c r="BK14" s="20"/>
      <c r="BL14" s="20"/>
      <c r="BM14" s="85"/>
      <c r="BN14" s="85"/>
      <c r="BO14" s="90"/>
      <c r="BP14" s="86"/>
      <c r="BQ14" s="549"/>
      <c r="BR14" s="549"/>
      <c r="BS14" s="552"/>
      <c r="BT14" s="17"/>
      <c r="BU14" s="17"/>
      <c r="BV14" s="17"/>
      <c r="BW14" s="17"/>
      <c r="BX14" s="17"/>
      <c r="BY14" s="17"/>
      <c r="BZ14" s="17"/>
      <c r="CA14" s="17"/>
      <c r="CB14" s="17"/>
      <c r="CC14" s="93"/>
      <c r="CD14" s="93"/>
      <c r="CE14" s="93"/>
      <c r="CF14" s="93"/>
      <c r="CG14" s="93"/>
      <c r="CH14" s="93"/>
      <c r="CI14" s="93"/>
      <c r="CJ14" s="93"/>
      <c r="CK14" s="93"/>
      <c r="CY14" s="555"/>
      <c r="CZ14" s="555"/>
      <c r="DD14" s="554"/>
      <c r="DE14" s="554"/>
      <c r="DF14" s="554"/>
      <c r="DG14" s="562"/>
    </row>
    <row r="15" spans="1:129" ht="121.75" customHeight="1" x14ac:dyDescent="0.25">
      <c r="A15" s="544" t="s">
        <v>22</v>
      </c>
      <c r="B15" s="544" t="s">
        <v>194</v>
      </c>
      <c r="C15" s="544" t="s">
        <v>194</v>
      </c>
      <c r="D15" s="546" t="s">
        <v>201</v>
      </c>
      <c r="E15" s="544" t="s">
        <v>314</v>
      </c>
      <c r="F15" s="544" t="s">
        <v>315</v>
      </c>
      <c r="L15" s="544" t="s">
        <v>316</v>
      </c>
      <c r="M15" s="544" t="s">
        <v>317</v>
      </c>
      <c r="N15" s="559" t="s">
        <v>10</v>
      </c>
      <c r="O15" s="559" t="s">
        <v>14</v>
      </c>
      <c r="P15" s="559"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61">
        <f>(IF(AD15="Fuerte",100,IF(AD15="Moderado",50,0))+IF(AD16="Fuerte",100,IF(AD16="Moderado",50,0))+IF(AD17="Fuerte",100,IF(AD17="Moderado",50,0)))/3</f>
        <v>100</v>
      </c>
      <c r="AF15" s="559" t="str">
        <f>IF(AE15=100,"Fuerte",IF(OR(AE15=99,AE15&gt;=50),"Moderado","Débil"))</f>
        <v>Fuerte</v>
      </c>
      <c r="AG15" s="559" t="s">
        <v>150</v>
      </c>
      <c r="AH15" s="559" t="s">
        <v>152</v>
      </c>
      <c r="AI15" s="559" t="str">
        <f>VLOOKUP(IF(DE15=0,DE15+1,DE15),[9]Validacion!$J$15:$K$19,2,FALSE)</f>
        <v>Rara Vez</v>
      </c>
      <c r="AJ15" s="559" t="str">
        <f>VLOOKUP(IF(DG15=0,DG15+1,DG15),[9]Validacion!$J$23:$K$27,2,FALSE)</f>
        <v>Mayor</v>
      </c>
      <c r="AK15" s="559" t="str">
        <f>INDEX([9]Validacion!$C$15:$G$19,IF(DE15=0,DE15+1,'Mapa de Riesgos'!DE15:DE17),IF(DG15=0,DG15+1,'Mapa de Riesgos'!DG15:DG17))</f>
        <v>Alta</v>
      </c>
      <c r="AL15" s="559" t="s">
        <v>226</v>
      </c>
      <c r="AM15" s="93" t="s">
        <v>319</v>
      </c>
      <c r="AN15" s="93" t="s">
        <v>320</v>
      </c>
      <c r="AO15" s="93" t="s">
        <v>22</v>
      </c>
      <c r="AP15" s="84">
        <v>43467</v>
      </c>
      <c r="AQ15" s="84">
        <v>43830</v>
      </c>
      <c r="AR15" s="93" t="s">
        <v>321</v>
      </c>
      <c r="AS15" s="93"/>
      <c r="AT15" s="93"/>
      <c r="AU15" s="93"/>
      <c r="AV15" s="93"/>
      <c r="AW15" s="115"/>
      <c r="AX15" s="86"/>
      <c r="AY15" s="553"/>
      <c r="AZ15" s="94"/>
      <c r="BA15" s="553"/>
      <c r="BB15" s="116"/>
      <c r="BC15" s="116"/>
      <c r="BD15" s="116"/>
      <c r="BE15" s="116"/>
      <c r="BF15" s="117"/>
      <c r="BG15" s="118"/>
      <c r="BH15" s="573"/>
      <c r="BI15" s="573"/>
      <c r="BJ15" s="582"/>
      <c r="BK15" s="116"/>
      <c r="BL15" s="116"/>
      <c r="BM15" s="116"/>
      <c r="BN15" s="116"/>
      <c r="BO15" s="117"/>
      <c r="BP15" s="118"/>
      <c r="BQ15" s="573"/>
      <c r="BR15" s="573"/>
      <c r="BS15" s="550"/>
      <c r="BT15" s="119"/>
      <c r="BU15" s="119"/>
      <c r="BV15" s="119"/>
      <c r="BW15" s="119"/>
      <c r="BX15" s="119"/>
      <c r="BY15" s="119"/>
      <c r="BZ15" s="119"/>
      <c r="CA15" s="119"/>
      <c r="CB15" s="119"/>
      <c r="CC15" s="93"/>
      <c r="CD15" s="93"/>
      <c r="CE15" s="93"/>
      <c r="CF15" s="93"/>
      <c r="CG15" s="93"/>
      <c r="CH15" s="93"/>
      <c r="CI15" s="93"/>
      <c r="CJ15" s="93"/>
      <c r="CK15" s="93"/>
      <c r="CM15" s="576"/>
      <c r="CY15" s="553">
        <f>VLOOKUP(N15,[9]Validacion!$I$15:$M$19,2,FALSE)</f>
        <v>2</v>
      </c>
      <c r="CZ15" s="553">
        <f>VLOOKUP(O15,[9]Validacion!$I$23:$J$27,2,FALSE)</f>
        <v>4</v>
      </c>
      <c r="DD15" s="553">
        <f>VLOOKUP($N15,[9]Validacion!$I$15:$M$19,2,FALSE)</f>
        <v>2</v>
      </c>
      <c r="DE15" s="553">
        <f>IF(AF15="Fuerte",DD15-2,IF(AND(AF15="Moderado",AG15="Directamente",AH15="Directamente"),DD15-1,IF(AND(AF15="Moderado",AG15="No Disminuye",AH15="Directamente"),DD15,IF(AND(AF15="Moderado",AG15="Directamente",AH15="No Disminuye"),DD15-1,DD15))))</f>
        <v>0</v>
      </c>
      <c r="DF15" s="553">
        <f>VLOOKUP($O15,[9]Validacion!$I$23:$J$27,2,FALSE)</f>
        <v>4</v>
      </c>
      <c r="DG15" s="562">
        <f>IF(AF15="Fuerte",DF15,IF(AND(AF15="Moderado",AG15="Directamente",AH15="Directamente"),DF15-1,IF(AND(AF15="Moderado",AG15="No Disminuye",AH15="Directamente"),DF15-1,IF(AND(AF15="Moderado",AG15="Directamente",AH15="No Disminuye"),DF15,DF15))))</f>
        <v>4</v>
      </c>
    </row>
    <row r="16" spans="1:129" ht="87.8" customHeight="1" x14ac:dyDescent="0.25">
      <c r="A16" s="544"/>
      <c r="B16" s="544"/>
      <c r="C16" s="544"/>
      <c r="D16" s="546"/>
      <c r="E16" s="544"/>
      <c r="F16" s="544"/>
      <c r="L16" s="544"/>
      <c r="M16" s="544"/>
      <c r="N16" s="559"/>
      <c r="O16" s="559"/>
      <c r="P16" s="559"/>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61"/>
      <c r="AF16" s="559"/>
      <c r="AG16" s="559"/>
      <c r="AH16" s="559"/>
      <c r="AI16" s="559"/>
      <c r="AJ16" s="559"/>
      <c r="AK16" s="559"/>
      <c r="AL16" s="559"/>
      <c r="AM16" s="93" t="s">
        <v>323</v>
      </c>
      <c r="AN16" s="93" t="s">
        <v>324</v>
      </c>
      <c r="AO16" s="93" t="s">
        <v>22</v>
      </c>
      <c r="AP16" s="84">
        <v>43467</v>
      </c>
      <c r="AQ16" s="84">
        <v>43830</v>
      </c>
      <c r="AR16" s="93" t="s">
        <v>325</v>
      </c>
      <c r="AS16" s="93"/>
      <c r="AT16" s="93"/>
      <c r="AU16" s="556"/>
      <c r="AV16" s="556"/>
      <c r="AW16" s="567"/>
      <c r="AX16" s="569"/>
      <c r="AY16" s="554"/>
      <c r="AZ16" s="95"/>
      <c r="BA16" s="554"/>
      <c r="BB16" s="116"/>
      <c r="BC16" s="116"/>
      <c r="BD16" s="571"/>
      <c r="BE16" s="571"/>
      <c r="BF16" s="580"/>
      <c r="BG16" s="565"/>
      <c r="BH16" s="574"/>
      <c r="BI16" s="574"/>
      <c r="BJ16" s="583"/>
      <c r="BK16" s="116"/>
      <c r="BL16" s="116"/>
      <c r="BM16" s="571"/>
      <c r="BN16" s="571"/>
      <c r="BO16" s="580"/>
      <c r="BP16" s="565"/>
      <c r="BQ16" s="574"/>
      <c r="BR16" s="574"/>
      <c r="BS16" s="551"/>
      <c r="BT16" s="97"/>
      <c r="BU16" s="97"/>
      <c r="BV16" s="550"/>
      <c r="BW16" s="550"/>
      <c r="BX16" s="550"/>
      <c r="BY16" s="550"/>
      <c r="BZ16" s="550"/>
      <c r="CA16" s="97"/>
      <c r="CB16" s="550"/>
      <c r="CC16" s="93"/>
      <c r="CD16" s="93"/>
      <c r="CE16" s="93"/>
      <c r="CF16" s="93"/>
      <c r="CG16" s="93"/>
      <c r="CH16" s="93"/>
      <c r="CI16" s="93"/>
      <c r="CJ16" s="93"/>
      <c r="CK16" s="93"/>
      <c r="CM16" s="576"/>
      <c r="CY16" s="554"/>
      <c r="CZ16" s="554"/>
      <c r="DD16" s="554"/>
      <c r="DE16" s="554"/>
      <c r="DF16" s="554"/>
      <c r="DG16" s="562"/>
    </row>
    <row r="17" spans="1:112" ht="74.25" customHeight="1" x14ac:dyDescent="0.25">
      <c r="A17" s="544"/>
      <c r="B17" s="544"/>
      <c r="C17" s="544"/>
      <c r="D17" s="546"/>
      <c r="E17" s="544"/>
      <c r="F17" s="544"/>
      <c r="G17" s="111"/>
      <c r="H17" s="111"/>
      <c r="I17" s="111"/>
      <c r="J17" s="111"/>
      <c r="K17" s="111"/>
      <c r="L17" s="544"/>
      <c r="M17" s="544"/>
      <c r="N17" s="559"/>
      <c r="O17" s="559"/>
      <c r="P17" s="559"/>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61"/>
      <c r="AF17" s="559"/>
      <c r="AG17" s="559"/>
      <c r="AH17" s="559"/>
      <c r="AI17" s="559"/>
      <c r="AJ17" s="559"/>
      <c r="AK17" s="559"/>
      <c r="AL17" s="559"/>
      <c r="AM17" s="93" t="s">
        <v>327</v>
      </c>
      <c r="AN17" s="93" t="s">
        <v>328</v>
      </c>
      <c r="AO17" s="93" t="s">
        <v>22</v>
      </c>
      <c r="AP17" s="84">
        <v>43467</v>
      </c>
      <c r="AQ17" s="84">
        <v>43830</v>
      </c>
      <c r="AR17" s="93" t="s">
        <v>329</v>
      </c>
      <c r="AS17" s="93"/>
      <c r="AT17" s="85"/>
      <c r="AU17" s="558"/>
      <c r="AV17" s="558"/>
      <c r="AW17" s="568"/>
      <c r="AX17" s="570"/>
      <c r="AY17" s="555"/>
      <c r="AZ17" s="96"/>
      <c r="BA17" s="555"/>
      <c r="BB17" s="116"/>
      <c r="BC17" s="120"/>
      <c r="BD17" s="572"/>
      <c r="BE17" s="572"/>
      <c r="BF17" s="581"/>
      <c r="BG17" s="566"/>
      <c r="BH17" s="575"/>
      <c r="BI17" s="575"/>
      <c r="BJ17" s="584"/>
      <c r="BK17" s="116"/>
      <c r="BL17" s="120"/>
      <c r="BM17" s="572"/>
      <c r="BN17" s="572"/>
      <c r="BO17" s="581"/>
      <c r="BP17" s="566"/>
      <c r="BQ17" s="575"/>
      <c r="BR17" s="575"/>
      <c r="BS17" s="552"/>
      <c r="BT17" s="98"/>
      <c r="BU17" s="98"/>
      <c r="BV17" s="552"/>
      <c r="BW17" s="552"/>
      <c r="BX17" s="552"/>
      <c r="BY17" s="552"/>
      <c r="BZ17" s="552"/>
      <c r="CA17" s="98"/>
      <c r="CB17" s="552"/>
      <c r="CC17" s="93"/>
      <c r="CD17" s="93"/>
      <c r="CE17" s="93"/>
      <c r="CF17" s="93"/>
      <c r="CG17" s="93"/>
      <c r="CH17" s="93"/>
      <c r="CI17" s="93"/>
      <c r="CJ17" s="93"/>
      <c r="CK17" s="93"/>
      <c r="CM17" s="576"/>
      <c r="CY17" s="555"/>
      <c r="CZ17" s="555"/>
      <c r="DD17" s="554"/>
      <c r="DE17" s="554"/>
      <c r="DF17" s="554"/>
      <c r="DG17" s="562"/>
    </row>
    <row r="18" spans="1:112" ht="108" customHeight="1" x14ac:dyDescent="0.25">
      <c r="A18" s="544" t="s">
        <v>330</v>
      </c>
      <c r="B18" s="544" t="s">
        <v>197</v>
      </c>
      <c r="C18" s="544" t="s">
        <v>197</v>
      </c>
      <c r="D18" s="577" t="s">
        <v>198</v>
      </c>
      <c r="E18" s="578" t="s">
        <v>331</v>
      </c>
      <c r="F18" s="579" t="s">
        <v>332</v>
      </c>
      <c r="G18" s="9" t="s">
        <v>45</v>
      </c>
      <c r="H18" s="9" t="s">
        <v>45</v>
      </c>
      <c r="I18" s="9" t="s">
        <v>45</v>
      </c>
      <c r="J18" s="9" t="s">
        <v>45</v>
      </c>
      <c r="K18" s="9" t="s">
        <v>45</v>
      </c>
      <c r="L18" s="579" t="s">
        <v>333</v>
      </c>
      <c r="M18" s="579" t="s">
        <v>334</v>
      </c>
      <c r="N18" s="559" t="s">
        <v>9</v>
      </c>
      <c r="O18" s="559" t="s">
        <v>14</v>
      </c>
      <c r="P18" s="559" t="str">
        <f>INDEX([9]Validacion!$C$15:$G$19,'Mapa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61">
        <f>(IF(AD18="Fuerte",100,IF(AD18="Moderado",50,0))+IF(AD19="Fuerte",100,IF(AD19="Moderado",50,0))+IF(AD20="Fuerte",100,IF(AD20="Moderado",50,0)))/3</f>
        <v>100</v>
      </c>
      <c r="AF18" s="559" t="str">
        <f>IF(AE18=100,"Fuerte",IF(OR(AE18=99,AE18&gt;=50),"Moderado","Débil"))</f>
        <v>Fuerte</v>
      </c>
      <c r="AG18" s="559" t="s">
        <v>150</v>
      </c>
      <c r="AH18" s="559" t="s">
        <v>152</v>
      </c>
      <c r="AI18" s="559" t="str">
        <f>VLOOKUP(IF(DE18=0,DE18+1,IF(DE18&lt;0,DE18+2,DE18)),[9]Validacion!$J$15:$K$19,2,FALSE)</f>
        <v>Rara Vez</v>
      </c>
      <c r="AJ18" s="559" t="str">
        <f>VLOOKUP(IF(DG18=0,DG18+1,DG18),[9]Validacion!$J$23:$K$27,2,FALSE)</f>
        <v>Mayor</v>
      </c>
      <c r="AK18" s="559" t="str">
        <f>INDEX([9]Validacion!$C$15:$G$19,IF(DE18=0,DE18+1,IF(DE18&lt;0,DE18+2,'Mapa de Riesgos'!DE18:DE20)),IF(DG18=0,DG18+1,'Mapa de Riesgos'!DG18:DG20))</f>
        <v>Alta</v>
      </c>
      <c r="AL18" s="559" t="s">
        <v>226</v>
      </c>
      <c r="AM18" s="116" t="s">
        <v>336</v>
      </c>
      <c r="AN18" s="116" t="s">
        <v>337</v>
      </c>
      <c r="AO18" s="93" t="s">
        <v>338</v>
      </c>
      <c r="AP18" s="84">
        <v>43525</v>
      </c>
      <c r="AQ18" s="84">
        <v>43830</v>
      </c>
      <c r="AR18" s="93" t="s">
        <v>339</v>
      </c>
      <c r="AS18" s="93"/>
      <c r="AT18" s="93"/>
      <c r="AU18" s="93"/>
      <c r="AV18" s="93"/>
      <c r="AW18" s="121"/>
      <c r="AX18" s="86"/>
      <c r="AY18" s="553"/>
      <c r="AZ18" s="94"/>
      <c r="BA18" s="553"/>
      <c r="BB18" s="116"/>
      <c r="BC18" s="116"/>
      <c r="BD18" s="116"/>
      <c r="BE18" s="116"/>
      <c r="BF18" s="122"/>
      <c r="BG18" s="118"/>
      <c r="BH18" s="573"/>
      <c r="BI18" s="573"/>
      <c r="BJ18" s="571" t="s">
        <v>340</v>
      </c>
      <c r="BK18" s="116"/>
      <c r="BL18" s="116"/>
      <c r="BM18" s="116"/>
      <c r="BN18" s="116"/>
      <c r="BO18" s="122"/>
      <c r="BP18" s="118"/>
      <c r="BQ18" s="573"/>
      <c r="BR18" s="573"/>
      <c r="BS18" s="571"/>
      <c r="BT18" s="119"/>
      <c r="BU18" s="119"/>
      <c r="BV18" s="119"/>
      <c r="BW18" s="119"/>
      <c r="BX18" s="119"/>
      <c r="BY18" s="119"/>
      <c r="BZ18" s="119"/>
      <c r="CA18" s="119"/>
      <c r="CB18" s="119"/>
      <c r="CC18" s="93"/>
      <c r="CD18" s="93"/>
      <c r="CE18" s="93"/>
      <c r="CF18" s="93"/>
      <c r="CG18" s="93"/>
      <c r="CH18" s="93"/>
      <c r="CI18" s="93"/>
      <c r="CJ18" s="93"/>
      <c r="CK18" s="93"/>
      <c r="CY18" s="553">
        <f>VLOOKUP(N18,[9]Validacion!$I$15:$M$19,2,FALSE)</f>
        <v>3</v>
      </c>
      <c r="CZ18" s="553">
        <f>VLOOKUP(O18,[9]Validacion!$I$23:$J$27,2,FALSE)</f>
        <v>4</v>
      </c>
      <c r="DD18" s="553">
        <f>VLOOKUP($N18,[9]Validacion!$I$15:$M$19,2,FALSE)</f>
        <v>3</v>
      </c>
      <c r="DE18" s="553">
        <f>IF(AF18="Fuerte",DD18-2,IF(AND(AF18="Moderado",AG18="Directamente",AH18="Directamente"),DD18-1,IF(AND(AF18="Moderado",AG18="No Disminuye",AH18="Directamente"),DD18,IF(AND(AF18="Moderado",AG18="Directamente",AH18="No Disminuye"),DD18-1,DD18))))</f>
        <v>1</v>
      </c>
      <c r="DF18" s="553">
        <f>VLOOKUP($O18,[9]Validacion!$I$23:$J$27,2,FALSE)</f>
        <v>4</v>
      </c>
      <c r="DG18" s="562">
        <f>IF(AF18="Fuerte",DF18,IF(AND(AF18="Moderado",AG18="Directamente",AH18="Directamente"),DF18-1,IF(AND(AF18="Moderado",AG18="No Disminuye",AH18="Directamente"),DF18-1,IF(AND(AF18="Moderado",AG18="Directamente",AH18="No Disminuye"),DF18,DF18))))</f>
        <v>4</v>
      </c>
      <c r="DH18" s="562" t="e">
        <f>IF(AJ18="Fuerte",#REF!-1,IF(AND(AJ18="Moderado",AK18="Directamente",AL18="Directamente"),#REF!-1,IF(AND(AJ18="Moderado",AK18="No Disminuye",AL18="Directamente"),#REF!-1,IF(AND(AJ18="Moderado",AK18="Directamente",AL18="No Disminuye"),#REF!,#REF!))))</f>
        <v>#REF!</v>
      </c>
    </row>
    <row r="19" spans="1:112" ht="120.75" customHeight="1" x14ac:dyDescent="0.25">
      <c r="A19" s="544"/>
      <c r="B19" s="544"/>
      <c r="C19" s="544"/>
      <c r="D19" s="577"/>
      <c r="E19" s="578"/>
      <c r="F19" s="579"/>
      <c r="G19" s="10" t="s">
        <v>224</v>
      </c>
      <c r="H19" s="10" t="s">
        <v>224</v>
      </c>
      <c r="I19" s="10" t="s">
        <v>224</v>
      </c>
      <c r="J19" s="10" t="s">
        <v>224</v>
      </c>
      <c r="K19" s="10" t="s">
        <v>224</v>
      </c>
      <c r="L19" s="579"/>
      <c r="M19" s="579"/>
      <c r="N19" s="559"/>
      <c r="O19" s="559"/>
      <c r="P19" s="559"/>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61"/>
      <c r="AF19" s="559"/>
      <c r="AG19" s="559"/>
      <c r="AH19" s="559"/>
      <c r="AI19" s="559"/>
      <c r="AJ19" s="559"/>
      <c r="AK19" s="559"/>
      <c r="AL19" s="559"/>
      <c r="AM19" s="116" t="s">
        <v>342</v>
      </c>
      <c r="AN19" s="116" t="s">
        <v>343</v>
      </c>
      <c r="AO19" s="93" t="s">
        <v>338</v>
      </c>
      <c r="AP19" s="84">
        <v>43525</v>
      </c>
      <c r="AQ19" s="84">
        <v>43830</v>
      </c>
      <c r="AR19" s="93" t="s">
        <v>344</v>
      </c>
      <c r="AS19" s="93"/>
      <c r="AT19" s="93"/>
      <c r="AU19" s="93"/>
      <c r="AV19" s="93"/>
      <c r="AW19" s="121"/>
      <c r="AX19" s="86"/>
      <c r="AY19" s="554"/>
      <c r="AZ19" s="96"/>
      <c r="BA19" s="554"/>
      <c r="BB19" s="116"/>
      <c r="BC19" s="116"/>
      <c r="BD19" s="123"/>
      <c r="BE19" s="116"/>
      <c r="BF19" s="124"/>
      <c r="BG19" s="118"/>
      <c r="BH19" s="574"/>
      <c r="BI19" s="574"/>
      <c r="BJ19" s="585"/>
      <c r="BK19" s="116"/>
      <c r="BL19" s="116"/>
      <c r="BM19" s="123"/>
      <c r="BN19" s="116"/>
      <c r="BO19" s="124"/>
      <c r="BP19" s="118"/>
      <c r="BQ19" s="574"/>
      <c r="BR19" s="574"/>
      <c r="BS19" s="585"/>
      <c r="BT19" s="119"/>
      <c r="BU19" s="119"/>
      <c r="BV19" s="119"/>
      <c r="BW19" s="119"/>
      <c r="BX19" s="119"/>
      <c r="BY19" s="119"/>
      <c r="BZ19" s="119"/>
      <c r="CA19" s="119"/>
      <c r="CB19" s="119"/>
      <c r="CC19" s="93"/>
      <c r="CD19" s="93"/>
      <c r="CE19" s="93"/>
      <c r="CF19" s="93"/>
      <c r="CG19" s="93"/>
      <c r="CH19" s="93"/>
      <c r="CI19" s="93"/>
      <c r="CJ19" s="93"/>
      <c r="CK19" s="93"/>
      <c r="CY19" s="554"/>
      <c r="CZ19" s="554"/>
      <c r="DD19" s="554"/>
      <c r="DE19" s="554"/>
      <c r="DF19" s="554"/>
      <c r="DG19" s="562"/>
      <c r="DH19" s="562"/>
    </row>
    <row r="20" spans="1:112" ht="145.55000000000001" customHeight="1" x14ac:dyDescent="0.25">
      <c r="A20" s="544"/>
      <c r="B20" s="544"/>
      <c r="C20" s="544"/>
      <c r="D20" s="577"/>
      <c r="E20" s="578"/>
      <c r="F20" s="544"/>
      <c r="G20" s="10"/>
      <c r="H20" s="10"/>
      <c r="I20" s="10"/>
      <c r="J20" s="10"/>
      <c r="K20" s="10"/>
      <c r="L20" s="544"/>
      <c r="M20" s="579"/>
      <c r="N20" s="559"/>
      <c r="O20" s="559"/>
      <c r="P20" s="559"/>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61"/>
      <c r="AF20" s="559"/>
      <c r="AG20" s="559"/>
      <c r="AH20" s="559"/>
      <c r="AI20" s="559"/>
      <c r="AJ20" s="559"/>
      <c r="AK20" s="559"/>
      <c r="AL20" s="559"/>
      <c r="AM20" s="116" t="s">
        <v>346</v>
      </c>
      <c r="AN20" s="116" t="s">
        <v>337</v>
      </c>
      <c r="AO20" s="116" t="s">
        <v>347</v>
      </c>
      <c r="AP20" s="84">
        <v>43525</v>
      </c>
      <c r="AQ20" s="84">
        <v>43830</v>
      </c>
      <c r="AR20" s="93" t="s">
        <v>348</v>
      </c>
      <c r="AS20" s="93"/>
      <c r="AT20" s="93"/>
      <c r="AU20" s="93"/>
      <c r="AV20" s="93"/>
      <c r="AW20" s="121"/>
      <c r="AX20" s="86"/>
      <c r="AY20" s="555"/>
      <c r="AZ20" s="96"/>
      <c r="BA20" s="555"/>
      <c r="BB20" s="116"/>
      <c r="BC20" s="116"/>
      <c r="BD20" s="123"/>
      <c r="BE20" s="116"/>
      <c r="BF20" s="124"/>
      <c r="BG20" s="118"/>
      <c r="BH20" s="575"/>
      <c r="BI20" s="575"/>
      <c r="BJ20" s="572"/>
      <c r="BK20" s="116"/>
      <c r="BL20" s="116"/>
      <c r="BM20" s="123"/>
      <c r="BN20" s="116"/>
      <c r="BO20" s="124"/>
      <c r="BP20" s="118"/>
      <c r="BQ20" s="575"/>
      <c r="BR20" s="575"/>
      <c r="BS20" s="572"/>
      <c r="BT20" s="119"/>
      <c r="BU20" s="119"/>
      <c r="BV20" s="119"/>
      <c r="BW20" s="119"/>
      <c r="BX20" s="119"/>
      <c r="BY20" s="119"/>
      <c r="BZ20" s="119"/>
      <c r="CA20" s="119"/>
      <c r="CB20" s="119"/>
      <c r="CC20" s="93"/>
      <c r="CD20" s="93"/>
      <c r="CE20" s="93"/>
      <c r="CF20" s="93"/>
      <c r="CG20" s="93"/>
      <c r="CH20" s="93"/>
      <c r="CI20" s="93"/>
      <c r="CJ20" s="93"/>
      <c r="CK20" s="93"/>
      <c r="CM20" s="125"/>
      <c r="CY20" s="555"/>
      <c r="CZ20" s="555"/>
      <c r="DD20" s="555"/>
      <c r="DE20" s="555"/>
      <c r="DF20" s="555"/>
      <c r="DG20" s="562"/>
      <c r="DH20" s="562"/>
    </row>
    <row r="21" spans="1:112" ht="132.80000000000001" customHeight="1" x14ac:dyDescent="0.25">
      <c r="A21" s="544" t="s">
        <v>54</v>
      </c>
      <c r="B21" s="544" t="s">
        <v>197</v>
      </c>
      <c r="C21" s="544" t="s">
        <v>197</v>
      </c>
      <c r="D21" s="577" t="s">
        <v>199</v>
      </c>
      <c r="E21" s="578" t="s">
        <v>331</v>
      </c>
      <c r="F21" s="544" t="s">
        <v>349</v>
      </c>
      <c r="G21" s="10"/>
      <c r="H21" s="10"/>
      <c r="I21" s="10"/>
      <c r="J21" s="10"/>
      <c r="K21" s="10"/>
      <c r="L21" s="544" t="s">
        <v>350</v>
      </c>
      <c r="M21" s="579" t="s">
        <v>351</v>
      </c>
      <c r="N21" s="559" t="s">
        <v>9</v>
      </c>
      <c r="O21" s="559" t="s">
        <v>14</v>
      </c>
      <c r="P21" s="559"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561">
        <f>(IF(AD21="Fuerte",100,IF(AD21="Moderado",50,0))+IF(AD22="Fuerte",100,IF(AD22="Moderado",50,0))+IF(AD23="Fuerte",100,IF(AD23="Moderado",50,0)))/3</f>
        <v>100</v>
      </c>
      <c r="AF21" s="559" t="str">
        <f>IF(AE21=100,"Fuerte",IF(OR(AE21=99,AE21&gt;=50),"Moderado","Débil"))</f>
        <v>Fuerte</v>
      </c>
      <c r="AG21" s="559" t="s">
        <v>150</v>
      </c>
      <c r="AH21" s="559" t="s">
        <v>152</v>
      </c>
      <c r="AI21" s="559" t="str">
        <f>VLOOKUP(IF(DE21=0,DE21+1,DE21),[9]Validacion!$J$15:$K$19,2,FALSE)</f>
        <v>Rara Vez</v>
      </c>
      <c r="AJ21" s="559" t="str">
        <f>VLOOKUP(IF(DG21=0,DG21+1,DG21),[9]Validacion!$J$23:$K$27,2,FALSE)</f>
        <v>Mayor</v>
      </c>
      <c r="AK21" s="559" t="str">
        <f>INDEX([9]Validacion!$C$15:$G$19,IF(DE21=0,DE21+1,'Mapa de Riesgos'!DE21:DE23),IF(DG21=0,DG21+1,'Mapa de Riesgos'!DG21:DG23))</f>
        <v>Alta</v>
      </c>
      <c r="AL21" s="559" t="s">
        <v>226</v>
      </c>
      <c r="AM21" s="116" t="s">
        <v>353</v>
      </c>
      <c r="AN21" s="85" t="s">
        <v>354</v>
      </c>
      <c r="AO21" s="93" t="s">
        <v>355</v>
      </c>
      <c r="AP21" s="84">
        <v>43467</v>
      </c>
      <c r="AQ21" s="84">
        <v>43830</v>
      </c>
      <c r="AR21" s="93" t="s">
        <v>356</v>
      </c>
      <c r="AS21" s="93"/>
      <c r="AT21" s="93"/>
      <c r="AU21" s="93"/>
      <c r="AV21" s="93"/>
      <c r="AW21" s="115"/>
      <c r="AX21" s="86"/>
      <c r="AY21" s="553"/>
      <c r="AZ21" s="94"/>
      <c r="BA21" s="553"/>
      <c r="BB21" s="116"/>
      <c r="BC21" s="116"/>
      <c r="BD21" s="116"/>
      <c r="BE21" s="116"/>
      <c r="BF21" s="117"/>
      <c r="BG21" s="118"/>
      <c r="BH21" s="573"/>
      <c r="BI21" s="573"/>
      <c r="BJ21" s="582"/>
      <c r="BK21" s="116"/>
      <c r="BL21" s="116"/>
      <c r="BM21" s="116"/>
      <c r="BN21" s="116"/>
      <c r="BO21" s="117"/>
      <c r="BP21" s="118"/>
      <c r="BQ21" s="573"/>
      <c r="BR21" s="573"/>
      <c r="BS21" s="550"/>
      <c r="BT21" s="119"/>
      <c r="BU21" s="119"/>
      <c r="BV21" s="119"/>
      <c r="BW21" s="119"/>
      <c r="BX21" s="119"/>
      <c r="BY21" s="119"/>
      <c r="BZ21" s="119"/>
      <c r="CA21" s="119"/>
      <c r="CB21" s="119"/>
      <c r="CC21" s="93"/>
      <c r="CD21" s="93"/>
      <c r="CE21" s="93"/>
      <c r="CF21" s="93"/>
      <c r="CG21" s="93"/>
      <c r="CH21" s="93"/>
      <c r="CI21" s="93"/>
      <c r="CJ21" s="93"/>
      <c r="CK21" s="93"/>
      <c r="CM21" s="576"/>
      <c r="CY21" s="553">
        <f>VLOOKUP(N21,[9]Validacion!$I$15:$M$19,2,FALSE)</f>
        <v>3</v>
      </c>
      <c r="CZ21" s="553">
        <f>VLOOKUP(O21,[9]Validacion!$I$23:$J$27,2,FALSE)</f>
        <v>4</v>
      </c>
      <c r="DD21" s="553">
        <f>VLOOKUP($N21,[9]Validacion!$I$15:$M$19,2,FALSE)</f>
        <v>3</v>
      </c>
      <c r="DE21" s="553">
        <f>IF(AF21="Fuerte",DD21-2,IF(AND(AF21="Moderado",AG21="Directamente",AH21="Directamente"),DD21-1,IF(AND(AF21="Moderado",AG21="No Disminuye",AH21="Directamente"),DD21,IF(AND(AF21="Moderado",AG21="Directamente",AH21="No Disminuye"),DD21-1,DD21))))</f>
        <v>1</v>
      </c>
      <c r="DF21" s="553">
        <f>VLOOKUP($O21,[9]Validacion!$I$23:$J$27,2,FALSE)</f>
        <v>4</v>
      </c>
      <c r="DG21" s="562">
        <f>IF(AF21="Fuerte",DF21,IF(AND(AF21="Moderado",AG21="Directamente",AH21="Directamente"),DF21-1,IF(AND(AF21="Moderado",AG21="No Disminuye",AH21="Directamente"),DF21-1,IF(AND(AF21="Moderado",AG21="Directamente",AH21="No Disminuye"),DF21,DF21))))</f>
        <v>4</v>
      </c>
    </row>
    <row r="22" spans="1:112" ht="132.80000000000001" customHeight="1" x14ac:dyDescent="0.25">
      <c r="A22" s="544"/>
      <c r="B22" s="544"/>
      <c r="C22" s="544"/>
      <c r="D22" s="577"/>
      <c r="E22" s="578"/>
      <c r="F22" s="544"/>
      <c r="G22" s="13"/>
      <c r="H22" s="13"/>
      <c r="I22" s="13"/>
      <c r="J22" s="13"/>
      <c r="K22" s="13"/>
      <c r="L22" s="544"/>
      <c r="M22" s="544"/>
      <c r="N22" s="559"/>
      <c r="O22" s="559"/>
      <c r="P22" s="559"/>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561"/>
      <c r="AF22" s="559"/>
      <c r="AG22" s="559"/>
      <c r="AH22" s="559"/>
      <c r="AI22" s="559"/>
      <c r="AJ22" s="559"/>
      <c r="AK22" s="559"/>
      <c r="AL22" s="559"/>
      <c r="AM22" s="116" t="s">
        <v>358</v>
      </c>
      <c r="AN22" s="93" t="s">
        <v>359</v>
      </c>
      <c r="AO22" s="93" t="s">
        <v>355</v>
      </c>
      <c r="AP22" s="84">
        <v>43467</v>
      </c>
      <c r="AQ22" s="84">
        <v>43830</v>
      </c>
      <c r="AR22" s="93" t="s">
        <v>360</v>
      </c>
      <c r="AS22" s="93"/>
      <c r="AT22" s="93"/>
      <c r="AU22" s="92"/>
      <c r="AV22" s="92"/>
      <c r="AW22" s="126"/>
      <c r="AX22" s="127"/>
      <c r="AY22" s="554"/>
      <c r="AZ22" s="95"/>
      <c r="BA22" s="554"/>
      <c r="BB22" s="116"/>
      <c r="BC22" s="116"/>
      <c r="BD22" s="128"/>
      <c r="BE22" s="128"/>
      <c r="BF22" s="129"/>
      <c r="BG22" s="130"/>
      <c r="BH22" s="574"/>
      <c r="BI22" s="574"/>
      <c r="BJ22" s="583"/>
      <c r="BK22" s="116"/>
      <c r="BL22" s="116"/>
      <c r="BM22" s="128"/>
      <c r="BN22" s="128"/>
      <c r="BO22" s="129"/>
      <c r="BP22" s="130"/>
      <c r="BQ22" s="574"/>
      <c r="BR22" s="574"/>
      <c r="BS22" s="551"/>
      <c r="BT22" s="131"/>
      <c r="BU22" s="131"/>
      <c r="BV22" s="131"/>
      <c r="BW22" s="131"/>
      <c r="BX22" s="131"/>
      <c r="BY22" s="131"/>
      <c r="BZ22" s="131"/>
      <c r="CA22" s="131"/>
      <c r="CB22" s="131"/>
      <c r="CC22" s="93"/>
      <c r="CD22" s="93"/>
      <c r="CE22" s="93"/>
      <c r="CF22" s="93"/>
      <c r="CG22" s="93"/>
      <c r="CH22" s="93"/>
      <c r="CI22" s="93"/>
      <c r="CJ22" s="93"/>
      <c r="CK22" s="93"/>
      <c r="CM22" s="576"/>
      <c r="CY22" s="554"/>
      <c r="CZ22" s="554"/>
      <c r="DD22" s="554"/>
      <c r="DE22" s="554"/>
      <c r="DF22" s="554"/>
      <c r="DG22" s="562"/>
    </row>
    <row r="23" spans="1:112" ht="103.75" customHeight="1" x14ac:dyDescent="0.25">
      <c r="A23" s="544"/>
      <c r="B23" s="544"/>
      <c r="C23" s="544"/>
      <c r="D23" s="577"/>
      <c r="E23" s="578"/>
      <c r="F23" s="544"/>
      <c r="L23" s="544"/>
      <c r="M23" s="544"/>
      <c r="N23" s="559"/>
      <c r="O23" s="559"/>
      <c r="P23" s="559"/>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561"/>
      <c r="AF23" s="559"/>
      <c r="AG23" s="559"/>
      <c r="AH23" s="559"/>
      <c r="AI23" s="559"/>
      <c r="AJ23" s="559"/>
      <c r="AK23" s="559"/>
      <c r="AL23" s="559"/>
      <c r="AM23" s="120" t="s">
        <v>362</v>
      </c>
      <c r="AN23" s="85" t="s">
        <v>363</v>
      </c>
      <c r="AO23" s="93" t="s">
        <v>355</v>
      </c>
      <c r="AP23" s="84">
        <v>43467</v>
      </c>
      <c r="AQ23" s="84">
        <v>43830</v>
      </c>
      <c r="AR23" s="93" t="s">
        <v>364</v>
      </c>
      <c r="AS23" s="93"/>
      <c r="AT23" s="85"/>
      <c r="AU23" s="92"/>
      <c r="AV23" s="92"/>
      <c r="AW23" s="126"/>
      <c r="AX23" s="132"/>
      <c r="AY23" s="555"/>
      <c r="AZ23" s="96"/>
      <c r="BA23" s="555"/>
      <c r="BB23" s="116"/>
      <c r="BC23" s="120"/>
      <c r="BD23" s="128"/>
      <c r="BE23" s="128"/>
      <c r="BF23" s="129"/>
      <c r="BG23" s="133"/>
      <c r="BH23" s="575"/>
      <c r="BI23" s="575"/>
      <c r="BJ23" s="584"/>
      <c r="BK23" s="116"/>
      <c r="BL23" s="120"/>
      <c r="BM23" s="128"/>
      <c r="BN23" s="128"/>
      <c r="BO23" s="129"/>
      <c r="BP23" s="133"/>
      <c r="BQ23" s="575"/>
      <c r="BR23" s="575"/>
      <c r="BS23" s="552"/>
      <c r="BT23" s="98"/>
      <c r="BU23" s="98"/>
      <c r="BV23" s="98"/>
      <c r="BW23" s="98"/>
      <c r="BX23" s="98"/>
      <c r="BY23" s="98"/>
      <c r="BZ23" s="98"/>
      <c r="CA23" s="98"/>
      <c r="CB23" s="98"/>
      <c r="CC23" s="93"/>
      <c r="CD23" s="93"/>
      <c r="CE23" s="93"/>
      <c r="CF23" s="93"/>
      <c r="CG23" s="93"/>
      <c r="CH23" s="93"/>
      <c r="CI23" s="93"/>
      <c r="CJ23" s="93"/>
      <c r="CK23" s="93"/>
      <c r="CM23" s="576"/>
      <c r="CY23" s="555"/>
      <c r="CZ23" s="555"/>
      <c r="DD23" s="554"/>
      <c r="DE23" s="554"/>
      <c r="DF23" s="554"/>
      <c r="DG23" s="562"/>
    </row>
    <row r="24" spans="1:112" ht="132.80000000000001" customHeight="1" x14ac:dyDescent="0.25">
      <c r="A24" s="544" t="s">
        <v>54</v>
      </c>
      <c r="B24" s="544" t="s">
        <v>197</v>
      </c>
      <c r="C24" s="544" t="s">
        <v>197</v>
      </c>
      <c r="D24" s="577" t="s">
        <v>199</v>
      </c>
      <c r="E24" s="578" t="s">
        <v>331</v>
      </c>
      <c r="F24" s="579" t="s">
        <v>365</v>
      </c>
      <c r="L24" s="579" t="s">
        <v>366</v>
      </c>
      <c r="M24" s="579" t="s">
        <v>367</v>
      </c>
      <c r="N24" s="559" t="s">
        <v>9</v>
      </c>
      <c r="O24" s="559" t="s">
        <v>14</v>
      </c>
      <c r="P24" s="559"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561">
        <f>(IF(AD24="Fuerte",100,IF(AD24="Moderado",50,0))+IF(AD25="Fuerte",100,IF(AD25="Moderado",50,0)))/2</f>
        <v>100</v>
      </c>
      <c r="AF24" s="559" t="str">
        <f>IF(AE24=100,"Fuerte",IF(OR(AE24=99,AE24&gt;=50),"Moderado","Débil"))</f>
        <v>Fuerte</v>
      </c>
      <c r="AG24" s="559" t="s">
        <v>150</v>
      </c>
      <c r="AH24" s="559" t="s">
        <v>152</v>
      </c>
      <c r="AI24" s="559" t="str">
        <f>VLOOKUP(IF(DE24=0,DE24+1,DE24),[9]Validacion!$J$15:$K$19,2,FALSE)</f>
        <v>Rara Vez</v>
      </c>
      <c r="AJ24" s="559" t="str">
        <f>VLOOKUP(IF(DG24=0,DG24+1,DG24),[9]Validacion!$J$23:$K$27,2,FALSE)</f>
        <v>Mayor</v>
      </c>
      <c r="AK24" s="559" t="str">
        <f>INDEX([9]Validacion!$C$15:$G$19,IF(DE24=0,DE24+1,'Mapa de Riesgos'!DE24:DE25),IF(DG24=0,DG24+1,'Mapa de Riesgos'!DG24:DG25))</f>
        <v>Alta</v>
      </c>
      <c r="AL24" s="559" t="s">
        <v>226</v>
      </c>
      <c r="AM24" s="120" t="s">
        <v>369</v>
      </c>
      <c r="AN24" s="120" t="s">
        <v>370</v>
      </c>
      <c r="AO24" s="120" t="s">
        <v>355</v>
      </c>
      <c r="AP24" s="84">
        <v>43467</v>
      </c>
      <c r="AQ24" s="84">
        <v>43830</v>
      </c>
      <c r="AR24" s="93" t="s">
        <v>371</v>
      </c>
      <c r="AS24" s="93"/>
      <c r="AT24" s="93"/>
      <c r="AU24" s="93"/>
      <c r="AV24" s="93"/>
      <c r="AW24" s="115"/>
      <c r="AX24" s="86"/>
      <c r="AY24" s="553"/>
      <c r="AZ24" s="94"/>
      <c r="BA24" s="553"/>
      <c r="BB24" s="116"/>
      <c r="BC24" s="116"/>
      <c r="BD24" s="116"/>
      <c r="BE24" s="116"/>
      <c r="BF24" s="117"/>
      <c r="BG24" s="118"/>
      <c r="BH24" s="573"/>
      <c r="BI24" s="573"/>
      <c r="BJ24" s="582"/>
      <c r="BK24" s="116"/>
      <c r="BL24" s="116"/>
      <c r="BM24" s="116"/>
      <c r="BN24" s="116"/>
      <c r="BO24" s="117"/>
      <c r="BP24" s="118"/>
      <c r="BQ24" s="573"/>
      <c r="BR24" s="573"/>
      <c r="BS24" s="550"/>
      <c r="BT24" s="119"/>
      <c r="BU24" s="119"/>
      <c r="BV24" s="119"/>
      <c r="BW24" s="119"/>
      <c r="BX24" s="119"/>
      <c r="BY24" s="119"/>
      <c r="BZ24" s="119"/>
      <c r="CA24" s="119"/>
      <c r="CB24" s="119"/>
      <c r="CC24" s="93"/>
      <c r="CD24" s="93"/>
      <c r="CE24" s="93"/>
      <c r="CF24" s="93"/>
      <c r="CG24" s="93"/>
      <c r="CH24" s="93"/>
      <c r="CI24" s="93"/>
      <c r="CJ24" s="93"/>
      <c r="CK24" s="93"/>
      <c r="CM24" s="576"/>
      <c r="CY24" s="553">
        <f>VLOOKUP(N24,[9]Validacion!$I$15:$M$19,2,FALSE)</f>
        <v>3</v>
      </c>
      <c r="CZ24" s="553">
        <f>VLOOKUP(O24,[9]Validacion!$I$23:$J$27,2,FALSE)</f>
        <v>4</v>
      </c>
      <c r="DD24" s="553">
        <f>VLOOKUP($N24,[9]Validacion!$I$15:$M$19,2,FALSE)</f>
        <v>3</v>
      </c>
      <c r="DE24" s="553">
        <f>IF(AF24="Fuerte",DD24-2,IF(AND(AF24="Moderado",AG24="Directamente",AH24="Directamente"),DD24-1,IF(AND(AF24="Moderado",AG24="No Disminuye",AH24="Directamente"),DD24,IF(AND(AF24="Moderado",AG24="Directamente",AH24="No Disminuye"),DD24-1,DD24))))</f>
        <v>1</v>
      </c>
      <c r="DF24" s="553">
        <f>VLOOKUP($O24,[9]Validacion!$I$23:$J$27,2,FALSE)</f>
        <v>4</v>
      </c>
      <c r="DG24" s="562">
        <f>IF(AF24="Fuerte",DF24,IF(AND(AF24="Moderado",AG24="Directamente",AH24="Directamente"),DF24-1,IF(AND(AF24="Moderado",AG24="No Disminuye",AH24="Directamente"),DF24-1,IF(AND(AF24="Moderado",AG24="Directamente",AH24="No Disminuye"),DF24,DF24))))</f>
        <v>4</v>
      </c>
    </row>
    <row r="25" spans="1:112" ht="103.75" customHeight="1" x14ac:dyDescent="0.25">
      <c r="A25" s="544"/>
      <c r="B25" s="544"/>
      <c r="C25" s="544"/>
      <c r="D25" s="577"/>
      <c r="E25" s="578"/>
      <c r="F25" s="579"/>
      <c r="L25" s="579"/>
      <c r="M25" s="579"/>
      <c r="N25" s="559"/>
      <c r="O25" s="559"/>
      <c r="P25" s="559"/>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561"/>
      <c r="AF25" s="559"/>
      <c r="AG25" s="559"/>
      <c r="AH25" s="559"/>
      <c r="AI25" s="559"/>
      <c r="AJ25" s="559"/>
      <c r="AK25" s="559"/>
      <c r="AL25" s="559"/>
      <c r="AM25" s="120" t="s">
        <v>362</v>
      </c>
      <c r="AN25" s="85" t="s">
        <v>363</v>
      </c>
      <c r="AO25" s="120" t="s">
        <v>355</v>
      </c>
      <c r="AP25" s="84">
        <v>43467</v>
      </c>
      <c r="AQ25" s="84">
        <v>43830</v>
      </c>
      <c r="AR25" s="93" t="s">
        <v>364</v>
      </c>
      <c r="AS25" s="93"/>
      <c r="AT25" s="85"/>
      <c r="AU25" s="92"/>
      <c r="AV25" s="92"/>
      <c r="AW25" s="126"/>
      <c r="AX25" s="132"/>
      <c r="AY25" s="555"/>
      <c r="AZ25" s="96"/>
      <c r="BA25" s="555"/>
      <c r="BB25" s="116"/>
      <c r="BC25" s="120"/>
      <c r="BD25" s="128"/>
      <c r="BE25" s="128"/>
      <c r="BF25" s="129"/>
      <c r="BG25" s="133"/>
      <c r="BH25" s="575"/>
      <c r="BI25" s="575"/>
      <c r="BJ25" s="584"/>
      <c r="BK25" s="116"/>
      <c r="BL25" s="120"/>
      <c r="BM25" s="128"/>
      <c r="BN25" s="128"/>
      <c r="BO25" s="129"/>
      <c r="BP25" s="133"/>
      <c r="BQ25" s="575"/>
      <c r="BR25" s="575"/>
      <c r="BS25" s="552"/>
      <c r="BT25" s="98"/>
      <c r="BU25" s="98"/>
      <c r="BV25" s="98"/>
      <c r="BW25" s="98"/>
      <c r="BX25" s="98"/>
      <c r="BY25" s="98"/>
      <c r="BZ25" s="98"/>
      <c r="CA25" s="98"/>
      <c r="CB25" s="98"/>
      <c r="CC25" s="93"/>
      <c r="CD25" s="93"/>
      <c r="CE25" s="93"/>
      <c r="CF25" s="93"/>
      <c r="CG25" s="93"/>
      <c r="CH25" s="93"/>
      <c r="CI25" s="93"/>
      <c r="CJ25" s="93"/>
      <c r="CK25" s="93"/>
      <c r="CM25" s="576"/>
      <c r="CY25" s="555"/>
      <c r="CZ25" s="555"/>
      <c r="DD25" s="554"/>
      <c r="DE25" s="554"/>
      <c r="DF25" s="554"/>
      <c r="DG25" s="562"/>
    </row>
    <row r="26" spans="1:112" ht="132.80000000000001" customHeight="1" x14ac:dyDescent="0.25">
      <c r="A26" s="544" t="s">
        <v>54</v>
      </c>
      <c r="B26" s="544" t="s">
        <v>197</v>
      </c>
      <c r="C26" s="544" t="s">
        <v>197</v>
      </c>
      <c r="D26" s="586" t="s">
        <v>215</v>
      </c>
      <c r="E26" s="578" t="s">
        <v>373</v>
      </c>
      <c r="F26" s="587" t="s">
        <v>374</v>
      </c>
      <c r="L26" s="587" t="s">
        <v>375</v>
      </c>
      <c r="M26" s="587" t="s">
        <v>376</v>
      </c>
      <c r="N26" s="559" t="s">
        <v>9</v>
      </c>
      <c r="O26" s="559" t="s">
        <v>14</v>
      </c>
      <c r="P26" s="559" t="str">
        <f>INDEX([9]Validacion!$C$15:$G$19,'Mapa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561">
        <f>(IF(AD26="Fuerte",100,IF(AD26="Moderado",50,0))+IF(AD27="Fuerte",100,IF(AD27="Moderado",50,0))+IF(AD28="Fuerte",100,IF(AD28="Moderado",50,0)))/3</f>
        <v>100</v>
      </c>
      <c r="AF26" s="559" t="str">
        <f>IF(AE26=100,"Fuerte",IF(OR(AE26=99,AE26&gt;=50),"Moderado","Débil"))</f>
        <v>Fuerte</v>
      </c>
      <c r="AG26" s="559" t="s">
        <v>150</v>
      </c>
      <c r="AH26" s="559" t="s">
        <v>152</v>
      </c>
      <c r="AI26" s="559" t="str">
        <f>VLOOKUP(IF(DE26=0,DE26+1,DE26),[9]Validacion!$J$15:$K$19,2,FALSE)</f>
        <v>Rara Vez</v>
      </c>
      <c r="AJ26" s="559" t="str">
        <f>VLOOKUP(IF(DG26=0,DG26+1,DG26),[9]Validacion!$J$23:$K$27,2,FALSE)</f>
        <v>Mayor</v>
      </c>
      <c r="AK26" s="559" t="str">
        <f>INDEX([9]Validacion!$C$15:$G$19,IF(DE26=0,DE26+1,'Mapa de Riesgos'!DE26:DE28),IF(DG26=0,DG26+1,'Mapa de Riesgos'!DG26:DG28))</f>
        <v>Alta</v>
      </c>
      <c r="AL26" s="559" t="s">
        <v>226</v>
      </c>
      <c r="AM26" s="85" t="s">
        <v>378</v>
      </c>
      <c r="AN26" s="85" t="s">
        <v>354</v>
      </c>
      <c r="AO26" s="85" t="s">
        <v>355</v>
      </c>
      <c r="AP26" s="84">
        <v>43467</v>
      </c>
      <c r="AQ26" s="84">
        <v>43830</v>
      </c>
      <c r="AR26" s="93" t="s">
        <v>356</v>
      </c>
      <c r="AS26" s="93"/>
      <c r="AT26" s="93"/>
      <c r="AU26" s="93"/>
      <c r="AV26" s="93"/>
      <c r="AW26" s="115"/>
      <c r="AX26" s="86"/>
      <c r="AY26" s="553"/>
      <c r="AZ26" s="94"/>
      <c r="BA26" s="553"/>
      <c r="BB26" s="116"/>
      <c r="BC26" s="116"/>
      <c r="BD26" s="116"/>
      <c r="BE26" s="116"/>
      <c r="BF26" s="117"/>
      <c r="BG26" s="118"/>
      <c r="BH26" s="573"/>
      <c r="BI26" s="573"/>
      <c r="BJ26" s="582"/>
      <c r="BK26" s="116"/>
      <c r="BL26" s="116"/>
      <c r="BM26" s="116"/>
      <c r="BN26" s="116"/>
      <c r="BO26" s="117"/>
      <c r="BP26" s="118"/>
      <c r="BQ26" s="573"/>
      <c r="BR26" s="573"/>
      <c r="BS26" s="550"/>
      <c r="BT26" s="119"/>
      <c r="BU26" s="119"/>
      <c r="BV26" s="119"/>
      <c r="BW26" s="119"/>
      <c r="BX26" s="119"/>
      <c r="BY26" s="119"/>
      <c r="BZ26" s="119"/>
      <c r="CA26" s="119"/>
      <c r="CB26" s="119"/>
      <c r="CC26" s="93"/>
      <c r="CD26" s="93"/>
      <c r="CE26" s="93"/>
      <c r="CF26" s="93"/>
      <c r="CG26" s="93"/>
      <c r="CH26" s="93"/>
      <c r="CI26" s="93"/>
      <c r="CJ26" s="93"/>
      <c r="CK26" s="93"/>
      <c r="CM26" s="576"/>
      <c r="CY26" s="553">
        <f>VLOOKUP(N26,[9]Validacion!$I$15:$M$19,2,FALSE)</f>
        <v>3</v>
      </c>
      <c r="CZ26" s="553">
        <f>VLOOKUP(O26,[9]Validacion!$I$23:$J$27,2,FALSE)</f>
        <v>4</v>
      </c>
      <c r="DD26" s="553">
        <f>VLOOKUP($N26,[9]Validacion!$I$15:$M$19,2,FALSE)</f>
        <v>3</v>
      </c>
      <c r="DE26" s="553">
        <f>IF(AF26="Fuerte",DD26-2,IF(AND(AF26="Moderado",AG26="Directamente",AH26="Directamente"),DD26-1,IF(AND(AF26="Moderado",AG26="No Disminuye",AH26="Directamente"),DD26,IF(AND(AF26="Moderado",AG26="Directamente",AH26="No Disminuye"),DD26-1,DD26))))</f>
        <v>1</v>
      </c>
      <c r="DF26" s="553">
        <f>VLOOKUP($O26,[9]Validacion!$I$23:$J$27,2,FALSE)</f>
        <v>4</v>
      </c>
      <c r="DG26" s="562">
        <f>IF(AF26="Fuerte",DF26,IF(AND(AF26="Moderado",AG26="Directamente",AH26="Directamente"),DF26-1,IF(AND(AF26="Moderado",AG26="No Disminuye",AH26="Directamente"),DF26-1,IF(AND(AF26="Moderado",AG26="Directamente",AH26="No Disminuye"),DF26,DF26))))</f>
        <v>4</v>
      </c>
    </row>
    <row r="27" spans="1:112" ht="91.55" customHeight="1" x14ac:dyDescent="0.25">
      <c r="A27" s="544"/>
      <c r="B27" s="544"/>
      <c r="C27" s="544"/>
      <c r="D27" s="586"/>
      <c r="E27" s="578"/>
      <c r="F27" s="587"/>
      <c r="L27" s="587"/>
      <c r="M27" s="587"/>
      <c r="N27" s="559"/>
      <c r="O27" s="559"/>
      <c r="P27" s="559"/>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561"/>
      <c r="AF27" s="559"/>
      <c r="AG27" s="559"/>
      <c r="AH27" s="559"/>
      <c r="AI27" s="559"/>
      <c r="AJ27" s="559"/>
      <c r="AK27" s="559"/>
      <c r="AL27" s="559"/>
      <c r="AM27" s="85" t="s">
        <v>380</v>
      </c>
      <c r="AN27" s="85" t="s">
        <v>381</v>
      </c>
      <c r="AO27" s="85" t="s">
        <v>54</v>
      </c>
      <c r="AP27" s="84">
        <v>43467</v>
      </c>
      <c r="AQ27" s="84">
        <v>43830</v>
      </c>
      <c r="AR27" s="93" t="s">
        <v>382</v>
      </c>
      <c r="AS27" s="93"/>
      <c r="AT27" s="93"/>
      <c r="AU27" s="556"/>
      <c r="AV27" s="556"/>
      <c r="AW27" s="567"/>
      <c r="AX27" s="569"/>
      <c r="AY27" s="554"/>
      <c r="AZ27" s="95"/>
      <c r="BA27" s="554"/>
      <c r="BB27" s="116"/>
      <c r="BC27" s="116"/>
      <c r="BD27" s="571"/>
      <c r="BE27" s="571"/>
      <c r="BF27" s="580"/>
      <c r="BG27" s="565"/>
      <c r="BH27" s="574"/>
      <c r="BI27" s="574"/>
      <c r="BJ27" s="583"/>
      <c r="BK27" s="116"/>
      <c r="BL27" s="116"/>
      <c r="BM27" s="571"/>
      <c r="BN27" s="571"/>
      <c r="BO27" s="580"/>
      <c r="BP27" s="565"/>
      <c r="BQ27" s="574"/>
      <c r="BR27" s="574"/>
      <c r="BS27" s="551"/>
      <c r="BT27" s="97"/>
      <c r="BU27" s="97"/>
      <c r="BV27" s="550"/>
      <c r="BW27" s="550"/>
      <c r="BX27" s="550"/>
      <c r="BY27" s="550"/>
      <c r="BZ27" s="550"/>
      <c r="CA27" s="97"/>
      <c r="CB27" s="550"/>
      <c r="CC27" s="93"/>
      <c r="CD27" s="93"/>
      <c r="CE27" s="93"/>
      <c r="CF27" s="93"/>
      <c r="CG27" s="93"/>
      <c r="CH27" s="93"/>
      <c r="CI27" s="93"/>
      <c r="CJ27" s="93"/>
      <c r="CK27" s="93"/>
      <c r="CM27" s="576"/>
      <c r="CY27" s="554"/>
      <c r="CZ27" s="554"/>
      <c r="DD27" s="554"/>
      <c r="DE27" s="554"/>
      <c r="DF27" s="554"/>
      <c r="DG27" s="562"/>
    </row>
    <row r="28" spans="1:112" ht="105.8" customHeight="1" x14ac:dyDescent="0.25">
      <c r="A28" s="544"/>
      <c r="B28" s="544"/>
      <c r="C28" s="544"/>
      <c r="D28" s="586"/>
      <c r="E28" s="578"/>
      <c r="F28" s="587"/>
      <c r="L28" s="587"/>
      <c r="M28" s="587"/>
      <c r="N28" s="559"/>
      <c r="O28" s="559"/>
      <c r="P28" s="559"/>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561"/>
      <c r="AF28" s="559"/>
      <c r="AG28" s="559"/>
      <c r="AH28" s="559"/>
      <c r="AI28" s="559"/>
      <c r="AJ28" s="559"/>
      <c r="AK28" s="559"/>
      <c r="AL28" s="559"/>
      <c r="AM28" s="85" t="s">
        <v>384</v>
      </c>
      <c r="AN28" s="85" t="s">
        <v>385</v>
      </c>
      <c r="AO28" s="93" t="s">
        <v>54</v>
      </c>
      <c r="AP28" s="84">
        <v>43467</v>
      </c>
      <c r="AQ28" s="84">
        <v>43830</v>
      </c>
      <c r="AR28" s="93" t="s">
        <v>386</v>
      </c>
      <c r="AS28" s="93"/>
      <c r="AT28" s="85"/>
      <c r="AU28" s="558"/>
      <c r="AV28" s="558"/>
      <c r="AW28" s="568"/>
      <c r="AX28" s="570"/>
      <c r="AY28" s="555"/>
      <c r="AZ28" s="96"/>
      <c r="BA28" s="555"/>
      <c r="BB28" s="116"/>
      <c r="BC28" s="120"/>
      <c r="BD28" s="572"/>
      <c r="BE28" s="572"/>
      <c r="BF28" s="581"/>
      <c r="BG28" s="566"/>
      <c r="BH28" s="575"/>
      <c r="BI28" s="575"/>
      <c r="BJ28" s="584"/>
      <c r="BK28" s="116"/>
      <c r="BL28" s="120"/>
      <c r="BM28" s="572"/>
      <c r="BN28" s="572"/>
      <c r="BO28" s="581"/>
      <c r="BP28" s="566"/>
      <c r="BQ28" s="575"/>
      <c r="BR28" s="575"/>
      <c r="BS28" s="552"/>
      <c r="BT28" s="98"/>
      <c r="BU28" s="98"/>
      <c r="BV28" s="552"/>
      <c r="BW28" s="552"/>
      <c r="BX28" s="552"/>
      <c r="BY28" s="552"/>
      <c r="BZ28" s="552"/>
      <c r="CA28" s="98"/>
      <c r="CB28" s="552"/>
      <c r="CC28" s="93"/>
      <c r="CD28" s="93"/>
      <c r="CE28" s="93"/>
      <c r="CF28" s="93"/>
      <c r="CG28" s="93"/>
      <c r="CH28" s="93"/>
      <c r="CI28" s="93"/>
      <c r="CJ28" s="93"/>
      <c r="CK28" s="93"/>
      <c r="CM28" s="576"/>
      <c r="CY28" s="555"/>
      <c r="CZ28" s="555"/>
      <c r="DD28" s="554"/>
      <c r="DE28" s="554"/>
      <c r="DF28" s="554"/>
      <c r="DG28" s="562"/>
    </row>
    <row r="29" spans="1:112" ht="105.8" customHeight="1" x14ac:dyDescent="0.25">
      <c r="A29" s="544" t="s">
        <v>54</v>
      </c>
      <c r="B29" s="544" t="s">
        <v>197</v>
      </c>
      <c r="C29" s="544" t="s">
        <v>197</v>
      </c>
      <c r="D29" s="586" t="s">
        <v>215</v>
      </c>
      <c r="E29" s="578" t="s">
        <v>373</v>
      </c>
      <c r="F29" s="587" t="s">
        <v>387</v>
      </c>
      <c r="L29" s="587" t="s">
        <v>388</v>
      </c>
      <c r="M29" s="587" t="s">
        <v>389</v>
      </c>
      <c r="N29" s="559" t="s">
        <v>9</v>
      </c>
      <c r="O29" s="559" t="s">
        <v>14</v>
      </c>
      <c r="P29" s="559"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561">
        <f>(IF(AD29="Fuerte",100,IF(AD29="Moderado",50,0))+IF(AD30="Fuerte",100,IF(AD30="Moderado",50,0))+IF(AD31="Fuerte",100,IF(AD31="Moderado",50,0)))/3</f>
        <v>100</v>
      </c>
      <c r="AF29" s="559" t="str">
        <f>IF(AE29=100,"Fuerte",IF(OR(AE29=99,AE29&gt;=50),"Moderado","Débil"))</f>
        <v>Fuerte</v>
      </c>
      <c r="AG29" s="559" t="s">
        <v>150</v>
      </c>
      <c r="AH29" s="559" t="s">
        <v>152</v>
      </c>
      <c r="AI29" s="559" t="str">
        <f>VLOOKUP(IF(DE29=0,DE29+1,DE29),[9]Validacion!$J$15:$K$19,2,FALSE)</f>
        <v>Rara Vez</v>
      </c>
      <c r="AJ29" s="559" t="str">
        <f>VLOOKUP(IF(DG29=0,DG29+1,DG29),[9]Validacion!$J$23:$K$27,2,FALSE)</f>
        <v>Mayor</v>
      </c>
      <c r="AK29" s="559" t="str">
        <f>INDEX([9]Validacion!$C$15:$G$19,IF(DE29=0,DE29+1,'Mapa de Riesgos'!DE29:DE31),IF(DG29=0,DG29+1,'Mapa de Riesgos'!DG29:DG31))</f>
        <v>Alta</v>
      </c>
      <c r="AL29" s="559" t="s">
        <v>226</v>
      </c>
      <c r="AM29" s="85" t="s">
        <v>391</v>
      </c>
      <c r="AN29" s="93" t="s">
        <v>392</v>
      </c>
      <c r="AO29" s="93" t="s">
        <v>393</v>
      </c>
      <c r="AP29" s="84">
        <v>43467</v>
      </c>
      <c r="AQ29" s="84">
        <v>43830</v>
      </c>
      <c r="AR29" s="93" t="s">
        <v>394</v>
      </c>
      <c r="AS29" s="93"/>
      <c r="AT29" s="93"/>
      <c r="AU29" s="93"/>
      <c r="AV29" s="93"/>
      <c r="AW29" s="115"/>
      <c r="AX29" s="86"/>
      <c r="AY29" s="553"/>
      <c r="AZ29" s="94"/>
      <c r="BA29" s="553"/>
      <c r="BB29" s="116"/>
      <c r="BC29" s="116"/>
      <c r="BD29" s="116"/>
      <c r="BE29" s="116"/>
      <c r="BF29" s="117"/>
      <c r="BG29" s="118"/>
      <c r="BH29" s="573"/>
      <c r="BI29" s="573"/>
      <c r="BJ29" s="582"/>
      <c r="BK29" s="116"/>
      <c r="BL29" s="116"/>
      <c r="BM29" s="116"/>
      <c r="BN29" s="116"/>
      <c r="BO29" s="117"/>
      <c r="BP29" s="118"/>
      <c r="BQ29" s="573"/>
      <c r="BR29" s="573"/>
      <c r="BS29" s="550"/>
      <c r="BT29" s="119"/>
      <c r="BU29" s="119"/>
      <c r="BV29" s="119"/>
      <c r="BW29" s="119"/>
      <c r="BX29" s="119"/>
      <c r="BY29" s="119"/>
      <c r="BZ29" s="119"/>
      <c r="CA29" s="119"/>
      <c r="CB29" s="119"/>
      <c r="CC29" s="93"/>
      <c r="CD29" s="93"/>
      <c r="CE29" s="93"/>
      <c r="CF29" s="93"/>
      <c r="CG29" s="93"/>
      <c r="CH29" s="93"/>
      <c r="CI29" s="93"/>
      <c r="CJ29" s="93"/>
      <c r="CK29" s="93"/>
      <c r="CM29" s="576"/>
      <c r="CY29" s="553">
        <f>VLOOKUP(N29,[9]Validacion!$I$15:$M$19,2,FALSE)</f>
        <v>3</v>
      </c>
      <c r="CZ29" s="553">
        <f>VLOOKUP(O29,[9]Validacion!$I$23:$J$27,2,FALSE)</f>
        <v>4</v>
      </c>
      <c r="DD29" s="553">
        <f>VLOOKUP($N29,[9]Validacion!$I$15:$M$19,2,FALSE)</f>
        <v>3</v>
      </c>
      <c r="DE29" s="553">
        <f>IF(AF29="Fuerte",DD29-2,IF(AND(AF29="Moderado",AG29="Directamente",AH29="Directamente"),DD29-1,IF(AND(AF29="Moderado",AG29="No Disminuye",AH29="Directamente"),DD29,IF(AND(AF29="Moderado",AG29="Directamente",AH29="No Disminuye"),DD29-1,DD29))))</f>
        <v>1</v>
      </c>
      <c r="DF29" s="553">
        <f>VLOOKUP($O29,[9]Validacion!$I$23:$J$27,2,FALSE)</f>
        <v>4</v>
      </c>
      <c r="DG29" s="562">
        <f>IF(AF29="Fuerte",DF29,IF(AND(AF29="Moderado",AG29="Directamente",AH29="Directamente"),DF29-1,IF(AND(AF29="Moderado",AG29="No Disminuye",AH29="Directamente"),DF29-1,IF(AND(AF29="Moderado",AG29="Directamente",AH29="No Disminuye"),DF29,DF29))))</f>
        <v>4</v>
      </c>
    </row>
    <row r="30" spans="1:112" ht="105.8" customHeight="1" x14ac:dyDescent="0.25">
      <c r="A30" s="544"/>
      <c r="B30" s="544"/>
      <c r="C30" s="544"/>
      <c r="D30" s="586"/>
      <c r="E30" s="578"/>
      <c r="F30" s="587"/>
      <c r="L30" s="587"/>
      <c r="M30" s="587"/>
      <c r="N30" s="559"/>
      <c r="O30" s="559"/>
      <c r="P30" s="559"/>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561"/>
      <c r="AF30" s="559"/>
      <c r="AG30" s="559"/>
      <c r="AH30" s="559"/>
      <c r="AI30" s="559"/>
      <c r="AJ30" s="559"/>
      <c r="AK30" s="559"/>
      <c r="AL30" s="559"/>
      <c r="AM30" s="85" t="s">
        <v>396</v>
      </c>
      <c r="AN30" s="93" t="s">
        <v>397</v>
      </c>
      <c r="AO30" s="93" t="s">
        <v>393</v>
      </c>
      <c r="AP30" s="84">
        <v>43467</v>
      </c>
      <c r="AQ30" s="84">
        <v>43830</v>
      </c>
      <c r="AR30" s="93" t="s">
        <v>398</v>
      </c>
      <c r="AS30" s="93"/>
      <c r="AT30" s="93"/>
      <c r="AU30" s="556"/>
      <c r="AV30" s="556"/>
      <c r="AW30" s="567"/>
      <c r="AX30" s="569"/>
      <c r="AY30" s="554"/>
      <c r="AZ30" s="95"/>
      <c r="BA30" s="554"/>
      <c r="BB30" s="116"/>
      <c r="BC30" s="116"/>
      <c r="BD30" s="571"/>
      <c r="BE30" s="571"/>
      <c r="BF30" s="580"/>
      <c r="BG30" s="565"/>
      <c r="BH30" s="574"/>
      <c r="BI30" s="574"/>
      <c r="BJ30" s="583"/>
      <c r="BK30" s="116"/>
      <c r="BL30" s="116"/>
      <c r="BM30" s="571"/>
      <c r="BN30" s="571"/>
      <c r="BO30" s="580"/>
      <c r="BP30" s="565"/>
      <c r="BQ30" s="574"/>
      <c r="BR30" s="574"/>
      <c r="BS30" s="551"/>
      <c r="BT30" s="97"/>
      <c r="BU30" s="97"/>
      <c r="BV30" s="550"/>
      <c r="BW30" s="550"/>
      <c r="BX30" s="550"/>
      <c r="BY30" s="550"/>
      <c r="BZ30" s="550"/>
      <c r="CA30" s="97"/>
      <c r="CB30" s="550"/>
      <c r="CC30" s="93"/>
      <c r="CD30" s="93"/>
      <c r="CE30" s="93"/>
      <c r="CF30" s="93"/>
      <c r="CG30" s="93"/>
      <c r="CH30" s="93"/>
      <c r="CI30" s="93"/>
      <c r="CJ30" s="93"/>
      <c r="CK30" s="93"/>
      <c r="CM30" s="576"/>
      <c r="CY30" s="554"/>
      <c r="CZ30" s="554"/>
      <c r="DD30" s="554"/>
      <c r="DE30" s="554"/>
      <c r="DF30" s="554"/>
      <c r="DG30" s="562"/>
    </row>
    <row r="31" spans="1:112" ht="108" customHeight="1" x14ac:dyDescent="0.25">
      <c r="A31" s="544"/>
      <c r="B31" s="544"/>
      <c r="C31" s="544"/>
      <c r="D31" s="586"/>
      <c r="E31" s="578"/>
      <c r="F31" s="587"/>
      <c r="L31" s="587"/>
      <c r="M31" s="587"/>
      <c r="N31" s="559"/>
      <c r="O31" s="559"/>
      <c r="P31" s="559"/>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561"/>
      <c r="AF31" s="559"/>
      <c r="AG31" s="559"/>
      <c r="AH31" s="559"/>
      <c r="AI31" s="559"/>
      <c r="AJ31" s="559"/>
      <c r="AK31" s="559"/>
      <c r="AL31" s="559"/>
      <c r="AM31" s="85" t="s">
        <v>384</v>
      </c>
      <c r="AN31" s="85" t="s">
        <v>385</v>
      </c>
      <c r="AO31" s="93" t="s">
        <v>54</v>
      </c>
      <c r="AP31" s="84">
        <v>43467</v>
      </c>
      <c r="AQ31" s="84">
        <v>43830</v>
      </c>
      <c r="AR31" s="93" t="s">
        <v>386</v>
      </c>
      <c r="AS31" s="93"/>
      <c r="AT31" s="85"/>
      <c r="AU31" s="558"/>
      <c r="AV31" s="558"/>
      <c r="AW31" s="568"/>
      <c r="AX31" s="570"/>
      <c r="AY31" s="555"/>
      <c r="AZ31" s="96"/>
      <c r="BA31" s="555"/>
      <c r="BB31" s="116"/>
      <c r="BC31" s="120"/>
      <c r="BD31" s="572"/>
      <c r="BE31" s="572"/>
      <c r="BF31" s="581"/>
      <c r="BG31" s="566"/>
      <c r="BH31" s="575"/>
      <c r="BI31" s="575"/>
      <c r="BJ31" s="584"/>
      <c r="BK31" s="116"/>
      <c r="BL31" s="120"/>
      <c r="BM31" s="572"/>
      <c r="BN31" s="572"/>
      <c r="BO31" s="581"/>
      <c r="BP31" s="566"/>
      <c r="BQ31" s="575"/>
      <c r="BR31" s="575"/>
      <c r="BS31" s="552"/>
      <c r="BT31" s="98"/>
      <c r="BU31" s="98"/>
      <c r="BV31" s="552"/>
      <c r="BW31" s="552"/>
      <c r="BX31" s="552"/>
      <c r="BY31" s="552"/>
      <c r="BZ31" s="552"/>
      <c r="CA31" s="98"/>
      <c r="CB31" s="552"/>
      <c r="CC31" s="93"/>
      <c r="CD31" s="93"/>
      <c r="CE31" s="93"/>
      <c r="CF31" s="93"/>
      <c r="CG31" s="93"/>
      <c r="CH31" s="93"/>
      <c r="CI31" s="93"/>
      <c r="CJ31" s="93"/>
      <c r="CK31" s="93"/>
      <c r="CM31" s="576"/>
      <c r="CY31" s="555"/>
      <c r="CZ31" s="555"/>
      <c r="DD31" s="554"/>
      <c r="DE31" s="554"/>
      <c r="DF31" s="554"/>
      <c r="DG31" s="562"/>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INDEX([9]Validacion!$C$15:$G$19,'Mapa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44" t="s">
        <v>25</v>
      </c>
      <c r="B33" s="544" t="s">
        <v>27</v>
      </c>
      <c r="C33" s="544" t="s">
        <v>27</v>
      </c>
      <c r="D33" s="588" t="s">
        <v>406</v>
      </c>
      <c r="E33" s="544" t="s">
        <v>407</v>
      </c>
      <c r="F33" s="587" t="s">
        <v>408</v>
      </c>
      <c r="L33" s="544" t="s">
        <v>409</v>
      </c>
      <c r="M33" s="544" t="s">
        <v>410</v>
      </c>
      <c r="N33" s="559" t="s">
        <v>10</v>
      </c>
      <c r="O33" s="559" t="s">
        <v>14</v>
      </c>
      <c r="P33" s="559"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559">
        <f>(IF(AD33="Fuerte",100,IF(AD33="Moderado",50,0))+IF(AD34="Fuerte",100,IF(AD34="Moderado",50,0)))/2</f>
        <v>100</v>
      </c>
      <c r="AF33" s="559" t="str">
        <f>IF(AE33=100,"Fuerte",IF(OR(AE33=99,AE33&gt;=50),"Moderado","Débil"))</f>
        <v>Fuerte</v>
      </c>
      <c r="AG33" s="559" t="s">
        <v>150</v>
      </c>
      <c r="AH33" s="559" t="s">
        <v>152</v>
      </c>
      <c r="AI33" s="559" t="str">
        <f>VLOOKUP(IF(DE33=0,DE33+1,DE33),[9]Validacion!$J$15:$K$19,2,FALSE)</f>
        <v>Rara Vez</v>
      </c>
      <c r="AJ33" s="559" t="str">
        <f>VLOOKUP(IF(DG33=0,DG33+1,DG33),[9]Validacion!$J$23:$K$27,2,FALSE)</f>
        <v>Mayor</v>
      </c>
      <c r="AK33" s="559" t="str">
        <f>INDEX([9]Validacion!$C$15:$G$19,IF(DE33=0,DE33+1,'Mapa de Riesgos'!DE33:DE34),IF(DG33=0,DG33+1,'Mapa de Riesgos'!DG33:DG34))</f>
        <v>Alta</v>
      </c>
      <c r="AL33" s="559" t="s">
        <v>226</v>
      </c>
      <c r="AM33" s="93" t="s">
        <v>412</v>
      </c>
      <c r="AN33" s="93" t="s">
        <v>413</v>
      </c>
      <c r="AO33" s="93" t="s">
        <v>25</v>
      </c>
      <c r="AP33" s="84">
        <v>43467</v>
      </c>
      <c r="AQ33" s="84">
        <v>43830</v>
      </c>
      <c r="AR33" s="93" t="s">
        <v>356</v>
      </c>
      <c r="AS33" s="590"/>
      <c r="AT33" s="590"/>
      <c r="AU33" s="93"/>
      <c r="AV33" s="93"/>
      <c r="AW33" s="139"/>
      <c r="AX33" s="86"/>
      <c r="AY33" s="553"/>
      <c r="AZ33" s="94"/>
      <c r="BA33" s="553"/>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53">
        <f>VLOOKUP(N33,[9]Validacion!$I$15:$M$19,2,FALSE)</f>
        <v>2</v>
      </c>
      <c r="CZ33" s="553">
        <f>VLOOKUP(O33,[9]Validacion!$I$23:$J$27,2,FALSE)</f>
        <v>4</v>
      </c>
      <c r="DD33" s="553">
        <f>VLOOKUP($N33,[9]Validacion!$I$15:$M$19,2,FALSE)</f>
        <v>2</v>
      </c>
      <c r="DE33" s="553">
        <f>IF(AF33="Fuerte",DD33-2,IF(AND(AF33="Moderado",AG33="Directamente",AH33="Directamente"),DD33-1,IF(AND(AF33="Moderado",AG33="No Disminuye",AH33="Directamente"),DD33,IF(AND(AF33="Moderado",AG33="Directamente",AH33="No Disminuye"),DD33-1,DD33))))</f>
        <v>0</v>
      </c>
      <c r="DF33" s="553">
        <f>VLOOKUP($O33,[9]Validacion!$I$23:$J$27,2,FALSE)</f>
        <v>4</v>
      </c>
      <c r="DG33" s="562">
        <f>IF(AF33="Fuerte",DF33,IF(AND(AF33="Moderado",AG33="Directamente",AH33="Directamente"),DF33-1,IF(AND(AF33="Moderado",AG33="No Disminuye",AH33="Directamente"),DF33-1,IF(AND(AF33="Moderado",AG33="Directamente",AH33="No Disminuye"),DF33,DF33))))</f>
        <v>4</v>
      </c>
    </row>
    <row r="34" spans="1:111" ht="102.25" customHeight="1" x14ac:dyDescent="0.25">
      <c r="A34" s="544"/>
      <c r="B34" s="544"/>
      <c r="C34" s="544"/>
      <c r="D34" s="588"/>
      <c r="E34" s="544"/>
      <c r="F34" s="587"/>
      <c r="L34" s="544"/>
      <c r="M34" s="544"/>
      <c r="N34" s="559"/>
      <c r="O34" s="559"/>
      <c r="P34" s="559"/>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559"/>
      <c r="AF34" s="559"/>
      <c r="AG34" s="559"/>
      <c r="AH34" s="559"/>
      <c r="AI34" s="559"/>
      <c r="AJ34" s="559"/>
      <c r="AK34" s="559"/>
      <c r="AL34" s="559"/>
      <c r="AM34" s="93" t="s">
        <v>415</v>
      </c>
      <c r="AN34" s="93" t="s">
        <v>416</v>
      </c>
      <c r="AO34" s="93" t="s">
        <v>25</v>
      </c>
      <c r="AP34" s="84">
        <v>43467</v>
      </c>
      <c r="AQ34" s="84">
        <v>43830</v>
      </c>
      <c r="AR34" s="93" t="s">
        <v>417</v>
      </c>
      <c r="AS34" s="591"/>
      <c r="AT34" s="591"/>
      <c r="AU34" s="93"/>
      <c r="AV34" s="93"/>
      <c r="AW34" s="140"/>
      <c r="AX34" s="86"/>
      <c r="AY34" s="555"/>
      <c r="AZ34" s="96"/>
      <c r="BA34" s="555"/>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55"/>
      <c r="CZ34" s="555"/>
      <c r="DD34" s="555"/>
      <c r="DE34" s="555"/>
      <c r="DF34" s="555"/>
      <c r="DG34" s="562"/>
    </row>
    <row r="35" spans="1:111" ht="134.5" customHeight="1" x14ac:dyDescent="0.25">
      <c r="A35" s="544" t="s">
        <v>25</v>
      </c>
      <c r="B35" s="544" t="s">
        <v>27</v>
      </c>
      <c r="C35" s="544" t="s">
        <v>27</v>
      </c>
      <c r="D35" s="589" t="s">
        <v>213</v>
      </c>
      <c r="E35" s="544" t="s">
        <v>418</v>
      </c>
      <c r="F35" s="587" t="s">
        <v>419</v>
      </c>
      <c r="L35" s="587" t="s">
        <v>420</v>
      </c>
      <c r="M35" s="587" t="s">
        <v>421</v>
      </c>
      <c r="N35" s="559" t="s">
        <v>10</v>
      </c>
      <c r="O35" s="559" t="s">
        <v>14</v>
      </c>
      <c r="P35" s="559"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559">
        <f>(IF(AD35="Fuerte",100,IF(AD35="Moderado",50,0))+IF(AD36="Fuerte",100,IF(AD36="Moderado",50,0)))/2</f>
        <v>100</v>
      </c>
      <c r="AF35" s="559" t="str">
        <f>IF(AE35=100,"Fuerte",IF(OR(AE35=99,AE35&gt;=50),"Moderado","Débil"))</f>
        <v>Fuerte</v>
      </c>
      <c r="AG35" s="559" t="s">
        <v>150</v>
      </c>
      <c r="AH35" s="559" t="s">
        <v>152</v>
      </c>
      <c r="AI35" s="559" t="str">
        <f>VLOOKUP(IF(DE35=0,DE35+1,DE35),[9]Validacion!$J$15:$K$19,2,FALSE)</f>
        <v>Rara Vez</v>
      </c>
      <c r="AJ35" s="559" t="str">
        <f>VLOOKUP(IF(DG35=0,DG35+1,DG35),[9]Validacion!$J$23:$K$27,2,FALSE)</f>
        <v>Mayor</v>
      </c>
      <c r="AK35" s="559" t="str">
        <f>INDEX([9]Validacion!$C$15:$G$19,IF(DE35=0,DE35+1,'Mapa de Riesgos'!DE35:DE36),IF(DG35=0,DG35+1,'Mapa de Riesgos'!DG35:DG36))</f>
        <v>Alta</v>
      </c>
      <c r="AL35" s="559" t="s">
        <v>226</v>
      </c>
      <c r="AM35" s="93" t="s">
        <v>423</v>
      </c>
      <c r="AN35" s="93" t="s">
        <v>328</v>
      </c>
      <c r="AO35" s="93" t="s">
        <v>25</v>
      </c>
      <c r="AP35" s="84">
        <v>43467</v>
      </c>
      <c r="AQ35" s="84">
        <v>43830</v>
      </c>
      <c r="AR35" s="93" t="s">
        <v>424</v>
      </c>
      <c r="AS35" s="590"/>
      <c r="AT35" s="590"/>
      <c r="AU35" s="93"/>
      <c r="AV35" s="93"/>
      <c r="AW35" s="90"/>
      <c r="AX35" s="86"/>
      <c r="AY35" s="553"/>
      <c r="AZ35" s="94"/>
      <c r="BA35" s="553"/>
      <c r="BB35" s="590"/>
      <c r="BC35" s="590"/>
      <c r="BD35" s="93"/>
      <c r="BE35" s="90"/>
      <c r="BF35" s="90"/>
      <c r="BG35" s="86"/>
      <c r="BH35" s="553"/>
      <c r="BI35" s="553"/>
      <c r="BJ35" s="550"/>
      <c r="BK35" s="590"/>
      <c r="BL35" s="590"/>
      <c r="BM35" s="93"/>
      <c r="BN35" s="90"/>
      <c r="BO35" s="90"/>
      <c r="BP35" s="86"/>
      <c r="BQ35" s="553"/>
      <c r="BR35" s="553"/>
      <c r="BS35" s="553"/>
      <c r="BT35" s="119"/>
      <c r="BU35" s="119"/>
      <c r="BV35" s="119"/>
      <c r="BW35" s="119"/>
      <c r="BX35" s="119"/>
      <c r="BY35" s="119"/>
      <c r="BZ35" s="119"/>
      <c r="CA35" s="119"/>
      <c r="CB35" s="119"/>
      <c r="CC35" s="93"/>
      <c r="CD35" s="93"/>
      <c r="CE35" s="93"/>
      <c r="CF35" s="93"/>
      <c r="CG35" s="93"/>
      <c r="CH35" s="93"/>
      <c r="CI35" s="93"/>
      <c r="CJ35" s="93"/>
      <c r="CK35" s="93"/>
      <c r="CY35" s="553">
        <f>VLOOKUP(N35,[9]Validacion!$I$15:$M$19,2,FALSE)</f>
        <v>2</v>
      </c>
      <c r="CZ35" s="553">
        <f>VLOOKUP(O35,[9]Validacion!$I$23:$J$27,2,FALSE)</f>
        <v>4</v>
      </c>
      <c r="DD35" s="553">
        <f>VLOOKUP($N35,[9]Validacion!$I$15:$M$19,2,FALSE)</f>
        <v>2</v>
      </c>
      <c r="DE35" s="553">
        <f>IF(AF35="Fuerte",DD35-2,IF(AND(AF35="Moderado",AG35="Directamente",AH35="Directamente"),DD35-1,IF(AND(AF35="Moderado",AG35="No Disminuye",AH35="Directamente"),DD35,IF(AND(AF35="Moderado",AG35="Directamente",AH35="No Disminuye"),DD35-1,DD35))))</f>
        <v>0</v>
      </c>
      <c r="DF35" s="553">
        <f>VLOOKUP($O35,[9]Validacion!$I$23:$J$27,2,FALSE)</f>
        <v>4</v>
      </c>
      <c r="DG35" s="562">
        <f>IF(AF35="Fuerte",DF35,IF(AND(AF35="Moderado",AG35="Directamente",AH35="Directamente"),DF35-1,IF(AND(AF35="Moderado",AG35="No Disminuye",AH35="Directamente"),DF35-1,IF(AND(AF35="Moderado",AG35="Directamente",AH35="No Disminuye"),DF35,DF35))))</f>
        <v>4</v>
      </c>
    </row>
    <row r="36" spans="1:111" ht="99" customHeight="1" x14ac:dyDescent="0.25">
      <c r="A36" s="544"/>
      <c r="B36" s="544"/>
      <c r="C36" s="544"/>
      <c r="D36" s="589"/>
      <c r="E36" s="544"/>
      <c r="F36" s="587"/>
      <c r="L36" s="587"/>
      <c r="M36" s="587"/>
      <c r="N36" s="559"/>
      <c r="O36" s="559"/>
      <c r="P36" s="559"/>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559"/>
      <c r="AF36" s="559"/>
      <c r="AG36" s="559"/>
      <c r="AH36" s="559"/>
      <c r="AI36" s="559"/>
      <c r="AJ36" s="559"/>
      <c r="AK36" s="559"/>
      <c r="AL36" s="559"/>
      <c r="AM36" s="93" t="s">
        <v>426</v>
      </c>
      <c r="AN36" s="93" t="s">
        <v>427</v>
      </c>
      <c r="AO36" s="93" t="s">
        <v>25</v>
      </c>
      <c r="AP36" s="84">
        <v>43467</v>
      </c>
      <c r="AQ36" s="84">
        <v>43830</v>
      </c>
      <c r="AR36" s="93" t="s">
        <v>428</v>
      </c>
      <c r="AS36" s="591"/>
      <c r="AT36" s="591"/>
      <c r="AU36" s="93"/>
      <c r="AV36" s="93"/>
      <c r="AW36" s="115"/>
      <c r="AX36" s="86"/>
      <c r="AY36" s="555"/>
      <c r="AZ36" s="96"/>
      <c r="BA36" s="555"/>
      <c r="BB36" s="591"/>
      <c r="BC36" s="591"/>
      <c r="BD36" s="93"/>
      <c r="BE36" s="93"/>
      <c r="BF36" s="115"/>
      <c r="BG36" s="86"/>
      <c r="BH36" s="555"/>
      <c r="BI36" s="555"/>
      <c r="BJ36" s="552"/>
      <c r="BK36" s="591"/>
      <c r="BL36" s="591"/>
      <c r="BM36" s="93"/>
      <c r="BN36" s="93"/>
      <c r="BO36" s="115"/>
      <c r="BP36" s="86"/>
      <c r="BQ36" s="555"/>
      <c r="BR36" s="555"/>
      <c r="BS36" s="555"/>
      <c r="BT36" s="119"/>
      <c r="BU36" s="119"/>
      <c r="BV36" s="119"/>
      <c r="BW36" s="119"/>
      <c r="BX36" s="119"/>
      <c r="BY36" s="119"/>
      <c r="BZ36" s="119"/>
      <c r="CA36" s="119"/>
      <c r="CB36" s="119"/>
      <c r="CC36" s="93"/>
      <c r="CD36" s="93"/>
      <c r="CE36" s="93"/>
      <c r="CF36" s="93"/>
      <c r="CG36" s="93"/>
      <c r="CH36" s="93"/>
      <c r="CI36" s="93"/>
      <c r="CJ36" s="93"/>
      <c r="CK36" s="93"/>
      <c r="CY36" s="555"/>
      <c r="CZ36" s="555"/>
      <c r="DD36" s="555"/>
      <c r="DE36" s="555"/>
      <c r="DF36" s="555"/>
      <c r="DG36" s="562"/>
    </row>
    <row r="37" spans="1:111" ht="99" customHeight="1" x14ac:dyDescent="0.25">
      <c r="A37" s="544" t="s">
        <v>24</v>
      </c>
      <c r="B37" s="544" t="s">
        <v>27</v>
      </c>
      <c r="C37" s="544" t="s">
        <v>27</v>
      </c>
      <c r="D37" s="592" t="s">
        <v>202</v>
      </c>
      <c r="E37" s="544" t="s">
        <v>429</v>
      </c>
      <c r="F37" s="544" t="s">
        <v>430</v>
      </c>
      <c r="L37" s="544" t="s">
        <v>431</v>
      </c>
      <c r="M37" s="544" t="s">
        <v>432</v>
      </c>
      <c r="N37" s="559" t="s">
        <v>10</v>
      </c>
      <c r="O37" s="559" t="s">
        <v>14</v>
      </c>
      <c r="P37" s="559"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561">
        <f>(IF(AD37="Fuerte",100,IF(AD37="Moderado",50,0))+IF(AD38="Fuerte",100,IF(AD38="Moderado",50,0))+IF(AD39="Fuerte",100,IF(AD39="Moderado",50,0))+IF(AD40="Fuerte",100,IF(AD40="Moderado",50,0)))/4</f>
        <v>100</v>
      </c>
      <c r="AF37" s="559" t="str">
        <f>IF(AE37=100,"Fuerte",IF(OR(AE37=99,AE37&gt;=50),"Moderado","Débil"))</f>
        <v>Fuerte</v>
      </c>
      <c r="AG37" s="559" t="s">
        <v>150</v>
      </c>
      <c r="AH37" s="559" t="s">
        <v>152</v>
      </c>
      <c r="AI37" s="559" t="str">
        <f>VLOOKUP(IF(DE37=0,DE37+1,DE37),[9]Validacion!$J$15:$K$19,2,FALSE)</f>
        <v>Rara Vez</v>
      </c>
      <c r="AJ37" s="559" t="str">
        <f>VLOOKUP(IF(DG37=0,DG37+1,DG37),[9]Validacion!$J$23:$K$27,2,FALSE)</f>
        <v>Mayor</v>
      </c>
      <c r="AK37" s="559" t="str">
        <f>INDEX([9]Validacion!$C$15:$G$19,IF(DE37=0,DE37+1,'Mapa de Riesgos'!DE37:DE40),IF(DG37=0,DG37+1,'Mapa de Riesgos'!DG37:DG40))</f>
        <v>Alta</v>
      </c>
      <c r="AL37" s="559" t="s">
        <v>226</v>
      </c>
      <c r="AM37" s="93" t="s">
        <v>434</v>
      </c>
      <c r="AN37" s="93" t="s">
        <v>435</v>
      </c>
      <c r="AO37" s="93" t="s">
        <v>436</v>
      </c>
      <c r="AP37" s="84">
        <v>43467</v>
      </c>
      <c r="AQ37" s="84">
        <v>43830</v>
      </c>
      <c r="AR37" s="93" t="s">
        <v>437</v>
      </c>
      <c r="AS37" s="141"/>
      <c r="AT37" s="141"/>
      <c r="AU37" s="93"/>
      <c r="AV37" s="85"/>
      <c r="AW37" s="121"/>
      <c r="AX37" s="86"/>
      <c r="AY37" s="553"/>
      <c r="AZ37" s="94"/>
      <c r="BA37" s="553"/>
      <c r="BB37" s="141"/>
      <c r="BC37" s="141"/>
      <c r="BD37" s="93"/>
      <c r="BE37" s="85"/>
      <c r="BF37" s="121"/>
      <c r="BG37" s="86"/>
      <c r="BH37" s="553"/>
      <c r="BI37" s="553"/>
      <c r="BJ37" s="141" t="s">
        <v>438</v>
      </c>
      <c r="BK37" s="141"/>
      <c r="BL37" s="141"/>
      <c r="BM37" s="93"/>
      <c r="BN37" s="85"/>
      <c r="BO37" s="121"/>
      <c r="BP37" s="86"/>
      <c r="BQ37" s="553"/>
      <c r="BR37" s="553"/>
      <c r="BS37" s="141"/>
      <c r="BT37" s="141"/>
      <c r="BU37" s="93"/>
      <c r="BV37" s="85"/>
      <c r="BW37" s="121"/>
      <c r="BX37" s="86"/>
      <c r="BY37" s="553"/>
      <c r="BZ37" s="553"/>
      <c r="CA37" s="119"/>
      <c r="CB37" s="119"/>
      <c r="CC37" s="93"/>
      <c r="CD37" s="93"/>
      <c r="CE37" s="93"/>
      <c r="CF37" s="93"/>
      <c r="CG37" s="93"/>
      <c r="CH37" s="93"/>
      <c r="CI37" s="93"/>
      <c r="CJ37" s="93"/>
      <c r="CK37" s="93"/>
      <c r="CY37" s="553">
        <f>VLOOKUP(N37,[9]Validacion!$I$15:$M$19,2,FALSE)</f>
        <v>2</v>
      </c>
      <c r="CZ37" s="553">
        <f>VLOOKUP(O37,[9]Validacion!$I$23:$J$27,2,FALSE)</f>
        <v>4</v>
      </c>
      <c r="DD37" s="553">
        <f>VLOOKUP($N37,[9]Validacion!$I$15:$M$19,2,FALSE)</f>
        <v>2</v>
      </c>
      <c r="DE37" s="553">
        <f>IF(AF37="Fuerte",DD37-2,IF(AND(AF37="Moderado",AG37="Directamente",AH37="Directamente"),DD37-1,IF(AND(AF37="Moderado",AG37="No Disminuye",AH37="Directamente"),DD37,IF(AND(AF37="Moderado",AG37="Directamente",AH37="No Disminuye"),DD37-1,DD37))))</f>
        <v>0</v>
      </c>
      <c r="DF37" s="553">
        <f>VLOOKUP($O37,[9]Validacion!$I$23:$J$27,2,FALSE)</f>
        <v>4</v>
      </c>
      <c r="DG37" s="562">
        <f>IF(AF37="Fuerte",DF37,IF(AND(AF37="Moderado",AG37="Directamente",AH37="Directamente"),DF37-1,IF(AND(AF37="Moderado",AG37="No Disminuye",AH37="Directamente"),DF37-1,IF(AND(AF37="Moderado",AG37="Directamente",AH37="No Disminuye"),DF37,DF37))))</f>
        <v>4</v>
      </c>
    </row>
    <row r="38" spans="1:111" ht="107.5" customHeight="1" x14ac:dyDescent="0.25">
      <c r="A38" s="544"/>
      <c r="B38" s="544"/>
      <c r="C38" s="544"/>
      <c r="D38" s="592"/>
      <c r="E38" s="544"/>
      <c r="F38" s="544"/>
      <c r="L38" s="544"/>
      <c r="M38" s="544"/>
      <c r="N38" s="559"/>
      <c r="O38" s="559"/>
      <c r="P38" s="559"/>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561"/>
      <c r="AF38" s="559"/>
      <c r="AG38" s="559"/>
      <c r="AH38" s="559"/>
      <c r="AI38" s="559"/>
      <c r="AJ38" s="559"/>
      <c r="AK38" s="559"/>
      <c r="AL38" s="559"/>
      <c r="AM38" s="93" t="s">
        <v>440</v>
      </c>
      <c r="AN38" s="93" t="s">
        <v>441</v>
      </c>
      <c r="AO38" s="93" t="s">
        <v>436</v>
      </c>
      <c r="AP38" s="84">
        <v>43467</v>
      </c>
      <c r="AQ38" s="84">
        <v>43830</v>
      </c>
      <c r="AR38" s="93" t="s">
        <v>442</v>
      </c>
      <c r="AS38" s="141"/>
      <c r="AT38" s="141"/>
      <c r="AU38" s="556"/>
      <c r="AV38" s="547"/>
      <c r="AW38" s="593"/>
      <c r="AX38" s="569"/>
      <c r="AY38" s="554"/>
      <c r="AZ38" s="95"/>
      <c r="BA38" s="554"/>
      <c r="BB38" s="141"/>
      <c r="BC38" s="141"/>
      <c r="BD38" s="556"/>
      <c r="BE38" s="547"/>
      <c r="BF38" s="593"/>
      <c r="BG38" s="569"/>
      <c r="BH38" s="554"/>
      <c r="BI38" s="554"/>
      <c r="BJ38" s="590" t="s">
        <v>443</v>
      </c>
      <c r="BK38" s="141"/>
      <c r="BL38" s="141"/>
      <c r="BM38" s="556"/>
      <c r="BN38" s="547"/>
      <c r="BO38" s="593"/>
      <c r="BP38" s="569"/>
      <c r="BQ38" s="554"/>
      <c r="BR38" s="554"/>
      <c r="BS38" s="590"/>
      <c r="BT38" s="141"/>
      <c r="BU38" s="556"/>
      <c r="BV38" s="547"/>
      <c r="BW38" s="593"/>
      <c r="BX38" s="569"/>
      <c r="BY38" s="554"/>
      <c r="BZ38" s="554"/>
      <c r="CA38" s="119"/>
      <c r="CB38" s="119"/>
      <c r="CC38" s="93"/>
      <c r="CD38" s="93"/>
      <c r="CE38" s="93"/>
      <c r="CF38" s="93"/>
      <c r="CG38" s="93"/>
      <c r="CH38" s="93"/>
      <c r="CI38" s="93"/>
      <c r="CJ38" s="93"/>
      <c r="CK38" s="93"/>
      <c r="CY38" s="554"/>
      <c r="CZ38" s="554"/>
      <c r="DD38" s="554"/>
      <c r="DE38" s="554"/>
      <c r="DF38" s="554"/>
      <c r="DG38" s="562"/>
    </row>
    <row r="39" spans="1:111" ht="104.95" customHeight="1" x14ac:dyDescent="0.25">
      <c r="A39" s="544"/>
      <c r="B39" s="544"/>
      <c r="C39" s="544"/>
      <c r="D39" s="592"/>
      <c r="E39" s="544"/>
      <c r="F39" s="544"/>
      <c r="L39" s="544"/>
      <c r="M39" s="544"/>
      <c r="N39" s="559"/>
      <c r="O39" s="559"/>
      <c r="P39" s="559"/>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561"/>
      <c r="AF39" s="559"/>
      <c r="AG39" s="559"/>
      <c r="AH39" s="559"/>
      <c r="AI39" s="559"/>
      <c r="AJ39" s="559"/>
      <c r="AK39" s="559"/>
      <c r="AL39" s="559"/>
      <c r="AM39" s="93" t="s">
        <v>445</v>
      </c>
      <c r="AN39" s="93" t="s">
        <v>446</v>
      </c>
      <c r="AO39" s="93" t="s">
        <v>436</v>
      </c>
      <c r="AP39" s="84">
        <v>43467</v>
      </c>
      <c r="AQ39" s="84">
        <v>43830</v>
      </c>
      <c r="AR39" s="93" t="s">
        <v>447</v>
      </c>
      <c r="AS39" s="141"/>
      <c r="AT39" s="141"/>
      <c r="AU39" s="557"/>
      <c r="AV39" s="548"/>
      <c r="AW39" s="594"/>
      <c r="AX39" s="596"/>
      <c r="AY39" s="554"/>
      <c r="AZ39" s="95"/>
      <c r="BA39" s="554"/>
      <c r="BB39" s="141"/>
      <c r="BC39" s="141"/>
      <c r="BD39" s="557"/>
      <c r="BE39" s="548"/>
      <c r="BF39" s="594"/>
      <c r="BG39" s="596"/>
      <c r="BH39" s="554"/>
      <c r="BI39" s="554"/>
      <c r="BJ39" s="597"/>
      <c r="BK39" s="141"/>
      <c r="BL39" s="141"/>
      <c r="BM39" s="557"/>
      <c r="BN39" s="548"/>
      <c r="BO39" s="594"/>
      <c r="BP39" s="596"/>
      <c r="BQ39" s="554"/>
      <c r="BR39" s="554"/>
      <c r="BS39" s="597"/>
      <c r="BT39" s="141"/>
      <c r="BU39" s="557"/>
      <c r="BV39" s="548"/>
      <c r="BW39" s="594"/>
      <c r="BX39" s="596"/>
      <c r="BY39" s="554"/>
      <c r="BZ39" s="554"/>
      <c r="CA39" s="119"/>
      <c r="CB39" s="119"/>
      <c r="CC39" s="93"/>
      <c r="CD39" s="93"/>
      <c r="CE39" s="93"/>
      <c r="CF39" s="93"/>
      <c r="CG39" s="93"/>
      <c r="CH39" s="93"/>
      <c r="CI39" s="93"/>
      <c r="CJ39" s="93"/>
      <c r="CK39" s="93"/>
      <c r="CY39" s="554"/>
      <c r="CZ39" s="554"/>
      <c r="DD39" s="554"/>
      <c r="DE39" s="554"/>
      <c r="DF39" s="554"/>
      <c r="DG39" s="562"/>
    </row>
    <row r="40" spans="1:111" ht="93.75" customHeight="1" x14ac:dyDescent="0.25">
      <c r="A40" s="544"/>
      <c r="B40" s="544"/>
      <c r="C40" s="544"/>
      <c r="D40" s="592"/>
      <c r="E40" s="544"/>
      <c r="F40" s="544"/>
      <c r="L40" s="544"/>
      <c r="M40" s="544"/>
      <c r="N40" s="559"/>
      <c r="O40" s="559"/>
      <c r="P40" s="559"/>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561"/>
      <c r="AF40" s="559"/>
      <c r="AG40" s="559"/>
      <c r="AH40" s="559"/>
      <c r="AI40" s="559"/>
      <c r="AJ40" s="559"/>
      <c r="AK40" s="559"/>
      <c r="AL40" s="559"/>
      <c r="AM40" s="142" t="s">
        <v>449</v>
      </c>
      <c r="AN40" s="93" t="s">
        <v>450</v>
      </c>
      <c r="AO40" s="93" t="s">
        <v>436</v>
      </c>
      <c r="AP40" s="84">
        <v>43467</v>
      </c>
      <c r="AQ40" s="84">
        <v>43830</v>
      </c>
      <c r="AR40" s="93" t="s">
        <v>451</v>
      </c>
      <c r="AS40" s="141"/>
      <c r="AT40" s="141"/>
      <c r="AU40" s="558"/>
      <c r="AV40" s="549"/>
      <c r="AW40" s="595"/>
      <c r="AX40" s="570"/>
      <c r="AY40" s="555"/>
      <c r="AZ40" s="96"/>
      <c r="BA40" s="555"/>
      <c r="BB40" s="141"/>
      <c r="BC40" s="141"/>
      <c r="BD40" s="558"/>
      <c r="BE40" s="549"/>
      <c r="BF40" s="595"/>
      <c r="BG40" s="570"/>
      <c r="BH40" s="555"/>
      <c r="BI40" s="555"/>
      <c r="BJ40" s="591"/>
      <c r="BK40" s="141"/>
      <c r="BL40" s="141"/>
      <c r="BM40" s="558"/>
      <c r="BN40" s="549"/>
      <c r="BO40" s="595"/>
      <c r="BP40" s="570"/>
      <c r="BQ40" s="555"/>
      <c r="BR40" s="555"/>
      <c r="BS40" s="591"/>
      <c r="BT40" s="141"/>
      <c r="BU40" s="558"/>
      <c r="BV40" s="549"/>
      <c r="BW40" s="595"/>
      <c r="BX40" s="570"/>
      <c r="BY40" s="555"/>
      <c r="BZ40" s="555"/>
      <c r="CA40" s="119"/>
      <c r="CB40" s="119"/>
      <c r="CC40" s="93"/>
      <c r="CD40" s="93"/>
      <c r="CE40" s="93"/>
      <c r="CF40" s="93"/>
      <c r="CG40" s="93"/>
      <c r="CH40" s="93"/>
      <c r="CI40" s="93"/>
      <c r="CJ40" s="93"/>
      <c r="CK40" s="93"/>
      <c r="CY40" s="555"/>
      <c r="CZ40" s="555"/>
      <c r="DD40" s="554"/>
      <c r="DE40" s="554"/>
      <c r="DF40" s="554"/>
      <c r="DG40" s="562"/>
    </row>
    <row r="41" spans="1:111" ht="81.7" customHeight="1" x14ac:dyDescent="0.25">
      <c r="A41" s="544" t="s">
        <v>24</v>
      </c>
      <c r="B41" s="544" t="s">
        <v>27</v>
      </c>
      <c r="C41" s="544" t="s">
        <v>27</v>
      </c>
      <c r="D41" s="592" t="s">
        <v>203</v>
      </c>
      <c r="E41" s="544" t="s">
        <v>429</v>
      </c>
      <c r="F41" s="544" t="s">
        <v>452</v>
      </c>
      <c r="L41" s="544" t="s">
        <v>453</v>
      </c>
      <c r="M41" s="544" t="s">
        <v>454</v>
      </c>
      <c r="N41" s="559" t="s">
        <v>10</v>
      </c>
      <c r="O41" s="559" t="s">
        <v>14</v>
      </c>
      <c r="P41" s="559"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561">
        <f>(IF(AD41="Fuerte",100,IF(AD41="Moderado",50,0))+IF(AD42="Fuerte",100,IF(AD42="Moderado",50,0))+IF(AD43="Fuerte",100,IF(AD43="Moderado",50,0)))/3</f>
        <v>100</v>
      </c>
      <c r="AF41" s="559" t="str">
        <f>IF(AE41=100,"Fuerte",IF(OR(AE41=99,AE41&gt;=50),"Moderado","Débil"))</f>
        <v>Fuerte</v>
      </c>
      <c r="AG41" s="559" t="s">
        <v>150</v>
      </c>
      <c r="AH41" s="559" t="s">
        <v>152</v>
      </c>
      <c r="AI41" s="559" t="str">
        <f>VLOOKUP(IF(DE41=0,DE41+1,DE41),[9]Validacion!$J$15:$K$19,2,FALSE)</f>
        <v>Rara Vez</v>
      </c>
      <c r="AJ41" s="559" t="str">
        <f>VLOOKUP(IF(DG41=0,DG41+1,DG41),[9]Validacion!$J$23:$K$27,2,FALSE)</f>
        <v>Mayor</v>
      </c>
      <c r="AK41" s="559" t="str">
        <f>INDEX([9]Validacion!$C$15:$G$19,IF(DE41=0,DE41+1,'Mapa de Riesgos'!DE41:DE43),IF(DG41=0,DG41+1,'Mapa de Riesgos'!DG41:DG43))</f>
        <v>Alta</v>
      </c>
      <c r="AL41" s="559" t="s">
        <v>226</v>
      </c>
      <c r="AM41" s="93" t="s">
        <v>456</v>
      </c>
      <c r="AN41" s="93" t="s">
        <v>457</v>
      </c>
      <c r="AO41" s="93" t="s">
        <v>458</v>
      </c>
      <c r="AP41" s="84">
        <v>43467</v>
      </c>
      <c r="AQ41" s="84">
        <v>43830</v>
      </c>
      <c r="AR41" s="93" t="s">
        <v>459</v>
      </c>
      <c r="AS41" s="141"/>
      <c r="AT41" s="141"/>
      <c r="AU41" s="93"/>
      <c r="AV41" s="93"/>
      <c r="AW41" s="143"/>
      <c r="AX41" s="86"/>
      <c r="AY41" s="553"/>
      <c r="AZ41" s="94"/>
      <c r="BA41" s="553"/>
      <c r="BB41" s="20"/>
      <c r="BC41" s="20"/>
      <c r="BD41" s="93"/>
      <c r="BE41" s="123"/>
      <c r="BF41" s="144"/>
      <c r="BG41" s="145"/>
      <c r="BH41" s="553"/>
      <c r="BI41" s="553"/>
      <c r="BJ41" s="550"/>
      <c r="BK41" s="20"/>
      <c r="BL41" s="20"/>
      <c r="BM41" s="93"/>
      <c r="BN41" s="123"/>
      <c r="BO41" s="144"/>
      <c r="BP41" s="86"/>
      <c r="BQ41" s="553"/>
      <c r="BR41" s="553"/>
      <c r="BS41" s="119"/>
      <c r="BT41" s="119"/>
      <c r="BU41" s="119"/>
      <c r="BV41" s="119"/>
      <c r="BW41" s="119"/>
      <c r="BX41" s="119"/>
      <c r="BY41" s="119"/>
      <c r="BZ41" s="119"/>
      <c r="CA41" s="119"/>
      <c r="CB41" s="119"/>
      <c r="CC41" s="93"/>
      <c r="CD41" s="93"/>
      <c r="CE41" s="93"/>
      <c r="CF41" s="93"/>
      <c r="CG41" s="93"/>
      <c r="CH41" s="93"/>
      <c r="CI41" s="93"/>
      <c r="CJ41" s="93"/>
      <c r="CK41" s="93"/>
      <c r="CY41" s="553">
        <f>VLOOKUP(N41,[9]Validacion!$I$15:$M$19,2,FALSE)</f>
        <v>2</v>
      </c>
      <c r="CZ41" s="553">
        <f>VLOOKUP(O41,[9]Validacion!$I$23:$J$27,2,FALSE)</f>
        <v>4</v>
      </c>
      <c r="DD41" s="553">
        <f>VLOOKUP($N41,[9]Validacion!$I$15:$M$19,2,FALSE)</f>
        <v>2</v>
      </c>
      <c r="DE41" s="553">
        <f>IF(AF41="Fuerte",DD41-2,IF(AND(AF41="Moderado",AG41="Directamente",AH41="Directamente"),DD41-1,IF(AND(AF41="Moderado",AG41="No Disminuye",AH41="Directamente"),DD41,IF(AND(AF41="Moderado",AG41="Directamente",AH41="No Disminuye"),DD41-1,DD41))))</f>
        <v>0</v>
      </c>
      <c r="DF41" s="553">
        <f>VLOOKUP($O41,[9]Validacion!$I$23:$J$27,2,FALSE)</f>
        <v>4</v>
      </c>
      <c r="DG41" s="562">
        <f>IF(AF41="Fuerte",DF41,IF(AND(AF41="Moderado",AG41="Directamente",AH41="Directamente"),DF41-1,IF(AND(AF41="Moderado",AG41="No Disminuye",AH41="Directamente"),DF41-1,IF(AND(AF41="Moderado",AG41="Directamente",AH41="No Disminuye"),DF41,DF41))))</f>
        <v>4</v>
      </c>
    </row>
    <row r="42" spans="1:111" ht="70.5" customHeight="1" x14ac:dyDescent="0.25">
      <c r="A42" s="544"/>
      <c r="B42" s="544"/>
      <c r="C42" s="544"/>
      <c r="D42" s="592"/>
      <c r="E42" s="544"/>
      <c r="F42" s="544"/>
      <c r="L42" s="544"/>
      <c r="M42" s="544"/>
      <c r="N42" s="559"/>
      <c r="O42" s="559"/>
      <c r="P42" s="559"/>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561"/>
      <c r="AF42" s="559"/>
      <c r="AG42" s="559"/>
      <c r="AH42" s="559"/>
      <c r="AI42" s="559"/>
      <c r="AJ42" s="559"/>
      <c r="AK42" s="559"/>
      <c r="AL42" s="559"/>
      <c r="AM42" s="93" t="s">
        <v>461</v>
      </c>
      <c r="AN42" s="93" t="s">
        <v>462</v>
      </c>
      <c r="AO42" s="93" t="s">
        <v>458</v>
      </c>
      <c r="AP42" s="84">
        <v>43467</v>
      </c>
      <c r="AQ42" s="84">
        <v>43830</v>
      </c>
      <c r="AR42" s="93" t="s">
        <v>348</v>
      </c>
      <c r="AS42" s="141"/>
      <c r="AT42" s="141"/>
      <c r="AU42" s="93"/>
      <c r="AV42" s="93"/>
      <c r="AW42" s="143"/>
      <c r="AX42" s="86"/>
      <c r="AY42" s="554"/>
      <c r="AZ42" s="95"/>
      <c r="BA42" s="554"/>
      <c r="BB42" s="93"/>
      <c r="BC42" s="93"/>
      <c r="BD42" s="119"/>
      <c r="BE42" s="119"/>
      <c r="BF42" s="146"/>
      <c r="BG42" s="145"/>
      <c r="BH42" s="554"/>
      <c r="BI42" s="554"/>
      <c r="BJ42" s="551"/>
      <c r="BK42" s="93"/>
      <c r="BL42" s="93"/>
      <c r="BM42" s="119"/>
      <c r="BN42" s="119"/>
      <c r="BO42" s="119"/>
      <c r="BP42" s="119"/>
      <c r="BQ42" s="554"/>
      <c r="BR42" s="554"/>
      <c r="BS42" s="119"/>
      <c r="BT42" s="119"/>
      <c r="BU42" s="119"/>
      <c r="BV42" s="119"/>
      <c r="BW42" s="119"/>
      <c r="BX42" s="119"/>
      <c r="BY42" s="119"/>
      <c r="BZ42" s="119"/>
      <c r="CA42" s="119"/>
      <c r="CB42" s="119"/>
      <c r="CC42" s="93"/>
      <c r="CD42" s="93"/>
      <c r="CE42" s="93"/>
      <c r="CF42" s="93"/>
      <c r="CG42" s="93"/>
      <c r="CH42" s="93"/>
      <c r="CI42" s="93"/>
      <c r="CJ42" s="93"/>
      <c r="CK42" s="93"/>
      <c r="CY42" s="554"/>
      <c r="CZ42" s="554"/>
      <c r="DD42" s="554"/>
      <c r="DE42" s="554"/>
      <c r="DF42" s="554"/>
      <c r="DG42" s="562"/>
    </row>
    <row r="43" spans="1:111" ht="84.75" customHeight="1" x14ac:dyDescent="0.25">
      <c r="A43" s="544"/>
      <c r="B43" s="544"/>
      <c r="C43" s="544"/>
      <c r="D43" s="592"/>
      <c r="E43" s="544"/>
      <c r="F43" s="544"/>
      <c r="L43" s="544"/>
      <c r="M43" s="544"/>
      <c r="N43" s="559"/>
      <c r="O43" s="559"/>
      <c r="P43" s="559"/>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561"/>
      <c r="AF43" s="559"/>
      <c r="AG43" s="559"/>
      <c r="AH43" s="559"/>
      <c r="AI43" s="559"/>
      <c r="AJ43" s="559"/>
      <c r="AK43" s="559"/>
      <c r="AL43" s="559"/>
      <c r="AM43" s="93" t="s">
        <v>464</v>
      </c>
      <c r="AN43" s="93" t="s">
        <v>465</v>
      </c>
      <c r="AO43" s="93" t="s">
        <v>458</v>
      </c>
      <c r="AP43" s="84">
        <v>43467</v>
      </c>
      <c r="AQ43" s="84">
        <v>43830</v>
      </c>
      <c r="AR43" s="93" t="s">
        <v>466</v>
      </c>
      <c r="AS43" s="141"/>
      <c r="AT43" s="141"/>
      <c r="AU43" s="93"/>
      <c r="AV43" s="93"/>
      <c r="AW43" s="121"/>
      <c r="AX43" s="86"/>
      <c r="AY43" s="555"/>
      <c r="AZ43" s="96"/>
      <c r="BA43" s="555"/>
      <c r="BB43" s="141"/>
      <c r="BC43" s="141"/>
      <c r="BD43" s="93"/>
      <c r="BE43" s="93"/>
      <c r="BF43" s="147"/>
      <c r="BG43" s="145"/>
      <c r="BH43" s="555"/>
      <c r="BI43" s="555"/>
      <c r="BJ43" s="552"/>
      <c r="BK43" s="141"/>
      <c r="BL43" s="141"/>
      <c r="BM43" s="93"/>
      <c r="BN43" s="93"/>
      <c r="BO43" s="147"/>
      <c r="BP43" s="145"/>
      <c r="BQ43" s="555"/>
      <c r="BR43" s="555"/>
      <c r="BS43" s="93"/>
      <c r="BT43" s="119"/>
      <c r="BU43" s="119"/>
      <c r="BV43" s="119"/>
      <c r="BW43" s="119"/>
      <c r="BX43" s="119"/>
      <c r="BY43" s="119"/>
      <c r="BZ43" s="119"/>
      <c r="CA43" s="119"/>
      <c r="CB43" s="119"/>
      <c r="CC43" s="93"/>
      <c r="CD43" s="93"/>
      <c r="CE43" s="93"/>
      <c r="CF43" s="93"/>
      <c r="CG43" s="93"/>
      <c r="CH43" s="93"/>
      <c r="CI43" s="93"/>
      <c r="CJ43" s="93"/>
      <c r="CK43" s="93"/>
      <c r="CY43" s="555"/>
      <c r="CZ43" s="555"/>
      <c r="DD43" s="554"/>
      <c r="DE43" s="554"/>
      <c r="DF43" s="554"/>
      <c r="DG43" s="562"/>
    </row>
    <row r="44" spans="1:111" ht="133.5" customHeight="1" x14ac:dyDescent="0.25">
      <c r="A44" s="544" t="s">
        <v>24</v>
      </c>
      <c r="B44" s="544" t="s">
        <v>27</v>
      </c>
      <c r="C44" s="544" t="s">
        <v>27</v>
      </c>
      <c r="D44" s="592" t="s">
        <v>204</v>
      </c>
      <c r="E44" s="544" t="s">
        <v>429</v>
      </c>
      <c r="F44" s="544" t="s">
        <v>467</v>
      </c>
      <c r="L44" s="544" t="s">
        <v>468</v>
      </c>
      <c r="M44" s="544" t="s">
        <v>469</v>
      </c>
      <c r="N44" s="559" t="s">
        <v>11</v>
      </c>
      <c r="O44" s="559" t="s">
        <v>14</v>
      </c>
      <c r="P44" s="559"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559">
        <f>(IF(AD44="Fuerte",100,IF(AD44="Moderado",50,0))+IF(AD45="Fuerte",100,IF(AD45="Moderado",50,0)))/2</f>
        <v>100</v>
      </c>
      <c r="AF44" s="559" t="str">
        <f>IF(AE44=100,"Fuerte",IF(OR(AE44=99,AE44&gt;=50),"Moderado","Débil"))</f>
        <v>Fuerte</v>
      </c>
      <c r="AG44" s="559" t="s">
        <v>150</v>
      </c>
      <c r="AH44" s="559" t="s">
        <v>152</v>
      </c>
      <c r="AI44" s="559" t="str">
        <f>VLOOKUP(IF(DE44=0,DE44+1,IF(DE44=-1,DE44+2,DE44)),[9]Validacion!$J$15:$K$19,2,FALSE)</f>
        <v>Rara Vez</v>
      </c>
      <c r="AJ44" s="559" t="str">
        <f>VLOOKUP(IF(DG44=0,DG44+1,DG44),[9]Validacion!$J$23:$K$27,2,FALSE)</f>
        <v>Mayor</v>
      </c>
      <c r="AK44" s="559" t="str">
        <f>INDEX([9]Validacion!$C$15:$G$19,IF(DE44=0,DE44+1,IF(DE44=-1,DE44+2,'Mapa de Riesgos'!DE44:DE45)),IF(DG44=0,DG44+1,'Mapa de Riesgos'!DG44:DG45))</f>
        <v>Alta</v>
      </c>
      <c r="AL44" s="559" t="s">
        <v>226</v>
      </c>
      <c r="AM44" s="85" t="s">
        <v>471</v>
      </c>
      <c r="AN44" s="93" t="s">
        <v>472</v>
      </c>
      <c r="AO44" s="93" t="s">
        <v>473</v>
      </c>
      <c r="AP44" s="84">
        <v>43467</v>
      </c>
      <c r="AQ44" s="84">
        <v>43830</v>
      </c>
      <c r="AR44" s="93" t="s">
        <v>474</v>
      </c>
      <c r="AS44" s="590"/>
      <c r="AT44" s="590"/>
      <c r="AU44" s="93"/>
      <c r="AV44" s="93"/>
      <c r="AW44" s="121"/>
      <c r="AX44" s="86"/>
      <c r="AY44" s="553"/>
      <c r="AZ44" s="94"/>
      <c r="BA44" s="553"/>
      <c r="BB44" s="590"/>
      <c r="BC44" s="590"/>
      <c r="BD44" s="93"/>
      <c r="BE44" s="93"/>
      <c r="BF44" s="121"/>
      <c r="BG44" s="145"/>
      <c r="BH44" s="553"/>
      <c r="BI44" s="553"/>
      <c r="BJ44" s="93" t="s">
        <v>475</v>
      </c>
      <c r="BK44" s="590"/>
      <c r="BL44" s="590"/>
      <c r="BM44" s="93"/>
      <c r="BN44" s="93"/>
      <c r="BO44" s="121"/>
      <c r="BP44" s="145"/>
      <c r="BQ44" s="553"/>
      <c r="BR44" s="553"/>
      <c r="BS44" s="93"/>
      <c r="BT44" s="119"/>
      <c r="BU44" s="119"/>
      <c r="BV44" s="119"/>
      <c r="BW44" s="119"/>
      <c r="BX44" s="119"/>
      <c r="BY44" s="119"/>
      <c r="BZ44" s="119"/>
      <c r="CA44" s="119"/>
      <c r="CB44" s="119"/>
      <c r="CC44" s="93"/>
      <c r="CD44" s="93"/>
      <c r="CE44" s="93"/>
      <c r="CF44" s="93"/>
      <c r="CG44" s="93"/>
      <c r="CH44" s="93"/>
      <c r="CI44" s="93"/>
      <c r="CJ44" s="93"/>
      <c r="CK44" s="93"/>
      <c r="CY44" s="553">
        <f>VLOOKUP(N44,[9]Validacion!$I$15:$M$19,2,FALSE)</f>
        <v>1</v>
      </c>
      <c r="CZ44" s="553">
        <f>VLOOKUP(O44,[9]Validacion!$I$23:$J$27,2,FALSE)</f>
        <v>4</v>
      </c>
      <c r="DD44" s="553">
        <f>VLOOKUP($N44,[9]Validacion!$I$15:$M$19,2,FALSE)</f>
        <v>1</v>
      </c>
      <c r="DE44" s="553">
        <f>IF(AF44="Fuerte",DD44-2,IF(AND(AF44="Moderado",AG44="Directamente",AH44="Directamente"),DD44-1,IF(AND(AF44="Moderado",AG44="No Disminuye",AH44="Directamente"),DD44,IF(AND(AF44="Moderado",AG44="Directamente",AH44="No Disminuye"),DD44-1,DD44))))</f>
        <v>-1</v>
      </c>
      <c r="DF44" s="553">
        <f>VLOOKUP($O44,[9]Validacion!$I$23:$J$27,2,FALSE)</f>
        <v>4</v>
      </c>
      <c r="DG44" s="562">
        <f>IF(AF44="Fuerte",DF44,IF(AND(AF44="Moderado",AG44="Directamente",AH44="Directamente"),DF44-1,IF(AND(AF44="Moderado",AG44="No Disminuye",AH44="Directamente"),DF44-1,IF(AND(AF44="Moderado",AG44="Directamente",AH44="No Disminuye"),DF44,DF44))))</f>
        <v>4</v>
      </c>
    </row>
    <row r="45" spans="1:111" ht="81.7" customHeight="1" x14ac:dyDescent="0.25">
      <c r="A45" s="544"/>
      <c r="B45" s="544"/>
      <c r="C45" s="544"/>
      <c r="D45" s="592"/>
      <c r="E45" s="544"/>
      <c r="F45" s="544"/>
      <c r="L45" s="544"/>
      <c r="M45" s="544"/>
      <c r="N45" s="559"/>
      <c r="O45" s="559"/>
      <c r="P45" s="559"/>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559"/>
      <c r="AF45" s="559"/>
      <c r="AG45" s="559"/>
      <c r="AH45" s="559"/>
      <c r="AI45" s="559"/>
      <c r="AJ45" s="559"/>
      <c r="AK45" s="559"/>
      <c r="AL45" s="559"/>
      <c r="AM45" s="142" t="s">
        <v>449</v>
      </c>
      <c r="AN45" s="93" t="s">
        <v>450</v>
      </c>
      <c r="AO45" s="93" t="s">
        <v>473</v>
      </c>
      <c r="AP45" s="84">
        <v>43467</v>
      </c>
      <c r="AQ45" s="84">
        <v>43830</v>
      </c>
      <c r="AR45" s="93" t="s">
        <v>451</v>
      </c>
      <c r="AS45" s="591"/>
      <c r="AT45" s="591"/>
      <c r="AU45" s="93"/>
      <c r="AV45" s="93"/>
      <c r="AW45" s="121"/>
      <c r="AX45" s="86"/>
      <c r="AY45" s="555"/>
      <c r="AZ45" s="96"/>
      <c r="BA45" s="555"/>
      <c r="BB45" s="591"/>
      <c r="BC45" s="591"/>
      <c r="BD45" s="93"/>
      <c r="BE45" s="93"/>
      <c r="BF45" s="121"/>
      <c r="BG45" s="145"/>
      <c r="BH45" s="555"/>
      <c r="BI45" s="555"/>
      <c r="BJ45" s="119"/>
      <c r="BK45" s="591"/>
      <c r="BL45" s="591"/>
      <c r="BM45" s="93"/>
      <c r="BN45" s="93"/>
      <c r="BO45" s="121"/>
      <c r="BP45" s="145"/>
      <c r="BQ45" s="555"/>
      <c r="BR45" s="555"/>
      <c r="BS45" s="119"/>
      <c r="BT45" s="119"/>
      <c r="BU45" s="119"/>
      <c r="BV45" s="119"/>
      <c r="BW45" s="119"/>
      <c r="BX45" s="119"/>
      <c r="BY45" s="119"/>
      <c r="BZ45" s="119"/>
      <c r="CA45" s="119"/>
      <c r="CB45" s="119"/>
      <c r="CC45" s="93"/>
      <c r="CD45" s="93"/>
      <c r="CE45" s="93"/>
      <c r="CF45" s="93"/>
      <c r="CG45" s="93"/>
      <c r="CH45" s="93"/>
      <c r="CI45" s="93"/>
      <c r="CJ45" s="93"/>
      <c r="CK45" s="93"/>
      <c r="CY45" s="555"/>
      <c r="CZ45" s="555"/>
      <c r="DD45" s="555"/>
      <c r="DE45" s="555"/>
      <c r="DF45" s="555"/>
      <c r="DG45" s="562"/>
    </row>
    <row r="46" spans="1:111" ht="112.75" customHeight="1" x14ac:dyDescent="0.25">
      <c r="A46" s="544" t="s">
        <v>24</v>
      </c>
      <c r="B46" s="544" t="s">
        <v>27</v>
      </c>
      <c r="C46" s="544" t="s">
        <v>27</v>
      </c>
      <c r="D46" s="545" t="s">
        <v>206</v>
      </c>
      <c r="E46" s="544" t="s">
        <v>476</v>
      </c>
      <c r="F46" s="587" t="s">
        <v>477</v>
      </c>
      <c r="L46" s="544" t="s">
        <v>478</v>
      </c>
      <c r="M46" s="544" t="s">
        <v>469</v>
      </c>
      <c r="N46" s="559" t="s">
        <v>8</v>
      </c>
      <c r="O46" s="559" t="s">
        <v>14</v>
      </c>
      <c r="P46" s="559"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559">
        <f>(IF(AD46="Fuerte",100,IF(AD46="Moderado",50,0))+IF(AD47="Fuerte",100,IF(AD47="Moderado",50,0)))/2</f>
        <v>100</v>
      </c>
      <c r="AF46" s="559" t="str">
        <f>IF(AE46=100,"Fuerte",IF(OR(AE46=99,AE46&gt;=50),"Moderado","Débil"))</f>
        <v>Fuerte</v>
      </c>
      <c r="AG46" s="559" t="s">
        <v>150</v>
      </c>
      <c r="AH46" s="559" t="s">
        <v>152</v>
      </c>
      <c r="AI46" s="559" t="str">
        <f>VLOOKUP(IF(DE46=0,DE46+1,DE46),[9]Validacion!$J$15:$K$19,2,FALSE)</f>
        <v>Improbable</v>
      </c>
      <c r="AJ46" s="559" t="str">
        <f>VLOOKUP(IF(DG46=0,DG46+1,DG46),[9]Validacion!$J$23:$K$27,2,FALSE)</f>
        <v>Mayor</v>
      </c>
      <c r="AK46" s="559" t="str">
        <f>INDEX([9]Validacion!$C$15:$G$19,IF(DE46=0,DE46+1,'Mapa de Riesgos'!DE46:DE47),IF(DG46=0,DG46+1,'Mapa de Riesgos'!DG46:DG47))</f>
        <v>Alta</v>
      </c>
      <c r="AL46" s="559" t="s">
        <v>226</v>
      </c>
      <c r="AM46" s="85" t="s">
        <v>480</v>
      </c>
      <c r="AN46" s="148" t="s">
        <v>481</v>
      </c>
      <c r="AO46" s="93" t="s">
        <v>482</v>
      </c>
      <c r="AP46" s="84">
        <v>43467</v>
      </c>
      <c r="AQ46" s="84">
        <v>43830</v>
      </c>
      <c r="AR46" s="93" t="s">
        <v>483</v>
      </c>
      <c r="AS46" s="590"/>
      <c r="AT46" s="590"/>
      <c r="AU46" s="93"/>
      <c r="AV46" s="93"/>
      <c r="AW46" s="121"/>
      <c r="AX46" s="86"/>
      <c r="AY46" s="553"/>
      <c r="AZ46" s="94"/>
      <c r="BA46" s="553"/>
      <c r="BB46" s="91"/>
      <c r="BC46" s="91"/>
      <c r="BD46" s="553"/>
      <c r="BE46" s="550"/>
      <c r="BF46" s="598"/>
      <c r="BG46" s="569"/>
      <c r="BH46" s="550"/>
      <c r="BI46" s="550"/>
      <c r="BJ46" s="119"/>
      <c r="BK46" s="119"/>
      <c r="BL46" s="119"/>
      <c r="BM46" s="553"/>
      <c r="BN46" s="550"/>
      <c r="BO46" s="598"/>
      <c r="BP46" s="569"/>
      <c r="BQ46" s="550"/>
      <c r="BR46" s="550"/>
      <c r="BS46" s="119"/>
      <c r="BT46" s="119"/>
      <c r="BU46" s="119"/>
      <c r="BV46" s="119"/>
      <c r="BW46" s="119"/>
      <c r="BX46" s="119"/>
      <c r="BY46" s="119"/>
      <c r="BZ46" s="119"/>
      <c r="CA46" s="119"/>
      <c r="CB46" s="119"/>
      <c r="CC46" s="93"/>
      <c r="CD46" s="93"/>
      <c r="CE46" s="93"/>
      <c r="CF46" s="93"/>
      <c r="CG46" s="93"/>
      <c r="CH46" s="93"/>
      <c r="CI46" s="93"/>
      <c r="CJ46" s="93"/>
      <c r="CK46" s="93"/>
      <c r="CY46" s="553">
        <f>VLOOKUP(N46,[9]Validacion!$I$15:$M$19,2,FALSE)</f>
        <v>4</v>
      </c>
      <c r="CZ46" s="553">
        <f>VLOOKUP(O46,[9]Validacion!$I$23:$J$27,2,FALSE)</f>
        <v>4</v>
      </c>
      <c r="DD46" s="553">
        <f>VLOOKUP($N46,[9]Validacion!$I$15:$M$19,2,FALSE)</f>
        <v>4</v>
      </c>
      <c r="DE46" s="553">
        <f>IF(AF46="Fuerte",DD46-2,IF(AND(AF46="Moderado",AG46="Directamente",AH46="Directamente"),DD46-1,IF(AND(AF46="Moderado",AG46="No Disminuye",AH46="Directamente"),DD46,IF(AND(AF46="Moderado",AG46="Directamente",AH46="No Disminuye"),DD46-1,DD46))))</f>
        <v>2</v>
      </c>
      <c r="DF46" s="553">
        <f>VLOOKUP($O46,[9]Validacion!$I$23:$J$27,2,FALSE)</f>
        <v>4</v>
      </c>
      <c r="DG46" s="562">
        <f>IF(AF46="Fuerte",DF46,IF(AND(AF46="Moderado",AG46="Directamente",AH46="Directamente"),DF46-1,IF(AND(AF46="Moderado",AG46="No Disminuye",AH46="Directamente"),DF46-1,IF(AND(AF46="Moderado",AG46="Directamente",AH46="No Disminuye"),DF46,DF46))))</f>
        <v>4</v>
      </c>
    </row>
    <row r="47" spans="1:111" ht="112.75" customHeight="1" x14ac:dyDescent="0.25">
      <c r="A47" s="544"/>
      <c r="B47" s="544"/>
      <c r="C47" s="544"/>
      <c r="D47" s="545"/>
      <c r="E47" s="544"/>
      <c r="F47" s="587"/>
      <c r="L47" s="544"/>
      <c r="M47" s="544"/>
      <c r="N47" s="559"/>
      <c r="O47" s="559"/>
      <c r="P47" s="559"/>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559"/>
      <c r="AF47" s="559"/>
      <c r="AG47" s="559"/>
      <c r="AH47" s="559"/>
      <c r="AI47" s="559"/>
      <c r="AJ47" s="559"/>
      <c r="AK47" s="559"/>
      <c r="AL47" s="559"/>
      <c r="AM47" s="142" t="s">
        <v>449</v>
      </c>
      <c r="AN47" s="93" t="s">
        <v>450</v>
      </c>
      <c r="AO47" s="93" t="s">
        <v>482</v>
      </c>
      <c r="AP47" s="84">
        <v>43467</v>
      </c>
      <c r="AQ47" s="84">
        <v>43830</v>
      </c>
      <c r="AR47" s="93" t="s">
        <v>451</v>
      </c>
      <c r="AS47" s="597"/>
      <c r="AT47" s="597"/>
      <c r="AU47" s="93"/>
      <c r="AV47" s="93"/>
      <c r="AW47" s="121"/>
      <c r="AX47" s="86"/>
      <c r="AY47" s="554"/>
      <c r="AZ47" s="95"/>
      <c r="BA47" s="554"/>
      <c r="BB47" s="99"/>
      <c r="BC47" s="99"/>
      <c r="BD47" s="554"/>
      <c r="BE47" s="551"/>
      <c r="BF47" s="599"/>
      <c r="BG47" s="596"/>
      <c r="BH47" s="551"/>
      <c r="BI47" s="551"/>
      <c r="BJ47" s="119"/>
      <c r="BK47" s="119"/>
      <c r="BL47" s="119"/>
      <c r="BM47" s="554"/>
      <c r="BN47" s="551"/>
      <c r="BO47" s="599"/>
      <c r="BP47" s="596"/>
      <c r="BQ47" s="551"/>
      <c r="BR47" s="551"/>
      <c r="BS47" s="119"/>
      <c r="BT47" s="119"/>
      <c r="BU47" s="119"/>
      <c r="BV47" s="119"/>
      <c r="BW47" s="119"/>
      <c r="BX47" s="119"/>
      <c r="BY47" s="119"/>
      <c r="BZ47" s="119"/>
      <c r="CA47" s="119"/>
      <c r="CB47" s="119"/>
      <c r="CC47" s="93"/>
      <c r="CD47" s="93"/>
      <c r="CE47" s="93"/>
      <c r="CF47" s="93"/>
      <c r="CG47" s="93"/>
      <c r="CH47" s="93"/>
      <c r="CI47" s="93"/>
      <c r="CJ47" s="93"/>
      <c r="CK47" s="93"/>
      <c r="CY47" s="554"/>
      <c r="CZ47" s="555"/>
      <c r="DD47" s="554"/>
      <c r="DE47" s="554"/>
      <c r="DF47" s="554"/>
      <c r="DG47" s="562"/>
    </row>
    <row r="48" spans="1:111" ht="127.55" customHeight="1" x14ac:dyDescent="0.25">
      <c r="A48" s="544" t="s">
        <v>24</v>
      </c>
      <c r="B48" s="544" t="s">
        <v>27</v>
      </c>
      <c r="C48" s="544" t="s">
        <v>27</v>
      </c>
      <c r="D48" s="600" t="s">
        <v>210</v>
      </c>
      <c r="E48" s="544" t="s">
        <v>485</v>
      </c>
      <c r="F48" s="544" t="s">
        <v>486</v>
      </c>
      <c r="L48" s="544" t="s">
        <v>487</v>
      </c>
      <c r="M48" s="587" t="s">
        <v>488</v>
      </c>
      <c r="N48" s="559" t="s">
        <v>10</v>
      </c>
      <c r="O48" s="559" t="s">
        <v>14</v>
      </c>
      <c r="P48" s="559"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561">
        <f>(IF(AD48="Fuerte",100,IF(AD48="Moderado",50,0))+IF(AD49="Fuerte",100,IF(AD49="Moderado",50,0))+IF(AD50="Fuerte",100,IF(AD50="Moderado",50,0)))/3</f>
        <v>100</v>
      </c>
      <c r="AF48" s="559" t="str">
        <f>IF(AE48=100,"Fuerte",IF(OR(AE48=99,AE48&gt;=50),"Moderado","Débil"))</f>
        <v>Fuerte</v>
      </c>
      <c r="AG48" s="559" t="s">
        <v>150</v>
      </c>
      <c r="AH48" s="559" t="s">
        <v>152</v>
      </c>
      <c r="AI48" s="559" t="str">
        <f>VLOOKUP(IF(DE48=0,DE48+1,DE48),[9]Validacion!$J$15:$K$19,2,FALSE)</f>
        <v>Rara Vez</v>
      </c>
      <c r="AJ48" s="559" t="str">
        <f>VLOOKUP(IF(DG48=0,DG48+1,DG48),[9]Validacion!$J$23:$K$27,2,FALSE)</f>
        <v>Mayor</v>
      </c>
      <c r="AK48" s="559" t="str">
        <f>INDEX([9]Validacion!$C$15:$G$19,IF(DE48=0,DE48+1,'Mapa de Riesgos'!DE48:DE50),IF(DG48=0,DG48+1,'Mapa de Riesgos'!DG48:DG50))</f>
        <v>Alta</v>
      </c>
      <c r="AL48" s="559" t="s">
        <v>226</v>
      </c>
      <c r="AM48" s="93" t="s">
        <v>490</v>
      </c>
      <c r="AN48" s="93" t="s">
        <v>491</v>
      </c>
      <c r="AO48" s="93" t="s">
        <v>492</v>
      </c>
      <c r="AP48" s="84">
        <v>43467</v>
      </c>
      <c r="AQ48" s="84">
        <v>43830</v>
      </c>
      <c r="AR48" s="93" t="s">
        <v>493</v>
      </c>
      <c r="AS48" s="20"/>
      <c r="AT48" s="20"/>
      <c r="AU48" s="85"/>
      <c r="AV48" s="85"/>
      <c r="AW48" s="140"/>
      <c r="AX48" s="86"/>
      <c r="AY48" s="553"/>
      <c r="AZ48" s="94"/>
      <c r="BA48" s="553"/>
      <c r="BB48" s="20"/>
      <c r="BC48" s="20"/>
      <c r="BD48" s="120"/>
      <c r="BE48" s="120"/>
      <c r="BF48" s="149"/>
      <c r="BG48" s="86"/>
      <c r="BH48" s="550"/>
      <c r="BI48" s="550"/>
      <c r="BJ48" s="556" t="s">
        <v>494</v>
      </c>
      <c r="BK48" s="20"/>
      <c r="BL48" s="20"/>
      <c r="BM48" s="85"/>
      <c r="BN48" s="85"/>
      <c r="BO48" s="149"/>
      <c r="BP48" s="86"/>
      <c r="BQ48" s="573"/>
      <c r="BR48" s="573"/>
      <c r="BS48" s="556"/>
      <c r="BT48" s="119"/>
      <c r="BU48" s="119"/>
      <c r="BV48" s="119"/>
      <c r="BW48" s="119"/>
      <c r="BX48" s="119"/>
      <c r="BY48" s="119"/>
      <c r="BZ48" s="119"/>
      <c r="CA48" s="119"/>
      <c r="CB48" s="119"/>
      <c r="CC48" s="93"/>
      <c r="CD48" s="93"/>
      <c r="CE48" s="93"/>
      <c r="CF48" s="93"/>
      <c r="CG48" s="93"/>
      <c r="CH48" s="93"/>
      <c r="CI48" s="93"/>
      <c r="CJ48" s="93"/>
      <c r="CK48" s="93"/>
      <c r="CY48" s="553">
        <f>VLOOKUP(N48,[9]Validacion!$I$15:$M$19,2,FALSE)</f>
        <v>2</v>
      </c>
      <c r="CZ48" s="553">
        <f>VLOOKUP(O48,[9]Validacion!$I$23:$J$27,2,FALSE)</f>
        <v>4</v>
      </c>
      <c r="DD48" s="553">
        <f>VLOOKUP($N48,[9]Validacion!$I$15:$M$19,2,FALSE)</f>
        <v>2</v>
      </c>
      <c r="DE48" s="553">
        <f>IF(AF48="Fuerte",DD48-2,IF(AND(AF48="Moderado",AG48="Directamente",AH48="Directamente"),DD48-1,IF(AND(AF48="Moderado",AG48="No Disminuye",AH48="Directamente"),DD48,IF(AND(AF48="Moderado",AG48="Directamente",AH48="No Disminuye"),DD48-1,DD48))))</f>
        <v>0</v>
      </c>
      <c r="DF48" s="553">
        <f>VLOOKUP($O48,[9]Validacion!$I$23:$J$27,2,FALSE)</f>
        <v>4</v>
      </c>
      <c r="DG48" s="562">
        <f>IF(AF48="Fuerte",DF48,IF(AND(AF48="Moderado",AG48="Directamente",AH48="Directamente"),DF48-1,IF(AND(AF48="Moderado",AG48="No Disminuye",AH48="Directamente"),DF48-1,IF(AND(AF48="Moderado",AG48="Directamente",AH48="No Disminuye"),DF48,DF48))))</f>
        <v>4</v>
      </c>
    </row>
    <row r="49" spans="1:111" ht="86.3" customHeight="1" x14ac:dyDescent="0.25">
      <c r="A49" s="544"/>
      <c r="B49" s="544"/>
      <c r="C49" s="544"/>
      <c r="D49" s="600"/>
      <c r="E49" s="544"/>
      <c r="F49" s="544"/>
      <c r="L49" s="544"/>
      <c r="M49" s="587"/>
      <c r="N49" s="559"/>
      <c r="O49" s="559"/>
      <c r="P49" s="559"/>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561"/>
      <c r="AF49" s="559"/>
      <c r="AG49" s="559"/>
      <c r="AH49" s="559"/>
      <c r="AI49" s="559"/>
      <c r="AJ49" s="559"/>
      <c r="AK49" s="559"/>
      <c r="AL49" s="559"/>
      <c r="AM49" s="93" t="s">
        <v>496</v>
      </c>
      <c r="AN49" s="93" t="s">
        <v>497</v>
      </c>
      <c r="AO49" s="93" t="s">
        <v>492</v>
      </c>
      <c r="AP49" s="84">
        <v>43467</v>
      </c>
      <c r="AQ49" s="84">
        <v>43830</v>
      </c>
      <c r="AR49" s="93" t="s">
        <v>498</v>
      </c>
      <c r="AS49" s="20"/>
      <c r="AT49" s="20"/>
      <c r="AU49" s="556"/>
      <c r="AV49" s="556"/>
      <c r="AW49" s="567"/>
      <c r="AX49" s="569"/>
      <c r="AY49" s="554"/>
      <c r="AZ49" s="95"/>
      <c r="BA49" s="554"/>
      <c r="BB49" s="20"/>
      <c r="BC49" s="20"/>
      <c r="BD49" s="556"/>
      <c r="BE49" s="556"/>
      <c r="BF49" s="567"/>
      <c r="BG49" s="569"/>
      <c r="BH49" s="551"/>
      <c r="BI49" s="551"/>
      <c r="BJ49" s="557"/>
      <c r="BK49" s="20"/>
      <c r="BL49" s="20"/>
      <c r="BM49" s="556"/>
      <c r="BN49" s="556"/>
      <c r="BO49" s="567"/>
      <c r="BP49" s="569"/>
      <c r="BQ49" s="574"/>
      <c r="BR49" s="574"/>
      <c r="BS49" s="557"/>
      <c r="BT49" s="119"/>
      <c r="BU49" s="119"/>
      <c r="BV49" s="119"/>
      <c r="BW49" s="119"/>
      <c r="BX49" s="119"/>
      <c r="BY49" s="119"/>
      <c r="BZ49" s="119"/>
      <c r="CA49" s="119"/>
      <c r="CB49" s="119"/>
      <c r="CC49" s="93"/>
      <c r="CD49" s="93"/>
      <c r="CE49" s="93"/>
      <c r="CF49" s="93"/>
      <c r="CG49" s="93"/>
      <c r="CH49" s="93"/>
      <c r="CI49" s="93"/>
      <c r="CJ49" s="93"/>
      <c r="CK49" s="93"/>
      <c r="CY49" s="554"/>
      <c r="CZ49" s="554"/>
      <c r="DD49" s="554"/>
      <c r="DE49" s="554"/>
      <c r="DF49" s="554"/>
      <c r="DG49" s="562"/>
    </row>
    <row r="50" spans="1:111" ht="104.95" customHeight="1" x14ac:dyDescent="0.25">
      <c r="A50" s="544"/>
      <c r="B50" s="544"/>
      <c r="C50" s="544"/>
      <c r="D50" s="600"/>
      <c r="E50" s="544"/>
      <c r="F50" s="544"/>
      <c r="L50" s="544"/>
      <c r="M50" s="587"/>
      <c r="N50" s="559"/>
      <c r="O50" s="559"/>
      <c r="P50" s="559"/>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561"/>
      <c r="AF50" s="559"/>
      <c r="AG50" s="559"/>
      <c r="AH50" s="559"/>
      <c r="AI50" s="559"/>
      <c r="AJ50" s="559"/>
      <c r="AK50" s="559"/>
      <c r="AL50" s="559"/>
      <c r="AM50" s="93" t="s">
        <v>500</v>
      </c>
      <c r="AN50" s="93" t="s">
        <v>501</v>
      </c>
      <c r="AO50" s="93" t="s">
        <v>492</v>
      </c>
      <c r="AP50" s="84">
        <v>43467</v>
      </c>
      <c r="AQ50" s="84">
        <v>43830</v>
      </c>
      <c r="AR50" s="93" t="s">
        <v>502</v>
      </c>
      <c r="AS50" s="20"/>
      <c r="AT50" s="20"/>
      <c r="AU50" s="558"/>
      <c r="AV50" s="558"/>
      <c r="AW50" s="568"/>
      <c r="AX50" s="570"/>
      <c r="AY50" s="555"/>
      <c r="AZ50" s="96"/>
      <c r="BA50" s="555"/>
      <c r="BB50" s="20"/>
      <c r="BC50" s="20"/>
      <c r="BD50" s="558"/>
      <c r="BE50" s="558"/>
      <c r="BF50" s="568"/>
      <c r="BG50" s="570"/>
      <c r="BH50" s="552"/>
      <c r="BI50" s="552"/>
      <c r="BJ50" s="558"/>
      <c r="BK50" s="20"/>
      <c r="BL50" s="20"/>
      <c r="BM50" s="558"/>
      <c r="BN50" s="558"/>
      <c r="BO50" s="568"/>
      <c r="BP50" s="570"/>
      <c r="BQ50" s="575"/>
      <c r="BR50" s="575"/>
      <c r="BS50" s="558"/>
      <c r="BT50" s="119"/>
      <c r="BU50" s="119"/>
      <c r="BV50" s="119"/>
      <c r="BW50" s="119"/>
      <c r="BX50" s="119"/>
      <c r="BY50" s="119"/>
      <c r="BZ50" s="119"/>
      <c r="CA50" s="119"/>
      <c r="CB50" s="119"/>
      <c r="CC50" s="93"/>
      <c r="CD50" s="93"/>
      <c r="CE50" s="93"/>
      <c r="CF50" s="93"/>
      <c r="CG50" s="93"/>
      <c r="CH50" s="93"/>
      <c r="CI50" s="93"/>
      <c r="CJ50" s="93"/>
      <c r="CK50" s="93"/>
      <c r="CY50" s="555"/>
      <c r="CZ50" s="555"/>
      <c r="DD50" s="554"/>
      <c r="DE50" s="554"/>
      <c r="DF50" s="554"/>
      <c r="DG50" s="562"/>
    </row>
    <row r="51" spans="1:111" ht="108.7" customHeight="1" x14ac:dyDescent="0.25">
      <c r="A51" s="544" t="s">
        <v>24</v>
      </c>
      <c r="B51" s="544" t="s">
        <v>27</v>
      </c>
      <c r="C51" s="544" t="s">
        <v>27</v>
      </c>
      <c r="D51" s="601" t="s">
        <v>227</v>
      </c>
      <c r="E51" s="579" t="s">
        <v>503</v>
      </c>
      <c r="F51" s="544" t="s">
        <v>504</v>
      </c>
      <c r="L51" s="544" t="s">
        <v>505</v>
      </c>
      <c r="M51" s="544" t="s">
        <v>506</v>
      </c>
      <c r="N51" s="559" t="s">
        <v>10</v>
      </c>
      <c r="O51" s="559" t="s">
        <v>14</v>
      </c>
      <c r="P51" s="559"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559">
        <f>(IF(AD51="Fuerte",100,IF(AD51="Moderado",50,0))+IF(AD52="Fuerte",100,IF(AD52="Moderado",50,0)))/2</f>
        <v>100</v>
      </c>
      <c r="AF51" s="559" t="str">
        <f>IF(AE51=100,"Fuerte",IF(OR(AE51=99,AE51&gt;=50),"Moderado","Débil"))</f>
        <v>Fuerte</v>
      </c>
      <c r="AG51" s="559" t="s">
        <v>150</v>
      </c>
      <c r="AH51" s="559" t="s">
        <v>152</v>
      </c>
      <c r="AI51" s="559" t="str">
        <f>VLOOKUP(IF(DE51=0,DE51+1,DE51),[9]Validacion!$J$15:$K$19,2,FALSE)</f>
        <v>Rara Vez</v>
      </c>
      <c r="AJ51" s="559" t="str">
        <f>VLOOKUP(IF(DG51=0,DG51+1,DG51),[9]Validacion!$J$23:$K$27,2,FALSE)</f>
        <v>Mayor</v>
      </c>
      <c r="AK51" s="559" t="str">
        <f>INDEX([9]Validacion!$C$15:$G$19,IF(DE51=0,DE51+1,'Mapa de Riesgos'!DE51:DE52),IF(DG51=0,DG51+1,'Mapa de Riesgos'!DG51:DG52))</f>
        <v>Alta</v>
      </c>
      <c r="AL51" s="559" t="s">
        <v>226</v>
      </c>
      <c r="AM51" s="93" t="s">
        <v>508</v>
      </c>
      <c r="AN51" s="93" t="s">
        <v>509</v>
      </c>
      <c r="AO51" s="93" t="s">
        <v>510</v>
      </c>
      <c r="AP51" s="84">
        <v>43467</v>
      </c>
      <c r="AQ51" s="84">
        <v>43830</v>
      </c>
      <c r="AR51" s="93" t="s">
        <v>511</v>
      </c>
      <c r="AS51" s="20"/>
      <c r="AT51" s="20"/>
      <c r="AU51" s="93"/>
      <c r="AV51" s="93"/>
      <c r="AW51" s="121"/>
      <c r="AX51" s="86"/>
      <c r="AY51" s="553"/>
      <c r="AZ51" s="94"/>
      <c r="BA51" s="553"/>
      <c r="BB51" s="20"/>
      <c r="BC51" s="20"/>
      <c r="BD51" s="93"/>
      <c r="BE51" s="148"/>
      <c r="BF51" s="124"/>
      <c r="BG51" s="86"/>
      <c r="BH51" s="553"/>
      <c r="BI51" s="553"/>
      <c r="BJ51" s="550"/>
      <c r="BK51" s="20"/>
      <c r="BL51" s="20"/>
      <c r="BM51" s="93"/>
      <c r="BN51" s="93"/>
      <c r="BO51" s="124"/>
      <c r="BP51" s="86"/>
      <c r="BQ51" s="556"/>
      <c r="BR51" s="556"/>
      <c r="BS51" s="556"/>
      <c r="BT51" s="119"/>
      <c r="BU51" s="119"/>
      <c r="BV51" s="119"/>
      <c r="BW51" s="119"/>
      <c r="BX51" s="119"/>
      <c r="BY51" s="119"/>
      <c r="BZ51" s="119"/>
      <c r="CA51" s="119"/>
      <c r="CB51" s="119"/>
      <c r="CC51" s="93"/>
      <c r="CD51" s="93"/>
      <c r="CE51" s="93"/>
      <c r="CF51" s="93"/>
      <c r="CG51" s="93"/>
      <c r="CH51" s="93"/>
      <c r="CI51" s="93"/>
      <c r="CJ51" s="93"/>
      <c r="CK51" s="93"/>
      <c r="CY51" s="553">
        <f>VLOOKUP(N51,[9]Validacion!$I$15:$M$19,2,FALSE)</f>
        <v>2</v>
      </c>
      <c r="CZ51" s="553">
        <f>VLOOKUP(O51,[9]Validacion!$I$23:$J$27,2,FALSE)</f>
        <v>4</v>
      </c>
      <c r="DD51" s="553">
        <f>VLOOKUP($N51,[9]Validacion!$I$15:$M$19,2,FALSE)</f>
        <v>2</v>
      </c>
      <c r="DE51" s="553">
        <f>IF(AF51="Fuerte",DD51-2,IF(AND(AF51="Moderado",AG51="Directamente",AH51="Directamente"),DD51-1,IF(AND(AF51="Moderado",AG51="No Disminuye",AH51="Directamente"),DD51,IF(AND(AF51="Moderado",AG51="Directamente",AH51="No Disminuye"),DD51-1,DD51))))</f>
        <v>0</v>
      </c>
      <c r="DF51" s="553">
        <f>VLOOKUP($O51,[9]Validacion!$I$23:$J$27,2,FALSE)</f>
        <v>4</v>
      </c>
      <c r="DG51" s="562">
        <f>IF(AF51="Fuerte",DF51,IF(AND(AF51="Moderado",AG51="Directamente",AH51="Directamente"),DF51-1,IF(AND(AF51="Moderado",AG51="No Disminuye",AH51="Directamente"),DF51-1,IF(AND(AF51="Moderado",AG51="Directamente",AH51="No Disminuye"),DF51,DF51))))</f>
        <v>4</v>
      </c>
    </row>
    <row r="52" spans="1:111" ht="93.25" customHeight="1" x14ac:dyDescent="0.25">
      <c r="A52" s="544"/>
      <c r="B52" s="544"/>
      <c r="C52" s="544"/>
      <c r="D52" s="601"/>
      <c r="E52" s="579"/>
      <c r="F52" s="544"/>
      <c r="L52" s="544"/>
      <c r="M52" s="544"/>
      <c r="N52" s="559"/>
      <c r="O52" s="559"/>
      <c r="P52" s="559"/>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559"/>
      <c r="AF52" s="559"/>
      <c r="AG52" s="559"/>
      <c r="AH52" s="559"/>
      <c r="AI52" s="559"/>
      <c r="AJ52" s="559"/>
      <c r="AK52" s="559"/>
      <c r="AL52" s="559"/>
      <c r="AM52" s="93" t="s">
        <v>513</v>
      </c>
      <c r="AN52" s="93" t="s">
        <v>514</v>
      </c>
      <c r="AO52" s="93" t="s">
        <v>510</v>
      </c>
      <c r="AP52" s="84">
        <v>43467</v>
      </c>
      <c r="AQ52" s="84">
        <v>43830</v>
      </c>
      <c r="AR52" s="93" t="s">
        <v>515</v>
      </c>
      <c r="AS52" s="20"/>
      <c r="AT52" s="20"/>
      <c r="AU52" s="93"/>
      <c r="AV52" s="93"/>
      <c r="AW52" s="115"/>
      <c r="AX52" s="86"/>
      <c r="AY52" s="555"/>
      <c r="AZ52" s="96"/>
      <c r="BA52" s="555"/>
      <c r="BB52" s="20"/>
      <c r="BC52" s="20"/>
      <c r="BD52" s="93"/>
      <c r="BE52" s="93"/>
      <c r="BF52" s="115"/>
      <c r="BG52" s="145"/>
      <c r="BH52" s="555"/>
      <c r="BI52" s="555"/>
      <c r="BJ52" s="552"/>
      <c r="BK52" s="20"/>
      <c r="BL52" s="20"/>
      <c r="BM52" s="93"/>
      <c r="BN52" s="93"/>
      <c r="BO52" s="115"/>
      <c r="BP52" s="145"/>
      <c r="BQ52" s="558"/>
      <c r="BR52" s="558"/>
      <c r="BS52" s="558"/>
      <c r="BT52" s="119"/>
      <c r="BU52" s="119"/>
      <c r="BV52" s="119"/>
      <c r="BW52" s="119"/>
      <c r="BX52" s="119"/>
      <c r="BY52" s="119"/>
      <c r="BZ52" s="119"/>
      <c r="CA52" s="119"/>
      <c r="CB52" s="119"/>
      <c r="CC52" s="93"/>
      <c r="CD52" s="93"/>
      <c r="CE52" s="93"/>
      <c r="CF52" s="93"/>
      <c r="CG52" s="93"/>
      <c r="CH52" s="93"/>
      <c r="CI52" s="93"/>
      <c r="CJ52" s="93"/>
      <c r="CK52" s="93"/>
      <c r="CY52" s="555"/>
      <c r="CZ52" s="555"/>
      <c r="DD52" s="554"/>
      <c r="DE52" s="554"/>
      <c r="DF52" s="554"/>
      <c r="DG52" s="562"/>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44" t="s">
        <v>24</v>
      </c>
      <c r="B54" s="544" t="s">
        <v>27</v>
      </c>
      <c r="C54" s="544" t="s">
        <v>27</v>
      </c>
      <c r="D54" s="603" t="s">
        <v>219</v>
      </c>
      <c r="E54" s="604" t="s">
        <v>524</v>
      </c>
      <c r="F54" s="604" t="s">
        <v>525</v>
      </c>
      <c r="L54" s="579" t="s">
        <v>526</v>
      </c>
      <c r="M54" s="604" t="s">
        <v>527</v>
      </c>
      <c r="N54" s="602" t="s">
        <v>11</v>
      </c>
      <c r="O54" s="602" t="s">
        <v>14</v>
      </c>
      <c r="P54" s="602" t="str">
        <f>INDEX([9]Validacion!$C$15:$G$19,'Mapa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561">
        <f>(IF(AD54="Fuerte",100,IF(AD54="Moderado",50,0))+IF(AD55="Fuerte",100,IF(AD55="Moderado",50,0))+IF(AD56="Fuerte",100,IF(AD56="Moderado",50,0))+IF(AD57="Fuerte",100,IF(AD57="Moderado",50,0)))/4</f>
        <v>100</v>
      </c>
      <c r="AF54" s="602" t="str">
        <f>IF(AE54=100,"Fuerte",IF(OR(AE54=99,AE54&gt;=50),"Moderado","Débil"))</f>
        <v>Fuerte</v>
      </c>
      <c r="AG54" s="602" t="s">
        <v>150</v>
      </c>
      <c r="AH54" s="602" t="s">
        <v>152</v>
      </c>
      <c r="AI54" s="559" t="str">
        <f>VLOOKUP(IF(DE54=0,DE54+1,IF(DE54=-1,DE54+2,DE54)),[9]Validacion!$J$15:$K$19,2,FALSE)</f>
        <v>Rara Vez</v>
      </c>
      <c r="AJ54" s="602" t="str">
        <f>VLOOKUP(IF(DG54=0,DG54+1,DG54),[9]Validacion!$J$23:$K$27,2,FALSE)</f>
        <v>Mayor</v>
      </c>
      <c r="AK54" s="602" t="str">
        <f>INDEX([9]Validacion!$C$15:$G$19,IF(DE54=0,DE54+1,IF(DE54=-1,DE54+2,'Mapa de Riesgos'!DE54:DE57)),IF(DG54=0,DG54+1,'Mapa de Riesgos'!DG54:DG57))</f>
        <v>Alta</v>
      </c>
      <c r="AL54" s="602" t="s">
        <v>226</v>
      </c>
      <c r="AM54" s="116" t="s">
        <v>529</v>
      </c>
      <c r="AN54" s="116" t="s">
        <v>530</v>
      </c>
      <c r="AO54" s="116" t="s">
        <v>531</v>
      </c>
      <c r="AP54" s="84">
        <v>43467</v>
      </c>
      <c r="AQ54" s="84">
        <v>43830</v>
      </c>
      <c r="AR54" s="93" t="s">
        <v>532</v>
      </c>
      <c r="AS54" s="20"/>
      <c r="AT54" s="20"/>
      <c r="AU54" s="93"/>
      <c r="AV54" s="93"/>
      <c r="AW54" s="90"/>
      <c r="AX54" s="86"/>
      <c r="AY54" s="553"/>
      <c r="AZ54" s="94"/>
      <c r="BA54" s="553"/>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53">
        <f>VLOOKUP(N54,[9]Validacion!$I$15:$M$19,2,FALSE)</f>
        <v>1</v>
      </c>
      <c r="CZ54" s="553">
        <f>VLOOKUP(O54,[9]Validacion!$I$23:$J$27,2,FALSE)</f>
        <v>4</v>
      </c>
      <c r="DD54" s="553">
        <f>VLOOKUP($N54,[9]Validacion!$I$15:$M$19,2,FALSE)</f>
        <v>1</v>
      </c>
      <c r="DE54" s="553">
        <f>IF(AF54="Fuerte",DD54-2,IF(AND(AF54="Moderado",AG54="Directamente",AH54="Directamente"),DD54-1,IF(AND(AF54="Moderado",AG54="No Disminuye",AH54="Directamente"),DD54,IF(AND(AF54="Moderado",AG54="Directamente",AH54="No Disminuye"),DD54-1,DD54))))</f>
        <v>-1</v>
      </c>
      <c r="DF54" s="553">
        <f>VLOOKUP($O54,[9]Validacion!$I$23:$J$27,2,FALSE)</f>
        <v>4</v>
      </c>
      <c r="DG54" s="562">
        <f>IF(AF54="Fuerte",DF54,IF(AND(AF54="Moderado",AG54="Directamente",AH54="Directamente"),DF54-1,IF(AND(AF54="Moderado",AG54="No Disminuye",AH54="Directamente"),DF54-1,IF(AND(AF54="Moderado",AG54="Directamente",AH54="No Disminuye"),DF54,DF54))))</f>
        <v>4</v>
      </c>
    </row>
    <row r="55" spans="1:111" ht="115.5" customHeight="1" x14ac:dyDescent="0.25">
      <c r="A55" s="544"/>
      <c r="B55" s="544"/>
      <c r="C55" s="544"/>
      <c r="D55" s="603"/>
      <c r="E55" s="604"/>
      <c r="F55" s="604"/>
      <c r="L55" s="579"/>
      <c r="M55" s="604"/>
      <c r="N55" s="602"/>
      <c r="O55" s="602"/>
      <c r="P55" s="602"/>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561"/>
      <c r="AF55" s="602"/>
      <c r="AG55" s="602"/>
      <c r="AH55" s="602"/>
      <c r="AI55" s="559"/>
      <c r="AJ55" s="602"/>
      <c r="AK55" s="602"/>
      <c r="AL55" s="602"/>
      <c r="AM55" s="116" t="s">
        <v>534</v>
      </c>
      <c r="AN55" s="116" t="s">
        <v>535</v>
      </c>
      <c r="AO55" s="116" t="s">
        <v>531</v>
      </c>
      <c r="AP55" s="84">
        <v>43467</v>
      </c>
      <c r="AQ55" s="84">
        <v>43830</v>
      </c>
      <c r="AR55" s="93" t="s">
        <v>536</v>
      </c>
      <c r="AS55" s="141"/>
      <c r="AT55" s="141"/>
      <c r="AU55" s="93"/>
      <c r="AV55" s="93"/>
      <c r="AW55" s="90"/>
      <c r="AX55" s="86"/>
      <c r="AY55" s="554"/>
      <c r="AZ55" s="95"/>
      <c r="BA55" s="554"/>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54"/>
      <c r="CZ55" s="554"/>
      <c r="DD55" s="554"/>
      <c r="DE55" s="554"/>
      <c r="DF55" s="554"/>
      <c r="DG55" s="562"/>
    </row>
    <row r="56" spans="1:111" ht="92.25" customHeight="1" x14ac:dyDescent="0.25">
      <c r="A56" s="544"/>
      <c r="B56" s="544"/>
      <c r="C56" s="544"/>
      <c r="D56" s="603"/>
      <c r="E56" s="604"/>
      <c r="F56" s="604"/>
      <c r="L56" s="579"/>
      <c r="M56" s="604"/>
      <c r="N56" s="602"/>
      <c r="O56" s="602"/>
      <c r="P56" s="602"/>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561"/>
      <c r="AF56" s="602"/>
      <c r="AG56" s="602"/>
      <c r="AH56" s="602"/>
      <c r="AI56" s="559"/>
      <c r="AJ56" s="602"/>
      <c r="AK56" s="602"/>
      <c r="AL56" s="602"/>
      <c r="AM56" s="116" t="s">
        <v>538</v>
      </c>
      <c r="AN56" s="116" t="s">
        <v>539</v>
      </c>
      <c r="AO56" s="116" t="s">
        <v>531</v>
      </c>
      <c r="AP56" s="84">
        <v>43467</v>
      </c>
      <c r="AQ56" s="84">
        <v>43830</v>
      </c>
      <c r="AR56" s="93" t="s">
        <v>540</v>
      </c>
      <c r="AS56" s="590"/>
      <c r="AT56" s="605"/>
      <c r="AU56" s="93"/>
      <c r="AV56" s="93"/>
      <c r="AW56" s="90"/>
      <c r="AX56" s="86"/>
      <c r="AY56" s="554"/>
      <c r="AZ56" s="95"/>
      <c r="BA56" s="554"/>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54"/>
      <c r="CZ56" s="554"/>
      <c r="DD56" s="554"/>
      <c r="DE56" s="554"/>
      <c r="DF56" s="554"/>
      <c r="DG56" s="562"/>
    </row>
    <row r="57" spans="1:111" ht="84.25" customHeight="1" x14ac:dyDescent="0.25">
      <c r="A57" s="544"/>
      <c r="B57" s="544"/>
      <c r="C57" s="544"/>
      <c r="D57" s="603"/>
      <c r="E57" s="604"/>
      <c r="F57" s="604"/>
      <c r="L57" s="579"/>
      <c r="M57" s="604"/>
      <c r="N57" s="602"/>
      <c r="O57" s="602"/>
      <c r="P57" s="602"/>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561"/>
      <c r="AF57" s="602"/>
      <c r="AG57" s="602"/>
      <c r="AH57" s="602"/>
      <c r="AI57" s="559"/>
      <c r="AJ57" s="602"/>
      <c r="AK57" s="602"/>
      <c r="AL57" s="602"/>
      <c r="AM57" s="116" t="s">
        <v>542</v>
      </c>
      <c r="AN57" s="116" t="s">
        <v>543</v>
      </c>
      <c r="AO57" s="116" t="s">
        <v>531</v>
      </c>
      <c r="AP57" s="84">
        <v>43467</v>
      </c>
      <c r="AQ57" s="84">
        <v>43830</v>
      </c>
      <c r="AR57" s="93" t="s">
        <v>544</v>
      </c>
      <c r="AS57" s="591"/>
      <c r="AT57" s="606"/>
      <c r="AU57" s="93"/>
      <c r="AV57" s="93"/>
      <c r="AW57" s="90"/>
      <c r="AX57" s="86"/>
      <c r="AY57" s="555"/>
      <c r="AZ57" s="96"/>
      <c r="BA57" s="555"/>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55"/>
      <c r="CZ57" s="555"/>
      <c r="DD57" s="554"/>
      <c r="DE57" s="554"/>
      <c r="DF57" s="554"/>
      <c r="DG57" s="562"/>
    </row>
    <row r="58" spans="1:111" ht="129.25" customHeight="1" x14ac:dyDescent="0.25">
      <c r="A58" s="544" t="s">
        <v>53</v>
      </c>
      <c r="B58" s="544" t="s">
        <v>27</v>
      </c>
      <c r="C58" s="544" t="s">
        <v>27</v>
      </c>
      <c r="D58" s="610" t="s">
        <v>220</v>
      </c>
      <c r="E58" s="544" t="s">
        <v>545</v>
      </c>
      <c r="F58" s="544" t="s">
        <v>546</v>
      </c>
      <c r="L58" s="544" t="s">
        <v>547</v>
      </c>
      <c r="M58" s="579" t="s">
        <v>548</v>
      </c>
      <c r="N58" s="559" t="s">
        <v>9</v>
      </c>
      <c r="O58" s="559" t="s">
        <v>14</v>
      </c>
      <c r="P58" s="559"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59">
        <f>(IF(AD58="Fuerte",100,IF(AD58="Moderado",50,0))+IF(AD59="Fuerte",100,IF(AD59="Moderado",50,0)))/2</f>
        <v>100</v>
      </c>
      <c r="AF58" s="559" t="str">
        <f>IF(AE58=100,"Fuerte",IF(OR(AE58=99,AE58&gt;=50),"Moderado","Débil"))</f>
        <v>Fuerte</v>
      </c>
      <c r="AG58" s="559" t="s">
        <v>150</v>
      </c>
      <c r="AH58" s="559" t="s">
        <v>152</v>
      </c>
      <c r="AI58" s="559" t="str">
        <f>VLOOKUP(IF(DE58=0,DE58+1,DE58),[9]Validacion!$J$15:$K$19,2,FALSE)</f>
        <v>Rara Vez</v>
      </c>
      <c r="AJ58" s="559" t="str">
        <f>VLOOKUP(IF(DG58=0,DG58+1,DG58),[9]Validacion!$J$23:$K$27,2,FALSE)</f>
        <v>Mayor</v>
      </c>
      <c r="AK58" s="559" t="str">
        <f>INDEX([9]Validacion!$C$15:$G$19,IF(DE58=0,DE58+1,'Mapa de Riesgos'!DE58:DE59),IF(DG58=0,DG58+1,'Mapa de Riesgos'!DG58:DG59))</f>
        <v>Alta</v>
      </c>
      <c r="AL58" s="559" t="s">
        <v>226</v>
      </c>
      <c r="AM58" s="116" t="s">
        <v>550</v>
      </c>
      <c r="AN58" s="93" t="s">
        <v>551</v>
      </c>
      <c r="AO58" s="93" t="s">
        <v>552</v>
      </c>
      <c r="AP58" s="84">
        <v>43467</v>
      </c>
      <c r="AQ58" s="84">
        <v>43830</v>
      </c>
      <c r="AR58" s="93" t="s">
        <v>553</v>
      </c>
      <c r="AS58" s="20"/>
      <c r="AT58" s="20"/>
      <c r="AU58" s="93"/>
      <c r="AV58" s="93"/>
      <c r="AW58" s="121"/>
      <c r="AX58" s="86"/>
      <c r="AY58" s="608"/>
      <c r="AZ58" s="155"/>
      <c r="BA58" s="553"/>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53">
        <f>VLOOKUP(N58,[9]Validacion!$I$15:$M$19,2,FALSE)</f>
        <v>3</v>
      </c>
      <c r="CZ58" s="553">
        <f>VLOOKUP(O58,[9]Validacion!$I$23:$J$27,2,FALSE)</f>
        <v>4</v>
      </c>
      <c r="DD58" s="553">
        <f>VLOOKUP($N58,[9]Validacion!$I$15:$M$19,2,FALSE)</f>
        <v>3</v>
      </c>
      <c r="DE58" s="553">
        <f>IF(AF58="Fuerte",DD58-2,IF(AND(AF58="Moderado",AG58="Directamente",AH58="Directamente"),DD58-1,IF(AND(AF58="Moderado",AG58="No Disminuye",AH58="Directamente"),DD58,IF(AND(AF58="Moderado",AG58="Directamente",AH58="No Disminuye"),DD58-1,DD58))))</f>
        <v>1</v>
      </c>
      <c r="DF58" s="553">
        <f>VLOOKUP($O58,[9]Validacion!$I$23:$J$27,2,FALSE)</f>
        <v>4</v>
      </c>
      <c r="DG58" s="562">
        <f>IF(AF58="Fuerte",DF58,IF(AND(AF58="Moderado",AG58="Directamente",AH58="Directamente"),DF58-1,IF(AND(AF58="Moderado",AG58="No Disminuye",AH58="Directamente"),DF58-1,IF(AND(AF58="Moderado",AG58="Directamente",AH58="No Disminuye"),DF58,DF58))))</f>
        <v>4</v>
      </c>
    </row>
    <row r="59" spans="1:111" ht="129.25" customHeight="1" thickBot="1" x14ac:dyDescent="0.3">
      <c r="A59" s="544"/>
      <c r="B59" s="544"/>
      <c r="C59" s="544"/>
      <c r="D59" s="610"/>
      <c r="E59" s="544"/>
      <c r="F59" s="544"/>
      <c r="L59" s="544"/>
      <c r="M59" s="579"/>
      <c r="N59" s="559"/>
      <c r="O59" s="559"/>
      <c r="P59" s="559"/>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59"/>
      <c r="AF59" s="559"/>
      <c r="AG59" s="559"/>
      <c r="AH59" s="559"/>
      <c r="AI59" s="559"/>
      <c r="AJ59" s="559"/>
      <c r="AK59" s="559"/>
      <c r="AL59" s="559"/>
      <c r="AM59" s="116" t="s">
        <v>555</v>
      </c>
      <c r="AN59" s="93" t="s">
        <v>556</v>
      </c>
      <c r="AO59" s="93" t="s">
        <v>552</v>
      </c>
      <c r="AP59" s="84">
        <v>43467</v>
      </c>
      <c r="AQ59" s="84">
        <v>43830</v>
      </c>
      <c r="AR59" s="93" t="s">
        <v>356</v>
      </c>
      <c r="AS59" s="156"/>
      <c r="AT59" s="156"/>
      <c r="AU59" s="93"/>
      <c r="AV59" s="93"/>
      <c r="AW59" s="139"/>
      <c r="AX59" s="86"/>
      <c r="AY59" s="609"/>
      <c r="AZ59" s="157"/>
      <c r="BA59" s="555"/>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55"/>
      <c r="CZ59" s="555"/>
      <c r="DD59" s="554"/>
      <c r="DE59" s="554"/>
      <c r="DF59" s="554"/>
      <c r="DG59" s="562"/>
    </row>
    <row r="60" spans="1:111" ht="174.25" customHeight="1" thickBot="1" x14ac:dyDescent="0.3">
      <c r="A60" s="544" t="s">
        <v>26</v>
      </c>
      <c r="B60" s="544" t="s">
        <v>196</v>
      </c>
      <c r="C60" s="544" t="s">
        <v>196</v>
      </c>
      <c r="D60" s="607" t="s">
        <v>156</v>
      </c>
      <c r="E60" s="544" t="s">
        <v>557</v>
      </c>
      <c r="F60" s="587" t="s">
        <v>558</v>
      </c>
      <c r="L60" s="587" t="s">
        <v>559</v>
      </c>
      <c r="M60" s="587" t="s">
        <v>560</v>
      </c>
      <c r="N60" s="559" t="s">
        <v>9</v>
      </c>
      <c r="O60" s="559" t="s">
        <v>14</v>
      </c>
      <c r="P60" s="559" t="str">
        <f>INDEX([9]Validacion!$C$15:$G$19,'Mapa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561">
        <f>(IF(AD60="Fuerte",100,IF(AD60="Moderado",50,0))+IF(AD61="Fuerte",100,IF(AD61="Moderado",50,0))+IF(AD62="Fuerte",100,IF(AD62="Moderado",50,0)))/3</f>
        <v>100</v>
      </c>
      <c r="AF60" s="559" t="str">
        <f>IF(AE60=100,"Fuerte",IF(OR(AE60=99,AE60&gt;=50),"Moderado","Débil"))</f>
        <v>Fuerte</v>
      </c>
      <c r="AG60" s="559" t="s">
        <v>150</v>
      </c>
      <c r="AH60" s="559" t="s">
        <v>152</v>
      </c>
      <c r="AI60" s="559" t="str">
        <f>VLOOKUP(IF(DE60=0,DE60+1,DE60),[9]Validacion!$J$15:$K$19,2,FALSE)</f>
        <v>Rara Vez</v>
      </c>
      <c r="AJ60" s="559" t="str">
        <f>VLOOKUP(IF(DG60=0,DG60+1,DG60),[9]Validacion!$J$23:$K$27,2,FALSE)</f>
        <v>Mayor</v>
      </c>
      <c r="AK60" s="559" t="str">
        <f>INDEX([9]Validacion!$C$15:$G$19,IF(DE60=0,DE60+1,'Mapa de Riesgos'!DE60:DE62),IF(DG60=0,DG60+1,'Mapa de Riesgos'!DG60:DG62))</f>
        <v>Alta</v>
      </c>
      <c r="AL60" s="559"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53">
        <f>VLOOKUP($N60,[9]Validacion!$I$15:$M$19,2,FALSE)</f>
        <v>3</v>
      </c>
      <c r="CZ60" s="553">
        <f>VLOOKUP($O60,[9]Validacion!$I$23:$J$27,2,FALSE)</f>
        <v>4</v>
      </c>
      <c r="DD60" s="553">
        <f>VLOOKUP($N60,[9]Validacion!$I$15:$M$19,2,FALSE)</f>
        <v>3</v>
      </c>
      <c r="DE60" s="553">
        <f>IF(AF60="Fuerte",DD60-2,IF(AND(AF60="Moderado",AG60="Directamente",AH60="Directamente"),DD60-1,IF(AND(AF60="Moderado",AG60="No Disminuye",AH60="Directamente"),DD60,IF(AND(AF60="Moderado",AG60="Directamente",AH60="No Disminuye"),DD60-1,DD60))))</f>
        <v>1</v>
      </c>
      <c r="DF60" s="553">
        <f>VLOOKUP($O60,[9]Validacion!$I$23:$J$27,2,FALSE)</f>
        <v>4</v>
      </c>
      <c r="DG60" s="562">
        <f>IF(AF60="Fuerte",DF60,IF(AND(AF60="Moderado",AG60="Directamente",AH60="Directamente"),DF60-1,IF(AND(AF60="Moderado",AG60="No Disminuye",AH60="Directamente"),DF60-1,IF(AND(AF60="Moderado",AG60="Directamente",AH60="No Disminuye"),DF60,DF60))))</f>
        <v>4</v>
      </c>
    </row>
    <row r="61" spans="1:111" ht="145.55000000000001" customHeight="1" x14ac:dyDescent="0.25">
      <c r="A61" s="544"/>
      <c r="B61" s="544"/>
      <c r="C61" s="544"/>
      <c r="D61" s="607"/>
      <c r="E61" s="544"/>
      <c r="F61" s="587"/>
      <c r="L61" s="587"/>
      <c r="M61" s="587"/>
      <c r="N61" s="559"/>
      <c r="O61" s="559"/>
      <c r="P61" s="559"/>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561"/>
      <c r="AF61" s="559"/>
      <c r="AG61" s="559"/>
      <c r="AH61" s="559"/>
      <c r="AI61" s="559"/>
      <c r="AJ61" s="559"/>
      <c r="AK61" s="559"/>
      <c r="AL61" s="559"/>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54"/>
      <c r="CZ61" s="554"/>
      <c r="DD61" s="554"/>
      <c r="DE61" s="554"/>
      <c r="DF61" s="554"/>
      <c r="DG61" s="562"/>
    </row>
    <row r="62" spans="1:111" ht="82.55" customHeight="1" x14ac:dyDescent="0.25">
      <c r="A62" s="544"/>
      <c r="B62" s="544"/>
      <c r="C62" s="544"/>
      <c r="D62" s="607"/>
      <c r="E62" s="544"/>
      <c r="F62" s="587"/>
      <c r="L62" s="587"/>
      <c r="M62" s="587"/>
      <c r="N62" s="559"/>
      <c r="O62" s="559"/>
      <c r="P62" s="559"/>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561"/>
      <c r="AF62" s="559"/>
      <c r="AG62" s="559"/>
      <c r="AH62" s="559"/>
      <c r="AI62" s="559"/>
      <c r="AJ62" s="559"/>
      <c r="AK62" s="559"/>
      <c r="AL62" s="559"/>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55"/>
      <c r="CZ62" s="555"/>
      <c r="DD62" s="555"/>
      <c r="DE62" s="555"/>
      <c r="DF62" s="555"/>
      <c r="DG62" s="562"/>
    </row>
    <row r="63" spans="1:111" ht="26.5" customHeight="1" x14ac:dyDescent="0.25"/>
    <row r="64" spans="1:111" ht="26.5" customHeight="1" x14ac:dyDescent="0.25"/>
    <row r="65" spans="1:129" ht="32.950000000000003" customHeight="1" x14ac:dyDescent="0.25">
      <c r="D65" s="611" t="s">
        <v>42</v>
      </c>
      <c r="E65" s="611"/>
      <c r="F65" s="611"/>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614" t="s">
        <v>4</v>
      </c>
      <c r="C12" s="617" t="s">
        <v>79</v>
      </c>
      <c r="D12" s="618"/>
      <c r="E12" s="618"/>
      <c r="F12" s="618"/>
      <c r="G12" s="619"/>
      <c r="H12" s="23"/>
      <c r="I12" s="23"/>
      <c r="J12" s="24" t="s">
        <v>80</v>
      </c>
      <c r="K12" s="23"/>
      <c r="L12" s="54"/>
      <c r="M12" s="23"/>
    </row>
    <row r="13" spans="1:19" ht="14.95" thickBot="1" x14ac:dyDescent="0.3">
      <c r="B13" s="615"/>
      <c r="C13" s="25">
        <v>1</v>
      </c>
      <c r="D13" s="25">
        <v>2</v>
      </c>
      <c r="E13" s="25">
        <v>3</v>
      </c>
      <c r="F13" s="25">
        <v>4</v>
      </c>
      <c r="G13" s="25">
        <v>5</v>
      </c>
      <c r="H13" s="23"/>
      <c r="I13" s="23"/>
      <c r="J13" s="23"/>
      <c r="K13" s="23"/>
      <c r="L13" s="54"/>
      <c r="M13" s="23"/>
    </row>
    <row r="14" spans="1:19" ht="17.5" customHeight="1" thickBot="1" x14ac:dyDescent="0.3">
      <c r="B14" s="616"/>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620" t="s">
        <v>127</v>
      </c>
      <c r="D32" s="620"/>
      <c r="E32" s="620" t="s">
        <v>128</v>
      </c>
      <c r="F32" s="620"/>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23" t="s">
        <v>143</v>
      </c>
      <c r="C41" s="523"/>
      <c r="D41" s="621" t="s">
        <v>144</v>
      </c>
      <c r="E41" s="621" t="s">
        <v>145</v>
      </c>
      <c r="F41" s="621" t="s">
        <v>146</v>
      </c>
      <c r="G41" s="621" t="s">
        <v>147</v>
      </c>
      <c r="H41" s="621" t="s">
        <v>148</v>
      </c>
      <c r="I41" s="64"/>
      <c r="J41" s="622" t="s">
        <v>149</v>
      </c>
      <c r="K41" s="622"/>
      <c r="L41" s="621" t="s">
        <v>144</v>
      </c>
      <c r="M41" s="621" t="s">
        <v>145</v>
      </c>
      <c r="N41" s="621" t="s">
        <v>146</v>
      </c>
      <c r="O41" s="621" t="s">
        <v>147</v>
      </c>
      <c r="P41" s="621" t="s">
        <v>148</v>
      </c>
    </row>
    <row r="42" spans="2:16" x14ac:dyDescent="0.25">
      <c r="B42" s="523"/>
      <c r="C42" s="523"/>
      <c r="D42" s="621"/>
      <c r="E42" s="621"/>
      <c r="F42" s="621"/>
      <c r="G42" s="621"/>
      <c r="H42" s="621"/>
      <c r="I42" s="64"/>
      <c r="J42" s="622"/>
      <c r="K42" s="622"/>
      <c r="L42" s="621"/>
      <c r="M42" s="621"/>
      <c r="N42" s="621"/>
      <c r="O42" s="621"/>
      <c r="P42" s="621"/>
    </row>
    <row r="43" spans="2:16" x14ac:dyDescent="0.25">
      <c r="B43" s="523"/>
      <c r="C43" s="523"/>
      <c r="D43" s="621"/>
      <c r="E43" s="621"/>
      <c r="F43" s="621"/>
      <c r="G43" s="621"/>
      <c r="H43" s="621"/>
      <c r="I43" s="64"/>
      <c r="J43" s="622"/>
      <c r="K43" s="622"/>
      <c r="L43" s="621"/>
      <c r="M43" s="621"/>
      <c r="N43" s="621"/>
      <c r="O43" s="621"/>
      <c r="P43" s="621"/>
    </row>
    <row r="44" spans="2:16" ht="28.55" x14ac:dyDescent="0.25">
      <c r="B44" s="523"/>
      <c r="C44" s="523"/>
      <c r="D44" s="65" t="s">
        <v>141</v>
      </c>
      <c r="E44" s="65" t="s">
        <v>150</v>
      </c>
      <c r="F44" s="65" t="s">
        <v>151</v>
      </c>
      <c r="G44" s="65">
        <v>2</v>
      </c>
      <c r="H44" s="65">
        <v>1</v>
      </c>
      <c r="I44" s="64"/>
      <c r="J44" s="622"/>
      <c r="K44" s="622"/>
      <c r="L44" s="66" t="s">
        <v>141</v>
      </c>
      <c r="M44" s="66" t="s">
        <v>150</v>
      </c>
      <c r="N44" s="66" t="s">
        <v>151</v>
      </c>
      <c r="O44" s="66">
        <v>2</v>
      </c>
      <c r="P44" s="66">
        <v>0</v>
      </c>
    </row>
    <row r="45" spans="2:16" ht="28.55" x14ac:dyDescent="0.25">
      <c r="B45" s="523"/>
      <c r="C45" s="523"/>
      <c r="D45" s="65" t="s">
        <v>15</v>
      </c>
      <c r="E45" s="65" t="s">
        <v>150</v>
      </c>
      <c r="F45" s="65" t="s">
        <v>150</v>
      </c>
      <c r="G45" s="65">
        <v>1</v>
      </c>
      <c r="H45" s="65">
        <v>1</v>
      </c>
      <c r="I45" s="64"/>
      <c r="J45" s="622"/>
      <c r="K45" s="622"/>
      <c r="L45" s="66" t="s">
        <v>15</v>
      </c>
      <c r="M45" s="66" t="s">
        <v>150</v>
      </c>
      <c r="N45" s="66" t="s">
        <v>150</v>
      </c>
      <c r="O45" s="66">
        <v>1</v>
      </c>
      <c r="P45" s="66">
        <v>0</v>
      </c>
    </row>
    <row r="46" spans="2:16" ht="42.8" x14ac:dyDescent="0.25">
      <c r="B46" s="523"/>
      <c r="C46" s="523"/>
      <c r="D46" s="65" t="s">
        <v>15</v>
      </c>
      <c r="E46" s="65" t="s">
        <v>152</v>
      </c>
      <c r="F46" s="65" t="s">
        <v>150</v>
      </c>
      <c r="G46" s="65">
        <v>0</v>
      </c>
      <c r="H46" s="65">
        <v>1</v>
      </c>
      <c r="I46" s="64"/>
      <c r="J46" s="622"/>
      <c r="K46" s="622"/>
      <c r="L46" s="66" t="s">
        <v>15</v>
      </c>
      <c r="M46" s="66" t="s">
        <v>152</v>
      </c>
      <c r="N46" s="66" t="s">
        <v>150</v>
      </c>
      <c r="O46" s="66">
        <v>0</v>
      </c>
      <c r="P46" s="66">
        <v>0</v>
      </c>
    </row>
    <row r="47" spans="2:16" ht="28.55" x14ac:dyDescent="0.25">
      <c r="B47" s="523"/>
      <c r="C47" s="523"/>
      <c r="D47" s="65" t="s">
        <v>15</v>
      </c>
      <c r="E47" s="65" t="s">
        <v>150</v>
      </c>
      <c r="F47" s="65" t="s">
        <v>152</v>
      </c>
      <c r="G47" s="65">
        <v>1</v>
      </c>
      <c r="H47" s="65">
        <v>0</v>
      </c>
      <c r="I47" s="64"/>
      <c r="J47" s="622"/>
      <c r="K47" s="622"/>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22" workbookViewId="0">
      <selection activeCell="G37" sqref="G37"/>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623" t="s">
        <v>4</v>
      </c>
      <c r="B1" s="623"/>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623" t="s">
        <v>12</v>
      </c>
      <c r="B8" s="623"/>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623" t="s">
        <v>6</v>
      </c>
      <c r="B15" s="623"/>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690</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Gestion documental </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2019-08-26T15:41:12Z</cp:lastPrinted>
  <dcterms:created xsi:type="dcterms:W3CDTF">2017-12-21T14:02:03Z</dcterms:created>
  <dcterms:modified xsi:type="dcterms:W3CDTF">2020-03-19T16:34:29Z</dcterms:modified>
</cp:coreProperties>
</file>