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mmerae\Desktop\MATRICES DE RIESGO A  PUBLICAR 191019\MR-015. MATRIZ RIESGOS DE GESTION PROCESO GESTION FINANCIERA\"/>
    </mc:Choice>
  </mc:AlternateContent>
  <bookViews>
    <workbookView xWindow="-122" yWindow="-122" windowWidth="20731" windowHeight="11167" tabRatio="614" firstSheet="1" activeTab="2"/>
  </bookViews>
  <sheets>
    <sheet name="Calific impacto riesgos corrupc" sheetId="42" state="hidden" r:id="rId1"/>
    <sheet name="Contexto " sheetId="47" r:id="rId2"/>
    <sheet name="Tesoreria"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3" hidden="1">'Mapa de Riesgos'!$A$8:$DY$62</definedName>
    <definedName name="_xlnm._FilterDatabase" localSheetId="2" hidden="1">Tesoreria!$C$8:$F$34</definedName>
    <definedName name="a" localSheetId="1">#REF!*#REF!&lt;10</definedName>
    <definedName name="a">#REF!*#REF!&lt;10</definedName>
    <definedName name="ACEPTABLE" localSheetId="0">#REF!*#REF!&lt;10</definedName>
    <definedName name="ACEPTABLE" localSheetId="1">#REF!*#REF!&lt;10</definedName>
    <definedName name="ACEPTABLE" localSheetId="3">#REF!*#REF!&lt;10</definedName>
    <definedName name="ACEPTABLE" localSheetId="2">#REF!*#REF!&lt;10</definedName>
    <definedName name="ACEPTABLE">#REF!*#REF!&lt;10</definedName>
    <definedName name="AGENTE" localSheetId="0">'[1]LISTA PARA VALIDACION'!#REF!</definedName>
    <definedName name="AGENTE" localSheetId="1">'[2]LISTA PARA VALIDACION'!#REF!</definedName>
    <definedName name="AGENTE" localSheetId="3">'[1]LISTA PARA VALIDACION'!#REF!</definedName>
    <definedName name="AGENTE" localSheetId="2">'[1]LISTA PARA VALIDACION'!#REF!</definedName>
    <definedName name="AGENTE">'[1]LISTA PARA VALIDACION'!#REF!</definedName>
    <definedName name="agtew" localSheetId="1">'[1]LISTA PARA VALIDACION'!#REF!</definedName>
    <definedName name="agtew">'[3]LISTA PARA VALIDACION'!#REF!</definedName>
    <definedName name="Asumir_Riesgo" localSheetId="0">#REF!</definedName>
    <definedName name="Asumir_Riesgo" localSheetId="1">[4]DATOS!$A$22:$A$24</definedName>
    <definedName name="Asumir_Riesgo" localSheetId="5">'DATOS '!$A$24:$A$27</definedName>
    <definedName name="Asumir_Riesgo" localSheetId="3">#REF!</definedName>
    <definedName name="Asumir_Riesgo" localSheetId="2">#REF!</definedName>
    <definedName name="Asumir_Riesgo">#REF!</definedName>
    <definedName name="CLASES" localSheetId="0">#REF!</definedName>
    <definedName name="CLASES" localSheetId="1">#REF!</definedName>
    <definedName name="CLASES" localSheetId="3">#REF!</definedName>
    <definedName name="CLASES" localSheetId="2">#REF!</definedName>
    <definedName name="CLASES">#REF!</definedName>
    <definedName name="CLASIFICACIONRIESGOS" localSheetId="1">'[2]LISTA PARA VALIDACION'!$A$381:$A$387</definedName>
    <definedName name="CLASIFICACIONRIESGOS">'[1]LISTA PARA VALIDACION'!$A$381:$A$387</definedName>
    <definedName name="contexot">#REF!</definedName>
    <definedName name="contexto">#REF!</definedName>
    <definedName name="CONTROL" localSheetId="0">#REF!</definedName>
    <definedName name="CONTROL" localSheetId="1">#REF!</definedName>
    <definedName name="CONTROL" localSheetId="3">#REF!</definedName>
    <definedName name="CONTROL" localSheetId="2">#REF!</definedName>
    <definedName name="CONTROL">#REF!</definedName>
    <definedName name="D" localSheetId="1">'[5]LISTA PARA VALIDACION'!$A$521:$A$525</definedName>
    <definedName name="D">'[6]LISTA PARA VALIDACION'!$A$521:$A$525</definedName>
    <definedName name="DD" localSheetId="1">'[5]LISTA PARA VALIDACION'!$A$8:$A$51</definedName>
    <definedName name="DD">'[6]LISTA PARA VALIDACION'!$A$8:$A$51</definedName>
    <definedName name="DEPENDENCIA1" localSheetId="1">'[2]LISTA PARA VALIDACION'!$A$7:$A$51</definedName>
    <definedName name="DEPENDENCIA1">'[1]LISTA PARA VALIDACION'!$A$7:$A$51</definedName>
    <definedName name="DEPENDENCIAS" localSheetId="1">'[2]LISTA PARA VALIDACION'!$A$8:$A$51</definedName>
    <definedName name="DEPENDENCIAS">'[1]LISTA PARA VALIDACION'!$A$8:$A$51</definedName>
    <definedName name="DIRECCIONES1" localSheetId="0">'[1]LISTA PARA VALIDACION'!#REF!</definedName>
    <definedName name="DIRECCIONES1" localSheetId="1">'[2]LISTA PARA VALIDACION'!#REF!</definedName>
    <definedName name="DIRECCIONES1" localSheetId="3">'[1]LISTA PARA VALIDACION'!#REF!</definedName>
    <definedName name="DIRECCIONES1" localSheetId="2">'[1]LISTA PARA VALIDACION'!#REF!</definedName>
    <definedName name="DIRECCIONES1">'[1]LISTA PARA VALIDACION'!#REF!</definedName>
    <definedName name="direcciones2" localSheetId="0">'[1]LISTA PARA VALIDACION'!#REF!</definedName>
    <definedName name="direcciones2" localSheetId="1">'[2]LISTA PARA VALIDACION'!#REF!</definedName>
    <definedName name="direcciones2" localSheetId="3">'[1]LISTA PARA VALIDACION'!#REF!</definedName>
    <definedName name="direcciones2" localSheetId="2">'[1]LISTA PARA VALIDACION'!#REF!</definedName>
    <definedName name="direcciones2">'[1]LISTA PARA VALIDACION'!#REF!</definedName>
    <definedName name="efectos1" localSheetId="1">'[2]LISTA PARA VALIDACION'!$A$362:$A$366</definedName>
    <definedName name="efectos1">'[1]LISTA PARA VALIDACION'!$A$362:$A$366</definedName>
    <definedName name="ESTADOS">[7]Hoja1!$B$200:$B$203</definedName>
    <definedName name="FACTOR" localSheetId="0">#REF!</definedName>
    <definedName name="FACTOR" localSheetId="1">#REF!</definedName>
    <definedName name="FACTOR" localSheetId="3">#REF!</definedName>
    <definedName name="FACTOR" localSheetId="2">#REF!</definedName>
    <definedName name="FACTOR">#REF!</definedName>
    <definedName name="FUENTE" localSheetId="0">'[1]LISTA PARA VALIDACION'!#REF!</definedName>
    <definedName name="FUENTE" localSheetId="1">'[2]LISTA PARA VALIDACION'!#REF!</definedName>
    <definedName name="FUENTE" localSheetId="3">'[1]LISTA PARA VALIDACION'!#REF!</definedName>
    <definedName name="FUENTE" localSheetId="2">'[1]LISTA PARA VALIDACION'!#REF!</definedName>
    <definedName name="FUENTE">'[1]LISTA PARA VALIDACION'!#REF!</definedName>
    <definedName name="GERENCIA" localSheetId="0">'[1]LISTA PARA VALIDACION'!#REF!</definedName>
    <definedName name="GERENCIA" localSheetId="1">'[2]LISTA PARA VALIDACION'!#REF!</definedName>
    <definedName name="GERENCIA" localSheetId="3">'[1]LISTA PARA VALIDACION'!#REF!</definedName>
    <definedName name="GERENCIA" localSheetId="2">'[1]LISTA PARA VALIDACION'!#REF!</definedName>
    <definedName name="GERENCIA">'[1]LISTA PARA VALIDACION'!#REF!</definedName>
    <definedName name="GERENCIA1" localSheetId="0">'[1]LISTA PARA VALIDACION'!#REF!</definedName>
    <definedName name="GERENCIA1" localSheetId="1">'[2]LISTA PARA VALIDACION'!#REF!</definedName>
    <definedName name="GERENCIA1" localSheetId="3">'[1]LISTA PARA VALIDACION'!#REF!</definedName>
    <definedName name="GERENCIA1" localSheetId="2">'[1]LISTA PARA VALIDACION'!#REF!</definedName>
    <definedName name="GERENCIA1">'[1]LISTA PARA VALIDACION'!#REF!</definedName>
    <definedName name="GERENCIAS" localSheetId="0">#REF!</definedName>
    <definedName name="GERENCIAS" localSheetId="1">#REF!</definedName>
    <definedName name="GERENCIAS" localSheetId="3">#REF!</definedName>
    <definedName name="GERENCIAS" localSheetId="2">#REF!</definedName>
    <definedName name="GERENCIAS">#REF!</definedName>
    <definedName name="macroproceso1" localSheetId="1">'[2]LISTA PARA VALIDACION'!$A$73:$A$120</definedName>
    <definedName name="macroproceso1">'[1]LISTA PARA VALIDACION'!$A$73:$A$120</definedName>
    <definedName name="MARCA1" localSheetId="1">'[2]LISTA PARA VALIDACION'!$B$396:$B$397</definedName>
    <definedName name="MARCA1">'[1]LISTA PARA VALIDACION'!$B$396:$B$397</definedName>
    <definedName name="MEDIDAS" localSheetId="1">'[2]LISTA PARA VALIDACION'!$A$402:$A$410</definedName>
    <definedName name="MEDIDAS">'[1]LISTA PARA VALIDACION'!$A$402:$A$410</definedName>
    <definedName name="n">'[1]LISTA PARA VALIDACION'!#REF!</definedName>
    <definedName name="nannaa">#REF!</definedName>
    <definedName name="NCONTROL" localSheetId="0">#REF!</definedName>
    <definedName name="NCONTROL" localSheetId="1">#REF!</definedName>
    <definedName name="NCONTROL" localSheetId="3">#REF!</definedName>
    <definedName name="NCONTROL" localSheetId="2">#REF!</definedName>
    <definedName name="NCONTROL">#REF!</definedName>
    <definedName name="NIVEL0" localSheetId="0">'[1]LISTA PARA VALIDACION'!#REF!</definedName>
    <definedName name="NIVEL0" localSheetId="1">'[2]LISTA PARA VALIDACION'!#REF!</definedName>
    <definedName name="NIVEL0" localSheetId="3">'[1]LISTA PARA VALIDACION'!#REF!</definedName>
    <definedName name="NIVEL0" localSheetId="2">'[1]LISTA PARA VALIDACION'!#REF!</definedName>
    <definedName name="NIVEL0">'[1]LISTA PARA VALIDACION'!#REF!</definedName>
    <definedName name="Nivel1" localSheetId="0">#REF!</definedName>
    <definedName name="Nivel1" localSheetId="1">#REF!</definedName>
    <definedName name="Nivel1" localSheetId="3">#REF!</definedName>
    <definedName name="Nivel1" localSheetId="2">#REF!</definedName>
    <definedName name="Nivel1">#REF!</definedName>
    <definedName name="nivel2" localSheetId="0">#REF!</definedName>
    <definedName name="nivel2" localSheetId="1">#REF!</definedName>
    <definedName name="nivel2" localSheetId="3">#REF!</definedName>
    <definedName name="nivel2" localSheetId="2">#REF!</definedName>
    <definedName name="nivel2">#REF!</definedName>
    <definedName name="Nivel3" localSheetId="0">#REF!</definedName>
    <definedName name="Nivel3" localSheetId="1">#REF!</definedName>
    <definedName name="Nivel3" localSheetId="3">#REF!</definedName>
    <definedName name="Nivel3" localSheetId="2">#REF!</definedName>
    <definedName name="Nivel3">#REF!</definedName>
    <definedName name="Nivel4" localSheetId="0">#REF!</definedName>
    <definedName name="Nivel4" localSheetId="1">#REF!</definedName>
    <definedName name="Nivel4" localSheetId="3">#REF!</definedName>
    <definedName name="Nivel4" localSheetId="2">#REF!</definedName>
    <definedName name="Nivel4">#REF!</definedName>
    <definedName name="nIVEL5" localSheetId="0">#REF!</definedName>
    <definedName name="nIVEL5" localSheetId="1">#REF!</definedName>
    <definedName name="nIVEL5" localSheetId="3">#REF!</definedName>
    <definedName name="nIVEL5" localSheetId="2">#REF!</definedName>
    <definedName name="nIVEL5">#REF!</definedName>
    <definedName name="Nivel6" localSheetId="0">#REF!</definedName>
    <definedName name="Nivel6" localSheetId="1">#REF!</definedName>
    <definedName name="Nivel6" localSheetId="3">#REF!</definedName>
    <definedName name="Nivel6" localSheetId="2">#REF!</definedName>
    <definedName name="Nivel6">#REF!</definedName>
    <definedName name="NOMBRE" localSheetId="0">#REF!</definedName>
    <definedName name="NOMBRE" localSheetId="1">#REF!</definedName>
    <definedName name="NOMBRE" localSheetId="3">#REF!</definedName>
    <definedName name="NOMBRE" localSheetId="2">#REF!</definedName>
    <definedName name="NOMBRE">#REF!</definedName>
    <definedName name="NUMERO" localSheetId="0">#REF!</definedName>
    <definedName name="NUMERO" localSheetId="1">#REF!</definedName>
    <definedName name="NUMERO" localSheetId="3">#REF!</definedName>
    <definedName name="NUMERO" localSheetId="2">#REF!</definedName>
    <definedName name="NUMERO">#REF!</definedName>
    <definedName name="OBJETIVOS" localSheetId="1">'[2]LISTA PARA VALIDACION'!$A$54:$A$60</definedName>
    <definedName name="OBJETIVOS">'[1]LISTA PARA VALIDACION'!$A$54:$A$60</definedName>
    <definedName name="PESO" localSheetId="0">#REF!</definedName>
    <definedName name="PESO" localSheetId="1">#REF!</definedName>
    <definedName name="PESO" localSheetId="3">#REF!</definedName>
    <definedName name="PESO" localSheetId="2">#REF!</definedName>
    <definedName name="PESO">#REF!</definedName>
    <definedName name="Peso2" localSheetId="0">#REF!</definedName>
    <definedName name="Peso2" localSheetId="1">#REF!</definedName>
    <definedName name="Peso2" localSheetId="3">#REF!</definedName>
    <definedName name="Peso2" localSheetId="2">#REF!</definedName>
    <definedName name="Peso2">#REF!</definedName>
    <definedName name="PESOS" localSheetId="0">#REF!</definedName>
    <definedName name="PESOS" localSheetId="1">#REF!</definedName>
    <definedName name="PESOS" localSheetId="3">#REF!</definedName>
    <definedName name="PESOS" localSheetId="2">#REF!</definedName>
    <definedName name="PESOS">#REF!</definedName>
    <definedName name="PROCEDIMIENTOS" localSheetId="1">'[2]LISTA PARA VALIDACION'!$A$133:$A$270</definedName>
    <definedName name="PROCEDIMIENTOS">'[1]LISTA PARA VALIDACION'!$A$133:$A$270</definedName>
    <definedName name="PROCESO" localSheetId="0">#REF!</definedName>
    <definedName name="PROCESO" localSheetId="1">#REF!</definedName>
    <definedName name="PROCESO" localSheetId="3">#REF!</definedName>
    <definedName name="PROCESO" localSheetId="2">#REF!</definedName>
    <definedName name="PROCESO">#REF!</definedName>
    <definedName name="RESPONSABILIDAD1" localSheetId="1">'[2]LISTA PARA VALIDACION'!$A$521:$A$525</definedName>
    <definedName name="RESPONSABILIDAD1">'[1]LISTA PARA VALIDACION'!$A$521:$A$525</definedName>
    <definedName name="rS" localSheetId="0">#REF!</definedName>
    <definedName name="rS" localSheetId="1">#REF!</definedName>
    <definedName name="rS" localSheetId="3">#REF!</definedName>
    <definedName name="rS" localSheetId="2">#REF!</definedName>
    <definedName name="rS">#REF!</definedName>
    <definedName name="tipo_riesgo" localSheetId="1">[8]Hoja3!$A$2:$A$9</definedName>
    <definedName name="tipo_riesgo">[8]Hoja3!$A$2:$A$9</definedName>
    <definedName name="tratamiento" localSheetId="0">#REF!</definedName>
    <definedName name="tratamiento" localSheetId="1">#REF!</definedName>
    <definedName name="tratamiento" localSheetId="5">'DATOS '!$A$24:$A$27</definedName>
    <definedName name="tratamiento" localSheetId="3">#REF!</definedName>
    <definedName name="tratamiento" localSheetId="2">#REF!</definedName>
    <definedName name="tratamiento">#REF!</definedName>
    <definedName name="Valor1" localSheetId="0">#REF!</definedName>
    <definedName name="Valor1" localSheetId="1">#REF!</definedName>
    <definedName name="Valor1" localSheetId="3">#REF!</definedName>
    <definedName name="Valor1" localSheetId="2">#REF!</definedName>
    <definedName name="Valor1">#REF!</definedName>
    <definedName name="valor2" localSheetId="0">#REF!</definedName>
    <definedName name="valor2" localSheetId="1">#REF!</definedName>
    <definedName name="valor2" localSheetId="3">#REF!</definedName>
    <definedName name="valor2" localSheetId="2">#REF!</definedName>
    <definedName name="valor2">#REF!</definedName>
    <definedName name="vv">#REF!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5" i="40" l="1"/>
  <c r="AA25" i="40" s="1"/>
  <c r="Z21" i="40"/>
  <c r="AA21" i="40" s="1"/>
  <c r="Z17" i="40"/>
  <c r="AA17" i="40" s="1"/>
  <c r="AC25" i="40" l="1"/>
  <c r="AD25" i="40" s="1"/>
  <c r="AC21" i="40"/>
  <c r="AD21" i="40" s="1"/>
  <c r="AC17" i="40"/>
  <c r="AD17" i="40" s="1"/>
  <c r="Z27" i="40"/>
  <c r="AA27" i="40" s="1"/>
  <c r="Z26" i="40"/>
  <c r="AA26" i="40" s="1"/>
  <c r="AC26" i="40" s="1"/>
  <c r="DB24" i="40"/>
  <c r="CZ24" i="40"/>
  <c r="CV24" i="40"/>
  <c r="CU24" i="40"/>
  <c r="Z24" i="40"/>
  <c r="AA24" i="40" s="1"/>
  <c r="Z23" i="40"/>
  <c r="AA23" i="40" s="1"/>
  <c r="Z22" i="40"/>
  <c r="AA22" i="40" s="1"/>
  <c r="AC22" i="40" s="1"/>
  <c r="DB20" i="40"/>
  <c r="CZ20" i="40"/>
  <c r="CV20" i="40"/>
  <c r="CU20" i="40"/>
  <c r="Z20" i="40"/>
  <c r="AA20" i="40" s="1"/>
  <c r="P20" i="40" l="1"/>
  <c r="AK20" i="40"/>
  <c r="AK24" i="40"/>
  <c r="AC24" i="40"/>
  <c r="AD24" i="40" s="1"/>
  <c r="AC27" i="40"/>
  <c r="AD27" i="40" s="1"/>
  <c r="AD26" i="40"/>
  <c r="P24" i="40"/>
  <c r="AC20" i="40"/>
  <c r="AD20" i="40" s="1"/>
  <c r="AD22" i="40"/>
  <c r="AC23" i="40"/>
  <c r="AD23" i="40" s="1"/>
  <c r="DB16" i="40"/>
  <c r="CZ16" i="40"/>
  <c r="DB13" i="40"/>
  <c r="CZ13" i="40"/>
  <c r="U3" i="42"/>
  <c r="U4" i="42"/>
  <c r="U5" i="42"/>
  <c r="U6" i="42"/>
  <c r="U2" i="42"/>
  <c r="AK16" i="40" l="1"/>
  <c r="AE24" i="40"/>
  <c r="AF24" i="40" s="1"/>
  <c r="AE20" i="40"/>
  <c r="AF20" i="40" s="1"/>
  <c r="AK13" i="40"/>
  <c r="V3" i="42" l="1"/>
  <c r="V4" i="42"/>
  <c r="V5" i="42"/>
  <c r="V6" i="42"/>
  <c r="CV16" i="40" l="1"/>
  <c r="CU16" i="40"/>
  <c r="Z16" i="40"/>
  <c r="AA16" i="40" s="1"/>
  <c r="Z18" i="40"/>
  <c r="AA18" i="40" s="1"/>
  <c r="Z19" i="40"/>
  <c r="AA19" i="40" s="1"/>
  <c r="AC19" i="40" s="1"/>
  <c r="AD19" i="40" s="1"/>
  <c r="Z14" i="40"/>
  <c r="AA14" i="40" s="1"/>
  <c r="CU13" i="40"/>
  <c r="CV13" i="40"/>
  <c r="Z13" i="40"/>
  <c r="AA13" i="40" s="1"/>
  <c r="Z15" i="40"/>
  <c r="AA15" i="40" s="1"/>
  <c r="DB10" i="40"/>
  <c r="CZ10" i="40"/>
  <c r="AC18" i="40" l="1"/>
  <c r="AD18" i="40" s="1"/>
  <c r="AC14" i="40"/>
  <c r="AD14" i="40" s="1"/>
  <c r="AC16" i="40"/>
  <c r="AD16" i="40" s="1"/>
  <c r="P16" i="40"/>
  <c r="P13" i="40"/>
  <c r="AC13" i="40"/>
  <c r="AD13" i="40" s="1"/>
  <c r="AC15" i="40"/>
  <c r="AD15" i="40" s="1"/>
  <c r="AK10" i="40"/>
  <c r="AE16" i="40" l="1"/>
  <c r="AF16" i="40" s="1"/>
  <c r="AE13" i="40"/>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46" i="46" l="1"/>
  <c r="AK46" i="46" s="1"/>
  <c r="DE35" i="46"/>
  <c r="AK35" i="46" s="1"/>
  <c r="DE24" i="46"/>
  <c r="AI24" i="46" s="1"/>
  <c r="DG18" i="46"/>
  <c r="AJ18" i="46" s="1"/>
  <c r="DE18" i="46"/>
  <c r="DG29" i="46"/>
  <c r="AJ29" i="46" s="1"/>
  <c r="DE29" i="46"/>
  <c r="DG51" i="46"/>
  <c r="AJ51" i="46" s="1"/>
  <c r="DE51" i="46"/>
  <c r="DG15" i="46"/>
  <c r="AJ15" i="46" s="1"/>
  <c r="DE15" i="46"/>
  <c r="DG37" i="46"/>
  <c r="AJ37" i="46" s="1"/>
  <c r="DE37" i="46"/>
  <c r="DG48" i="46"/>
  <c r="AJ48" i="46" s="1"/>
  <c r="DE48" i="46"/>
  <c r="DG58" i="46"/>
  <c r="AJ58" i="46" s="1"/>
  <c r="DE58"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I46" i="46"/>
  <c r="AI35" i="46"/>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V10" i="40"/>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Usuario</author>
  </authors>
  <commentList>
    <comment ref="AR20" authorId="0" shapeId="0">
      <text>
        <r>
          <rPr>
            <sz val="9"/>
            <color indexed="81"/>
            <rFont val="Tahoma"/>
            <family val="2"/>
          </rPr>
          <t>Control diario de los requisitos exigidos por la tesorería para tramitar el pagos las obligaciones radicadas en tesorería</t>
        </r>
      </text>
    </comment>
  </commentList>
</comments>
</file>

<file path=xl/comments3.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<sst xmlns="http://schemas.openxmlformats.org/spreadsheetml/2006/main" count="2120" uniqueCount="727">
  <si>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</si>
  <si>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</si>
  <si>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</si>
  <si>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</si>
  <si>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</si>
  <si>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</si>
  <si>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</si>
  <si>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</si>
  <si>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</si>
  <si>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</si>
  <si>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</si>
  <si>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</si>
  <si>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</si>
  <si>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</si>
  <si>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</si>
  <si>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</si>
  <si>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</si>
  <si>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</si>
  <si>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</si>
  <si>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</si>
  <si>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</si>
  <si>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</si>
  <si>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</si>
  <si>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</si>
  <si>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</si>
  <si>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</si>
  <si>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</si>
  <si>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</si>
  <si>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</si>
  <si>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</si>
  <si>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</si>
  <si>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</si>
  <si>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</si>
  <si>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</si>
  <si>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</si>
  <si>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</si>
  <si>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</si>
  <si>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</si>
  <si>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</si>
  <si>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</si>
  <si>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</si>
  <si>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</si>
  <si>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</si>
  <si>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</si>
  <si>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</si>
  <si>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</si>
  <si>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</si>
  <si>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</si>
  <si>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</si>
  <si>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</si>
  <si>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</si>
  <si>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</si>
  <si>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</si>
  <si>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</si>
  <si>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</si>
  <si>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</si>
  <si>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</si>
  <si>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</si>
  <si>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</si>
  <si>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</si>
  <si>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</si>
  <si>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</si>
  <si>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</si>
  <si>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</si>
  <si>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</si>
  <si>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</si>
  <si>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</si>
  <si>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</si>
  <si>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</si>
  <si>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</si>
  <si>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</si>
  <si>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</si>
  <si>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</si>
  <si>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</si>
  <si>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</si>
  <si>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</si>
  <si>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</si>
  <si>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</si>
  <si>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</si>
  <si>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</si>
  <si>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</si>
  <si>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</si>
  <si>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</si>
  <si>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</si>
  <si>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</si>
  <si>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</si>
  <si>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</si>
  <si>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</si>
  <si>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</si>
  <si>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</si>
  <si>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</si>
  <si>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</si>
  <si>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</si>
  <si>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</si>
  <si>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</si>
  <si>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</si>
  <si>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</si>
  <si>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</si>
  <si>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</si>
  <si>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</si>
  <si>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</si>
  <si>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</si>
  <si>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</si>
  <si>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</si>
  <si>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</si>
  <si>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</si>
  <si>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</si>
  <si>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</si>
  <si>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</si>
  <si>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</si>
  <si>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</si>
  <si>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</si>
  <si>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</si>
  <si>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</si>
  <si>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</si>
  <si>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</si>
  <si>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</si>
  <si>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</si>
  <si>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</si>
  <si>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</si>
  <si>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</si>
  <si>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</si>
  <si>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</si>
  <si>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</si>
  <si>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</si>
  <si>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</si>
  <si>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</si>
  <si>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</si>
  <si>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</si>
  <si>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</si>
  <si>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</si>
  <si>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</si>
  <si>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</si>
  <si>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</si>
  <si>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</si>
  <si>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</si>
  <si>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</si>
  <si>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</si>
  <si>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</si>
  <si>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</si>
  <si>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</si>
  <si>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</si>
  <si>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</si>
  <si>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</si>
  <si>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</si>
  <si>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</si>
  <si>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</si>
  <si>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</si>
  <si>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</si>
  <si>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</si>
  <si>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</si>
  <si>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</si>
  <si>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</si>
  <si>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</si>
  <si>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</si>
  <si>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</si>
  <si>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</si>
  <si>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</si>
  <si>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</si>
  <si>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</si>
  <si>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</si>
  <si>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</si>
  <si>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</si>
  <si>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</si>
  <si>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</si>
  <si>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</si>
  <si>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</si>
  <si>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</si>
  <si>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</si>
  <si>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</si>
  <si>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</si>
  <si>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</si>
  <si>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</si>
  <si>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</si>
  <si>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</si>
  <si>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</si>
  <si>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</si>
  <si>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</si>
  <si>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</si>
  <si>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</si>
  <si>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</si>
  <si>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</si>
  <si>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</si>
  <si>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</si>
  <si>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</si>
  <si>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</si>
  <si>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</si>
  <si>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</si>
  <si>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</si>
  <si>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</si>
  <si>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</si>
  <si>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</si>
  <si>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</si>
  <si>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</si>
  <si>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</si>
  <si>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</si>
  <si>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</si>
  <si>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</si>
  <si>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</si>
  <si>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</si>
  <si>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</si>
  <si>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</si>
  <si>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</si>
  <si>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</si>
  <si>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</si>
  <si>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</si>
  <si>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</si>
  <si>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</si>
  <si>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</si>
  <si>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</si>
  <si>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</si>
  <si>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</si>
  <si>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</si>
  <si>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</si>
  <si>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</si>
  <si>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</si>
  <si>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</si>
  <si>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</si>
  <si>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</si>
  <si>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</si>
  <si>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</si>
  <si>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</si>
  <si>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</si>
  <si>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</si>
  <si>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</si>
  <si>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</si>
  <si>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</si>
  <si>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</si>
  <si>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</si>
  <si>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</si>
  <si>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</si>
  <si>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</si>
  <si>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</si>
  <si>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</si>
  <si>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</si>
  <si>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</si>
  <si>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</si>
  <si>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</si>
  <si>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</si>
  <si>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</si>
  <si>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</si>
  <si>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</si>
  <si>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</si>
  <si>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</si>
  <si>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</si>
  <si>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</si>
  <si>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</si>
  <si>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</si>
  <si>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</si>
  <si>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</si>
  <si>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</si>
  <si>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</si>
  <si>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</si>
  <si>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</si>
  <si>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</si>
  <si>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</si>
  <si>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</si>
  <si>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</si>
  <si>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</si>
  <si>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</si>
  <si>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</si>
  <si>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</si>
  <si>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</si>
  <si>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</si>
  <si>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</si>
  <si>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</si>
  <si>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</si>
  <si>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</si>
  <si>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</si>
  <si>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</si>
  <si>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</si>
  <si>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</si>
  <si>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</si>
  <si>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</si>
  <si>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</si>
  <si>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</si>
  <si>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</si>
  <si>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</si>
  <si>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</si>
  <si>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</si>
  <si>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</si>
  <si>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</si>
  <si>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</si>
  <si>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</si>
  <si>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</si>
  <si>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</si>
  <si>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</si>
  <si>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</si>
  <si>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</si>
  <si>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</si>
  <si>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</si>
  <si>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</si>
  <si>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</si>
  <si>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</si>
  <si>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</si>
  <si>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</si>
  <si>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</si>
  <si>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</si>
  <si>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</si>
  <si>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</si>
  <si>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</si>
  <si>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</si>
  <si>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</si>
  <si>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</si>
  <si>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</si>
  <si>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</si>
  <si>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</si>
  <si>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</si>
  <si>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</si>
  <si>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</si>
  <si>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</si>
  <si>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</si>
  <si>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</si>
  <si>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</si>
  <si>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</si>
  <si>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</si>
  <si>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</si>
  <si>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</si>
  <si>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</si>
  <si>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</si>
  <si>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</si>
  <si>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</si>
  <si>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</si>
  <si>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</si>
  <si>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</si>
  <si>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</si>
  <si>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</si>
  <si>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</si>
  <si>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</si>
  <si>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</si>
  <si>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</si>
  <si>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</si>
  <si>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</si>
  <si>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</si>
  <si>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</si>
  <si>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</si>
  <si>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</si>
  <si>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</si>
  <si>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</si>
  <si>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</si>
  <si>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</si>
  <si>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</si>
  <si>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</si>
  <si>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</si>
  <si>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</si>
  <si>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</si>
  <si>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</si>
  <si>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</si>
  <si>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</si>
  <si>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</si>
  <si>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</si>
  <si>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</si>
  <si>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</si>
  <si>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</si>
  <si>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</si>
  <si>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</si>
  <si>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</si>
  <si>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</si>
  <si>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</si>
  <si>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</si>
  <si>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</si>
  <si>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</si>
  <si>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</si>
  <si>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</si>
  <si>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</si>
  <si>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</si>
  <si>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</si>
  <si>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</si>
  <si>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</si>
  <si>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</si>
  <si>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</si>
  <si>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</si>
  <si>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</si>
  <si>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</si>
  <si>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</si>
  <si>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</si>
  <si>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</si>
  <si>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</si>
  <si>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</si>
  <si>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</si>
  <si>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</si>
  <si>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</si>
  <si>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</si>
  <si>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</si>
  <si>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</si>
  <si>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</si>
  <si>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</si>
  <si>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</si>
  <si>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</si>
  <si>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</si>
  <si>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</si>
  <si>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</si>
  <si>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</si>
  <si>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</si>
  <si>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</si>
  <si>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</si>
  <si>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</si>
  <si>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</si>
  <si>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</si>
  <si>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</si>
  <si>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</si>
  <si>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</si>
  <si>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</si>
  <si>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</si>
  <si>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</si>
  <si>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</si>
  <si>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</si>
  <si>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</si>
  <si>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</si>
  <si>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</si>
  <si>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</si>
  <si>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</si>
  <si>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</si>
  <si>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</si>
  <si>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</si>
  <si>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</si>
  <si>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</si>
  <si>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</si>
  <si>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</si>
  <si>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</si>
  <si>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</si>
  <si>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</si>
  <si>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</si>
  <si>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</si>
  <si>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</si>
  <si>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</si>
  <si>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</si>
  <si>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</si>
  <si>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</si>
  <si>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</si>
  <si>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</si>
  <si>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</si>
  <si>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</si>
  <si>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</si>
  <si>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</si>
  <si>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</si>
  <si>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</si>
  <si>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</si>
  <si>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</si>
  <si>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</si>
  <si>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</si>
  <si>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</si>
  <si>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</si>
  <si>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</si>
  <si>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</si>
  <si>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</si>
  <si>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</si>
  <si>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</si>
  <si>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</si>
  <si>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</si>
  <si>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</si>
  <si>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</si>
  <si>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</si>
  <si>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</si>
  <si>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</si>
  <si>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</si>
  <si>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</si>
  <si>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</si>
  <si>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</si>
  <si>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</si>
  <si>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</si>
  <si>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</si>
  <si>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</si>
  <si>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</si>
  <si>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</si>
  <si>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</si>
  <si>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</si>
  <si>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</si>
  <si>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</si>
  <si>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</si>
  <si>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</si>
  <si>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</si>
  <si>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</si>
  <si>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</si>
  <si>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</si>
  <si>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</si>
  <si>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</si>
  <si>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</si>
  <si>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</si>
  <si>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</si>
  <si>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</si>
  <si>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</si>
  <si>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</si>
  <si>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</si>
  <si>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</si>
  <si>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</si>
  <si>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</si>
  <si>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</si>
  <si>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</si>
  <si>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</si>
  <si>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</si>
  <si>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</si>
  <si>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</si>
  <si>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</si>
  <si>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</si>
  <si>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</si>
  <si>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</si>
  <si>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</si>
  <si>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</si>
  <si>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</si>
  <si>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</si>
  <si>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</si>
  <si>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</si>
  <si>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</si>
  <si>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</si>
  <si>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</si>
  <si>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</si>
  <si>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</si>
  <si>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</si>
  <si>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</si>
  <si>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</si>
  <si>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</si>
  <si>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</si>
  <si>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</si>
  <si>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</si>
  <si>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</si>
  <si>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</si>
  <si>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</si>
  <si>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</si>
  <si>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</si>
  <si>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</si>
  <si>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</si>
  <si>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</si>
  <si>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</si>
  <si>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</si>
  <si>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</si>
  <si>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</si>
  <si>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</si>
  <si>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</si>
  <si>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</si>
  <si>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</si>
  <si>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</si>
  <si>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</si>
  <si>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</si>
  <si>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</si>
  <si>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</si>
  <si>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</si>
  <si>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</si>
  <si>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</si>
  <si>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</si>
  <si>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</si>
  <si>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</si>
  <si>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</si>
  <si>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</si>
  <si>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</si>
  <si>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</si>
  <si>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</si>
  <si>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</si>
  <si>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</si>
  <si>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</si>
  <si>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</si>
  <si>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</si>
  <si>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</si>
  <si>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</si>
  <si>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</si>
  <si>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</si>
  <si>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</si>
  <si>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</si>
  <si>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</si>
  <si>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</si>
  <si>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</si>
  <si>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</si>
  <si>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</si>
  <si>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</si>
  <si>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</si>
  <si>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</si>
  <si>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</si>
  <si>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</si>
  <si>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</si>
  <si>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</si>
  <si>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</si>
  <si>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</si>
  <si>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</si>
  <si>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</si>
  <si>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</si>
  <si>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</si>
  <si>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</si>
  <si>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</si>
  <si>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</si>
  <si>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</si>
  <si>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</si>
  <si>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</si>
  <si>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</si>
  <si>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</si>
  <si>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</si>
  <si>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</si>
  <si>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</si>
  <si>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</si>
  <si>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</si>
  <si>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</si>
  <si>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</si>
  <si>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</si>
  <si>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</si>
  <si>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</si>
  <si>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</si>
  <si>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</si>
  <si>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</si>
  <si>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</si>
  <si>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</si>
  <si>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</si>
  <si>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</si>
  <si>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Cambio de administración  que impliquen nuevas directrices, ajustes en programas y proyectos</t>
  </si>
  <si>
    <t>Incluir en el Plan Institucional de Capacitación temas asociados a Ofimática y normatividad asociada a la liquidación de nómina</t>
  </si>
  <si>
    <t>Definir fechas de corte para el ingreso de las novedades en el formato establecido</t>
  </si>
  <si>
    <t xml:space="preserve">Seguimiento trimestral al normograma </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</si>
  <si>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</si>
  <si>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Directrices frente a la formulación e Implementación código de integridad </t>
  </si>
  <si>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</si>
  <si>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</si>
  <si>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t xml:space="preserve">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
</t>
  </si>
  <si>
    <t xml:space="preserve">1.1. Errores de digitación en el registro de la información presupuestal en dos sistemas de información alternos (GOOBI y PREDIS)
1.2. Inconsistencias en la información presupuestal generada en las áreas misionales en las solicitudes de contratación
1.3. Falta de oportunidad en el soporte técnico por parte de la SDAE
1.4. Falta de un sistema integrado que permita cotejar la información generada por las áreas de cartera, contabilidad, tesorería y presupuesto
</t>
  </si>
  <si>
    <t xml:space="preserve">1.1. Entrega inexacta de reportes de ejecuciones presupuestales a entes de control.
 1.2. – 1.3.- 1.4 Reprocesos por ajustes de la información .
1.3 – 1.4. Sanciones disciplinarias.
</t>
  </si>
  <si>
    <t xml:space="preserve">Aspectos relacionados con generación de errores de digitación en el registro de la información presupuestal en los sistemas de información alternos (GOOBI y PREDIS) e inconsistencias en la información presupuestal generada en las áreas misionales en las solicitudes de contratación, igualmente la falta de oportunidad en el soporte técnico por parte de la SDAE además de ausencia de un sistema integrado que permita cotejar la información generada por las áreas de cartera, contabilidad, tesorería y presupuesto, pueden conllevar afectación errada o inconsistente de rubros presupuestales
</t>
  </si>
  <si>
    <t xml:space="preserve">Deficiencias en la ejecución del Plan Anual de Contratación de la Entidad al igual que retrasos por parte de los contratistas en la entrega de las cuentas de cobro e incumplimiento por parte de los supervisores de los contratos en la liquidación de los contratos a cargo, igualmente la falta de conocimiento de aspectos presupuestales y del manejo del GOOBI por parte de los servidores públicos, pueden generar riesgo de constitución de reservas presupuestales y de pasivos exigibles
</t>
  </si>
  <si>
    <t xml:space="preserve">2.1. Deficiencias en la ejecución del Plan Anual de Contratación de la Entidad
2.2. Retrasos por parte de los contratistas en la entrega de las cuentas de cobro
2.3. Incumplimiento por parte de los supervisores de los contratos en la liquidación de los contratos a cargo. 
2.4. Falta de conocimiento de aspectos presupuestales y del manejo del GOOBI por parte de los servidores públicos
</t>
  </si>
  <si>
    <t xml:space="preserve">2.1. Castigo presupuestal.
2.2. Reprocesos en la gestión del proceso 
2.3. Sanciones disciplinarias.
2.4. Hallazgos por parte de los entes de control
</t>
  </si>
  <si>
    <t xml:space="preserve">1. Afectación errada o inconsistente de rubros presupuestales
</t>
  </si>
  <si>
    <t xml:space="preserve">2. Constitución de reservas presupuestales y de pasivos exigibles
</t>
  </si>
  <si>
    <t xml:space="preserve">Factores asociados a la deficiente  verificación de los documentos soporte de los ingresos de tesorería y/o a la falta de soportes para la identificación del concepto de los ingresos, y/o a las fallas en el aplicativo de información financiera Goobi que pueden generar el inadecuado registro en el sistema o la no afectación en cuanto a la parte contable, tesoral, presupuestal o de cartera.
Vulnerabilidad en el recaudo y salvaguarda del dinero en efectivo y títulos valores.
</t>
  </si>
  <si>
    <t xml:space="preserve">Pérdida de imagen institucional
Sobrecostos y reprocesos
Detrimento patrimonial
Sanciones administrativas, disciplinarias fiscales
Demoras en el cierre mensual.  
Inconsistencias en la información registrada en el aplicativo de información financiera Goobi, afectación inadecuada del presupuesto,  la cartera, la contabilidad y la tesorería
Generación de partidas conciliatorias.
</t>
  </si>
  <si>
    <t xml:space="preserve">Con el propósito de recibir y comprobar la autenticidad del dinero en los recaudos por ventanilla, el  personal técnico de la tesorería del IPES es el responsable de  contrastar el valor del soporte respectivo que allegan los usuarios,  recibe el dinero y comprueba su autenticidad, que cumpla con las especificaciones, marcas y sellos establecidos por el emisor. Registra en el aplicativo de información financiera Goobi el Comprobante de ingreso o Recibo de caja según corresponda, le entrega al usuario el original con el sello y firma y la copia es para el archivo de la tesorería, esto se realiza cada vez que se efectúa un pago por parte de los usuarios. Se deben seguir las medidas de seguridad requeridas para el proceso tales como cámaras de seguridad, acceso restringido al área, uso de la máquina validadora de billetes. En las jornadas de recaudo y cuando se generan atrasos en el registro de la información por los inconvenientes presentados en Goobi, la tesorería maneja talonarios de recibos manuales prenumerados y se diligencia a diario en Excel la relación de los recibos en el archivo de Recaudo Manual Ventanilla. </t>
  </si>
  <si>
    <t>Con el propósito de verificar los ingresos diarios de recaudo por ventanilla, al final del horario de atención al público el personal técnico responsable de éste confronta el dinero recibido en el día contra el aplicativo de información financiera Goobi, exporta la consulta a excel y diligencia el formato FO- 156 Relación de Ingresos, también el FO-667 Arqueo Diario de Ventanilla; cuando se presentan inconvenientes en Goobi  que generan atrasos en el registro de la información diaria, como se mencionó en el control 1, se lleva a diario en Excel la relación de los recibos manuales en el archivo de Recaudo Manual Ventanilla. El técnico reporta y entrega el dinero recaudado al tesorero(a) mediante el formato FO-668 Entregas Diarias de Recaudo Por Ventanilla, quien confronta los valores registrados en Goobi con los valores recibidos en físico. Cuando hay  inconvenientes en el aplicativo Goobi y no está al día la información en el sistema, no se hacen las respectivas confrontaciones con Goobi, el tesorero verifica el dinero en físico contra el formato  FO-667 Arqueo Diario de Ventanilla.</t>
  </si>
  <si>
    <t>Con el fin de salvaguardar el dinero en efectivo y demás títulos valores recaudados por ventanilla, el tesorero/a los salvaguarda en la caja fuerte de la tesorería del IPES, hasta su depósito en el banco, el cual debe ser realizado en vehículos de la entidad diariamente.  Se deben seguir las pautas del protocolo de seguridad, tales como cámaras de seguridad, acceso restringido. Para los recaudos en plazas y puntos comerciales, debe haber una infraestructura adecuada en las mismas,  el personal de tesorería que realiza la actividad debe consignar los dineros en la medida de lo posible el mismo día en un banco cercano al punto que se realizó la actividad. La entidad adquirió una póliza para el transporte de valores que cubre a los funcionarios de la tesorería que desarrollan tareas de recaudo.  Las evidencias son los formatos de consignación, los extractos bancarios, las actas de jornadas de recaudos fuera de la entidad.</t>
  </si>
  <si>
    <t xml:space="preserve">Realizar los pagos de manera tardía de acuerdo a los vencimientos de éstos, o con valores diferentes a los liquidados, o al tercero equivocado, o el no pago de la obligación. </t>
  </si>
  <si>
    <t xml:space="preserve">Castigo presupuestal por parte de la Secretaría Distrital de Hacienda por la no ejecución del PAC
Reprocesos por correcciones o por nuevas solicitudes 
Quejas y reclamaciones por parte de los contratistas y proveedores por demoras en los pagos, afectando la imagen de la entidad
Sanciones administrativas, disciplinarias fiscales
Afectación inadecuada del presupuesto
Sobrecostos asociados al pago de sanciones o multas en el caso de impuestos o de intereses de mora en el caso de los servicios públicos.
</t>
  </si>
  <si>
    <t>El auxiliar administrativo de tesorería con el fin de recibir y verificar las obligaciones que son radicadas en el área, revisa que tengan los documentos soporte básicos y las firmas correspondientes, las relaciona en la Base de Pagos Mensual y revisa que estén programadas en el PAC. Todo ello dentro de los plazos establecidos  por la Subdirección Administrativa y Financiera y teniendo en cuenta los cronogramas de la Secretaría de Hacienda Distrital y demás entes de control.</t>
  </si>
  <si>
    <t>Con el fin de verificar los datos bancarios de los beneficiarios de los pagos y solicitar los recursos de transferencia a la Secretaría de Hacienda Distrital,  se revisan los datos bancarios que están diligenciados en el FO-082 Informe ejecución contratos convenios  o FO-633 Certificación de cumplimiento, y en  los casos en que las cuentas bancarias no se encuentren registradas o estén desactualizadas, se actualiza y/o crean en GOOBI y se solicita la creación y/o actualización en Opget a la Secretaría de Hacienda Distrital. En todo caso la información que prevalece es la del formato. Para el caso de recursos de transferencia, el personal técnico del área de tesorería diligencia las Ordenes de Pago en el aplicativo OPGET de la SHD, el cual afecta y valida en línea los aplicativos PREDIS (verificando la afectación presupuestal) Y SISPAC (verificando el PAC) de la SHD. Estas órdenes son impresas en físico y son remitidas al tesorero/a para que valide la información tesoral, una vez validada esta información, el/la responsable de presupuesto verifica los datos presupuestales de la obligación y aprueba la OP, posteriormente genera y aprueba la planilla en OPGET. Por último, mediante la firma digital tanto de el/la responsable de presupuesto como de el/la ordenador/a del gasto, se solicitan los recursos a la SHD.</t>
  </si>
  <si>
    <t xml:space="preserve">Con el fin de revisar la causa del rechazo del giro o devolución del cheque y corregir   y  tramitar el pago hasta que se haga efectivo, se verifica la causa del rechazo con los soportes. Cuando se evidencia que el  rechazo es por error en el diligenciamiento de los documentos soporte de la obligación, se le informa al supervisor del contrato para que suministre los datos correctos y anexen los soportes correspondientes.  Se realiza nuevamente el trámite de pago hasta que se haga efectivo el giro.
De presentarse el rechazo de algún pago el sistema OPGET lo anulará automáticamente y reversará el PAC y los descuentos asociados, así cada entidad distrital será responsable de consultar sus rechazos en OPGET y gestionar una nueva orden de pago. Esta anulación automática no aplica para órdenes de pago masivas, con endosos, con embargos o giradas parcialmente, casos en los que la entidad debe diligenciar el formato o el medio establecido por la DDT para la solicitud de reenvío de pagos rechazados, previa aprobación del responsable del presupuesto y ordenador del gasto de la entidad. La solicitud debe ser tramitada ante la oficina de gestión de pagos, quienes hacen la revisión, el acta y el reenvío del pago.
En el caso de los cheques, cuando se evidencia que fue rechazado por firmas, fondos insuficientes u otra causa, se gestiona hasta que el cheque se haga efectivo.
</t>
  </si>
  <si>
    <t>Se presenta cuando el PAC ejecutado no se cumple respecto al PAC programado ya sea por faltante o sobrante del mismo teniendo en cuenta que siempre dicha ejecución debe tener una tendencia del 100%, lo cual depende en gran medida de una adecuada programación.</t>
  </si>
  <si>
    <t xml:space="preserve">Pérdida de imagen institucional
Pérdidas económicas. Investigaciones por parte de los entes de control.
Generación de PAC no ejecutado 
Reprocesos, solicitud de compensaciones, de adiciones de PAC y de liberación de PAC no ejecutado ante la Secretaría Distrital de Hacienda.
No pago de obligaciones
Sanciones administrativas, disciplinarias fiscales
Afectación negativa del presupuesto
Posible pérdida del erario público,  afectándose la entidad  y su buen nombre.
</t>
  </si>
  <si>
    <t xml:space="preserve">De acuerdo al cronograma de la Secretaría de Hacienda Distrital, el PAC debe ser reprogramado bimestralmente. Esta reprogramación es elaborada por el responsable de programar el PAC de cada área, mediante el diligenciamiento del formato FO- 136 Programación Mensual de Gastos y el/la profesional del área de tesorería con el fin de recibirla y validarla, revisa que esté correcta  teniendo en cuenta la base de PAC enviada a las áreas. </t>
  </si>
  <si>
    <t>Con el objetivo de dejar en firme la reprogramación bimestral del PAC ante la Secretaría Distrital de Hacienda, luego que es aprobada la información registrada en el aplicativo SISPAC de la secretaría, el/la profesional del área de tesorería genera los reportes de este aplicativo y verifica que la programación esté correcta de acuerdo al PAC consolidado reprogramado por las áreas y de ser necesario elabora los ajustes que requiera en el aplicativo para que así sea.</t>
  </si>
  <si>
    <t>A fin de hacer el seguimiento y control del PAC la tesorería elabora al inicio de cada mes, la Base de Pagos Mensual en Excel donde relaciona las obligaciones de pago que son radicadas en tesorería y se efectúa el cruce con el PAC programado, verificando que estén contemplados, además sirve para llevar el control continuo de la ejecución del PAC y de las compensaciones del mismo.  La tesorería del IPES cada mes antes de la fecha de cierre del aplicativo OPGET de la Secretaría de Hacienda Distrital,  envía un correo a las dependencias informando de los pagos que fueron programados en el PAC y que no han sido radicados en la tesorería, para que informen en qué estado están las cuentas y los jefes de área tomen las medidas al respecto.  Cada mes se  elaboran memorandos a las dependencias de la entidad cuyos PAC de recursos de transferencia no son ejecutados en un 100%, para que se den las respectivas explicaciones y tomen las medidas necesarias, evitando la generación de PAC no Ejecutado. Igualmente la Secretaría Distrital de Hacienda, lleva las estadísticas del PAC No Ejecutado de todas las entidades del distrito, información que es publicada en la página Web de la Secretaría Distrital de Hacienda</t>
  </si>
  <si>
    <t>1. Inadecuado registro y salvaguarda de los dineros recaudados y recibidos por el IPES</t>
  </si>
  <si>
    <t>2. Pago inoportuno e inadecuado de las obligaciones liquidadas de compromisos adquiridos con proveedores y contratistas</t>
  </si>
  <si>
    <t xml:space="preserve">3. Inadecuada ejecución del PAC
</t>
  </si>
  <si>
    <t xml:space="preserve">Verificación de ingresos diarios
Relación de registros en archivo Excel
Confrontación valores recibidos con los registrados
</t>
  </si>
  <si>
    <t>Salvaguarda de recursos entrregados a la tesorería.
Consignación de dineros entregados en custodia a la tesorería</t>
  </si>
  <si>
    <t>Consignaciones bancarias
Actas de recaudos en Plazas y Puntos Comerciales
Extractos bancarios
Arqueos de títulos</t>
  </si>
  <si>
    <t>Formato FO- 156 Relación de Ingresos
FO-667 Arqueo Diario Ventanilla
FO-668 Entregas diarias de recaudo por ventanilla</t>
  </si>
  <si>
    <t>Personal técnico Tesorería</t>
  </si>
  <si>
    <t>Control de ingresos bancarios
Registro en aplicativo Goobi
Conciliaciones de la información de tesorería</t>
  </si>
  <si>
    <t xml:space="preserve">Registros de ingresos en el aplicativo Goobi
Formato  FO-358 Conciliación Informe de Recaudos de Tesorería 
Formato FO-612 Estado Diario Tesorería 
Formato  FO-669 Arqueo Mensual De Cheques y Títulos Valores
FO 613 Relación consignación Samper Mendoza
Archivos Excel reporte de cartera contrastando el recaudo de bancos de Plazas de Mercado (mensual)
Consulta diaría de recaudos en el banco por concepto de proyectos comerciales y Samper Mendoza
</t>
  </si>
  <si>
    <t xml:space="preserve">Verificar las obligaciones radicadas en tesorería en cuanto a soportes y PAC </t>
  </si>
  <si>
    <t xml:space="preserve">Obligaciones registradas en Goobi
Base de pagos Mensual
Cronograma de tesorería
</t>
  </si>
  <si>
    <t>Personal Técnico o Asistencial del área de tesorería</t>
  </si>
  <si>
    <t xml:space="preserve">Verificar datos bancarios 
Creación y/o actualización de datos bancarios en OPGET
Diligenciamiento ordenes de pagos en el aplicativo OPGET
Revisión tesoral de la orden de pago de OPGET
 </t>
  </si>
  <si>
    <t>Personal técnico Tesorería
Tesorero/a</t>
  </si>
  <si>
    <t>Profesional área de tesorería
Personal Técnico área de tesorería
Tesorero/a</t>
  </si>
  <si>
    <t xml:space="preserve">Con el fin de girar mediante transferencia electrónica o cheque, si son pagos de recursos propios el/la tesorero/a, revisa los saldos de las cuentas bancarias de recursos propios y se selecciona de cuál se va a efectuar el giro. En el caso de las obligaciones de recursos de transferencia de las cuales es necesario solicitar el dinero a la Dirección Distrital de Tesorería directamente a la cuenta bancaria del Instituto, inscrita y aprobada previamente por la DDT y que por lo tanto la orden de pago se elabora teniendo como beneficiario a la entidad, antes de su giro por parte del tesorero/a de la entidad, verifica que la tesorería distrital ya haya girado el dinero,  revisando la disponibilidad de los recursos en la cuenta asignada, y autoriza al preparador de los pagos a subirlos en el portal bancario en caso que estos sean girados por transferencia electrónica o se procede a la elaboración del cheque en el caso que así lo exija . Tanto para el caso del giro de recursos de transferencia que son pagados por el/la tesorero/a directamente por la cuenta bancaria asignada, como para el giro de obligaciones de recursos propios, se imprime la Nota Débito bancaria del giro realizado y se adjunta a los soportes.
En caso que la obligación deba cancelarse mediante cheque, éste se elabora con sello restrictivo al primer beneficiario, y debe ser aprobado mediante las firmas y sellos de el/la tesorero/a y el/la subdirector/a Administrativo/a y Financiero/a. Posteriormente, el cheque se salvaguarda en la caja fuerte hasta que sea reclamado o se remita al beneficiario, mediante el diligenciamiento del formato FO - 135-Planilla entrega de cheques. Se lleva una relación de los cheques pendientes de cobro, si éstos no son reclamados dentro de los 3 meses, se elabora un Acta de anulación de cheques, se anula y constituye como acreedor, mediante el registro de la Nota Crédito en GOOBI.
En el caso que el cheque fuera entregado al beneficiario por parte de la tesorería y pasados seis (6) meses a partir de la fecha de su emisión y este no fuera cobrado, el cheque prescribe por lo que se debe anular.
</t>
  </si>
  <si>
    <t xml:space="preserve">Personal Técnico Operativo Tesorería
Profesional Tesoría
Tesorero/a
</t>
  </si>
  <si>
    <t xml:space="preserve">Personal Técnico Operativo Tesorería
Profesional Tesoría
Tesorero/a
Responsable de Presupuesto
Ordenador del Gasto
</t>
  </si>
  <si>
    <t xml:space="preserve">Formato FO-136 Programación mensual de gastos
</t>
  </si>
  <si>
    <t>Responsables del manejo del Pac de las áreas
Profesional del área de tesorería</t>
  </si>
  <si>
    <t xml:space="preserve">Verificar el consolidado de la reprogramación de PAC contra el reporte del aplicativo SISPAC de la Secretaria de Hacienda.
</t>
  </si>
  <si>
    <t>Profesional área de tesorería
Tesorero/a</t>
  </si>
  <si>
    <t>Control y seguimiento de la ejecución del PAC</t>
  </si>
  <si>
    <t>Auxiliar Administrativo/ Personal Técnico de la tesorería
Profesional área de tesorería
Tesorero/a</t>
  </si>
  <si>
    <t>PAC no ejecutado</t>
  </si>
  <si>
    <t>Enviar correo eléctronico al área correspondiente informato la no disponiblidad de PAC para que realicen la compensación
Revisión de la compensación
Registro de la compensación en el aplicativo SISPAC</t>
  </si>
  <si>
    <t>Correo electrónico
Formato FO-359 Compensación PAC
Registro en SISPAC</t>
  </si>
  <si>
    <t>Responsables del manejo del Pac de las áreas
Auxiliar Administrativo y/o técnico operativo del área de tesorería
Profesional del área de tesorería</t>
  </si>
  <si>
    <t>En el caso que las obligaciones radicadas en tesorería no estén programadas en el PAC, el auxiliar administrativo y/o Técnico Operativo de tesorería envía un correo electrónico al área correspondiente, con el fin de que estas realicen las compensaciones a que haya lugar mediante el diligenciamiento del formato FO- 359 Compensación PAC.  Una vez radicada la compensación en la tesorería, el/la profesional  o técnico operativo la revisa,  registra en el aplicativo SISPAC, con el fin de poder continuar con el procedimiento para el pago de la obligación.</t>
  </si>
  <si>
    <t>Número de partidas conciliatorias relacionadas con ingresos</t>
  </si>
  <si>
    <t>Registro de recibos de caja y comprobantes de ingreso en Goobi:
Diligenciamiento de recibos de manuales en jornadas de recaudo y en eventualidades de fallas del sistema Goobi.
Relación en Excel "Recaudo Manual Ventanilla"</t>
  </si>
  <si>
    <t xml:space="preserve">Verificar la disponibilidad de saldos en las cuentas bancarias para los giros
Correcto trámite y salvaguarda de cheques de acuerdo a procedimiento
</t>
  </si>
  <si>
    <t>Portales bancarios 
Nota débito Bancaria
FO-135 Planilla entrega de cheques.
Nota Crédito de Goobi
Relación en Excel de cheques no cobrados.
Acta de anulación de cheques</t>
  </si>
  <si>
    <t xml:space="preserve">Reporte de rechazos de OPGET
Reporte de rechazo del portal Bancario
Envïo de correos informativo al área del rechazo
</t>
  </si>
  <si>
    <t>Programación bimestral del PAC
Validar la disponibilidad del PAC de acuerdo a información radicada por las áreas responsables.
Revisar correcto diligenciamiento de los datos</t>
  </si>
  <si>
    <t xml:space="preserve">Correos informativos de pagos no radicados enla tesorería.
Reportes del aplictivo SISPAC de la Secretaría Distrital de Hacienda.
Base mensual de Pagos.
Memorandos aclaraciones de PAC no ejecutado.
Estadísticas relacionadas con la ejecución del PAC de la página web de la SHD.
</t>
  </si>
  <si>
    <t>Disponibilidad de equipo humano, tecnológico y de herramientas para el recaudo diario de ventanilla</t>
  </si>
  <si>
    <t xml:space="preserve">Conciliación mensual de consignaciones  Goobi y físicas del recaudo ventanilla 
</t>
  </si>
  <si>
    <t>Con el fin de realizar el control de los ingresos bancarios y de los registros de los ingresos en el aplicativo de información financiera Goobi, el profesional del grupo de trabajo de tesorería hace el seguimiento periódico de los mismos mediante la verificación de las conciliaciones bancarias que realiza el área de contabilidad ; hace la verificación mensual del total por banco de la información reportada por cartera en los recaudos en bancos  plazas de mercado; cada mes elabora el FO-358 Conciliación Informe de Recaudos de Tesorería para ser verificado con presupuesto; por los inconvenientes de Goobi que ocasionan el registro tardío de la información de los recaudos por ventanilla y por las jornadas de recaudo, lleva el control mensual de las consignaciones contra lo registrado en Goobi, para realizar los ajustes que sean necesarios.  El personal técnico de tesorería realiza la consulta diaria en el portal bancario, de los abonos por concepto de mercado itinerante Samper Mendoza y de proyectos comerciales, los remite a las áreas encargadas para su identificación y registro, se utiliza el formato FO-613- Relación Consignación Samper Mendoza para los registros por este concepto; realiza la consulta diaria de los movimientos en los portales bancarios y diligencia el FO-612 Estado Diario Tesorería; realiza la conciliación mensual de las transferencias del distrito entre los registros de Goobi y lo reportado en Opget y Sispac de la Secretaría de Hacienda Distrital.  El tesorero mensualmente elabora el  FO-669 Arqueo Mensual De Cheques y Títulos Valores. El personal de tesorería encargado de registrar los ingresos bancarios debe verificar los documentos soporte que sean idóneos para su adecuado registro en Goobi.</t>
  </si>
  <si>
    <t>Estado Diario de Tesorería,  Arqueo mensual de títulos valores</t>
  </si>
  <si>
    <t>Trámite del pago de las obligaciones radicadas en tesorería en tiempos normales de acuerdo a procedimiento</t>
  </si>
  <si>
    <t xml:space="preserve">Archivo Excel de verificación de los datos entre las ordenes de pago liquidadas en Goobi y las diligenciadas en OPGET.
Reportes de rechazos bancarios.  
</t>
  </si>
  <si>
    <t xml:space="preserve">Compensaciones mensuales de PAC
</t>
  </si>
  <si>
    <t>Arqueos diarios - tesorero, Arqueos esporádicos - Asesor Dirección General</t>
  </si>
  <si>
    <t>Rechazos bancarios  de lo giros realizados</t>
  </si>
  <si>
    <t xml:space="preserve">Validación exitosa en excel del PAC bimestral consolidado de las áreas
</t>
  </si>
  <si>
    <t>Consolidado en excel del PAC reprogramado por las áreas vs Reporte de Sispac, sin diferencias</t>
  </si>
  <si>
    <t xml:space="preserve">Recibos manuales
Recibos de caja y comprobantes de ingresos del aplicativo  Goobi
Archivo Recaudo Manual Ventanilla
 </t>
  </si>
  <si>
    <t>Personal técnico Tesorería
Tesorero/a
Asesor Dirección General</t>
  </si>
  <si>
    <t>Formato FO-082 Informe ejecución contratos convenios
Formato FO-633 Certificación de cumplimiento
Correo solicitud de actualización de cuentas bancarias a Secretaría de Hacienda Distrital
Ordenes de pago de OPGET
Ordenes de pago de Goobi
Planillas de solicitud de recursos a SHD</t>
  </si>
  <si>
    <t>Verificación de rechazos de giros o cheques y su causa
Informar al área a cargo del pago el rechazo en caso de erores en la informaciónreportada
Solicitud de envios de pagos rechazados a la DDT
Tramitar nuevamente los pagos hasta que se hagan efectivos</t>
  </si>
  <si>
    <t>Reporte aplicativo SISPAC
Consolidado excel PAC áreas</t>
  </si>
  <si>
    <t>N.A.</t>
  </si>
  <si>
    <t xml:space="preserve">Falencias en la planeación que realizan las áreas en cuanto a los servicios generales  
Alta rotación de personal  
Rotación o cambio de los  supervisores de contratos  
Incumplimiento por parte de los supervisores de los contratos en la liquidación de los contratos a cargo. </t>
  </si>
  <si>
    <t xml:space="preserve">Nuevas plataformas tecnológicas financieras nacionales o distritales que impliquen cambios de la infraestructura y la cultura organizacional de la entidad. </t>
  </si>
  <si>
    <t>Disminución en el Presupuesto asignado a la entidad.</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</si>
  <si>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t>
  </si>
  <si>
    <t xml:space="preserve">Desarticulación institucional y sectorial que no ha permitido la integración de respuestas a los requerimientos y  términos legales </t>
  </si>
  <si>
    <t xml:space="preserve">Perdida de integridad 
Perdida de disponibilidad  
Perdida de confidencialidad </t>
  </si>
  <si>
    <t>Conciliación diaria del presupuesto total y por rubros (SE DEBE HACER UNA DESCRIPCIÓN DETALLADA DEL CONTROL, CONTEMPLANDO PROCEDIMIENTOS Y FORMATOS, RESPONSABLE Y PERIODICIDAD, ACCIONES ANTE POSIBLES DESVIACIONES)</t>
  </si>
  <si>
    <t>Controles implementados en el GOOBI (SE DEBE HACER UNA DESCRIPCIÓN DETALLADA DEL CONTROL, CONTEMPLANDO PROCEDIMIENTOS Y FORMATOS, RESPONSABLE Y PERIODICIDAD, ACCIONES ANTE POSIBLES DESVIACIONES)</t>
  </si>
  <si>
    <t>INDICADOR / 
INDICE</t>
  </si>
  <si>
    <t>En proceso de revisión y ajuste del riego</t>
  </si>
  <si>
    <t>N/A</t>
  </si>
  <si>
    <t>AÑO:</t>
  </si>
  <si>
    <t>FECHA DE ACTUALIZACIÓN:</t>
  </si>
  <si>
    <t xml:space="preserve">1.1. Deficiente  verificación de los documentos soportes de los ingresos de tesorería o no contar con los soportes idóneos que los respalden (recibos de pago, facturas, acuerdos de pago, extractos bancarios, consultas del portal bancario, liquidaciones de ingresos, convenios, planillas de OPGET, oficios, incapacidades, relaciones de ingresos, consignaciones, entre otros). 
1.2. Fallas y deficiencias del aplicativo de información financiera Goobi que afectan el registro oportuno en Goobi de los recibos de caja de recaudos en ventanilla y demás ingresos.  
1.3. La no verificación de los  ingresos diarios de recaudos por ventanilla como de la autenticidad de los dineros recibidos en efectivo.
1.4. La no salvaguarda de los dineros en la caja fuerte y demás títulos valores recaudados por ventanilla, hasta su depósito en el banco, así como la inadecuada infraestructura para realizar actividades de recaudo en plazas de mercado y puntos comerciales, deficiencias en las medidas de seguridad.
1.5. No realizar el control de los ingresos bancarios y no realizar las conciliaciones que son necesarias en tesorería para el control de los movimientos de ingresos. 
1.6. La no aplicación del procedimiento PR-019 Ingresos de Tesorería.
</t>
  </si>
  <si>
    <t xml:space="preserve">2.1. La no relación de las  obligaciones en la base de pagos  
2.2. Inadecuada verificación de las obligaciones en el PAC  
2.3. El inadecuado reporte de los datos bancarios por parte de los beneficiarios de los pagos y/o la inadecuada verificación de datos bancarios de los beneficiarios de los pagos y su creación y/o actualización en OPGET
2.4. Solicitud inoportuna de  los recursos de transferencia a la SHD
2.5.Fallas en entidades bancarias o en los aplicativos de la SHD.
2.6. Las áreas del IPES no tramitan las cuentas debidamente ni de manera oportuna, generando atrasos, lo cual ocasiona que las obligaciones lleguen de manera extemporánea a la tesorería.
2.7. Revisión inadecuada de las Órdenes de Pago que se diligencian en el aplicativo OPGET  de la SHD, para la solicitud de recursos de transferencia.
</t>
  </si>
  <si>
    <t xml:space="preserve">3.1. La inoportuna elaboración bimestral de  la base de PAC para la reprogramación y/o la entrega inoportuna del PAC reprogramado por parte de las áreas  
3.2. Inoportuna notificación a las dependencias del IPES para la corrección del PAC y/o por parte de las áreas, la inoportuna corrección de las inconsistencias del PAC reprogramado  
3.3. La no elaboración de  la base de pagos mensual, validando el PAC
3.4. La revisión y registro  inoportuno de las compensaciones en SISPAC 
3.5. Inoportuno  seguimiento y control del PAC programado con el PAC ejecutado
3.6. Programación inadecuada del PAC por parte de las áreas encargadas
</t>
  </si>
  <si>
    <t>Creación del documento</t>
  </si>
  <si>
    <t>31 de enero de 2018</t>
  </si>
  <si>
    <t>19 de febrero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</si>
  <si>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</si>
  <si>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Afectación errada o inconsistente de rubros presupuestales  
Pago inoportuno de las obligaciones liquidadas de los compromisos adquiridos con terceros  
Programación inadecuada de los pagos mensuales en los rubros que conforman el presupuesto del IPES  
Que los Estados Financieros no reflejen la información razonable y confiable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</si>
  <si>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</si>
  <si>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Nuevo Marco Normativo Contable aplicable a las Entidades de Gobierno consignado en la Resolución 533 del 08 de octubre de 2015.     
Cambios normativos que impliquen nuevas directrices, ajustes en planes, programas y proyectos</t>
  </si>
  <si>
    <t>Aplicación inadecuada del Nuevo Marco Normativo Contable aplicable a las Entidades de Gobierno (Resolución 533 del 08 de octubre de 2015).  
Demora en el trámite de las cuentas de contratistas y proveedores  
Aplicación inadecuada del Nuevo Marco Normativo Contable aplicable a las Entidades de Gobierno consignado en la Resolución 533 del 08 de octubre de 2015.  
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</si>
  <si>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Los planes de acción del proyecto de implementación NMNC se encontraron incompletos, aunque se crearon indicadores, éstos no se desarrollaron. No fue posible evidenciar el grado de avance por vigencia.  
El comité de implementación creado mediante resolución 515 de 2016 terminó su vigencia el 31 de diciembre de 2017, no se evidenció el análisis de los resultados de la implementación en la entidad y no se trasladó estas funciones al comité de sostenibilidad contable.  
Falta la creación de la política de operación contable de otros activos y la ampliación de la política de presentación de Estados Financieros - EF respecto a la definición de los tiempos para su presentación y la definición de los usuarios de la información  
Falta definir actividades de control que garanticen la revisión del plan de cuentas para entidades de gobierno de la CGN y actualización de las cuentas utilizadas en el capital fiscal por usar ítems que ya no existen en el NMNC.  
Inconsistencias en la información presupuestal generada en las áreas misionales en las solicitudes de contratación</t>
  </si>
  <si>
    <t xml:space="preserve">No siempre se trabaja por procesos, lo que genera problemas de articulación de los grupos de trabajo </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</si>
  <si>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
</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</si>
  <si>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</si>
  <si>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Recursos limitados para la operación y logística de la gestión financiera   
Variaciones en el presupuesto asignado a la dependencia  Deficiente  verificación de los documentos soportes de los ingresos de tesorería   
La no recepción  y verificación de los documentos soporte (recibos de pago, facturas, acuerdos de pago, extractos bancarios, consultas del portal bancario, liquidaciones de ingresos, convenios, planillas de OPGET, oficios, incapacidades, relaciones de ingresos, consignaciones, entre otros.   
Registro inoportuno en Goobi, de los comprobantes de ingreso para los recaudos  
La no verificación de  ingresos diarios de recaudos por ventanilla   
La no salvaguarda de los dineros en la caja fuerte y demás títulos valores recaudados por ventanilla, hasta su depósito en el banco   
Realizar el control de los ingresos bancarios  
La inoportuna verificación del informe de Cartera de los recaudos de plazas de mercado    
La inoportuna conciliación de las transferencias de la secretaría distrital de hacienda   
Archivo inadecuado de toda toda la documentación generada en el proceso de recaudo.  
Inadecuada liquidación de obligaciones a terceros   
La no relación de las  las obligaciones en la base de pagos    
Registro inoportuno en Goobi, de los comprobantes de ingreso para los recaudos  
La inoportuna verificación de las obligaciones en el PAC    
La inoportuna verificación de datos bancarios de los beneficiarios de los pagos y actualización en GOOBI  
Solicitud inoportuna de  los recursos de transferencia a la SHD  
Registro y verificación inoportunos de transferencias en archivo físico y en  GOOBI     
Archivo inadecuada de toda la documentación generada en el pago de obligaciones a terceros
</t>
  </si>
  <si>
    <t>Falta procedimientos que desarrollen las políticas de operación contable: a) metodología de deterioro de activos, b) depuración contable, c) metodología de beneficio por permanencia, d) vidas útiles de propiedad, planta y equipo, e) actualización de procedimiento para presentación de estados financieros, f) tratamiento de convenios, g) análisis cuenta SIPROJ</t>
  </si>
  <si>
    <t>Afectación errada o inconsistente de rubros presupuestales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</si>
  <si>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 xml:space="preserve">Planes de acción incompletos proyecto de implementación NMNC. 
Deficiencias en el sistema de información contable. 
Inadecuada presentacion de estados financieros correspondientes a la vigencia 2018 incluyendo el ESFA. 
Insuficiencias en la definición de la politica de operación contable de efectivo y equivalentes de efectivo. 
Deficiencia en el tratamiento del efectivo y equivalentes de efectivo, reflejado en auxiliares de cuentas, conciliaciones, arqueos, reportes bajas. 
Faltantes en caja general, deficiencias en manejo de cheques o titulos valores en Tesorería. 
Deficiencia en soportes de transacciones financieras para el registro de efectivo y equivalentes de efectivo. 
Inadecuada aplicación del nmnc y tratamiento de las cuentas por cobrar. 
Elaboración y presentación inadecuada de cuentas por cobrar. 
Deficiente gestión de integridad y completitud de las cifras y saldos. 
Contabilidad de caja para cuentas por cobrar de proyectos comerciales y por contratos de hecho. 
Diferencias con el NMNC en el reconocimiento y medición incial de la propiedad, planta y equipo. 
Falta definición de vidas útiles para depreciación y metodología para el cálculo del deterioro Sobreestimación de inventarios. 
Falta de fichas técnicas que soportan los elementos a dar de baja según resolución. 
Falta definición de política de operación para Otros Activos. 
Sobreestimación y/o subestimación de saldos contables de los recursos entregados en administración. 
Inadecuado control de soportes y reportes necesarios para sustentar los movimientos de otros activos. 
Utilización inadecuada del concepto de cuentas por pagar. 
Falta de metodología para el cálculo de los beneficios por permanencia. 
Falta de individualización de las obligaciones laborales. 
Inadecuada revelacion de los beneficios a empleados. 
Inadecuado análisis de pasivos estimados y provisiones. 
Ausencia de notas a los estados financieros y soportes de conciliaciones.
</t>
  </si>
  <si>
    <t>Aplicación inadecuada del Nuevo Marco Normativo Contable aplicable a las Entidades de Gobierno consignado en la Resolución 533 del 08 de octubre de 2015.  
Deficiencias del sistema de información contable.  
Estados contables no se presentan de manera adecuada, en concordancia con el NMNC.  
Aplicación inadecuada de los criterios de reconocimiento, medición y revelación en el rubro de Efectivo y Equivalentes de Efectivo  
Efectivo y equivalentes en los estados contables, que no corresponden a la realidad financiera de la entidad.  
Pérdida de recursos financieros en el Efectivo y equivalentes de efectivo. 
Registros contables de efectivo y equivalentes de efectivo sin soportes idóneos  
Aplicación inadecuada del Nuevo Marco Normativo 
Contable en el rubro de Cuentas por cobrar. 
Cuentas por cobrar en los estados contables, que no corresponden a la realidad financiera de la entidad. 
Pérdida de recursos financieros en las cuentas por cobrar. 
Registros contables de cuentas por cobrar, sin soportes idóneos.</t>
  </si>
  <si>
    <t>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</si>
  <si>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Incumplimiento a los cronogramas establecidos para remitir la información contable por parte de las dependencias  
Deficiencias en la calidad de la información reportada por las dependencias  
Falencias en la planeación que realizan las áreas financieras  
Retrasos por parte de los contratistas en la entrega de las cuentas de cobro  
Incumplimiento por parte de los supervisores de los contratos en la liquidación de los contratos a cargo.   
Falta de conocimiento de aspectos presupuestales y del manejo del GOOBI por parte de los servidores públicos  
Creación errónea de terceros por parte de todas las dependencias que genera imprecisiones en la información contable  
Radicación extemporánea de las cuentas para pago  
Volumen importante de errores en la presentación de cuentas que genera reprocesos  
Documentación soporte de la cuenta se adjunta incompleta </t>
  </si>
  <si>
    <t>No se ingresa la información de manera correcta y oportuna a los sistemas de información de la entidad.</t>
  </si>
  <si>
    <t>30 de julio de 2018</t>
  </si>
  <si>
    <t>30 de septiembre de 2019</t>
  </si>
  <si>
    <t xml:space="preserve">Modificación de los riesgos asociados </t>
  </si>
  <si>
    <t xml:space="preserve">Actualización de los riesgos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</si>
</sst>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4"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sz val="12"/>
      <name val="Arial"/>
      <family val="2"/>
    </font>
    <font>
      <b/>
      <sz val="12"/>
      <color theme="1"/>
      <name val="Arial"/>
      <family val="2"/>
    </font>
  </fonts>
  <fills count="37">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9" tint="0.79998168889431442"/>
        <bgColor indexed="64"/>
      </patternFill>
    </fill>
    <fill>
      <patternFill patternType="solid">
        <fgColor theme="8"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75">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 xfId="0" applyNumberFormat="1" applyFont="1" applyBorder="1" applyAlignment="1" applyProtection="1">
      <alignment horizontal="center" vertical="center" wrapText="1"/>
      <protection locked="0"/>
    </xf>
    <xf numFmtId="164" fontId="9" fillId="0" borderId="36" xfId="0" applyNumberFormat="1" applyFont="1" applyBorder="1" applyAlignment="1" applyProtection="1">
      <alignment horizontal="center" vertical="center" wrapText="1"/>
      <protection locked="0"/>
    </xf>
    <xf numFmtId="164" fontId="9" fillId="0" borderId="46" xfId="0" applyNumberFormat="1" applyFont="1" applyBorder="1" applyAlignment="1" applyProtection="1">
      <alignment horizontal="center" vertical="center" wrapText="1"/>
      <protection locked="0"/>
    </xf>
    <xf numFmtId="164" fontId="9" fillId="14" borderId="3" xfId="0" applyNumberFormat="1" applyFont="1" applyFill="1" applyBorder="1" applyAlignment="1" applyProtection="1">
      <alignment horizontal="center" vertical="center" wrapText="1"/>
      <protection locked="0"/>
    </xf>
    <xf numFmtId="164" fontId="9" fillId="14" borderId="36" xfId="0" applyNumberFormat="1" applyFont="1" applyFill="1" applyBorder="1" applyAlignment="1" applyProtection="1">
      <alignment horizontal="center" vertical="center" wrapText="1"/>
      <protection locked="0"/>
    </xf>
    <xf numFmtId="164" fontId="9" fillId="0" borderId="36" xfId="0" applyNumberFormat="1" applyFont="1" applyFill="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9" fillId="0" borderId="36" xfId="0" applyFont="1" applyFill="1" applyBorder="1" applyAlignment="1" applyProtection="1">
      <alignment horizontal="justify" vertical="center" wrapText="1"/>
      <protection locked="0"/>
    </xf>
    <xf numFmtId="0" fontId="9" fillId="14" borderId="3" xfId="0" applyFont="1" applyFill="1" applyBorder="1" applyAlignment="1" applyProtection="1">
      <alignment horizontal="center" vertical="center" wrapText="1"/>
      <protection locked="0"/>
    </xf>
    <xf numFmtId="0" fontId="9" fillId="14" borderId="3" xfId="0" applyFont="1" applyFill="1" applyBorder="1" applyAlignment="1" applyProtection="1">
      <alignment horizontal="justify" vertical="center" wrapText="1"/>
      <protection locked="0"/>
    </xf>
    <xf numFmtId="0" fontId="9" fillId="14" borderId="1" xfId="0" applyFont="1" applyFill="1" applyBorder="1" applyAlignment="1" applyProtection="1">
      <alignment horizontal="justify" vertical="center" wrapText="1"/>
      <protection locked="0"/>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7" borderId="2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41"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0" fontId="9" fillId="0" borderId="36" xfId="0" applyFont="1" applyBorder="1" applyAlignment="1" applyProtection="1">
      <alignment horizontal="justify" vertical="center" wrapText="1"/>
      <protection locked="0"/>
    </xf>
    <xf numFmtId="14" fontId="9" fillId="0" borderId="36" xfId="0" applyNumberFormat="1" applyFont="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15" fontId="9" fillId="0" borderId="55" xfId="0" applyNumberFormat="1" applyFont="1" applyBorder="1" applyAlignment="1" applyProtection="1">
      <alignment horizontal="justify" vertical="center" wrapText="1"/>
      <protection locked="0"/>
    </xf>
    <xf numFmtId="0" fontId="9" fillId="0" borderId="55" xfId="0" applyFont="1" applyBorder="1" applyAlignment="1" applyProtection="1">
      <alignment horizontal="justify" vertical="center" wrapText="1"/>
      <protection locked="0"/>
    </xf>
    <xf numFmtId="9" fontId="9" fillId="0" borderId="36" xfId="2" applyNumberFormat="1" applyFont="1" applyBorder="1" applyAlignment="1" applyProtection="1">
      <alignment horizontal="center" vertical="center" wrapText="1"/>
      <protection locked="0"/>
    </xf>
    <xf numFmtId="15" fontId="9" fillId="0" borderId="55" xfId="0" applyNumberFormat="1" applyFont="1" applyBorder="1" applyAlignment="1" applyProtection="1">
      <alignment horizontal="center" vertical="center" wrapText="1"/>
      <protection locked="0"/>
    </xf>
    <xf numFmtId="9" fontId="42" fillId="0" borderId="36" xfId="2" applyNumberFormat="1" applyFont="1" applyFill="1" applyBorder="1" applyAlignment="1" applyProtection="1">
      <alignment horizontal="center" vertical="center" wrapText="1"/>
      <protection locked="0"/>
    </xf>
    <xf numFmtId="0" fontId="4" fillId="0" borderId="36" xfId="0" applyFont="1" applyBorder="1" applyAlignment="1" applyProtection="1">
      <alignment horizontal="justify" vertical="center" wrapText="1"/>
      <protection locked="0"/>
    </xf>
    <xf numFmtId="0" fontId="9" fillId="0" borderId="37"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1" xfId="0" applyFont="1" applyFill="1" applyBorder="1" applyAlignment="1" applyProtection="1">
      <alignment horizontal="justify" vertical="center" wrapText="1"/>
      <protection locked="0"/>
    </xf>
    <xf numFmtId="14" fontId="9" fillId="0" borderId="1" xfId="0" applyNumberFormat="1"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9" fontId="9" fillId="0" borderId="1" xfId="2" applyNumberFormat="1" applyFont="1" applyBorder="1" applyAlignment="1" applyProtection="1">
      <alignment horizontal="center" vertical="center" wrapText="1"/>
      <protection locked="0"/>
    </xf>
    <xf numFmtId="15" fontId="9" fillId="0" borderId="4" xfId="0" applyNumberFormat="1" applyFont="1" applyBorder="1" applyAlignment="1" applyProtection="1">
      <alignment horizontal="center" vertical="center" wrapText="1"/>
      <protection locked="0"/>
    </xf>
    <xf numFmtId="9" fontId="42" fillId="0" borderId="1" xfId="2" applyNumberFormat="1"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43"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0" fontId="9" fillId="0" borderId="46" xfId="0" applyFont="1" applyFill="1" applyBorder="1" applyAlignment="1" applyProtection="1">
      <alignment horizontal="justify" vertical="center" wrapText="1"/>
      <protection locked="0"/>
    </xf>
    <xf numFmtId="0" fontId="9" fillId="0" borderId="46" xfId="0" applyFont="1" applyBorder="1" applyAlignment="1" applyProtection="1">
      <alignment horizontal="center" vertical="center" wrapText="1"/>
      <protection locked="0"/>
    </xf>
    <xf numFmtId="0" fontId="9" fillId="0" borderId="46" xfId="0" applyFont="1" applyBorder="1" applyAlignment="1" applyProtection="1">
      <alignment horizontal="justify" vertical="center" wrapText="1"/>
      <protection locked="0"/>
    </xf>
    <xf numFmtId="14" fontId="9" fillId="0" borderId="46" xfId="0" applyNumberFormat="1" applyFont="1" applyBorder="1" applyAlignment="1" applyProtection="1">
      <alignment horizontal="justify" vertical="center" wrapText="1"/>
      <protection locked="0"/>
    </xf>
    <xf numFmtId="15" fontId="9" fillId="0" borderId="46" xfId="0" applyNumberFormat="1"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9" fontId="9" fillId="0" borderId="46" xfId="2" applyNumberFormat="1" applyFont="1" applyBorder="1" applyAlignment="1" applyProtection="1">
      <alignment horizontal="center" vertical="center" wrapText="1"/>
      <protection locked="0"/>
    </xf>
    <xf numFmtId="15" fontId="9" fillId="0" borderId="46" xfId="0" applyNumberFormat="1" applyFont="1" applyBorder="1" applyAlignment="1" applyProtection="1">
      <alignment horizontal="center" vertical="center" wrapText="1"/>
      <protection locked="0"/>
    </xf>
    <xf numFmtId="9" fontId="42" fillId="0" borderId="46" xfId="2" applyNumberFormat="1" applyFont="1" applyBorder="1" applyAlignment="1" applyProtection="1">
      <alignment horizontal="center" vertical="center" wrapText="1"/>
      <protection locked="0"/>
    </xf>
    <xf numFmtId="0" fontId="4" fillId="0" borderId="46" xfId="0" applyFont="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9" fillId="0" borderId="3" xfId="0" applyFont="1" applyFill="1" applyBorder="1" applyAlignment="1" applyProtection="1">
      <alignment horizontal="justify" vertical="center" wrapText="1"/>
      <protection locked="0"/>
    </xf>
    <xf numFmtId="0" fontId="9" fillId="0" borderId="3" xfId="0" applyFont="1" applyBorder="1" applyAlignment="1" applyProtection="1">
      <alignment horizontal="center" vertical="center" wrapText="1"/>
      <protection locked="0"/>
    </xf>
    <xf numFmtId="0" fontId="9" fillId="0" borderId="3" xfId="0" applyFont="1" applyBorder="1" applyAlignment="1" applyProtection="1">
      <alignment horizontal="justify" vertical="center" wrapText="1"/>
      <protection locked="0"/>
    </xf>
    <xf numFmtId="14"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justify" vertical="center" wrapText="1"/>
      <protection locked="0"/>
    </xf>
    <xf numFmtId="0" fontId="9" fillId="0" borderId="52" xfId="0" applyFont="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9" fillId="14" borderId="36" xfId="0" applyFont="1" applyFill="1" applyBorder="1" applyAlignment="1" applyProtection="1">
      <alignment horizontal="center" vertical="center" wrapText="1"/>
      <protection locked="0"/>
    </xf>
    <xf numFmtId="0" fontId="9" fillId="14" borderId="55" xfId="0" applyFont="1" applyFill="1" applyBorder="1" applyAlignment="1" applyProtection="1">
      <alignment horizontal="center" vertical="center" wrapText="1"/>
      <protection locked="0"/>
    </xf>
    <xf numFmtId="0" fontId="9" fillId="14" borderId="55" xfId="0" applyFont="1" applyFill="1" applyBorder="1" applyAlignment="1" applyProtection="1">
      <alignment horizontal="center" vertical="center" wrapText="1"/>
    </xf>
    <xf numFmtId="0" fontId="36" fillId="14" borderId="55" xfId="0" applyFont="1" applyFill="1" applyBorder="1" applyAlignment="1" applyProtection="1">
      <alignment horizontal="center" vertical="center"/>
      <protection locked="0"/>
    </xf>
    <xf numFmtId="0" fontId="36" fillId="14" borderId="55" xfId="0" applyFont="1" applyFill="1" applyBorder="1" applyAlignment="1" applyProtection="1">
      <alignment horizontal="center" vertical="center"/>
    </xf>
    <xf numFmtId="0" fontId="9" fillId="0" borderId="35" xfId="0" applyFont="1" applyFill="1" applyBorder="1" applyAlignment="1" applyProtection="1">
      <alignment horizontal="justify" vertical="center" wrapText="1"/>
      <protection locked="0"/>
    </xf>
    <xf numFmtId="14" fontId="9" fillId="35" borderId="36" xfId="0" applyNumberFormat="1" applyFont="1" applyFill="1" applyBorder="1" applyAlignment="1" applyProtection="1">
      <alignment horizontal="justify" vertical="center" wrapText="1"/>
      <protection locked="0"/>
    </xf>
    <xf numFmtId="0" fontId="9" fillId="35" borderId="36" xfId="0" applyFont="1" applyFill="1" applyBorder="1" applyAlignment="1" applyProtection="1">
      <alignment horizontal="justify" vertical="center" wrapText="1"/>
      <protection locked="0"/>
    </xf>
    <xf numFmtId="15" fontId="9" fillId="35" borderId="36" xfId="0" applyNumberFormat="1" applyFont="1" applyFill="1" applyBorder="1" applyAlignment="1" applyProtection="1">
      <alignment horizontal="justify" vertical="center" wrapText="1"/>
      <protection locked="0"/>
    </xf>
    <xf numFmtId="0" fontId="9" fillId="35" borderId="36" xfId="0" applyFont="1" applyFill="1" applyBorder="1" applyAlignment="1" applyProtection="1">
      <alignment horizontal="center" vertical="center" wrapText="1"/>
      <protection locked="0"/>
    </xf>
    <xf numFmtId="15" fontId="9" fillId="35" borderId="36" xfId="0" applyNumberFormat="1" applyFont="1" applyFill="1" applyBorder="1" applyAlignment="1" applyProtection="1">
      <alignment horizontal="center" vertical="center" wrapText="1"/>
      <protection locked="0"/>
    </xf>
    <xf numFmtId="0" fontId="4" fillId="35" borderId="36" xfId="0" applyFont="1" applyFill="1" applyBorder="1" applyAlignment="1" applyProtection="1">
      <alignment horizontal="center" vertical="center" wrapText="1"/>
      <protection locked="0"/>
    </xf>
    <xf numFmtId="0" fontId="4" fillId="35" borderId="36" xfId="0" applyFont="1" applyFill="1" applyBorder="1" applyAlignment="1" applyProtection="1">
      <alignment horizontal="justify" vertical="center" wrapText="1"/>
      <protection locked="0"/>
    </xf>
    <xf numFmtId="0" fontId="4" fillId="35" borderId="0" xfId="0" applyFont="1" applyFill="1" applyAlignment="1" applyProtection="1">
      <alignment horizontal="justify" vertical="center" wrapText="1"/>
      <protection locked="0"/>
    </xf>
    <xf numFmtId="0" fontId="4" fillId="35" borderId="0"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center" vertical="center" wrapText="1"/>
    </xf>
    <xf numFmtId="0" fontId="36" fillId="14" borderId="1" xfId="0" applyFont="1" applyFill="1" applyBorder="1" applyAlignment="1" applyProtection="1">
      <alignment horizontal="center" vertical="center"/>
      <protection locked="0"/>
    </xf>
    <xf numFmtId="0" fontId="36" fillId="14" borderId="1" xfId="0" applyFont="1" applyFill="1" applyBorder="1" applyAlignment="1" applyProtection="1">
      <alignment horizontal="center" vertical="center"/>
    </xf>
    <xf numFmtId="0" fontId="9" fillId="14" borderId="25" xfId="0" applyFont="1" applyFill="1" applyBorder="1" applyAlignment="1" applyProtection="1">
      <alignment horizontal="justify" vertical="center" wrapText="1"/>
      <protection locked="0"/>
    </xf>
    <xf numFmtId="14" fontId="9" fillId="35" borderId="3" xfId="0" applyNumberFormat="1" applyFont="1" applyFill="1" applyBorder="1" applyAlignment="1" applyProtection="1">
      <alignment horizontal="justify" vertical="center" wrapText="1"/>
      <protection locked="0"/>
    </xf>
    <xf numFmtId="0" fontId="9" fillId="35" borderId="3" xfId="0" applyFont="1" applyFill="1" applyBorder="1" applyAlignment="1" applyProtection="1">
      <alignment horizontal="justify" vertical="center" wrapText="1"/>
      <protection locked="0"/>
    </xf>
    <xf numFmtId="15" fontId="9" fillId="35" borderId="3" xfId="0" applyNumberFormat="1" applyFont="1" applyFill="1" applyBorder="1" applyAlignment="1" applyProtection="1">
      <alignment horizontal="justify" vertical="center" wrapText="1"/>
      <protection locked="0"/>
    </xf>
    <xf numFmtId="0" fontId="9" fillId="35" borderId="3" xfId="0" applyFont="1" applyFill="1" applyBorder="1" applyAlignment="1" applyProtection="1">
      <alignment horizontal="center" vertical="center" wrapText="1"/>
      <protection locked="0"/>
    </xf>
    <xf numFmtId="15" fontId="9" fillId="35" borderId="3" xfId="0" applyNumberFormat="1" applyFont="1" applyFill="1" applyBorder="1" applyAlignment="1" applyProtection="1">
      <alignment horizontal="center" vertical="center" wrapText="1"/>
      <protection locked="0"/>
    </xf>
    <xf numFmtId="0" fontId="4" fillId="35" borderId="3" xfId="0" applyFont="1" applyFill="1" applyBorder="1" applyAlignment="1" applyProtection="1">
      <alignment horizontal="center" vertical="center" wrapText="1"/>
      <protection locked="0"/>
    </xf>
    <xf numFmtId="0" fontId="4" fillId="35" borderId="3" xfId="0" applyFont="1" applyFill="1" applyBorder="1" applyAlignment="1" applyProtection="1">
      <alignment horizontal="justify" vertical="center" wrapText="1"/>
      <protection locked="0"/>
    </xf>
    <xf numFmtId="0" fontId="9" fillId="14" borderId="6" xfId="0" applyFont="1" applyFill="1" applyBorder="1" applyAlignment="1" applyProtection="1">
      <alignment horizontal="justify" vertical="center" wrapText="1"/>
      <protection locked="0"/>
    </xf>
    <xf numFmtId="14" fontId="9" fillId="35" borderId="1" xfId="0" applyNumberFormat="1" applyFont="1" applyFill="1" applyBorder="1" applyAlignment="1" applyProtection="1">
      <alignment horizontal="justify" vertical="center" wrapText="1"/>
      <protection locked="0"/>
    </xf>
    <xf numFmtId="0" fontId="9" fillId="35" borderId="1" xfId="0" applyFont="1" applyFill="1" applyBorder="1" applyAlignment="1" applyProtection="1">
      <alignment horizontal="justify" vertical="center" wrapText="1"/>
      <protection locked="0"/>
    </xf>
    <xf numFmtId="15" fontId="9" fillId="35" borderId="1" xfId="0" applyNumberFormat="1" applyFont="1" applyFill="1" applyBorder="1" applyAlignment="1" applyProtection="1">
      <alignment horizontal="justify" vertical="center" wrapText="1"/>
      <protection locked="0"/>
    </xf>
    <xf numFmtId="0" fontId="9" fillId="35" borderId="1" xfId="0" applyFont="1" applyFill="1" applyBorder="1" applyAlignment="1" applyProtection="1">
      <alignment horizontal="center" vertical="center" wrapText="1"/>
      <protection locked="0"/>
    </xf>
    <xf numFmtId="15" fontId="9" fillId="35" borderId="1" xfId="0" applyNumberFormat="1" applyFont="1" applyFill="1" applyBorder="1" applyAlignment="1" applyProtection="1">
      <alignment horizontal="center" vertical="center" wrapText="1"/>
      <protection locked="0"/>
    </xf>
    <xf numFmtId="0" fontId="4" fillId="35" borderId="1" xfId="0" applyFont="1" applyFill="1" applyBorder="1" applyAlignment="1" applyProtection="1">
      <alignment horizontal="center" vertical="center" wrapText="1"/>
      <protection locked="0"/>
    </xf>
    <xf numFmtId="0" fontId="4" fillId="35" borderId="1" xfId="0" applyFont="1" applyFill="1" applyBorder="1" applyAlignment="1" applyProtection="1">
      <alignment horizontal="justify" vertical="center" wrapText="1"/>
      <protection locked="0"/>
    </xf>
    <xf numFmtId="0" fontId="9" fillId="14" borderId="4" xfId="0" applyFont="1" applyFill="1" applyBorder="1" applyAlignment="1" applyProtection="1">
      <alignment horizontal="justify" vertical="center" wrapText="1"/>
      <protection locked="0"/>
    </xf>
    <xf numFmtId="0" fontId="9" fillId="14" borderId="4" xfId="0" applyFont="1" applyFill="1" applyBorder="1" applyAlignment="1" applyProtection="1">
      <alignment horizontal="center" vertical="center" wrapText="1"/>
      <protection locked="0"/>
    </xf>
    <xf numFmtId="0" fontId="9" fillId="14" borderId="4" xfId="0" applyFont="1" applyFill="1" applyBorder="1" applyAlignment="1" applyProtection="1">
      <alignment horizontal="center" vertical="center" wrapText="1"/>
    </xf>
    <xf numFmtId="0" fontId="36" fillId="14" borderId="4" xfId="0" applyFont="1" applyFill="1" applyBorder="1" applyAlignment="1" applyProtection="1">
      <alignment horizontal="center" vertical="center"/>
      <protection locked="0"/>
    </xf>
    <xf numFmtId="0" fontId="36" fillId="14" borderId="4" xfId="0" applyFont="1" applyFill="1" applyBorder="1" applyAlignment="1" applyProtection="1">
      <alignment horizontal="center" vertical="center"/>
    </xf>
    <xf numFmtId="0" fontId="9" fillId="14" borderId="53" xfId="0" applyFont="1" applyFill="1" applyBorder="1" applyAlignment="1" applyProtection="1">
      <alignment horizontal="justify" vertical="center" wrapText="1"/>
      <protection locked="0"/>
    </xf>
    <xf numFmtId="0" fontId="9" fillId="14" borderId="46" xfId="0" applyFont="1" applyFill="1" applyBorder="1" applyAlignment="1" applyProtection="1">
      <alignment horizontal="justify" vertical="center" wrapText="1"/>
      <protection locked="0"/>
    </xf>
    <xf numFmtId="0" fontId="9" fillId="14" borderId="46" xfId="0" applyFont="1" applyFill="1" applyBorder="1" applyAlignment="1" applyProtection="1">
      <alignment horizontal="center" vertical="center" wrapText="1"/>
      <protection locked="0"/>
    </xf>
    <xf numFmtId="14" fontId="9" fillId="35" borderId="46" xfId="0" applyNumberFormat="1" applyFont="1" applyFill="1" applyBorder="1" applyAlignment="1" applyProtection="1">
      <alignment horizontal="justify" vertical="center" wrapText="1"/>
      <protection locked="0"/>
    </xf>
    <xf numFmtId="0" fontId="9" fillId="35" borderId="46" xfId="0" applyFont="1" applyFill="1" applyBorder="1" applyAlignment="1" applyProtection="1">
      <alignment horizontal="justify" vertical="center" wrapText="1"/>
      <protection locked="0"/>
    </xf>
    <xf numFmtId="15" fontId="9" fillId="35" borderId="46" xfId="0" applyNumberFormat="1" applyFont="1" applyFill="1" applyBorder="1" applyAlignment="1" applyProtection="1">
      <alignment horizontal="justify" vertical="center" wrapText="1"/>
      <protection locked="0"/>
    </xf>
    <xf numFmtId="0" fontId="9" fillId="35" borderId="46" xfId="0" applyFont="1" applyFill="1" applyBorder="1" applyAlignment="1" applyProtection="1">
      <alignment horizontal="center" vertical="center" wrapText="1"/>
      <protection locked="0"/>
    </xf>
    <xf numFmtId="15" fontId="9" fillId="35" borderId="46" xfId="0" applyNumberFormat="1" applyFont="1" applyFill="1" applyBorder="1" applyAlignment="1" applyProtection="1">
      <alignment horizontal="center" vertical="center" wrapText="1"/>
      <protection locked="0"/>
    </xf>
    <xf numFmtId="0" fontId="4" fillId="35" borderId="46" xfId="0" applyFont="1" applyFill="1" applyBorder="1" applyAlignment="1" applyProtection="1">
      <alignment horizontal="center" vertical="center" wrapText="1"/>
      <protection locked="0"/>
    </xf>
    <xf numFmtId="0" fontId="4" fillId="35" borderId="46" xfId="0" applyFont="1" applyFill="1" applyBorder="1" applyAlignment="1" applyProtection="1">
      <alignment horizontal="justify" vertical="center" wrapText="1"/>
      <protection locked="0"/>
    </xf>
    <xf numFmtId="0" fontId="9" fillId="14" borderId="36" xfId="0" applyFont="1" applyFill="1" applyBorder="1" applyAlignment="1" applyProtection="1">
      <alignment horizontal="center" vertical="center" wrapText="1"/>
    </xf>
    <xf numFmtId="0" fontId="36" fillId="14" borderId="36" xfId="0" applyFont="1" applyFill="1" applyBorder="1" applyAlignment="1" applyProtection="1">
      <alignment horizontal="center" vertical="center"/>
      <protection locked="0"/>
    </xf>
    <xf numFmtId="0" fontId="36" fillId="14" borderId="36" xfId="0" applyFont="1" applyFill="1" applyBorder="1" applyAlignment="1" applyProtection="1">
      <alignment horizontal="center" vertical="center"/>
    </xf>
    <xf numFmtId="14" fontId="9" fillId="14" borderId="36" xfId="0" applyNumberFormat="1" applyFont="1" applyFill="1" applyBorder="1" applyAlignment="1" applyProtection="1">
      <alignment horizontal="justify" vertical="center" wrapText="1"/>
      <protection locked="0"/>
    </xf>
    <xf numFmtId="15" fontId="9" fillId="14" borderId="36" xfId="0" applyNumberFormat="1" applyFont="1" applyFill="1" applyBorder="1" applyAlignment="1" applyProtection="1">
      <alignment horizontal="justify" vertical="center" wrapText="1"/>
      <protection locked="0"/>
    </xf>
    <xf numFmtId="15" fontId="9" fillId="14" borderId="36" xfId="0" applyNumberFormat="1" applyFont="1" applyFill="1" applyBorder="1" applyAlignment="1" applyProtection="1">
      <alignment horizontal="center" vertical="center" wrapText="1"/>
      <protection locked="0"/>
    </xf>
    <xf numFmtId="0" fontId="4" fillId="14" borderId="36" xfId="0" applyFont="1" applyFill="1" applyBorder="1" applyAlignment="1" applyProtection="1">
      <alignment horizontal="center" vertical="center" wrapText="1"/>
      <protection locked="0"/>
    </xf>
    <xf numFmtId="0" fontId="4" fillId="14" borderId="36" xfId="0" applyFont="1" applyFill="1" applyBorder="1" applyAlignment="1" applyProtection="1">
      <alignment horizontal="justify" vertical="center" wrapText="1"/>
      <protection locked="0"/>
    </xf>
    <xf numFmtId="14" fontId="9" fillId="14" borderId="3" xfId="0" applyNumberFormat="1" applyFont="1" applyFill="1" applyBorder="1" applyAlignment="1" applyProtection="1">
      <alignment horizontal="justify" vertical="center" wrapText="1"/>
      <protection locked="0"/>
    </xf>
    <xf numFmtId="15" fontId="9" fillId="14" borderId="3" xfId="0" applyNumberFormat="1" applyFont="1" applyFill="1" applyBorder="1" applyAlignment="1" applyProtection="1">
      <alignment horizontal="justify" vertical="center" wrapText="1"/>
      <protection locked="0"/>
    </xf>
    <xf numFmtId="15" fontId="9" fillId="14" borderId="3" xfId="0" applyNumberFormat="1" applyFont="1" applyFill="1" applyBorder="1" applyAlignment="1" applyProtection="1">
      <alignment horizontal="center" vertical="center" wrapText="1"/>
      <protection locked="0"/>
    </xf>
    <xf numFmtId="0" fontId="4" fillId="14" borderId="3" xfId="0" applyFont="1" applyFill="1" applyBorder="1" applyAlignment="1" applyProtection="1">
      <alignment horizontal="center" vertical="center" wrapText="1"/>
      <protection locked="0"/>
    </xf>
    <xf numFmtId="0" fontId="4" fillId="14" borderId="3" xfId="0" applyFont="1" applyFill="1" applyBorder="1" applyAlignment="1" applyProtection="1">
      <alignment horizontal="justify" vertical="center" wrapText="1"/>
      <protection locked="0"/>
    </xf>
    <xf numFmtId="14" fontId="9" fillId="14" borderId="1" xfId="0" applyNumberFormat="1" applyFont="1" applyFill="1" applyBorder="1" applyAlignment="1" applyProtection="1">
      <alignment horizontal="justify" vertical="center" wrapText="1"/>
      <protection locked="0"/>
    </xf>
    <xf numFmtId="15" fontId="9" fillId="14" borderId="1" xfId="0" applyNumberFormat="1" applyFont="1" applyFill="1" applyBorder="1" applyAlignment="1" applyProtection="1">
      <alignment horizontal="justify" vertical="center" wrapText="1"/>
      <protection locked="0"/>
    </xf>
    <xf numFmtId="15" fontId="9" fillId="14" borderId="1" xfId="0" applyNumberFormat="1" applyFont="1" applyFill="1" applyBorder="1" applyAlignment="1" applyProtection="1">
      <alignment horizontal="center" vertical="center" wrapText="1"/>
      <protection locked="0"/>
    </xf>
    <xf numFmtId="0" fontId="4" fillId="14" borderId="1" xfId="0" applyFont="1" applyFill="1" applyBorder="1" applyAlignment="1" applyProtection="1">
      <alignment horizontal="center" vertical="center" wrapText="1"/>
      <protection locked="0"/>
    </xf>
    <xf numFmtId="0" fontId="4" fillId="14" borderId="1" xfId="0" applyFont="1" applyFill="1" applyBorder="1" applyAlignment="1" applyProtection="1">
      <alignment horizontal="justify" vertical="center" wrapText="1"/>
      <protection locked="0"/>
    </xf>
    <xf numFmtId="0" fontId="9" fillId="14" borderId="37" xfId="0" applyFont="1" applyFill="1" applyBorder="1" applyAlignment="1" applyProtection="1">
      <alignment horizontal="justify" vertical="center" wrapText="1"/>
      <protection locked="0"/>
    </xf>
    <xf numFmtId="0" fontId="9" fillId="14" borderId="52" xfId="0" applyFont="1" applyFill="1" applyBorder="1" applyAlignment="1" applyProtection="1">
      <alignment horizontal="justify" vertical="center" wrapText="1"/>
      <protection locked="0"/>
    </xf>
    <xf numFmtId="0" fontId="41" fillId="11"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9" fillId="14" borderId="4" xfId="0" applyFont="1" applyFill="1" applyBorder="1" applyAlignment="1" applyProtection="1">
      <alignment horizontal="justify" vertical="center" wrapText="1"/>
      <protection locked="0"/>
    </xf>
    <xf numFmtId="0" fontId="9" fillId="14" borderId="4"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justify" vertical="center" wrapText="1"/>
      <protection locked="0"/>
    </xf>
    <xf numFmtId="0" fontId="9" fillId="0" borderId="52" xfId="0" applyFont="1" applyFill="1" applyBorder="1" applyAlignment="1" applyProtection="1">
      <alignment horizontal="justify" vertical="center" wrapText="1"/>
      <protection locked="0"/>
    </xf>
    <xf numFmtId="0" fontId="9" fillId="0" borderId="43" xfId="0" applyFont="1" applyFill="1" applyBorder="1" applyAlignment="1" applyProtection="1">
      <alignment horizontal="justify" vertical="center" wrapText="1"/>
      <protection locked="0"/>
    </xf>
    <xf numFmtId="0" fontId="9" fillId="0" borderId="47" xfId="0" applyFont="1" applyFill="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43" fillId="36" borderId="57" xfId="0" applyFont="1" applyFill="1" applyBorder="1" applyAlignment="1">
      <alignment horizontal="center" vertical="center" wrapText="1"/>
    </xf>
    <xf numFmtId="0" fontId="43" fillId="0" borderId="58"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58"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164" fontId="9" fillId="14" borderId="2" xfId="0" applyNumberFormat="1" applyFont="1" applyFill="1" applyBorder="1" applyAlignment="1" applyProtection="1">
      <alignment horizontal="center" vertical="center" wrapText="1"/>
      <protection locked="0"/>
    </xf>
    <xf numFmtId="14" fontId="9" fillId="14" borderId="4" xfId="0" applyNumberFormat="1" applyFont="1" applyFill="1" applyBorder="1" applyAlignment="1" applyProtection="1">
      <alignment horizontal="justify" vertical="center" wrapText="1"/>
      <protection locked="0"/>
    </xf>
    <xf numFmtId="15" fontId="9" fillId="14" borderId="4" xfId="0" applyNumberFormat="1" applyFont="1" applyFill="1" applyBorder="1" applyAlignment="1" applyProtection="1">
      <alignment horizontal="justify" vertical="center" wrapText="1"/>
      <protection locked="0"/>
    </xf>
    <xf numFmtId="15" fontId="9" fillId="14" borderId="4" xfId="0" applyNumberFormat="1" applyFont="1" applyFill="1" applyBorder="1" applyAlignment="1" applyProtection="1">
      <alignment horizontal="center" vertical="center" wrapText="1"/>
      <protection locked="0"/>
    </xf>
    <xf numFmtId="0" fontId="4" fillId="14" borderId="4" xfId="0" applyFont="1" applyFill="1" applyBorder="1" applyAlignment="1" applyProtection="1">
      <alignment horizontal="center" vertical="center" wrapText="1"/>
      <protection locked="0"/>
    </xf>
    <xf numFmtId="0" fontId="4" fillId="14" borderId="4" xfId="0" applyFont="1" applyFill="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9" fillId="14" borderId="59" xfId="0" applyFont="1" applyFill="1" applyBorder="1" applyAlignment="1" applyProtection="1">
      <alignment horizontal="justify" vertical="center" wrapText="1"/>
      <protection locked="0"/>
    </xf>
    <xf numFmtId="0" fontId="41" fillId="10" borderId="3"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4" fillId="0" borderId="9" xfId="0" applyFont="1" applyBorder="1" applyAlignment="1" applyProtection="1">
      <alignment horizontal="justify" vertical="center" wrapText="1"/>
      <protection locked="0"/>
    </xf>
    <xf numFmtId="0" fontId="4"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xf>
    <xf numFmtId="0" fontId="41" fillId="10" borderId="23" xfId="0" applyFont="1" applyFill="1" applyBorder="1" applyAlignment="1" applyProtection="1">
      <alignment horizontal="center" vertical="center" wrapText="1"/>
      <protection locked="0"/>
    </xf>
    <xf numFmtId="0" fontId="41"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justify" vertical="center" wrapText="1"/>
      <protection locked="0"/>
    </xf>
    <xf numFmtId="0" fontId="4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41"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31" fillId="14" borderId="54"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9" xfId="0" applyFont="1" applyBorder="1" applyAlignment="1">
      <alignment horizontal="center" vertical="center" wrapText="1"/>
    </xf>
    <xf numFmtId="0" fontId="31" fillId="14" borderId="49"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1" xfId="0" applyFont="1" applyBorder="1" applyAlignment="1">
      <alignment horizontal="center" vertical="center" wrapText="1"/>
    </xf>
    <xf numFmtId="0" fontId="31" fillId="14" borderId="36" xfId="0" applyFont="1" applyFill="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36" xfId="0" applyFont="1" applyBorder="1" applyAlignment="1">
      <alignment horizontal="justify"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9" fillId="0" borderId="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35" borderId="4" xfId="0" applyFont="1" applyFill="1" applyBorder="1" applyAlignment="1" applyProtection="1">
      <alignment horizontal="center" vertical="center" wrapText="1"/>
      <protection locked="0"/>
    </xf>
    <xf numFmtId="0" fontId="9" fillId="35" borderId="2" xfId="0" applyFont="1" applyFill="1" applyBorder="1" applyAlignment="1" applyProtection="1">
      <alignment horizontal="center" vertical="center" wrapText="1"/>
      <protection locked="0"/>
    </xf>
    <xf numFmtId="0" fontId="9" fillId="35" borderId="1"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justify" vertical="center" wrapText="1"/>
      <protection locked="0"/>
    </xf>
    <xf numFmtId="0" fontId="9" fillId="14" borderId="4" xfId="0" applyFont="1" applyFill="1" applyBorder="1" applyAlignment="1" applyProtection="1">
      <alignment horizontal="justify" vertical="center" wrapText="1"/>
      <protection locked="0"/>
    </xf>
    <xf numFmtId="0" fontId="9" fillId="14" borderId="20" xfId="0" applyFont="1" applyFill="1" applyBorder="1" applyAlignment="1" applyProtection="1">
      <alignment horizontal="center" vertical="center" wrapText="1"/>
      <protection locked="0"/>
    </xf>
    <xf numFmtId="0" fontId="9" fillId="14" borderId="8" xfId="0" applyFont="1" applyFill="1" applyBorder="1" applyAlignment="1" applyProtection="1">
      <alignment horizontal="center" vertical="center" wrapText="1"/>
      <protection locked="0"/>
    </xf>
    <xf numFmtId="0" fontId="9" fillId="14" borderId="39" xfId="0" applyFont="1" applyFill="1" applyBorder="1" applyAlignment="1" applyProtection="1">
      <alignment horizontal="center" vertical="center" wrapText="1"/>
      <protection locked="0"/>
    </xf>
    <xf numFmtId="0" fontId="9" fillId="14" borderId="51" xfId="0" applyFont="1" applyFill="1" applyBorder="1" applyAlignment="1" applyProtection="1">
      <alignment horizontal="center" vertical="center" wrapText="1"/>
      <protection locked="0"/>
    </xf>
    <xf numFmtId="0" fontId="9" fillId="14" borderId="44" xfId="0" applyFont="1" applyFill="1" applyBorder="1" applyAlignment="1" applyProtection="1">
      <alignment horizontal="center" vertical="center" wrapText="1"/>
      <protection locked="0"/>
    </xf>
    <xf numFmtId="0" fontId="9" fillId="14" borderId="45" xfId="0" applyFont="1" applyFill="1" applyBorder="1" applyAlignment="1" applyProtection="1">
      <alignment horizontal="center" vertical="center" wrapText="1"/>
      <protection locked="0"/>
    </xf>
    <xf numFmtId="0" fontId="9" fillId="14" borderId="36" xfId="0" applyFont="1" applyFill="1" applyBorder="1" applyAlignment="1" applyProtection="1">
      <alignment horizontal="justify" vertical="center" wrapText="1"/>
      <protection locked="0"/>
    </xf>
    <xf numFmtId="0" fontId="9" fillId="14" borderId="3" xfId="0" applyFont="1" applyFill="1" applyBorder="1" applyAlignment="1" applyProtection="1">
      <alignment horizontal="justify" vertical="center" wrapText="1"/>
      <protection locked="0"/>
    </xf>
    <xf numFmtId="0" fontId="9" fillId="14" borderId="36" xfId="0" applyFont="1" applyFill="1" applyBorder="1" applyAlignment="1" applyProtection="1">
      <alignment horizontal="center" vertical="center" wrapText="1"/>
      <protection locked="0"/>
    </xf>
    <xf numFmtId="0" fontId="9" fillId="14" borderId="3"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9" fillId="14" borderId="4" xfId="0" applyFont="1" applyFill="1" applyBorder="1" applyAlignment="1" applyProtection="1">
      <alignment horizontal="center" vertical="center" wrapText="1"/>
      <protection locked="0"/>
    </xf>
    <xf numFmtId="0" fontId="9" fillId="14" borderId="36" xfId="0" applyFont="1" applyFill="1" applyBorder="1" applyAlignment="1" applyProtection="1">
      <alignment horizontal="left" vertical="center" wrapText="1"/>
      <protection locked="0"/>
    </xf>
    <xf numFmtId="0" fontId="9" fillId="14" borderId="3" xfId="0" applyFont="1" applyFill="1" applyBorder="1" applyAlignment="1" applyProtection="1">
      <alignment horizontal="left" vertical="center" wrapText="1"/>
      <protection locked="0"/>
    </xf>
    <xf numFmtId="0" fontId="9" fillId="14" borderId="1" xfId="0" applyFont="1" applyFill="1" applyBorder="1" applyAlignment="1" applyProtection="1">
      <alignment horizontal="left" vertical="center" wrapText="1"/>
      <protection locked="0"/>
    </xf>
    <xf numFmtId="0" fontId="9" fillId="14" borderId="4"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9" fillId="35" borderId="36" xfId="0" applyFont="1" applyFill="1" applyBorder="1" applyAlignment="1" applyProtection="1">
      <alignment horizontal="center" vertical="center" wrapText="1"/>
      <protection locked="0"/>
    </xf>
    <xf numFmtId="0" fontId="9" fillId="35" borderId="3" xfId="0" applyFont="1" applyFill="1" applyBorder="1" applyAlignment="1" applyProtection="1">
      <alignment horizontal="center" vertical="center" wrapText="1"/>
      <protection locked="0"/>
    </xf>
    <xf numFmtId="0" fontId="9" fillId="35" borderId="36" xfId="0" applyFont="1" applyFill="1" applyBorder="1" applyAlignment="1" applyProtection="1">
      <alignment horizontal="center" vertical="center" wrapText="1"/>
    </xf>
    <xf numFmtId="0" fontId="9" fillId="35" borderId="3" xfId="0" applyFont="1" applyFill="1" applyBorder="1" applyAlignment="1" applyProtection="1">
      <alignment horizontal="center" vertical="center" wrapText="1"/>
    </xf>
    <xf numFmtId="0" fontId="9" fillId="35" borderId="1" xfId="0" applyFont="1" applyFill="1" applyBorder="1" applyAlignment="1" applyProtection="1">
      <alignment horizontal="center" vertical="center" wrapText="1"/>
    </xf>
    <xf numFmtId="0" fontId="9" fillId="35" borderId="4" xfId="0" applyFont="1" applyFill="1" applyBorder="1" applyAlignment="1" applyProtection="1">
      <alignment horizontal="center" vertical="center" wrapText="1"/>
    </xf>
    <xf numFmtId="1" fontId="9" fillId="14" borderId="36" xfId="0" applyNumberFormat="1" applyFont="1" applyFill="1" applyBorder="1" applyAlignment="1" applyProtection="1">
      <alignment horizontal="center" vertical="center" wrapText="1"/>
    </xf>
    <xf numFmtId="1" fontId="9" fillId="14" borderId="3" xfId="0" applyNumberFormat="1" applyFont="1" applyFill="1" applyBorder="1" applyAlignment="1" applyProtection="1">
      <alignment horizontal="center" vertical="center" wrapText="1"/>
    </xf>
    <xf numFmtId="1" fontId="9" fillId="14" borderId="1" xfId="0" applyNumberFormat="1" applyFont="1" applyFill="1" applyBorder="1" applyAlignment="1" applyProtection="1">
      <alignment horizontal="center" vertical="center" wrapText="1"/>
    </xf>
    <xf numFmtId="1" fontId="9" fillId="14" borderId="4" xfId="0" applyNumberFormat="1" applyFont="1" applyFill="1" applyBorder="1" applyAlignment="1" applyProtection="1">
      <alignment horizontal="center" vertical="center" wrapText="1"/>
    </xf>
    <xf numFmtId="0" fontId="9" fillId="14" borderId="36" xfId="0" applyFont="1" applyFill="1" applyBorder="1" applyAlignment="1" applyProtection="1">
      <alignment horizontal="center" vertical="center" wrapText="1"/>
    </xf>
    <xf numFmtId="0" fontId="9" fillId="14" borderId="3" xfId="0" applyFont="1" applyFill="1" applyBorder="1" applyAlignment="1" applyProtection="1">
      <alignment horizontal="center" vertical="center" wrapText="1"/>
    </xf>
    <xf numFmtId="0" fontId="9" fillId="14" borderId="1" xfId="0" applyFont="1" applyFill="1" applyBorder="1" applyAlignment="1" applyProtection="1">
      <alignment horizontal="center" vertical="center" wrapText="1"/>
    </xf>
    <xf numFmtId="0" fontId="9" fillId="14" borderId="4" xfId="0" applyFont="1" applyFill="1" applyBorder="1" applyAlignment="1" applyProtection="1">
      <alignment horizontal="center" vertical="center" wrapText="1"/>
    </xf>
    <xf numFmtId="0" fontId="9" fillId="14" borderId="46"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14" borderId="37" xfId="0" applyFont="1" applyFill="1" applyBorder="1" applyAlignment="1" applyProtection="1">
      <alignment horizontal="center" vertical="center" wrapText="1"/>
      <protection locked="0"/>
    </xf>
    <xf numFmtId="0" fontId="9" fillId="14" borderId="52" xfId="0" applyFont="1" applyFill="1" applyBorder="1" applyAlignment="1" applyProtection="1">
      <alignment horizontal="center" vertical="center" wrapText="1"/>
      <protection locked="0"/>
    </xf>
    <xf numFmtId="0" fontId="9" fillId="14" borderId="43" xfId="0" applyFont="1" applyFill="1" applyBorder="1" applyAlignment="1" applyProtection="1">
      <alignment horizontal="center" vertical="center" wrapText="1"/>
      <protection locked="0"/>
    </xf>
    <xf numFmtId="0" fontId="9" fillId="14" borderId="47" xfId="0" applyFont="1" applyFill="1" applyBorder="1" applyAlignment="1" applyProtection="1">
      <alignment horizontal="center" vertical="center" wrapText="1"/>
      <protection locked="0"/>
    </xf>
    <xf numFmtId="0" fontId="9" fillId="35" borderId="21" xfId="0" applyFont="1" applyFill="1" applyBorder="1" applyAlignment="1" applyProtection="1">
      <alignment horizontal="center" vertical="center" wrapText="1"/>
      <protection locked="0"/>
    </xf>
    <xf numFmtId="0" fontId="9" fillId="35" borderId="22"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1" fontId="9" fillId="14" borderId="46" xfId="0" applyNumberFormat="1" applyFont="1" applyFill="1" applyBorder="1" applyAlignment="1" applyProtection="1">
      <alignment horizontal="center" vertical="center" wrapText="1"/>
    </xf>
    <xf numFmtId="0" fontId="9" fillId="14" borderId="46" xfId="0" applyFont="1" applyFill="1" applyBorder="1" applyAlignment="1" applyProtection="1">
      <alignment horizontal="center" vertical="center" wrapText="1"/>
    </xf>
    <xf numFmtId="0" fontId="9" fillId="35" borderId="46" xfId="0" applyFont="1" applyFill="1" applyBorder="1" applyAlignment="1" applyProtection="1">
      <alignment horizontal="center" vertical="center" wrapText="1"/>
      <protection locked="0"/>
    </xf>
    <xf numFmtId="0" fontId="9" fillId="14" borderId="46" xfId="0" applyFont="1" applyFill="1" applyBorder="1" applyAlignment="1" applyProtection="1">
      <alignment horizontal="left" vertical="center" wrapText="1"/>
      <protection locked="0"/>
    </xf>
    <xf numFmtId="0" fontId="9" fillId="0" borderId="36" xfId="0" applyFont="1" applyBorder="1" applyAlignment="1" applyProtection="1">
      <alignment horizontal="center" vertical="center" wrapText="1"/>
      <protection locked="0"/>
    </xf>
    <xf numFmtId="1" fontId="9" fillId="0" borderId="36" xfId="0" applyNumberFormat="1"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35" borderId="46" xfId="0" applyFont="1" applyFill="1" applyBorder="1" applyAlignment="1" applyProtection="1">
      <alignment horizontal="center" vertical="center" wrapText="1"/>
    </xf>
    <xf numFmtId="0" fontId="9" fillId="0" borderId="1"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13" borderId="39" xfId="0" applyFont="1" applyFill="1" applyBorder="1" applyAlignment="1" applyProtection="1">
      <alignment horizontal="center" vertical="center" wrapText="1"/>
      <protection locked="0"/>
    </xf>
    <xf numFmtId="0" fontId="9" fillId="13" borderId="44" xfId="0" applyFont="1" applyFill="1" applyBorder="1" applyAlignment="1" applyProtection="1">
      <alignment horizontal="center" vertical="center" wrapText="1"/>
      <protection locked="0"/>
    </xf>
    <xf numFmtId="0" fontId="9" fillId="13" borderId="45" xfId="0" applyFont="1" applyFill="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38" fillId="12" borderId="4" xfId="0" applyFont="1" applyFill="1" applyBorder="1" applyAlignment="1" applyProtection="1">
      <alignment horizontal="center" vertical="center" wrapText="1"/>
      <protection locked="0"/>
    </xf>
    <xf numFmtId="0" fontId="38" fillId="12" borderId="3" xfId="0"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9" fillId="0" borderId="55"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9" fillId="0" borderId="56" xfId="0" applyFont="1" applyFill="1" applyBorder="1" applyAlignment="1" applyProtection="1">
      <alignment horizontal="justify" vertical="center" wrapText="1"/>
      <protection locked="0"/>
    </xf>
    <xf numFmtId="0" fontId="4" fillId="0" borderId="55"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9" fillId="0" borderId="55"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41" fillId="12" borderId="5" xfId="0" applyFont="1" applyFill="1" applyBorder="1" applyAlignment="1" applyProtection="1">
      <alignment horizontal="center" vertical="center" wrapText="1"/>
      <protection locked="0"/>
    </xf>
    <xf numFmtId="0" fontId="41" fillId="12" borderId="6" xfId="0" applyFont="1" applyFill="1" applyBorder="1" applyAlignment="1" applyProtection="1">
      <alignment horizontal="center" vertical="center" wrapText="1"/>
      <protection locked="0"/>
    </xf>
    <xf numFmtId="0" fontId="41" fillId="12" borderId="7" xfId="0" applyFont="1" applyFill="1" applyBorder="1" applyAlignment="1" applyProtection="1">
      <alignment horizontal="center" vertical="center" wrapText="1"/>
      <protection locked="0"/>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1"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41" fillId="10" borderId="1"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32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20685499"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20ajustada%20pa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625" customWidth="1"/>
    <col min="4" max="4" width="14.375" customWidth="1"/>
    <col min="7" max="7" width="14.375" customWidth="1"/>
    <col min="21" max="21" width="11.375" style="108" customWidth="1"/>
    <col min="22" max="22" width="11.375" style="169"/>
  </cols>
  <sheetData>
    <row r="1" spans="1:22" ht="185.45" x14ac:dyDescent="0.25">
      <c r="A1" s="170" t="s">
        <v>594</v>
      </c>
      <c r="B1" s="170" t="s">
        <v>574</v>
      </c>
      <c r="C1" s="170" t="s">
        <v>575</v>
      </c>
      <c r="D1" s="170" t="s">
        <v>576</v>
      </c>
      <c r="E1" s="170" t="s">
        <v>577</v>
      </c>
      <c r="F1" s="170" t="s">
        <v>578</v>
      </c>
      <c r="G1" s="170" t="s">
        <v>579</v>
      </c>
      <c r="H1" s="170" t="s">
        <v>580</v>
      </c>
      <c r="I1" s="170" t="s">
        <v>581</v>
      </c>
      <c r="J1" s="170" t="s">
        <v>582</v>
      </c>
      <c r="K1" s="170" t="s">
        <v>583</v>
      </c>
      <c r="L1" s="170" t="s">
        <v>584</v>
      </c>
      <c r="M1" s="170" t="s">
        <v>585</v>
      </c>
      <c r="N1" s="170" t="s">
        <v>586</v>
      </c>
      <c r="O1" s="170" t="s">
        <v>587</v>
      </c>
      <c r="P1" s="170" t="s">
        <v>588</v>
      </c>
      <c r="Q1" s="170" t="s">
        <v>589</v>
      </c>
      <c r="R1" s="170" t="s">
        <v>590</v>
      </c>
      <c r="S1" s="170" t="s">
        <v>591</v>
      </c>
      <c r="T1" s="170" t="s">
        <v>592</v>
      </c>
      <c r="U1" s="171" t="s">
        <v>247</v>
      </c>
      <c r="V1" s="170" t="s">
        <v>593</v>
      </c>
    </row>
    <row r="2" spans="1:22" x14ac:dyDescent="0.25">
      <c r="A2" s="168"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168" t="str">
        <f>IF(U2&lt;=5,"Moderado",IF(U2&lt;=10,"Mayor","Catastrofico"))</f>
        <v>Mayor</v>
      </c>
    </row>
    <row r="3" spans="1:22" x14ac:dyDescent="0.25">
      <c r="A3" s="168"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x14ac:dyDescent="0.25">
      <c r="A4" s="168"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x14ac:dyDescent="0.25">
      <c r="A5" s="168"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x14ac:dyDescent="0.25">
      <c r="A6" s="168"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ht="14.95"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ht="14.95"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ht="14.95"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ht="14.95"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ht="14.95"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ht="14.95"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ht="14.95"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'[9]DATOS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zoomScale="70" zoomScaleNormal="70" zoomScaleSheetLayoutView="70" workbookViewId="0">
      <selection activeCell="J13" sqref="J13:R13"/>
    </sheetView>
  </sheetViews>
  <sheetFormatPr baseColWidth="10" defaultRowHeight="14.3" x14ac:dyDescent="0.25"/>
  <cols>
    <col min="1" max="1" width="18.875" customWidth="1"/>
    <col min="5" max="5" width="7.375" customWidth="1"/>
    <col min="6" max="9" width="13.75" customWidth="1"/>
    <col min="10" max="10" width="20.375" customWidth="1"/>
    <col min="11" max="13" width="21.875" customWidth="1"/>
    <col min="14" max="18" width="12.375" customWidth="1"/>
    <col min="19" max="19" width="17.375" customWidth="1"/>
    <col min="22" max="22" width="18.375" customWidth="1"/>
  </cols>
  <sheetData>
    <row r="1" spans="1:27" s="68" customFormat="1" ht="12.25" customHeight="1" x14ac:dyDescent="0.25">
      <c r="A1" s="422"/>
      <c r="B1" s="424" t="s">
        <v>256</v>
      </c>
      <c r="C1" s="425"/>
      <c r="D1" s="425"/>
      <c r="E1" s="425"/>
      <c r="F1" s="425"/>
      <c r="G1" s="425"/>
      <c r="H1" s="425"/>
      <c r="I1" s="425"/>
      <c r="J1" s="425"/>
      <c r="K1" s="425"/>
      <c r="L1" s="425"/>
      <c r="M1" s="425"/>
      <c r="N1" s="425"/>
      <c r="O1" s="425"/>
      <c r="P1" s="425"/>
      <c r="Q1" s="425"/>
      <c r="R1" s="425"/>
      <c r="S1" s="425"/>
      <c r="T1" s="425"/>
      <c r="U1" s="425"/>
      <c r="V1" s="425"/>
      <c r="W1" s="426"/>
      <c r="X1" s="427" t="s">
        <v>257</v>
      </c>
      <c r="Y1" s="428"/>
      <c r="Z1" s="428"/>
      <c r="AA1" s="429"/>
    </row>
    <row r="2" spans="1:27" s="68" customFormat="1" ht="12.25" customHeight="1" x14ac:dyDescent="0.25">
      <c r="A2" s="422"/>
      <c r="B2" s="424"/>
      <c r="C2" s="425"/>
      <c r="D2" s="425"/>
      <c r="E2" s="425"/>
      <c r="F2" s="425"/>
      <c r="G2" s="425"/>
      <c r="H2" s="425"/>
      <c r="I2" s="425"/>
      <c r="J2" s="425"/>
      <c r="K2" s="425"/>
      <c r="L2" s="425"/>
      <c r="M2" s="425"/>
      <c r="N2" s="425"/>
      <c r="O2" s="425"/>
      <c r="P2" s="425"/>
      <c r="Q2" s="425"/>
      <c r="R2" s="425"/>
      <c r="S2" s="425"/>
      <c r="T2" s="425"/>
      <c r="U2" s="425"/>
      <c r="V2" s="425"/>
      <c r="W2" s="426"/>
      <c r="X2" s="430"/>
      <c r="Y2" s="431"/>
      <c r="Z2" s="431"/>
      <c r="AA2" s="432"/>
    </row>
    <row r="3" spans="1:27" s="68" customFormat="1" ht="1.55" hidden="1" customHeight="1" x14ac:dyDescent="0.25">
      <c r="A3" s="422"/>
      <c r="B3" s="424"/>
      <c r="C3" s="425"/>
      <c r="D3" s="425"/>
      <c r="E3" s="425"/>
      <c r="F3" s="425"/>
      <c r="G3" s="425"/>
      <c r="H3" s="425"/>
      <c r="I3" s="425"/>
      <c r="J3" s="425"/>
      <c r="K3" s="425"/>
      <c r="L3" s="425"/>
      <c r="M3" s="425"/>
      <c r="N3" s="425"/>
      <c r="O3" s="425"/>
      <c r="P3" s="425"/>
      <c r="Q3" s="425"/>
      <c r="R3" s="425"/>
      <c r="S3" s="425"/>
      <c r="T3" s="425"/>
      <c r="U3" s="425"/>
      <c r="V3" s="425"/>
      <c r="W3" s="426"/>
      <c r="X3" s="430"/>
      <c r="Y3" s="431"/>
      <c r="Z3" s="431"/>
      <c r="AA3" s="432"/>
    </row>
    <row r="4" spans="1:27" s="68" customFormat="1" ht="3.75" customHeight="1" x14ac:dyDescent="0.25">
      <c r="A4" s="422"/>
      <c r="B4" s="424"/>
      <c r="C4" s="425"/>
      <c r="D4" s="425"/>
      <c r="E4" s="425"/>
      <c r="F4" s="425"/>
      <c r="G4" s="425"/>
      <c r="H4" s="425"/>
      <c r="I4" s="425"/>
      <c r="J4" s="425"/>
      <c r="K4" s="425"/>
      <c r="L4" s="425"/>
      <c r="M4" s="425"/>
      <c r="N4" s="425"/>
      <c r="O4" s="425"/>
      <c r="P4" s="425"/>
      <c r="Q4" s="425"/>
      <c r="R4" s="425"/>
      <c r="S4" s="425"/>
      <c r="T4" s="425"/>
      <c r="U4" s="425"/>
      <c r="V4" s="425"/>
      <c r="W4" s="426"/>
      <c r="X4" s="433"/>
      <c r="Y4" s="434"/>
      <c r="Z4" s="434"/>
      <c r="AA4" s="435"/>
    </row>
    <row r="5" spans="1:27" s="68" customFormat="1" ht="12.25" customHeight="1" x14ac:dyDescent="0.25">
      <c r="A5" s="422"/>
      <c r="B5" s="424"/>
      <c r="C5" s="425"/>
      <c r="D5" s="425"/>
      <c r="E5" s="425"/>
      <c r="F5" s="425"/>
      <c r="G5" s="425"/>
      <c r="H5" s="425"/>
      <c r="I5" s="425"/>
      <c r="J5" s="425"/>
      <c r="K5" s="425"/>
      <c r="L5" s="425"/>
      <c r="M5" s="425"/>
      <c r="N5" s="425"/>
      <c r="O5" s="425"/>
      <c r="P5" s="425"/>
      <c r="Q5" s="425"/>
      <c r="R5" s="425"/>
      <c r="S5" s="425"/>
      <c r="T5" s="425"/>
      <c r="U5" s="425"/>
      <c r="V5" s="425"/>
      <c r="W5" s="426"/>
      <c r="X5" s="436" t="s">
        <v>258</v>
      </c>
      <c r="Y5" s="436"/>
      <c r="Z5" s="436" t="s">
        <v>259</v>
      </c>
      <c r="AA5" s="436"/>
    </row>
    <row r="6" spans="1:27" s="68" customFormat="1" ht="7.5" customHeight="1" x14ac:dyDescent="0.25">
      <c r="A6" s="422"/>
      <c r="B6" s="424"/>
      <c r="C6" s="425"/>
      <c r="D6" s="425"/>
      <c r="E6" s="425"/>
      <c r="F6" s="425"/>
      <c r="G6" s="425"/>
      <c r="H6" s="425"/>
      <c r="I6" s="425"/>
      <c r="J6" s="425"/>
      <c r="K6" s="425"/>
      <c r="L6" s="425"/>
      <c r="M6" s="425"/>
      <c r="N6" s="425"/>
      <c r="O6" s="425"/>
      <c r="P6" s="425"/>
      <c r="Q6" s="425"/>
      <c r="R6" s="425"/>
      <c r="S6" s="425"/>
      <c r="T6" s="425"/>
      <c r="U6" s="425"/>
      <c r="V6" s="425"/>
      <c r="W6" s="426"/>
      <c r="X6" s="436"/>
      <c r="Y6" s="436"/>
      <c r="Z6" s="436"/>
      <c r="AA6" s="436"/>
    </row>
    <row r="7" spans="1:27" s="68" customFormat="1" ht="21.25" customHeight="1" x14ac:dyDescent="0.25">
      <c r="A7" s="422"/>
      <c r="B7" s="424"/>
      <c r="C7" s="425"/>
      <c r="D7" s="425"/>
      <c r="E7" s="425"/>
      <c r="F7" s="425"/>
      <c r="G7" s="425"/>
      <c r="H7" s="425"/>
      <c r="I7" s="425"/>
      <c r="J7" s="425"/>
      <c r="K7" s="425"/>
      <c r="L7" s="425"/>
      <c r="M7" s="425"/>
      <c r="N7" s="425"/>
      <c r="O7" s="425"/>
      <c r="P7" s="425"/>
      <c r="Q7" s="425"/>
      <c r="R7" s="425"/>
      <c r="S7" s="425"/>
      <c r="T7" s="425"/>
      <c r="U7" s="425"/>
      <c r="V7" s="425"/>
      <c r="W7" s="426"/>
      <c r="X7" s="436" t="s">
        <v>260</v>
      </c>
      <c r="Y7" s="436"/>
      <c r="Z7" s="436">
        <v>1</v>
      </c>
      <c r="AA7" s="436"/>
    </row>
    <row r="8" spans="1:27" s="68" customFormat="1" ht="18.7" customHeight="1" x14ac:dyDescent="0.25">
      <c r="A8" s="423"/>
      <c r="B8" s="424"/>
      <c r="C8" s="425"/>
      <c r="D8" s="425"/>
      <c r="E8" s="425"/>
      <c r="F8" s="425"/>
      <c r="G8" s="425"/>
      <c r="H8" s="425"/>
      <c r="I8" s="425"/>
      <c r="J8" s="425"/>
      <c r="K8" s="425"/>
      <c r="L8" s="425"/>
      <c r="M8" s="425"/>
      <c r="N8" s="425"/>
      <c r="O8" s="425"/>
      <c r="P8" s="425"/>
      <c r="Q8" s="425"/>
      <c r="R8" s="425"/>
      <c r="S8" s="425"/>
      <c r="T8" s="425"/>
      <c r="U8" s="425"/>
      <c r="V8" s="425"/>
      <c r="W8" s="426"/>
      <c r="X8" s="437" t="s">
        <v>261</v>
      </c>
      <c r="Y8" s="437"/>
      <c r="Z8" s="437"/>
      <c r="AA8" s="437"/>
    </row>
    <row r="9" spans="1:27" s="68" customFormat="1" ht="17.5" customHeight="1" x14ac:dyDescent="0.25">
      <c r="A9" s="417" t="s">
        <v>262</v>
      </c>
      <c r="B9" s="417"/>
      <c r="C9" s="417"/>
      <c r="D9" s="417"/>
      <c r="E9" s="417"/>
      <c r="F9" s="417"/>
      <c r="G9" s="417"/>
      <c r="H9" s="417"/>
      <c r="I9" s="417"/>
      <c r="J9" s="417"/>
      <c r="K9" s="417"/>
      <c r="L9" s="417"/>
      <c r="M9" s="417"/>
      <c r="N9" s="417"/>
      <c r="O9" s="417"/>
      <c r="P9" s="417"/>
      <c r="Q9" s="417"/>
      <c r="R9" s="417"/>
      <c r="S9" s="417"/>
      <c r="T9" s="417"/>
      <c r="U9" s="417"/>
      <c r="V9" s="417"/>
      <c r="W9" s="417"/>
      <c r="X9" s="417"/>
      <c r="Y9" s="417"/>
      <c r="Z9" s="417"/>
      <c r="AA9" s="417"/>
    </row>
    <row r="10" spans="1:27" s="68" customFormat="1" ht="17.5" customHeight="1" x14ac:dyDescent="0.25">
      <c r="A10" s="417"/>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row>
    <row r="11" spans="1:27" s="68" customFormat="1" ht="12.25" customHeight="1" x14ac:dyDescent="0.25">
      <c r="A11" s="418" t="s">
        <v>263</v>
      </c>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row>
    <row r="12" spans="1:27" s="68" customFormat="1" ht="12.25" customHeight="1" thickBot="1" x14ac:dyDescent="0.3">
      <c r="A12" s="420"/>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row>
    <row r="13" spans="1:27" s="68" customFormat="1" ht="17.5" customHeight="1" thickBot="1" x14ac:dyDescent="0.3">
      <c r="A13" s="408" t="s">
        <v>264</v>
      </c>
      <c r="B13" s="409"/>
      <c r="C13" s="409"/>
      <c r="D13" s="409"/>
      <c r="E13" s="409"/>
      <c r="F13" s="409"/>
      <c r="G13" s="409"/>
      <c r="H13" s="409"/>
      <c r="I13" s="410"/>
      <c r="J13" s="408" t="s">
        <v>265</v>
      </c>
      <c r="K13" s="409"/>
      <c r="L13" s="409"/>
      <c r="M13" s="409"/>
      <c r="N13" s="409"/>
      <c r="O13" s="409"/>
      <c r="P13" s="409"/>
      <c r="Q13" s="409"/>
      <c r="R13" s="410"/>
      <c r="S13" s="408" t="s">
        <v>2</v>
      </c>
      <c r="T13" s="409"/>
      <c r="U13" s="409"/>
      <c r="V13" s="409"/>
      <c r="W13" s="409"/>
      <c r="X13" s="409"/>
      <c r="Y13" s="409"/>
      <c r="Z13" s="409"/>
      <c r="AA13" s="410"/>
    </row>
    <row r="14" spans="1:27" s="68" customFormat="1" ht="18" customHeight="1" thickBot="1" x14ac:dyDescent="0.3">
      <c r="A14" s="112" t="s">
        <v>266</v>
      </c>
      <c r="B14" s="408" t="s">
        <v>267</v>
      </c>
      <c r="C14" s="409"/>
      <c r="D14" s="409"/>
      <c r="E14" s="410"/>
      <c r="F14" s="408" t="s">
        <v>268</v>
      </c>
      <c r="G14" s="409"/>
      <c r="H14" s="409"/>
      <c r="I14" s="410"/>
      <c r="J14" s="112" t="s">
        <v>266</v>
      </c>
      <c r="K14" s="408" t="s">
        <v>269</v>
      </c>
      <c r="L14" s="409"/>
      <c r="M14" s="410"/>
      <c r="N14" s="408" t="s">
        <v>268</v>
      </c>
      <c r="O14" s="409"/>
      <c r="P14" s="409"/>
      <c r="Q14" s="409"/>
      <c r="R14" s="410"/>
      <c r="S14" s="112" t="s">
        <v>266</v>
      </c>
      <c r="T14" s="408" t="s">
        <v>269</v>
      </c>
      <c r="U14" s="409"/>
      <c r="V14" s="410"/>
      <c r="W14" s="408" t="s">
        <v>268</v>
      </c>
      <c r="X14" s="409"/>
      <c r="Y14" s="409"/>
      <c r="Z14" s="409"/>
      <c r="AA14" s="410"/>
    </row>
    <row r="15" spans="1:27" s="68" customFormat="1" ht="386.15" customHeight="1" thickBot="1" x14ac:dyDescent="0.3">
      <c r="A15" s="178" t="s">
        <v>270</v>
      </c>
      <c r="B15" s="411" t="s">
        <v>601</v>
      </c>
      <c r="C15" s="390"/>
      <c r="D15" s="390"/>
      <c r="E15" s="391"/>
      <c r="F15" s="392" t="s">
        <v>707</v>
      </c>
      <c r="G15" s="392"/>
      <c r="H15" s="392"/>
      <c r="I15" s="393"/>
      <c r="J15" s="180" t="s">
        <v>271</v>
      </c>
      <c r="K15" s="394" t="s">
        <v>607</v>
      </c>
      <c r="L15" s="392"/>
      <c r="M15" s="392"/>
      <c r="N15" s="392" t="s">
        <v>608</v>
      </c>
      <c r="O15" s="392"/>
      <c r="P15" s="392"/>
      <c r="Q15" s="392"/>
      <c r="R15" s="393"/>
      <c r="S15" s="180" t="s">
        <v>272</v>
      </c>
      <c r="T15" s="412" t="s">
        <v>686</v>
      </c>
      <c r="U15" s="413"/>
      <c r="V15" s="414"/>
      <c r="W15" s="415" t="s">
        <v>686</v>
      </c>
      <c r="X15" s="413"/>
      <c r="Y15" s="413"/>
      <c r="Z15" s="413"/>
      <c r="AA15" s="416"/>
    </row>
    <row r="16" spans="1:27" ht="408.75" customHeight="1" x14ac:dyDescent="0.25">
      <c r="A16" s="181" t="s">
        <v>273</v>
      </c>
      <c r="B16" s="401" t="s">
        <v>606</v>
      </c>
      <c r="C16" s="401"/>
      <c r="D16" s="401"/>
      <c r="E16" s="401"/>
      <c r="F16" s="392" t="s">
        <v>605</v>
      </c>
      <c r="G16" s="392"/>
      <c r="H16" s="392"/>
      <c r="I16" s="392"/>
      <c r="J16" s="182" t="s">
        <v>274</v>
      </c>
      <c r="K16" s="392" t="s">
        <v>687</v>
      </c>
      <c r="L16" s="392"/>
      <c r="M16" s="392"/>
      <c r="N16" s="392" t="s">
        <v>708</v>
      </c>
      <c r="O16" s="392"/>
      <c r="P16" s="392"/>
      <c r="Q16" s="392"/>
      <c r="R16" s="392"/>
      <c r="S16" s="182" t="s">
        <v>275</v>
      </c>
      <c r="T16" s="407" t="s">
        <v>686</v>
      </c>
      <c r="U16" s="407"/>
      <c r="V16" s="407"/>
      <c r="W16" s="392" t="s">
        <v>686</v>
      </c>
      <c r="X16" s="392"/>
      <c r="Y16" s="392"/>
      <c r="Z16" s="392"/>
      <c r="AA16" s="393"/>
    </row>
    <row r="17" spans="1:27" ht="408.75" customHeight="1" thickBot="1" x14ac:dyDescent="0.3">
      <c r="A17" s="183" t="s">
        <v>276</v>
      </c>
      <c r="B17" s="395" t="s">
        <v>709</v>
      </c>
      <c r="C17" s="396"/>
      <c r="D17" s="396"/>
      <c r="E17" s="397"/>
      <c r="F17" s="404" t="s">
        <v>710</v>
      </c>
      <c r="G17" s="405"/>
      <c r="H17" s="405"/>
      <c r="I17" s="406"/>
      <c r="J17" s="179" t="s">
        <v>277</v>
      </c>
      <c r="K17" s="400" t="s">
        <v>711</v>
      </c>
      <c r="L17" s="398"/>
      <c r="M17" s="398"/>
      <c r="N17" s="398" t="s">
        <v>708</v>
      </c>
      <c r="O17" s="398"/>
      <c r="P17" s="398"/>
      <c r="Q17" s="398"/>
      <c r="R17" s="399"/>
      <c r="S17" s="179" t="s">
        <v>278</v>
      </c>
      <c r="T17" s="400" t="s">
        <v>712</v>
      </c>
      <c r="U17" s="398"/>
      <c r="V17" s="398"/>
      <c r="W17" s="398" t="s">
        <v>713</v>
      </c>
      <c r="X17" s="398"/>
      <c r="Y17" s="398"/>
      <c r="Z17" s="398"/>
      <c r="AA17" s="399"/>
    </row>
    <row r="18" spans="1:27" ht="408.75" customHeight="1" x14ac:dyDescent="0.25">
      <c r="A18" s="181" t="s">
        <v>279</v>
      </c>
      <c r="B18" s="401" t="s">
        <v>688</v>
      </c>
      <c r="C18" s="401"/>
      <c r="D18" s="401"/>
      <c r="E18" s="401"/>
      <c r="F18" s="392" t="s">
        <v>714</v>
      </c>
      <c r="G18" s="392"/>
      <c r="H18" s="392"/>
      <c r="I18" s="392"/>
      <c r="J18" s="182" t="s">
        <v>280</v>
      </c>
      <c r="K18" s="392" t="s">
        <v>715</v>
      </c>
      <c r="L18" s="392"/>
      <c r="M18" s="392"/>
      <c r="N18" s="392" t="s">
        <v>708</v>
      </c>
      <c r="O18" s="392"/>
      <c r="P18" s="392"/>
      <c r="Q18" s="392"/>
      <c r="R18" s="392"/>
      <c r="S18" s="182" t="s">
        <v>281</v>
      </c>
      <c r="T18" s="402" t="s">
        <v>716</v>
      </c>
      <c r="U18" s="402"/>
      <c r="V18" s="402"/>
      <c r="W18" s="402" t="s">
        <v>717</v>
      </c>
      <c r="X18" s="402"/>
      <c r="Y18" s="402"/>
      <c r="Z18" s="402"/>
      <c r="AA18" s="403"/>
    </row>
    <row r="19" spans="1:27" ht="408.75" customHeight="1" thickBot="1" x14ac:dyDescent="0.3">
      <c r="A19" s="183" t="s">
        <v>282</v>
      </c>
      <c r="B19" s="395" t="s">
        <v>689</v>
      </c>
      <c r="C19" s="396"/>
      <c r="D19" s="396"/>
      <c r="E19" s="397"/>
      <c r="F19" s="398" t="s">
        <v>713</v>
      </c>
      <c r="G19" s="398"/>
      <c r="H19" s="398"/>
      <c r="I19" s="399"/>
      <c r="J19" s="179" t="s">
        <v>283</v>
      </c>
      <c r="K19" s="400" t="s">
        <v>718</v>
      </c>
      <c r="L19" s="398"/>
      <c r="M19" s="398"/>
      <c r="N19" s="398" t="s">
        <v>719</v>
      </c>
      <c r="O19" s="398"/>
      <c r="P19" s="398"/>
      <c r="Q19" s="398"/>
      <c r="R19" s="399"/>
      <c r="S19" s="179" t="s">
        <v>284</v>
      </c>
      <c r="T19" s="400" t="s">
        <v>686</v>
      </c>
      <c r="U19" s="398"/>
      <c r="V19" s="398"/>
      <c r="W19" s="398" t="s">
        <v>686</v>
      </c>
      <c r="X19" s="398"/>
      <c r="Y19" s="398"/>
      <c r="Z19" s="398"/>
      <c r="AA19" s="399"/>
    </row>
    <row r="20" spans="1:27" ht="409.6" customHeight="1" x14ac:dyDescent="0.25">
      <c r="A20" s="184" t="s">
        <v>285</v>
      </c>
      <c r="B20" s="389" t="s">
        <v>691</v>
      </c>
      <c r="C20" s="390"/>
      <c r="D20" s="390"/>
      <c r="E20" s="391"/>
      <c r="F20" s="392" t="s">
        <v>720</v>
      </c>
      <c r="G20" s="392"/>
      <c r="H20" s="392"/>
      <c r="I20" s="393"/>
      <c r="J20" s="178" t="s">
        <v>286</v>
      </c>
      <c r="K20" s="394" t="s">
        <v>721</v>
      </c>
      <c r="L20" s="392"/>
      <c r="M20" s="392"/>
      <c r="N20" s="392" t="s">
        <v>690</v>
      </c>
      <c r="O20" s="392"/>
      <c r="P20" s="392"/>
      <c r="Q20" s="392"/>
      <c r="R20" s="393"/>
      <c r="S20" s="178" t="s">
        <v>287</v>
      </c>
      <c r="T20" s="394" t="s">
        <v>722</v>
      </c>
      <c r="U20" s="392"/>
      <c r="V20" s="392"/>
      <c r="W20" s="392" t="s">
        <v>692</v>
      </c>
      <c r="X20" s="392"/>
      <c r="Y20" s="392"/>
      <c r="Z20" s="392"/>
      <c r="AA20" s="393"/>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6">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W16:AA16"/>
    <mergeCell ref="W14:AA14"/>
    <mergeCell ref="B15:E15"/>
    <mergeCell ref="F15:I15"/>
    <mergeCell ref="K15:M15"/>
    <mergeCell ref="N15:R15"/>
    <mergeCell ref="T15:V15"/>
    <mergeCell ref="W15:AA15"/>
    <mergeCell ref="B14:E14"/>
    <mergeCell ref="F14:I14"/>
    <mergeCell ref="K14:M14"/>
    <mergeCell ref="N14:R14"/>
    <mergeCell ref="T14:V14"/>
    <mergeCell ref="B16:E16"/>
    <mergeCell ref="F16:I16"/>
    <mergeCell ref="K16:M16"/>
    <mergeCell ref="N16:R16"/>
    <mergeCell ref="T16:V16"/>
    <mergeCell ref="W18:AA18"/>
    <mergeCell ref="B17:E17"/>
    <mergeCell ref="F17:I17"/>
    <mergeCell ref="K17:M17"/>
    <mergeCell ref="N17:R17"/>
    <mergeCell ref="T17:V17"/>
    <mergeCell ref="W17:AA17"/>
    <mergeCell ref="B18:E18"/>
    <mergeCell ref="F18:I18"/>
    <mergeCell ref="K18:M18"/>
    <mergeCell ref="N18:R18"/>
    <mergeCell ref="T18:V18"/>
    <mergeCell ref="W20:AA20"/>
    <mergeCell ref="B19:E19"/>
    <mergeCell ref="F19:I19"/>
    <mergeCell ref="K19:M19"/>
    <mergeCell ref="N19:R19"/>
    <mergeCell ref="T19:V19"/>
    <mergeCell ref="W19:AA19"/>
    <mergeCell ref="B20:E20"/>
    <mergeCell ref="F20:I20"/>
    <mergeCell ref="K20:M20"/>
    <mergeCell ref="N20:R20"/>
    <mergeCell ref="T20:V20"/>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34"/>
  <sheetViews>
    <sheetView tabSelected="1" zoomScale="70" zoomScaleNormal="70" workbookViewId="0">
      <selection activeCell="D29" sqref="D29:F34"/>
    </sheetView>
  </sheetViews>
  <sheetFormatPr baseColWidth="10" defaultColWidth="11.375" defaultRowHeight="12.9" x14ac:dyDescent="0.25"/>
  <cols>
    <col min="1" max="1" width="20.375" style="190" customWidth="1"/>
    <col min="2" max="3" width="16.375" style="190" customWidth="1"/>
    <col min="4" max="4" width="20.375" style="190" customWidth="1"/>
    <col min="5" max="5" width="35.375" style="190" customWidth="1"/>
    <col min="6" max="6" width="31.125" style="230" customWidth="1"/>
    <col min="7" max="7" width="16.625" style="230" hidden="1" customWidth="1"/>
    <col min="8" max="8" width="15.875" style="230" hidden="1" customWidth="1"/>
    <col min="9" max="9" width="18" style="230" hidden="1" customWidth="1"/>
    <col min="10" max="10" width="14.375" style="230" hidden="1" customWidth="1"/>
    <col min="11" max="11" width="68.875" style="230" customWidth="1"/>
    <col min="12" max="12" width="99.375" style="230" customWidth="1"/>
    <col min="13" max="13" width="52.125" style="230" customWidth="1"/>
    <col min="14" max="14" width="19.875" style="350" customWidth="1"/>
    <col min="15" max="15" width="16.125" style="350" customWidth="1"/>
    <col min="16" max="16" width="15.125" style="350" customWidth="1"/>
    <col min="17" max="17" width="86.375" style="190" customWidth="1"/>
    <col min="18" max="18" width="17.375" style="190" customWidth="1"/>
    <col min="19" max="20" width="20.375" style="190" customWidth="1"/>
    <col min="21" max="21" width="19.875" style="190" customWidth="1"/>
    <col min="22" max="22" width="18" style="190" customWidth="1"/>
    <col min="23" max="23" width="19.875" style="190" customWidth="1"/>
    <col min="24" max="24" width="23.375" style="190" customWidth="1"/>
    <col min="25" max="25" width="19.375" style="190" customWidth="1"/>
    <col min="26" max="26" width="12.625" style="190" hidden="1" customWidth="1"/>
    <col min="27" max="27" width="15.375" style="190" customWidth="1"/>
    <col min="28" max="28" width="17.375" style="190" customWidth="1"/>
    <col min="29" max="29" width="11.875" style="350" hidden="1" customWidth="1"/>
    <col min="30" max="30" width="11.375" style="350" customWidth="1"/>
    <col min="31" max="31" width="9.375" style="350" hidden="1" customWidth="1"/>
    <col min="32" max="32" width="18.875" style="190" customWidth="1"/>
    <col min="33" max="33" width="20.875" style="190" customWidth="1"/>
    <col min="34" max="34" width="19.625" style="190" customWidth="1"/>
    <col min="35" max="35" width="17.875" style="350" customWidth="1"/>
    <col min="36" max="36" width="15.375" style="350" customWidth="1"/>
    <col min="37" max="37" width="16.375" style="350" customWidth="1"/>
    <col min="38" max="38" width="21.375" style="190" customWidth="1"/>
    <col min="39" max="39" width="46.375" style="190" customWidth="1"/>
    <col min="40" max="40" width="29" style="190" customWidth="1"/>
    <col min="41" max="41" width="25.625" style="350" customWidth="1"/>
    <col min="42" max="42" width="16.375" style="350" customWidth="1"/>
    <col min="43" max="43" width="20" style="350" customWidth="1"/>
    <col min="44" max="44" width="31.375" style="190" customWidth="1"/>
    <col min="45" max="46" width="20.625" style="230" hidden="1" customWidth="1"/>
    <col min="47" max="48" width="27.625" style="190" hidden="1" customWidth="1"/>
    <col min="49" max="50" width="20.625" style="190" hidden="1" customWidth="1"/>
    <col min="51" max="53" width="20.875" style="190" hidden="1" customWidth="1"/>
    <col min="54" max="55" width="20.875" style="230" hidden="1" customWidth="1"/>
    <col min="56" max="57" width="27.625" style="190" hidden="1" customWidth="1"/>
    <col min="58" max="62" width="20.625" style="190" hidden="1" customWidth="1"/>
    <col min="63" max="64" width="20.875" style="190" hidden="1" customWidth="1"/>
    <col min="65" max="66" width="27.625" style="190" hidden="1" customWidth="1"/>
    <col min="67" max="73" width="20.625" style="190" hidden="1" customWidth="1"/>
    <col min="74" max="75" width="27.625" style="190" hidden="1" customWidth="1"/>
    <col min="76" max="80" width="20.625" style="190" hidden="1" customWidth="1"/>
    <col min="81" max="81" width="63.875" style="190" customWidth="1"/>
    <col min="82" max="83" width="31.375" style="190" customWidth="1"/>
    <col min="84" max="84" width="63.875" style="190" customWidth="1"/>
    <col min="85" max="86" width="31.375" style="190" customWidth="1"/>
    <col min="87" max="87" width="63.875" style="190" customWidth="1"/>
    <col min="88" max="89" width="31.375" style="190" customWidth="1"/>
    <col min="90" max="91" width="11.375" style="190" customWidth="1"/>
    <col min="92" max="100" width="11.375" style="190" hidden="1" customWidth="1"/>
    <col min="101" max="103" width="11.375" style="190" customWidth="1"/>
    <col min="104" max="105" width="13.625" style="190" hidden="1" customWidth="1"/>
    <col min="106" max="107" width="11.375" style="190" hidden="1" customWidth="1"/>
    <col min="108" max="108" width="11.375" style="190" customWidth="1"/>
    <col min="109" max="110" width="11.375" style="190"/>
    <col min="111" max="111" width="20.875" style="190" customWidth="1"/>
    <col min="112" max="112" width="21.375" style="190" customWidth="1"/>
    <col min="113" max="118" width="11.375" style="190"/>
    <col min="119" max="125" width="0" style="190" hidden="1" customWidth="1"/>
    <col min="126" max="16384" width="11.375" style="190"/>
  </cols>
  <sheetData>
    <row r="1" spans="1:125" s="166" customFormat="1" ht="26.5" customHeight="1" x14ac:dyDescent="0.25">
      <c r="A1" s="548"/>
      <c r="B1" s="551" t="s">
        <v>599</v>
      </c>
      <c r="C1" s="552"/>
      <c r="D1" s="552"/>
      <c r="E1" s="552"/>
      <c r="F1" s="552"/>
      <c r="G1" s="552"/>
      <c r="H1" s="552"/>
      <c r="I1" s="552"/>
      <c r="J1" s="552"/>
      <c r="K1" s="552"/>
      <c r="L1" s="552"/>
      <c r="M1" s="552"/>
      <c r="N1" s="552"/>
      <c r="O1" s="552"/>
      <c r="P1" s="552"/>
      <c r="Q1" s="552"/>
      <c r="R1" s="552"/>
      <c r="S1" s="552" t="s">
        <v>228</v>
      </c>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7"/>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row>
    <row r="2" spans="1:125" s="166" customFormat="1" ht="26.5" customHeight="1" x14ac:dyDescent="0.25">
      <c r="A2" s="549"/>
      <c r="B2" s="553"/>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8"/>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row>
    <row r="3" spans="1:125" ht="30.75" customHeight="1" thickBot="1" x14ac:dyDescent="0.3">
      <c r="A3" s="550"/>
      <c r="B3" s="555"/>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DO3" s="560"/>
      <c r="DP3" s="560"/>
      <c r="DQ3" s="532"/>
      <c r="DR3" s="532"/>
      <c r="DS3" s="532"/>
      <c r="DT3" s="532"/>
      <c r="DU3" s="532"/>
    </row>
    <row r="4" spans="1:125" ht="21.25" customHeight="1" thickBot="1" x14ac:dyDescent="0.3">
      <c r="A4" s="191"/>
      <c r="B4" s="359" t="s">
        <v>698</v>
      </c>
      <c r="C4" s="360">
        <v>2019</v>
      </c>
      <c r="D4" s="361"/>
      <c r="E4" s="359" t="s">
        <v>699</v>
      </c>
      <c r="F4" s="362">
        <v>43738</v>
      </c>
      <c r="G4" s="192"/>
      <c r="H4" s="192"/>
      <c r="I4" s="192"/>
      <c r="J4" s="192"/>
      <c r="K4" s="192"/>
      <c r="L4" s="192"/>
      <c r="M4" s="192"/>
      <c r="N4" s="193"/>
      <c r="O4" s="193"/>
      <c r="P4" s="193"/>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5"/>
      <c r="AT4" s="195"/>
      <c r="AU4" s="194"/>
      <c r="AV4" s="194"/>
      <c r="AW4" s="194"/>
      <c r="AX4" s="194"/>
      <c r="AY4" s="194"/>
      <c r="AZ4" s="194"/>
      <c r="BA4" s="194"/>
      <c r="BB4" s="191"/>
      <c r="BC4" s="191"/>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DO4" s="560"/>
      <c r="DP4" s="560"/>
      <c r="DQ4" s="533"/>
      <c r="DR4" s="533"/>
      <c r="DS4" s="533"/>
      <c r="DT4" s="533"/>
      <c r="DU4" s="533"/>
    </row>
    <row r="5" spans="1:125" ht="28.55" customHeight="1" x14ac:dyDescent="0.25">
      <c r="A5" s="535" t="s">
        <v>40</v>
      </c>
      <c r="B5" s="535"/>
      <c r="C5" s="535"/>
      <c r="D5" s="535"/>
      <c r="E5" s="535"/>
      <c r="F5" s="537" t="s">
        <v>41</v>
      </c>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9" t="s">
        <v>51</v>
      </c>
      <c r="AM5" s="539"/>
      <c r="AN5" s="539"/>
      <c r="AO5" s="539"/>
      <c r="AP5" s="539"/>
      <c r="AQ5" s="539"/>
      <c r="AR5" s="539"/>
      <c r="AS5" s="191"/>
      <c r="AT5" s="191"/>
      <c r="AU5" s="189"/>
      <c r="AV5" s="189"/>
      <c r="AW5" s="189"/>
      <c r="AX5" s="189"/>
      <c r="AY5" s="189"/>
      <c r="AZ5" s="189"/>
      <c r="BA5" s="189"/>
      <c r="BB5" s="191"/>
      <c r="BC5" s="191"/>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541" t="s">
        <v>231</v>
      </c>
      <c r="CD5" s="542"/>
      <c r="CE5" s="542"/>
      <c r="CF5" s="542"/>
      <c r="CG5" s="542"/>
      <c r="CH5" s="542"/>
      <c r="CI5" s="542"/>
      <c r="CJ5" s="542"/>
      <c r="CK5" s="543"/>
      <c r="DO5" s="560"/>
      <c r="DP5" s="560"/>
      <c r="DQ5" s="196" t="s">
        <v>15</v>
      </c>
      <c r="DR5" s="196" t="s">
        <v>150</v>
      </c>
      <c r="DS5" s="196" t="s">
        <v>150</v>
      </c>
      <c r="DT5" s="196">
        <v>1</v>
      </c>
      <c r="DU5" s="196">
        <v>1</v>
      </c>
    </row>
    <row r="6" spans="1:125" ht="34.5" customHeight="1" x14ac:dyDescent="0.25">
      <c r="A6" s="536"/>
      <c r="B6" s="536"/>
      <c r="C6" s="536"/>
      <c r="D6" s="536"/>
      <c r="E6" s="536"/>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40"/>
      <c r="AM6" s="540"/>
      <c r="AN6" s="540"/>
      <c r="AO6" s="540"/>
      <c r="AP6" s="540"/>
      <c r="AQ6" s="540"/>
      <c r="AR6" s="540"/>
      <c r="AS6" s="544" t="s">
        <v>189</v>
      </c>
      <c r="AT6" s="544"/>
      <c r="AU6" s="544"/>
      <c r="AV6" s="544"/>
      <c r="AW6" s="544"/>
      <c r="AX6" s="544"/>
      <c r="AY6" s="544"/>
      <c r="AZ6" s="544"/>
      <c r="BA6" s="544"/>
      <c r="BB6" s="545" t="s">
        <v>192</v>
      </c>
      <c r="BC6" s="546"/>
      <c r="BD6" s="546"/>
      <c r="BE6" s="546"/>
      <c r="BF6" s="546"/>
      <c r="BG6" s="546"/>
      <c r="BH6" s="546"/>
      <c r="BI6" s="546"/>
      <c r="BJ6" s="547"/>
      <c r="BK6" s="545" t="s">
        <v>191</v>
      </c>
      <c r="BL6" s="546"/>
      <c r="BM6" s="546"/>
      <c r="BN6" s="546"/>
      <c r="BO6" s="546"/>
      <c r="BP6" s="546"/>
      <c r="BQ6" s="546"/>
      <c r="BR6" s="546"/>
      <c r="BS6" s="547"/>
      <c r="BT6" s="545" t="s">
        <v>190</v>
      </c>
      <c r="BU6" s="546"/>
      <c r="BV6" s="546"/>
      <c r="BW6" s="546"/>
      <c r="BX6" s="546"/>
      <c r="BY6" s="546"/>
      <c r="BZ6" s="546"/>
      <c r="CA6" s="546"/>
      <c r="CB6" s="547"/>
      <c r="CC6" s="541" t="s">
        <v>232</v>
      </c>
      <c r="CD6" s="542"/>
      <c r="CE6" s="542"/>
      <c r="CF6" s="542"/>
      <c r="CG6" s="542"/>
      <c r="CH6" s="542"/>
      <c r="CI6" s="542"/>
      <c r="CJ6" s="542"/>
      <c r="CK6" s="543"/>
      <c r="DO6" s="560"/>
      <c r="DP6" s="560"/>
      <c r="DQ6" s="196" t="s">
        <v>15</v>
      </c>
      <c r="DR6" s="196" t="s">
        <v>152</v>
      </c>
      <c r="DS6" s="196" t="s">
        <v>150</v>
      </c>
      <c r="DT6" s="196">
        <v>0</v>
      </c>
      <c r="DU6" s="196">
        <v>1</v>
      </c>
    </row>
    <row r="7" spans="1:125" ht="34.5" customHeight="1" x14ac:dyDescent="0.25">
      <c r="A7" s="197"/>
      <c r="B7" s="197"/>
      <c r="C7" s="198"/>
      <c r="D7" s="197"/>
      <c r="E7" s="197"/>
      <c r="F7" s="199"/>
      <c r="G7" s="561" t="s">
        <v>255</v>
      </c>
      <c r="H7" s="561"/>
      <c r="I7" s="561"/>
      <c r="J7" s="561"/>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200"/>
      <c r="AM7" s="200"/>
      <c r="AN7" s="200"/>
      <c r="AO7" s="200"/>
      <c r="AP7" s="200"/>
      <c r="AQ7" s="200"/>
      <c r="AR7" s="200"/>
      <c r="AS7" s="201"/>
      <c r="AT7" s="202"/>
      <c r="AU7" s="201"/>
      <c r="AV7" s="203"/>
      <c r="AW7" s="203"/>
      <c r="AX7" s="202"/>
      <c r="AY7" s="201"/>
      <c r="AZ7" s="203"/>
      <c r="BA7" s="202"/>
      <c r="BB7" s="201"/>
      <c r="BC7" s="203"/>
      <c r="BD7" s="203"/>
      <c r="BE7" s="203"/>
      <c r="BF7" s="203"/>
      <c r="BG7" s="203"/>
      <c r="BH7" s="203"/>
      <c r="BI7" s="203"/>
      <c r="BJ7" s="202"/>
      <c r="BK7" s="201"/>
      <c r="BL7" s="203"/>
      <c r="BM7" s="203"/>
      <c r="BN7" s="203"/>
      <c r="BO7" s="203"/>
      <c r="BP7" s="203"/>
      <c r="BQ7" s="203"/>
      <c r="BR7" s="203"/>
      <c r="BS7" s="202"/>
      <c r="BT7" s="201"/>
      <c r="BU7" s="203"/>
      <c r="BV7" s="203"/>
      <c r="BW7" s="203"/>
      <c r="BX7" s="203"/>
      <c r="BY7" s="203"/>
      <c r="BZ7" s="203"/>
      <c r="CA7" s="203"/>
      <c r="CB7" s="202"/>
      <c r="CC7" s="204"/>
      <c r="CD7" s="205"/>
      <c r="CE7" s="206"/>
      <c r="CF7" s="206"/>
      <c r="CG7" s="205"/>
      <c r="CH7" s="206"/>
      <c r="CI7" s="206"/>
      <c r="CJ7" s="205"/>
      <c r="CK7" s="207"/>
      <c r="DO7" s="560"/>
      <c r="DP7" s="560"/>
      <c r="DQ7" s="196"/>
      <c r="DR7" s="196"/>
      <c r="DS7" s="196"/>
      <c r="DT7" s="196"/>
      <c r="DU7" s="196"/>
    </row>
    <row r="8" spans="1:125" ht="15.8" customHeight="1" x14ac:dyDescent="0.25">
      <c r="A8" s="527" t="s">
        <v>0</v>
      </c>
      <c r="B8" s="527" t="s">
        <v>1</v>
      </c>
      <c r="C8" s="512" t="s">
        <v>237</v>
      </c>
      <c r="D8" s="527" t="s">
        <v>2</v>
      </c>
      <c r="E8" s="527" t="s">
        <v>39</v>
      </c>
      <c r="F8" s="527" t="s">
        <v>250</v>
      </c>
      <c r="G8" s="527" t="s">
        <v>251</v>
      </c>
      <c r="H8" s="527" t="s">
        <v>252</v>
      </c>
      <c r="I8" s="527" t="s">
        <v>253</v>
      </c>
      <c r="J8" s="527" t="s">
        <v>254</v>
      </c>
      <c r="K8" s="527" t="s">
        <v>249</v>
      </c>
      <c r="L8" s="527" t="s">
        <v>46</v>
      </c>
      <c r="M8" s="527" t="s">
        <v>47</v>
      </c>
      <c r="N8" s="527" t="s">
        <v>35</v>
      </c>
      <c r="O8" s="527"/>
      <c r="P8" s="527"/>
      <c r="Q8" s="527" t="s">
        <v>170</v>
      </c>
      <c r="R8" s="527" t="s">
        <v>157</v>
      </c>
      <c r="S8" s="527" t="s">
        <v>176</v>
      </c>
      <c r="T8" s="527" t="s">
        <v>177</v>
      </c>
      <c r="U8" s="527" t="s">
        <v>178</v>
      </c>
      <c r="V8" s="527" t="s">
        <v>179</v>
      </c>
      <c r="W8" s="527" t="s">
        <v>180</v>
      </c>
      <c r="X8" s="527" t="s">
        <v>181</v>
      </c>
      <c r="Y8" s="527" t="s">
        <v>182</v>
      </c>
      <c r="Z8" s="527" t="s">
        <v>28</v>
      </c>
      <c r="AA8" s="527" t="s">
        <v>183</v>
      </c>
      <c r="AB8" s="527" t="s">
        <v>184</v>
      </c>
      <c r="AC8" s="208"/>
      <c r="AD8" s="527" t="s">
        <v>185</v>
      </c>
      <c r="AE8" s="209"/>
      <c r="AF8" s="527" t="s">
        <v>186</v>
      </c>
      <c r="AG8" s="527" t="s">
        <v>187</v>
      </c>
      <c r="AH8" s="527" t="s">
        <v>188</v>
      </c>
      <c r="AI8" s="527" t="s">
        <v>3</v>
      </c>
      <c r="AJ8" s="527"/>
      <c r="AK8" s="527"/>
      <c r="AL8" s="527" t="s">
        <v>48</v>
      </c>
      <c r="AM8" s="527" t="s">
        <v>159</v>
      </c>
      <c r="AN8" s="527" t="s">
        <v>160</v>
      </c>
      <c r="AO8" s="527" t="s">
        <v>161</v>
      </c>
      <c r="AP8" s="527" t="s">
        <v>36</v>
      </c>
      <c r="AQ8" s="527" t="s">
        <v>37</v>
      </c>
      <c r="AR8" s="527" t="s">
        <v>695</v>
      </c>
      <c r="AS8" s="529" t="s">
        <v>49</v>
      </c>
      <c r="AT8" s="530"/>
      <c r="AU8" s="529" t="s">
        <v>166</v>
      </c>
      <c r="AV8" s="531"/>
      <c r="AW8" s="531"/>
      <c r="AX8" s="530"/>
      <c r="AY8" s="529" t="s">
        <v>165</v>
      </c>
      <c r="AZ8" s="531"/>
      <c r="BA8" s="530"/>
      <c r="BB8" s="529" t="s">
        <v>49</v>
      </c>
      <c r="BC8" s="530"/>
      <c r="BD8" s="529" t="s">
        <v>166</v>
      </c>
      <c r="BE8" s="531"/>
      <c r="BF8" s="531"/>
      <c r="BG8" s="530"/>
      <c r="BH8" s="529" t="s">
        <v>165</v>
      </c>
      <c r="BI8" s="531"/>
      <c r="BJ8" s="530"/>
      <c r="BK8" s="529" t="s">
        <v>49</v>
      </c>
      <c r="BL8" s="530"/>
      <c r="BM8" s="529" t="s">
        <v>166</v>
      </c>
      <c r="BN8" s="531"/>
      <c r="BO8" s="531"/>
      <c r="BP8" s="530"/>
      <c r="BQ8" s="529" t="s">
        <v>165</v>
      </c>
      <c r="BR8" s="531"/>
      <c r="BS8" s="530"/>
      <c r="BT8" s="529" t="s">
        <v>49</v>
      </c>
      <c r="BU8" s="530"/>
      <c r="BV8" s="529" t="s">
        <v>166</v>
      </c>
      <c r="BW8" s="531"/>
      <c r="BX8" s="531"/>
      <c r="BY8" s="530"/>
      <c r="BZ8" s="529" t="s">
        <v>165</v>
      </c>
      <c r="CA8" s="531"/>
      <c r="CB8" s="530"/>
      <c r="CC8" s="527" t="s">
        <v>234</v>
      </c>
      <c r="CD8" s="512" t="s">
        <v>230</v>
      </c>
      <c r="CE8" s="527" t="s">
        <v>233</v>
      </c>
      <c r="CF8" s="527" t="s">
        <v>235</v>
      </c>
      <c r="CG8" s="512" t="s">
        <v>230</v>
      </c>
      <c r="CH8" s="527" t="s">
        <v>233</v>
      </c>
      <c r="CI8" s="527" t="s">
        <v>236</v>
      </c>
      <c r="CJ8" s="512" t="s">
        <v>230</v>
      </c>
      <c r="CK8" s="527" t="s">
        <v>233</v>
      </c>
      <c r="DA8" s="534" t="s">
        <v>154</v>
      </c>
      <c r="DB8" s="534"/>
      <c r="DC8" s="534"/>
      <c r="DO8" s="560"/>
      <c r="DP8" s="560"/>
      <c r="DQ8" s="196" t="s">
        <v>15</v>
      </c>
      <c r="DR8" s="196" t="s">
        <v>150</v>
      </c>
      <c r="DS8" s="196" t="s">
        <v>152</v>
      </c>
      <c r="DT8" s="196">
        <v>1</v>
      </c>
      <c r="DU8" s="196">
        <v>0</v>
      </c>
    </row>
    <row r="9" spans="1:125" ht="65.25" customHeight="1" thickBot="1" x14ac:dyDescent="0.3">
      <c r="A9" s="527"/>
      <c r="B9" s="527"/>
      <c r="C9" s="513"/>
      <c r="D9" s="512"/>
      <c r="E9" s="512"/>
      <c r="F9" s="512"/>
      <c r="G9" s="512"/>
      <c r="H9" s="512"/>
      <c r="I9" s="512"/>
      <c r="J9" s="512"/>
      <c r="K9" s="512"/>
      <c r="L9" s="512"/>
      <c r="M9" s="512"/>
      <c r="N9" s="210" t="s">
        <v>4</v>
      </c>
      <c r="O9" s="210" t="s">
        <v>5</v>
      </c>
      <c r="P9" s="210" t="s">
        <v>6</v>
      </c>
      <c r="Q9" s="512"/>
      <c r="R9" s="512"/>
      <c r="S9" s="512"/>
      <c r="T9" s="512" t="s">
        <v>171</v>
      </c>
      <c r="U9" s="512" t="s">
        <v>56</v>
      </c>
      <c r="V9" s="512" t="s">
        <v>172</v>
      </c>
      <c r="W9" s="512" t="s">
        <v>173</v>
      </c>
      <c r="X9" s="512" t="s">
        <v>174</v>
      </c>
      <c r="Y9" s="512" t="s">
        <v>175</v>
      </c>
      <c r="Z9" s="512"/>
      <c r="AA9" s="512"/>
      <c r="AB9" s="512"/>
      <c r="AC9" s="211"/>
      <c r="AD9" s="512"/>
      <c r="AE9" s="210" t="s">
        <v>573</v>
      </c>
      <c r="AF9" s="512"/>
      <c r="AG9" s="512"/>
      <c r="AH9" s="512"/>
      <c r="AI9" s="210" t="s">
        <v>4</v>
      </c>
      <c r="AJ9" s="210" t="s">
        <v>5</v>
      </c>
      <c r="AK9" s="210" t="s">
        <v>6</v>
      </c>
      <c r="AL9" s="512"/>
      <c r="AM9" s="512"/>
      <c r="AN9" s="512"/>
      <c r="AO9" s="512"/>
      <c r="AP9" s="512"/>
      <c r="AQ9" s="512"/>
      <c r="AR9" s="512"/>
      <c r="AS9" s="212" t="s">
        <v>163</v>
      </c>
      <c r="AT9" s="212" t="s">
        <v>50</v>
      </c>
      <c r="AU9" s="212" t="s">
        <v>169</v>
      </c>
      <c r="AV9" s="212" t="s">
        <v>38</v>
      </c>
      <c r="AW9" s="212" t="s">
        <v>164</v>
      </c>
      <c r="AX9" s="212" t="s">
        <v>32</v>
      </c>
      <c r="AY9" s="212" t="s">
        <v>167</v>
      </c>
      <c r="AZ9" s="212" t="s">
        <v>168</v>
      </c>
      <c r="BA9" s="212" t="s">
        <v>34</v>
      </c>
      <c r="BB9" s="212" t="s">
        <v>163</v>
      </c>
      <c r="BC9" s="212" t="s">
        <v>50</v>
      </c>
      <c r="BD9" s="212" t="s">
        <v>169</v>
      </c>
      <c r="BE9" s="212" t="s">
        <v>38</v>
      </c>
      <c r="BF9" s="212" t="s">
        <v>164</v>
      </c>
      <c r="BG9" s="212" t="s">
        <v>32</v>
      </c>
      <c r="BH9" s="212" t="s">
        <v>167</v>
      </c>
      <c r="BI9" s="212" t="s">
        <v>168</v>
      </c>
      <c r="BJ9" s="212" t="s">
        <v>34</v>
      </c>
      <c r="BK9" s="212" t="s">
        <v>163</v>
      </c>
      <c r="BL9" s="212" t="s">
        <v>50</v>
      </c>
      <c r="BM9" s="212" t="s">
        <v>169</v>
      </c>
      <c r="BN9" s="212" t="s">
        <v>38</v>
      </c>
      <c r="BO9" s="212" t="s">
        <v>164</v>
      </c>
      <c r="BP9" s="212" t="s">
        <v>32</v>
      </c>
      <c r="BQ9" s="212" t="s">
        <v>167</v>
      </c>
      <c r="BR9" s="212" t="s">
        <v>168</v>
      </c>
      <c r="BS9" s="212" t="s">
        <v>34</v>
      </c>
      <c r="BT9" s="212" t="s">
        <v>163</v>
      </c>
      <c r="BU9" s="212" t="s">
        <v>50</v>
      </c>
      <c r="BV9" s="212" t="s">
        <v>169</v>
      </c>
      <c r="BW9" s="212" t="s">
        <v>38</v>
      </c>
      <c r="BX9" s="212" t="s">
        <v>164</v>
      </c>
      <c r="BY9" s="212" t="s">
        <v>32</v>
      </c>
      <c r="BZ9" s="212" t="s">
        <v>167</v>
      </c>
      <c r="CA9" s="212" t="s">
        <v>168</v>
      </c>
      <c r="CB9" s="212" t="s">
        <v>34</v>
      </c>
      <c r="CC9" s="512"/>
      <c r="CD9" s="528"/>
      <c r="CE9" s="512"/>
      <c r="CF9" s="512"/>
      <c r="CG9" s="528"/>
      <c r="CH9" s="512"/>
      <c r="CI9" s="512"/>
      <c r="CJ9" s="528"/>
      <c r="CK9" s="512"/>
      <c r="CU9" s="167" t="s">
        <v>138</v>
      </c>
      <c r="CV9" s="167" t="s">
        <v>139</v>
      </c>
      <c r="CZ9" s="167" t="s">
        <v>138</v>
      </c>
      <c r="DA9" s="167" t="s">
        <v>138</v>
      </c>
      <c r="DB9" s="167" t="s">
        <v>139</v>
      </c>
      <c r="DC9" s="167" t="s">
        <v>139</v>
      </c>
      <c r="DO9" s="213"/>
      <c r="DP9" s="213"/>
      <c r="DQ9" s="214" t="s">
        <v>142</v>
      </c>
      <c r="DR9" s="214" t="s">
        <v>153</v>
      </c>
      <c r="DS9" s="214" t="s">
        <v>153</v>
      </c>
      <c r="DT9" s="213"/>
      <c r="DU9" s="213"/>
    </row>
    <row r="10" spans="1:125" s="230" customFormat="1" ht="150.80000000000001" hidden="1" customHeight="1" x14ac:dyDescent="0.25">
      <c r="A10" s="504" t="s">
        <v>24</v>
      </c>
      <c r="B10" s="504" t="s">
        <v>27</v>
      </c>
      <c r="C10" s="506" t="s">
        <v>240</v>
      </c>
      <c r="D10" s="508" t="s">
        <v>205</v>
      </c>
      <c r="E10" s="511" t="s">
        <v>609</v>
      </c>
      <c r="F10" s="499" t="s">
        <v>616</v>
      </c>
      <c r="G10" s="499"/>
      <c r="H10" s="499"/>
      <c r="I10" s="499"/>
      <c r="J10" s="499"/>
      <c r="K10" s="499" t="s">
        <v>612</v>
      </c>
      <c r="L10" s="511" t="s">
        <v>610</v>
      </c>
      <c r="M10" s="511" t="s">
        <v>611</v>
      </c>
      <c r="N10" s="499" t="s">
        <v>9</v>
      </c>
      <c r="O10" s="499" t="s">
        <v>16</v>
      </c>
      <c r="P10" s="489" t="str">
        <f>INDEX(Validacion!$C$15:$G$19,Tesoreria!CU10:CU12,Tesoreria!CV10:CV12)</f>
        <v>Moderada</v>
      </c>
      <c r="Q10" s="185" t="s">
        <v>693</v>
      </c>
      <c r="R10" s="215" t="s">
        <v>158</v>
      </c>
      <c r="S10" s="215" t="s">
        <v>58</v>
      </c>
      <c r="T10" s="215" t="s">
        <v>59</v>
      </c>
      <c r="U10" s="215" t="s">
        <v>60</v>
      </c>
      <c r="V10" s="215" t="s">
        <v>61</v>
      </c>
      <c r="W10" s="215" t="s">
        <v>62</v>
      </c>
      <c r="X10" s="215" t="s">
        <v>75</v>
      </c>
      <c r="Y10" s="215" t="s">
        <v>63</v>
      </c>
      <c r="Z10" s="216">
        <f t="shared" ref="Z10:Z19" si="0">IF(S10="Asignado",15,0)+IF(T10="Adecuado",15,0)+IF(U10="Oportuna",15,0)+IF(V10="Prevenir",15,IF(V10="Detectar",10,0))+IF(W10="Confiable",15,0)+IF(X10="Se investigan y resuelven oportunamente",15,0)+IF(Y10="Completa",10,IF(Y10="Incompleta",5,0))</f>
        <v>100</v>
      </c>
      <c r="AA10" s="217" t="str">
        <f>IF(Z10&gt;=96,"Fuerte",IF(OR(Z10=95,Z10&gt;=86),"Moderado","Débil"))</f>
        <v>Fuerte</v>
      </c>
      <c r="AB10" s="216" t="s">
        <v>141</v>
      </c>
      <c r="AC10" s="218">
        <f t="shared" ref="AC10:AC19" si="1">IF(AA10="Fuerte",100,IF(AA10="Moderado",50,0))+IF(AB10="Fuerte",100,IF(AB10="Moderado",50,0))</f>
        <v>200</v>
      </c>
      <c r="AD10" s="219" t="str">
        <f>IF(AND(AA10="Moderado",AB10="Moderado",AC10=100),"Moderado",IF(AC10=200,"Fuerte",IF(OR(AC10=150,),"Moderado","Débil")))</f>
        <v>Fuerte</v>
      </c>
      <c r="AE10" s="500">
        <f>(IF(AD10="Fuerte",100,IF(AD10="Moderado",50,0))+IF(AD11="Fuerte",100,IF(AD11="Moderado",50,0))+(IF(AD12="Fuerte",100,IF(AD12="Moderado",50,0)))/3)</f>
        <v>116.66666666666667</v>
      </c>
      <c r="AF10" s="489" t="str">
        <f>IF(AE10&gt;=100,"Fuerte",IF(OR(AE10=99,AE10&gt;=50),"Moderado","Débil"))</f>
        <v>Fuerte</v>
      </c>
      <c r="AG10" s="499" t="s">
        <v>150</v>
      </c>
      <c r="AH10" s="499" t="s">
        <v>151</v>
      </c>
      <c r="AI10" s="489" t="s">
        <v>10</v>
      </c>
      <c r="AJ10" s="489" t="s">
        <v>15</v>
      </c>
      <c r="AK10" s="489" t="str">
        <f>INDEX(Validacion!$C$15:$G$19,Tesoreria!CZ10:CZ12,Tesoreria!DB10:DB12)</f>
        <v>Moderada</v>
      </c>
      <c r="AL10" s="524" t="s">
        <v>229</v>
      </c>
      <c r="AM10" s="185" t="s">
        <v>602</v>
      </c>
      <c r="AN10" s="185"/>
      <c r="AO10" s="216"/>
      <c r="AP10" s="173"/>
      <c r="AQ10" s="173"/>
      <c r="AR10" s="220"/>
      <c r="AS10" s="221"/>
      <c r="AT10" s="221"/>
      <c r="AU10" s="222"/>
      <c r="AV10" s="220"/>
      <c r="AW10" s="220"/>
      <c r="AX10" s="223"/>
      <c r="AY10" s="521"/>
      <c r="AZ10" s="224"/>
      <c r="BA10" s="521"/>
      <c r="BB10" s="221"/>
      <c r="BC10" s="220"/>
      <c r="BD10" s="185"/>
      <c r="BE10" s="185"/>
      <c r="BF10" s="225"/>
      <c r="BG10" s="226"/>
      <c r="BH10" s="515"/>
      <c r="BI10" s="515"/>
      <c r="BJ10" s="518"/>
      <c r="BK10" s="221"/>
      <c r="BL10" s="220"/>
      <c r="BM10" s="185"/>
      <c r="BN10" s="185"/>
      <c r="BO10" s="227"/>
      <c r="BP10" s="226"/>
      <c r="BQ10" s="515"/>
      <c r="BR10" s="515"/>
      <c r="BS10" s="518"/>
      <c r="BT10" s="228"/>
      <c r="BU10" s="228"/>
      <c r="BV10" s="228"/>
      <c r="BW10" s="228"/>
      <c r="BX10" s="228"/>
      <c r="BY10" s="228"/>
      <c r="BZ10" s="228"/>
      <c r="CA10" s="228"/>
      <c r="CB10" s="228"/>
      <c r="CC10" s="220"/>
      <c r="CD10" s="220"/>
      <c r="CE10" s="220"/>
      <c r="CF10" s="220"/>
      <c r="CG10" s="220"/>
      <c r="CH10" s="220"/>
      <c r="CI10" s="220"/>
      <c r="CJ10" s="220"/>
      <c r="CK10" s="229"/>
      <c r="CU10" s="480">
        <f>VLOOKUP(N10,Validacion!$I$15:$M$19,2,FALSE)</f>
        <v>3</v>
      </c>
      <c r="CV10" s="480">
        <f>VLOOKUP(O10,Validacion!$I$23:$J$27,2,FALSE)</f>
        <v>2</v>
      </c>
      <c r="CZ10" s="480">
        <f>VLOOKUP($AI10,Validacion!$I$15:$M$19,2,FALSE)</f>
        <v>2</v>
      </c>
      <c r="DA10" s="480"/>
      <c r="DB10" s="480">
        <f>VLOOKUP($AJ10,Validacion!$I$23:$J$27,2,FALSE)</f>
        <v>3</v>
      </c>
      <c r="DC10" s="514"/>
    </row>
    <row r="11" spans="1:125" s="230" customFormat="1" ht="119.9" hidden="1" customHeight="1" x14ac:dyDescent="0.25">
      <c r="A11" s="504"/>
      <c r="B11" s="504"/>
      <c r="C11" s="507"/>
      <c r="D11" s="509"/>
      <c r="E11" s="504"/>
      <c r="F11" s="482"/>
      <c r="G11" s="482"/>
      <c r="H11" s="482"/>
      <c r="I11" s="482"/>
      <c r="J11" s="482"/>
      <c r="K11" s="482"/>
      <c r="L11" s="504"/>
      <c r="M11" s="504"/>
      <c r="N11" s="482"/>
      <c r="O11" s="482"/>
      <c r="P11" s="490"/>
      <c r="Q11" s="231" t="s">
        <v>694</v>
      </c>
      <c r="R11" s="232" t="s">
        <v>223</v>
      </c>
      <c r="S11" s="232" t="s">
        <v>65</v>
      </c>
      <c r="T11" s="232" t="s">
        <v>66</v>
      </c>
      <c r="U11" s="232" t="s">
        <v>67</v>
      </c>
      <c r="V11" s="232" t="s">
        <v>73</v>
      </c>
      <c r="W11" s="232" t="s">
        <v>74</v>
      </c>
      <c r="X11" s="232" t="s">
        <v>76</v>
      </c>
      <c r="Y11" s="232" t="s">
        <v>77</v>
      </c>
      <c r="Z11" s="233">
        <f t="shared" si="0"/>
        <v>5</v>
      </c>
      <c r="AA11" s="234" t="str">
        <f t="shared" ref="AA11:AA12" si="2">IF(Z11&gt;=96,"Fuerte",IF(OR(Z11=95,Z11&gt;=86),"Moderado","Débil"))</f>
        <v>Débil</v>
      </c>
      <c r="AB11" s="233" t="s">
        <v>15</v>
      </c>
      <c r="AC11" s="235">
        <f t="shared" si="1"/>
        <v>50</v>
      </c>
      <c r="AD11" s="236" t="str">
        <f t="shared" ref="AD11:AD12" si="3">IF(AND(AA11="Moderado",AB11="Moderado",AC11=100),"Moderado",IF(AC11=200,"Fuerte",IF(OR(AC11=150,),"Moderado","Débil")))</f>
        <v>Débil</v>
      </c>
      <c r="AE11" s="501"/>
      <c r="AF11" s="490"/>
      <c r="AG11" s="482"/>
      <c r="AH11" s="482"/>
      <c r="AI11" s="490"/>
      <c r="AJ11" s="490"/>
      <c r="AK11" s="490"/>
      <c r="AL11" s="525"/>
      <c r="AM11" s="237" t="s">
        <v>603</v>
      </c>
      <c r="AN11" s="237"/>
      <c r="AO11" s="233"/>
      <c r="AP11" s="84"/>
      <c r="AQ11" s="84"/>
      <c r="AR11" s="231"/>
      <c r="AS11" s="238"/>
      <c r="AT11" s="238"/>
      <c r="AU11" s="239"/>
      <c r="AV11" s="239"/>
      <c r="AW11" s="239"/>
      <c r="AX11" s="240"/>
      <c r="AY11" s="522"/>
      <c r="AZ11" s="241"/>
      <c r="BA11" s="522"/>
      <c r="BB11" s="238"/>
      <c r="BC11" s="238"/>
      <c r="BD11" s="237"/>
      <c r="BE11" s="237"/>
      <c r="BF11" s="242"/>
      <c r="BG11" s="243"/>
      <c r="BH11" s="516"/>
      <c r="BI11" s="516"/>
      <c r="BJ11" s="519"/>
      <c r="BK11" s="238"/>
      <c r="BL11" s="238"/>
      <c r="BM11" s="237"/>
      <c r="BN11" s="237"/>
      <c r="BO11" s="244"/>
      <c r="BP11" s="243"/>
      <c r="BQ11" s="516"/>
      <c r="BR11" s="516"/>
      <c r="BS11" s="519"/>
      <c r="BT11" s="245"/>
      <c r="BU11" s="245"/>
      <c r="BV11" s="245"/>
      <c r="BW11" s="245"/>
      <c r="BX11" s="245"/>
      <c r="BY11" s="245"/>
      <c r="BZ11" s="245"/>
      <c r="CA11" s="245"/>
      <c r="CB11" s="245"/>
      <c r="CC11" s="231"/>
      <c r="CD11" s="231"/>
      <c r="CE11" s="231"/>
      <c r="CF11" s="231"/>
      <c r="CG11" s="231"/>
      <c r="CH11" s="231"/>
      <c r="CI11" s="231"/>
      <c r="CJ11" s="231"/>
      <c r="CK11" s="246"/>
      <c r="CU11" s="481"/>
      <c r="CV11" s="481"/>
      <c r="CZ11" s="481"/>
      <c r="DA11" s="481"/>
      <c r="DB11" s="481"/>
      <c r="DC11" s="514"/>
    </row>
    <row r="12" spans="1:125" s="230" customFormat="1" ht="97.3" hidden="1" customHeight="1" thickBot="1" x14ac:dyDescent="0.3">
      <c r="A12" s="505"/>
      <c r="B12" s="505"/>
      <c r="C12" s="507"/>
      <c r="D12" s="510"/>
      <c r="E12" s="505"/>
      <c r="F12" s="480"/>
      <c r="G12" s="480"/>
      <c r="H12" s="480"/>
      <c r="I12" s="480"/>
      <c r="J12" s="480"/>
      <c r="K12" s="480"/>
      <c r="L12" s="505"/>
      <c r="M12" s="505"/>
      <c r="N12" s="480"/>
      <c r="O12" s="480"/>
      <c r="P12" s="491"/>
      <c r="Q12" s="239"/>
      <c r="R12" s="247" t="s">
        <v>223</v>
      </c>
      <c r="S12" s="247" t="s">
        <v>58</v>
      </c>
      <c r="T12" s="247" t="s">
        <v>59</v>
      </c>
      <c r="U12" s="247" t="s">
        <v>60</v>
      </c>
      <c r="V12" s="247" t="s">
        <v>72</v>
      </c>
      <c r="W12" s="247" t="s">
        <v>62</v>
      </c>
      <c r="X12" s="247" t="s">
        <v>75</v>
      </c>
      <c r="Y12" s="247" t="s">
        <v>77</v>
      </c>
      <c r="Z12" s="248">
        <f t="shared" si="0"/>
        <v>90</v>
      </c>
      <c r="AA12" s="249" t="str">
        <f t="shared" si="2"/>
        <v>Moderado</v>
      </c>
      <c r="AB12" s="248" t="s">
        <v>15</v>
      </c>
      <c r="AC12" s="250">
        <f t="shared" si="1"/>
        <v>100</v>
      </c>
      <c r="AD12" s="251" t="str">
        <f t="shared" si="3"/>
        <v>Moderado</v>
      </c>
      <c r="AE12" s="502"/>
      <c r="AF12" s="491"/>
      <c r="AG12" s="480"/>
      <c r="AH12" s="480"/>
      <c r="AI12" s="491"/>
      <c r="AJ12" s="491"/>
      <c r="AK12" s="491"/>
      <c r="AL12" s="526"/>
      <c r="AM12" s="252" t="s">
        <v>604</v>
      </c>
      <c r="AN12" s="252"/>
      <c r="AO12" s="253"/>
      <c r="AP12" s="174"/>
      <c r="AQ12" s="174"/>
      <c r="AR12" s="254"/>
      <c r="AS12" s="255"/>
      <c r="AT12" s="255"/>
      <c r="AU12" s="254"/>
      <c r="AV12" s="254"/>
      <c r="AW12" s="254"/>
      <c r="AX12" s="256"/>
      <c r="AY12" s="523"/>
      <c r="AZ12" s="257"/>
      <c r="BA12" s="523"/>
      <c r="BB12" s="255"/>
      <c r="BC12" s="255"/>
      <c r="BD12" s="252"/>
      <c r="BE12" s="252"/>
      <c r="BF12" s="258"/>
      <c r="BG12" s="259"/>
      <c r="BH12" s="517"/>
      <c r="BI12" s="517"/>
      <c r="BJ12" s="520"/>
      <c r="BK12" s="255"/>
      <c r="BL12" s="255"/>
      <c r="BM12" s="252"/>
      <c r="BN12" s="252"/>
      <c r="BO12" s="260"/>
      <c r="BP12" s="259"/>
      <c r="BQ12" s="517"/>
      <c r="BR12" s="517"/>
      <c r="BS12" s="520"/>
      <c r="BT12" s="261"/>
      <c r="BU12" s="261"/>
      <c r="BV12" s="261"/>
      <c r="BW12" s="261"/>
      <c r="BX12" s="261"/>
      <c r="BY12" s="261"/>
      <c r="BZ12" s="261"/>
      <c r="CA12" s="261"/>
      <c r="CB12" s="261"/>
      <c r="CC12" s="254"/>
      <c r="CD12" s="254"/>
      <c r="CE12" s="254"/>
      <c r="CF12" s="254"/>
      <c r="CG12" s="254"/>
      <c r="CH12" s="254"/>
      <c r="CI12" s="254"/>
      <c r="CJ12" s="254"/>
      <c r="CK12" s="262"/>
      <c r="CU12" s="481"/>
      <c r="CV12" s="481"/>
      <c r="CZ12" s="481"/>
      <c r="DA12" s="481"/>
      <c r="DB12" s="481"/>
      <c r="DC12" s="514"/>
    </row>
    <row r="13" spans="1:125" s="230" customFormat="1" ht="15.8" hidden="1" customHeight="1" x14ac:dyDescent="0.25">
      <c r="A13" s="504" t="s">
        <v>24</v>
      </c>
      <c r="B13" s="504" t="s">
        <v>27</v>
      </c>
      <c r="C13" s="506" t="s">
        <v>240</v>
      </c>
      <c r="D13" s="508" t="s">
        <v>205</v>
      </c>
      <c r="E13" s="511" t="s">
        <v>609</v>
      </c>
      <c r="F13" s="499" t="s">
        <v>617</v>
      </c>
      <c r="G13" s="499"/>
      <c r="H13" s="499"/>
      <c r="I13" s="499"/>
      <c r="J13" s="499"/>
      <c r="K13" s="499" t="s">
        <v>613</v>
      </c>
      <c r="L13" s="492" t="s">
        <v>614</v>
      </c>
      <c r="M13" s="492" t="s">
        <v>615</v>
      </c>
      <c r="N13" s="499" t="s">
        <v>9</v>
      </c>
      <c r="O13" s="499" t="s">
        <v>13</v>
      </c>
      <c r="P13" s="489" t="str">
        <f>INDEX(Validacion!$C$15:$G$19,Tesoreria!CU13:CU15,Tesoreria!CV13:CV15)</f>
        <v>Extrema</v>
      </c>
      <c r="Q13" s="185"/>
      <c r="R13" s="215" t="s">
        <v>158</v>
      </c>
      <c r="S13" s="215" t="s">
        <v>65</v>
      </c>
      <c r="T13" s="215" t="s">
        <v>59</v>
      </c>
      <c r="U13" s="215" t="s">
        <v>60</v>
      </c>
      <c r="V13" s="215" t="s">
        <v>73</v>
      </c>
      <c r="W13" s="215" t="s">
        <v>74</v>
      </c>
      <c r="X13" s="215" t="s">
        <v>75</v>
      </c>
      <c r="Y13" s="215" t="s">
        <v>63</v>
      </c>
      <c r="Z13" s="216">
        <f t="shared" si="0"/>
        <v>55</v>
      </c>
      <c r="AA13" s="217" t="str">
        <f t="shared" ref="AA13:AA19" si="4">IF(Z13&gt;=96,"Fuerte",IF(OR(Z13=95,Z13&gt;=86),"Moderado","Débil"))</f>
        <v>Débil</v>
      </c>
      <c r="AB13" s="216" t="s">
        <v>133</v>
      </c>
      <c r="AC13" s="218">
        <f t="shared" si="1"/>
        <v>0</v>
      </c>
      <c r="AD13" s="219" t="str">
        <f t="shared" ref="AD13:AD19" si="5">IF(AND(AA13="Moderado",AB13="Moderado",AC13=100),"Moderado",IF(AC13=200,"Fuerte",IF(OR(AC13=150,),"Moderado","Débil")))</f>
        <v>Débil</v>
      </c>
      <c r="AE13" s="500">
        <f>(IF(AD13="Fuerte",100,IF(AD13="Moderado",50,0))+IF(AD14="Fuerte",100,IF(AD14="Moderado",50,0))+(IF(AD15="Fuerte",100,IF(AD15="Moderado",50,0)))/3)</f>
        <v>100</v>
      </c>
      <c r="AF13" s="489" t="str">
        <f>IF(AE13&gt;=100,"Fuerte",IF(OR(AE13=99,AE13&gt;=50),"Moderado","Débil"))</f>
        <v>Fuerte</v>
      </c>
      <c r="AG13" s="499" t="s">
        <v>151</v>
      </c>
      <c r="AH13" s="499" t="s">
        <v>152</v>
      </c>
      <c r="AI13" s="489" t="s">
        <v>8</v>
      </c>
      <c r="AJ13" s="489" t="s">
        <v>14</v>
      </c>
      <c r="AK13" s="489" t="str">
        <f>INDEX(Validacion!$C$15:$G$19,Tesoreria!CZ13:CZ15,Tesoreria!DB13:DB15)</f>
        <v>Extrema</v>
      </c>
      <c r="AL13" s="438"/>
      <c r="AM13" s="185"/>
      <c r="AN13" s="185"/>
      <c r="AO13" s="216"/>
      <c r="AP13" s="173"/>
      <c r="AQ13" s="173"/>
      <c r="AR13" s="220"/>
      <c r="AS13" s="221"/>
      <c r="AT13" s="221"/>
      <c r="AU13" s="220"/>
      <c r="AV13" s="220"/>
      <c r="AW13" s="220"/>
      <c r="AX13" s="263"/>
      <c r="AY13" s="220"/>
      <c r="AZ13" s="220"/>
      <c r="BA13" s="220"/>
      <c r="BB13" s="221"/>
      <c r="BC13" s="221"/>
      <c r="BD13" s="185"/>
      <c r="BE13" s="185"/>
      <c r="BF13" s="216"/>
      <c r="BG13" s="264"/>
      <c r="BH13" s="185"/>
      <c r="BI13" s="185"/>
      <c r="BJ13" s="265"/>
      <c r="BK13" s="221"/>
      <c r="BL13" s="221"/>
      <c r="BM13" s="185"/>
      <c r="BN13" s="185"/>
      <c r="BO13" s="216"/>
      <c r="BP13" s="264"/>
      <c r="BQ13" s="185"/>
      <c r="BR13" s="185"/>
      <c r="BS13" s="265"/>
      <c r="BT13" s="228"/>
      <c r="BU13" s="228"/>
      <c r="BV13" s="228"/>
      <c r="BW13" s="228"/>
      <c r="BX13" s="228"/>
      <c r="BY13" s="228"/>
      <c r="BZ13" s="228"/>
      <c r="CA13" s="228"/>
      <c r="CB13" s="228"/>
      <c r="CC13" s="220"/>
      <c r="CD13" s="220"/>
      <c r="CE13" s="220"/>
      <c r="CF13" s="220"/>
      <c r="CG13" s="220"/>
      <c r="CH13" s="220"/>
      <c r="CI13" s="220"/>
      <c r="CJ13" s="220"/>
      <c r="CK13" s="229"/>
      <c r="CU13" s="480">
        <f>VLOOKUP(N13,Validacion!$I$15:$M$19,2,FALSE)</f>
        <v>3</v>
      </c>
      <c r="CV13" s="480">
        <f>VLOOKUP(O13,Validacion!$I$23:$J$27,2,FALSE)</f>
        <v>5</v>
      </c>
      <c r="CZ13" s="480">
        <f>VLOOKUP($AI13,Validacion!$I$15:$M$19,2,FALSE)</f>
        <v>4</v>
      </c>
      <c r="DA13" s="482"/>
      <c r="DB13" s="480">
        <f>VLOOKUP($AJ13,Validacion!$I$23:$J$27,2,FALSE)</f>
        <v>4</v>
      </c>
      <c r="DC13" s="482"/>
    </row>
    <row r="14" spans="1:125" s="230" customFormat="1" ht="15.8" hidden="1" customHeight="1" x14ac:dyDescent="0.25">
      <c r="A14" s="504"/>
      <c r="B14" s="504"/>
      <c r="C14" s="507"/>
      <c r="D14" s="509"/>
      <c r="E14" s="504"/>
      <c r="F14" s="482"/>
      <c r="G14" s="482"/>
      <c r="H14" s="482"/>
      <c r="I14" s="482"/>
      <c r="J14" s="482"/>
      <c r="K14" s="482"/>
      <c r="L14" s="493"/>
      <c r="M14" s="493"/>
      <c r="N14" s="482"/>
      <c r="O14" s="482"/>
      <c r="P14" s="490"/>
      <c r="Q14" s="237"/>
      <c r="R14" s="232" t="s">
        <v>158</v>
      </c>
      <c r="S14" s="232" t="s">
        <v>58</v>
      </c>
      <c r="T14" s="232" t="s">
        <v>59</v>
      </c>
      <c r="U14" s="232" t="s">
        <v>60</v>
      </c>
      <c r="V14" s="232" t="s">
        <v>61</v>
      </c>
      <c r="W14" s="232" t="s">
        <v>62</v>
      </c>
      <c r="X14" s="232" t="s">
        <v>75</v>
      </c>
      <c r="Y14" s="232" t="s">
        <v>63</v>
      </c>
      <c r="Z14" s="233">
        <f t="shared" si="0"/>
        <v>100</v>
      </c>
      <c r="AA14" s="234" t="str">
        <f t="shared" si="4"/>
        <v>Fuerte</v>
      </c>
      <c r="AB14" s="233" t="s">
        <v>141</v>
      </c>
      <c r="AC14" s="235">
        <f t="shared" si="1"/>
        <v>200</v>
      </c>
      <c r="AD14" s="236" t="str">
        <f t="shared" si="5"/>
        <v>Fuerte</v>
      </c>
      <c r="AE14" s="501"/>
      <c r="AF14" s="490"/>
      <c r="AG14" s="482"/>
      <c r="AH14" s="482"/>
      <c r="AI14" s="490"/>
      <c r="AJ14" s="490"/>
      <c r="AK14" s="490"/>
      <c r="AL14" s="439"/>
      <c r="AM14" s="266"/>
      <c r="AN14" s="266"/>
      <c r="AO14" s="267"/>
      <c r="AP14" s="172"/>
      <c r="AQ14" s="172"/>
      <c r="AR14" s="268"/>
      <c r="AS14" s="269"/>
      <c r="AT14" s="269"/>
      <c r="AU14" s="268"/>
      <c r="AV14" s="268"/>
      <c r="AW14" s="268"/>
      <c r="AX14" s="270"/>
      <c r="AY14" s="268"/>
      <c r="AZ14" s="268"/>
      <c r="BA14" s="268"/>
      <c r="BB14" s="269"/>
      <c r="BC14" s="269"/>
      <c r="BD14" s="266"/>
      <c r="BE14" s="266"/>
      <c r="BF14" s="267"/>
      <c r="BG14" s="271"/>
      <c r="BH14" s="266"/>
      <c r="BI14" s="266"/>
      <c r="BJ14" s="272"/>
      <c r="BK14" s="269"/>
      <c r="BL14" s="269"/>
      <c r="BM14" s="266"/>
      <c r="BN14" s="266"/>
      <c r="BO14" s="267"/>
      <c r="BP14" s="271"/>
      <c r="BQ14" s="266"/>
      <c r="BR14" s="266"/>
      <c r="BS14" s="272"/>
      <c r="BT14" s="273"/>
      <c r="BU14" s="273"/>
      <c r="BV14" s="273"/>
      <c r="BW14" s="273"/>
      <c r="BX14" s="273"/>
      <c r="BY14" s="273"/>
      <c r="BZ14" s="273"/>
      <c r="CA14" s="273"/>
      <c r="CB14" s="273"/>
      <c r="CC14" s="268"/>
      <c r="CD14" s="268"/>
      <c r="CE14" s="268"/>
      <c r="CF14" s="268"/>
      <c r="CG14" s="268"/>
      <c r="CH14" s="268"/>
      <c r="CI14" s="268"/>
      <c r="CJ14" s="268"/>
      <c r="CK14" s="274"/>
      <c r="CU14" s="481"/>
      <c r="CV14" s="481"/>
      <c r="CZ14" s="481"/>
      <c r="DA14" s="482"/>
      <c r="DB14" s="481"/>
      <c r="DC14" s="482"/>
    </row>
    <row r="15" spans="1:125" s="230" customFormat="1" ht="15.8" hidden="1" customHeight="1" thickBot="1" x14ac:dyDescent="0.3">
      <c r="A15" s="505"/>
      <c r="B15" s="505"/>
      <c r="C15" s="507"/>
      <c r="D15" s="510"/>
      <c r="E15" s="505"/>
      <c r="F15" s="480"/>
      <c r="G15" s="480"/>
      <c r="H15" s="480"/>
      <c r="I15" s="480"/>
      <c r="J15" s="480"/>
      <c r="K15" s="480"/>
      <c r="L15" s="494"/>
      <c r="M15" s="494"/>
      <c r="N15" s="480"/>
      <c r="O15" s="480"/>
      <c r="P15" s="491"/>
      <c r="Q15" s="275"/>
      <c r="R15" s="247" t="s">
        <v>223</v>
      </c>
      <c r="S15" s="247" t="s">
        <v>65</v>
      </c>
      <c r="T15" s="247" t="s">
        <v>59</v>
      </c>
      <c r="U15" s="247" t="s">
        <v>60</v>
      </c>
      <c r="V15" s="247" t="s">
        <v>72</v>
      </c>
      <c r="W15" s="247" t="s">
        <v>62</v>
      </c>
      <c r="X15" s="247" t="s">
        <v>75</v>
      </c>
      <c r="Y15" s="247" t="s">
        <v>63</v>
      </c>
      <c r="Z15" s="248">
        <f t="shared" si="0"/>
        <v>80</v>
      </c>
      <c r="AA15" s="249" t="str">
        <f t="shared" si="4"/>
        <v>Débil</v>
      </c>
      <c r="AB15" s="248" t="s">
        <v>15</v>
      </c>
      <c r="AC15" s="250">
        <f t="shared" si="1"/>
        <v>50</v>
      </c>
      <c r="AD15" s="251" t="str">
        <f t="shared" si="5"/>
        <v>Débil</v>
      </c>
      <c r="AE15" s="502"/>
      <c r="AF15" s="491"/>
      <c r="AG15" s="480"/>
      <c r="AH15" s="480"/>
      <c r="AI15" s="491"/>
      <c r="AJ15" s="491"/>
      <c r="AK15" s="491"/>
      <c r="AL15" s="439"/>
      <c r="AM15" s="237"/>
      <c r="AN15" s="237"/>
      <c r="AO15" s="233"/>
      <c r="AP15" s="84"/>
      <c r="AQ15" s="84"/>
      <c r="AR15" s="231"/>
      <c r="AS15" s="238"/>
      <c r="AT15" s="238"/>
      <c r="AU15" s="231"/>
      <c r="AV15" s="231"/>
      <c r="AW15" s="231"/>
      <c r="AX15" s="276"/>
      <c r="AY15" s="231"/>
      <c r="AZ15" s="231"/>
      <c r="BA15" s="231"/>
      <c r="BB15" s="238"/>
      <c r="BC15" s="238"/>
      <c r="BD15" s="237"/>
      <c r="BE15" s="237"/>
      <c r="BF15" s="233"/>
      <c r="BG15" s="277"/>
      <c r="BH15" s="237"/>
      <c r="BI15" s="237"/>
      <c r="BJ15" s="278"/>
      <c r="BK15" s="238"/>
      <c r="BL15" s="238"/>
      <c r="BM15" s="237"/>
      <c r="BN15" s="237"/>
      <c r="BO15" s="233"/>
      <c r="BP15" s="277"/>
      <c r="BQ15" s="237"/>
      <c r="BR15" s="237"/>
      <c r="BS15" s="278"/>
      <c r="BT15" s="245"/>
      <c r="BU15" s="245"/>
      <c r="BV15" s="245"/>
      <c r="BW15" s="245"/>
      <c r="BX15" s="245"/>
      <c r="BY15" s="245"/>
      <c r="BZ15" s="245"/>
      <c r="CA15" s="245"/>
      <c r="CB15" s="245"/>
      <c r="CC15" s="231"/>
      <c r="CD15" s="231"/>
      <c r="CE15" s="231"/>
      <c r="CF15" s="231"/>
      <c r="CG15" s="231"/>
      <c r="CH15" s="231"/>
      <c r="CI15" s="231"/>
      <c r="CJ15" s="231"/>
      <c r="CK15" s="246"/>
      <c r="CU15" s="481"/>
      <c r="CV15" s="481"/>
      <c r="CZ15" s="481"/>
      <c r="DA15" s="482"/>
      <c r="DB15" s="481"/>
      <c r="DC15" s="482"/>
    </row>
    <row r="16" spans="1:125" s="292" customFormat="1" ht="177.3" thickBot="1" x14ac:dyDescent="0.3">
      <c r="A16" s="443" t="s">
        <v>24</v>
      </c>
      <c r="B16" s="443" t="s">
        <v>27</v>
      </c>
      <c r="C16" s="447" t="s">
        <v>202</v>
      </c>
      <c r="D16" s="447" t="s">
        <v>202</v>
      </c>
      <c r="E16" s="451" t="s">
        <v>609</v>
      </c>
      <c r="F16" s="453" t="s">
        <v>633</v>
      </c>
      <c r="G16" s="453"/>
      <c r="H16" s="453"/>
      <c r="I16" s="453"/>
      <c r="J16" s="453"/>
      <c r="K16" s="453" t="s">
        <v>618</v>
      </c>
      <c r="L16" s="457" t="s">
        <v>700</v>
      </c>
      <c r="M16" s="457" t="s">
        <v>619</v>
      </c>
      <c r="N16" s="465" t="s">
        <v>8</v>
      </c>
      <c r="O16" s="465" t="s">
        <v>14</v>
      </c>
      <c r="P16" s="467" t="str">
        <f>INDEX(Validacion!$C$15:$G$19,Tesoreria!CU16:CU19,Tesoreria!CV16:CV19)</f>
        <v>Extrema</v>
      </c>
      <c r="Q16" s="222" t="s">
        <v>620</v>
      </c>
      <c r="R16" s="279" t="s">
        <v>158</v>
      </c>
      <c r="S16" s="279" t="s">
        <v>58</v>
      </c>
      <c r="T16" s="279" t="s">
        <v>59</v>
      </c>
      <c r="U16" s="279" t="s">
        <v>60</v>
      </c>
      <c r="V16" s="279" t="s">
        <v>61</v>
      </c>
      <c r="W16" s="279" t="s">
        <v>62</v>
      </c>
      <c r="X16" s="279" t="s">
        <v>75</v>
      </c>
      <c r="Y16" s="279" t="s">
        <v>63</v>
      </c>
      <c r="Z16" s="280">
        <f t="shared" si="0"/>
        <v>100</v>
      </c>
      <c r="AA16" s="281" t="str">
        <f t="shared" si="4"/>
        <v>Fuerte</v>
      </c>
      <c r="AB16" s="280" t="s">
        <v>141</v>
      </c>
      <c r="AC16" s="282">
        <f t="shared" si="1"/>
        <v>200</v>
      </c>
      <c r="AD16" s="283" t="str">
        <f>IF(AND(AA16="Moderado",AB16="Moderado",AC16=100),"Moderado",IF(AC16=200,"Fuerte",IF(OR(AC16=150,),"Moderado","Débil")))</f>
        <v>Fuerte</v>
      </c>
      <c r="AE16" s="471">
        <f>(IF(AD16="Fuerte",100,IF(AD16="Moderado",50,0))+IF(AD18="Fuerte",100,IF(AD18="Moderado",50,0))+(IF(AD19="Fuerte",100,IF(AD19="Moderado",50,0)))/3)</f>
        <v>216.66666666666666</v>
      </c>
      <c r="AF16" s="475" t="str">
        <f>IF(AE16&gt;=100,"Fuerte",IF(OR(AE16=99,AE16&gt;=50),"Moderado","Débil"))</f>
        <v>Fuerte</v>
      </c>
      <c r="AG16" s="453" t="s">
        <v>150</v>
      </c>
      <c r="AH16" s="453" t="s">
        <v>150</v>
      </c>
      <c r="AI16" s="467" t="s">
        <v>10</v>
      </c>
      <c r="AJ16" s="467" t="s">
        <v>16</v>
      </c>
      <c r="AK16" s="467" t="str">
        <f>INDEX(Validacion!$C$15:$G$19,Tesoreria!CZ16:CZ19,Tesoreria!DB16:DB19)</f>
        <v>Baja</v>
      </c>
      <c r="AL16" s="483" t="s">
        <v>155</v>
      </c>
      <c r="AM16" s="284" t="s">
        <v>664</v>
      </c>
      <c r="AN16" s="185" t="s">
        <v>681</v>
      </c>
      <c r="AO16" s="215" t="s">
        <v>640</v>
      </c>
      <c r="AP16" s="177">
        <v>43709</v>
      </c>
      <c r="AQ16" s="177">
        <v>43830</v>
      </c>
      <c r="AR16" s="185" t="s">
        <v>670</v>
      </c>
      <c r="AS16" s="285"/>
      <c r="AT16" s="285"/>
      <c r="AU16" s="286"/>
      <c r="AV16" s="286"/>
      <c r="AW16" s="286"/>
      <c r="AX16" s="287"/>
      <c r="AY16" s="286"/>
      <c r="AZ16" s="286"/>
      <c r="BA16" s="286"/>
      <c r="BB16" s="285"/>
      <c r="BC16" s="285"/>
      <c r="BD16" s="286"/>
      <c r="BE16" s="286"/>
      <c r="BF16" s="288"/>
      <c r="BG16" s="289"/>
      <c r="BH16" s="286"/>
      <c r="BI16" s="286"/>
      <c r="BJ16" s="290"/>
      <c r="BK16" s="285"/>
      <c r="BL16" s="285"/>
      <c r="BM16" s="286"/>
      <c r="BN16" s="286"/>
      <c r="BO16" s="288"/>
      <c r="BP16" s="289"/>
      <c r="BQ16" s="286"/>
      <c r="BR16" s="286"/>
      <c r="BS16" s="290"/>
      <c r="BT16" s="291"/>
      <c r="BU16" s="291"/>
      <c r="BV16" s="291"/>
      <c r="BW16" s="291"/>
      <c r="BX16" s="291"/>
      <c r="BY16" s="291"/>
      <c r="BZ16" s="291"/>
      <c r="CA16" s="291"/>
      <c r="CB16" s="291"/>
      <c r="CC16" s="357" t="s">
        <v>696</v>
      </c>
      <c r="CD16" s="358" t="s">
        <v>697</v>
      </c>
      <c r="CE16" s="358" t="s">
        <v>697</v>
      </c>
      <c r="CF16" s="185"/>
      <c r="CG16" s="185"/>
      <c r="CH16" s="185"/>
      <c r="CI16" s="185"/>
      <c r="CJ16" s="185"/>
      <c r="CK16" s="353"/>
      <c r="CU16" s="440">
        <f>VLOOKUP(N16,Validacion!$I$15:$M$19,2,FALSE)</f>
        <v>4</v>
      </c>
      <c r="CV16" s="440">
        <f>VLOOKUP(O16,Validacion!$I$23:$J$27,2,FALSE)</f>
        <v>4</v>
      </c>
      <c r="CZ16" s="440">
        <f>VLOOKUP($AI16,Validacion!$I$15:$M$19,2,FALSE)</f>
        <v>2</v>
      </c>
      <c r="DA16" s="487"/>
      <c r="DB16" s="440">
        <f>VLOOKUP($AJ16,Validacion!$I$23:$J$27,2,FALSE)</f>
        <v>2</v>
      </c>
      <c r="DC16" s="293"/>
    </row>
    <row r="17" spans="1:125" s="292" customFormat="1" ht="163.69999999999999" thickBot="1" x14ac:dyDescent="0.3">
      <c r="A17" s="443"/>
      <c r="B17" s="443"/>
      <c r="C17" s="448"/>
      <c r="D17" s="448"/>
      <c r="E17" s="452"/>
      <c r="F17" s="454"/>
      <c r="G17" s="454"/>
      <c r="H17" s="454"/>
      <c r="I17" s="454"/>
      <c r="J17" s="454"/>
      <c r="K17" s="454"/>
      <c r="L17" s="458"/>
      <c r="M17" s="458"/>
      <c r="N17" s="466"/>
      <c r="O17" s="466"/>
      <c r="P17" s="468"/>
      <c r="Q17" s="187" t="s">
        <v>621</v>
      </c>
      <c r="R17" s="186" t="s">
        <v>158</v>
      </c>
      <c r="S17" s="186" t="s">
        <v>58</v>
      </c>
      <c r="T17" s="186" t="s">
        <v>59</v>
      </c>
      <c r="U17" s="186" t="s">
        <v>60</v>
      </c>
      <c r="V17" s="186" t="s">
        <v>61</v>
      </c>
      <c r="W17" s="186" t="s">
        <v>62</v>
      </c>
      <c r="X17" s="186" t="s">
        <v>75</v>
      </c>
      <c r="Y17" s="186" t="s">
        <v>63</v>
      </c>
      <c r="Z17" s="294">
        <f t="shared" ref="Z17" si="6">IF(S17="Asignado",15,0)+IF(T17="Adecuado",15,0)+IF(U17="Oportuna",15,0)+IF(V17="Prevenir",15,IF(V17="Detectar",10,0))+IF(W17="Confiable",15,0)+IF(X17="Se investigan y resuelven oportunamente",15,0)+IF(Y17="Completa",10,IF(Y17="Incompleta",5,0))</f>
        <v>100</v>
      </c>
      <c r="AA17" s="295" t="str">
        <f t="shared" ref="AA17" si="7">IF(Z17&gt;=96,"Fuerte",IF(OR(Z17=95,Z17&gt;=86),"Moderado","Débil"))</f>
        <v>Fuerte</v>
      </c>
      <c r="AB17" s="294" t="s">
        <v>141</v>
      </c>
      <c r="AC17" s="296">
        <f t="shared" ref="AC17" si="8">IF(AA17="Fuerte",100,IF(AA17="Moderado",50,0))+IF(AB17="Fuerte",100,IF(AB17="Moderado",50,0))</f>
        <v>200</v>
      </c>
      <c r="AD17" s="297" t="str">
        <f>IF(AND(AA17="Moderado",AB17="Moderado",AC17=100),"Moderado",IF(AC17=200,"Fuerte",IF(OR(AC17=150,),"Moderado","Débil")))</f>
        <v>Fuerte</v>
      </c>
      <c r="AE17" s="472"/>
      <c r="AF17" s="476"/>
      <c r="AG17" s="454"/>
      <c r="AH17" s="454"/>
      <c r="AI17" s="468"/>
      <c r="AJ17" s="468"/>
      <c r="AK17" s="468"/>
      <c r="AL17" s="484"/>
      <c r="AM17" s="298" t="s">
        <v>636</v>
      </c>
      <c r="AN17" s="187" t="s">
        <v>639</v>
      </c>
      <c r="AO17" s="186" t="s">
        <v>682</v>
      </c>
      <c r="AP17" s="177">
        <v>43709</v>
      </c>
      <c r="AQ17" s="177">
        <v>43830</v>
      </c>
      <c r="AR17" s="187" t="s">
        <v>677</v>
      </c>
      <c r="AS17" s="299"/>
      <c r="AT17" s="299"/>
      <c r="AU17" s="300"/>
      <c r="AV17" s="300"/>
      <c r="AW17" s="300"/>
      <c r="AX17" s="301"/>
      <c r="AY17" s="300"/>
      <c r="AZ17" s="300"/>
      <c r="BA17" s="300"/>
      <c r="BB17" s="299"/>
      <c r="BC17" s="299"/>
      <c r="BD17" s="300"/>
      <c r="BE17" s="300"/>
      <c r="BF17" s="302"/>
      <c r="BG17" s="303"/>
      <c r="BH17" s="300"/>
      <c r="BI17" s="300"/>
      <c r="BJ17" s="304"/>
      <c r="BK17" s="299"/>
      <c r="BL17" s="299"/>
      <c r="BM17" s="300"/>
      <c r="BN17" s="300"/>
      <c r="BO17" s="302"/>
      <c r="BP17" s="303"/>
      <c r="BQ17" s="300"/>
      <c r="BR17" s="300"/>
      <c r="BS17" s="304"/>
      <c r="BT17" s="305"/>
      <c r="BU17" s="305"/>
      <c r="BV17" s="305"/>
      <c r="BW17" s="305"/>
      <c r="BX17" s="305"/>
      <c r="BY17" s="305"/>
      <c r="BZ17" s="305"/>
      <c r="CA17" s="305"/>
      <c r="CB17" s="305"/>
      <c r="CC17" s="357" t="s">
        <v>696</v>
      </c>
      <c r="CD17" s="358" t="s">
        <v>697</v>
      </c>
      <c r="CE17" s="358" t="s">
        <v>697</v>
      </c>
      <c r="CF17" s="266"/>
      <c r="CG17" s="266"/>
      <c r="CH17" s="266"/>
      <c r="CI17" s="266"/>
      <c r="CJ17" s="266"/>
      <c r="CK17" s="354"/>
      <c r="CU17" s="441"/>
      <c r="CV17" s="441"/>
      <c r="CZ17" s="441"/>
      <c r="DA17" s="488"/>
      <c r="DB17" s="441"/>
      <c r="DC17" s="293"/>
    </row>
    <row r="18" spans="1:125" s="292" customFormat="1" ht="136.55000000000001" thickBot="1" x14ac:dyDescent="0.3">
      <c r="A18" s="443"/>
      <c r="B18" s="443"/>
      <c r="C18" s="449"/>
      <c r="D18" s="449"/>
      <c r="E18" s="443"/>
      <c r="F18" s="455"/>
      <c r="G18" s="455"/>
      <c r="H18" s="455"/>
      <c r="I18" s="455"/>
      <c r="J18" s="455"/>
      <c r="K18" s="455"/>
      <c r="L18" s="459"/>
      <c r="M18" s="459"/>
      <c r="N18" s="442"/>
      <c r="O18" s="442"/>
      <c r="P18" s="469"/>
      <c r="Q18" s="188" t="s">
        <v>622</v>
      </c>
      <c r="R18" s="294" t="s">
        <v>158</v>
      </c>
      <c r="S18" s="294" t="s">
        <v>58</v>
      </c>
      <c r="T18" s="294" t="s">
        <v>59</v>
      </c>
      <c r="U18" s="294" t="s">
        <v>60</v>
      </c>
      <c r="V18" s="294" t="s">
        <v>61</v>
      </c>
      <c r="W18" s="294" t="s">
        <v>62</v>
      </c>
      <c r="X18" s="294" t="s">
        <v>75</v>
      </c>
      <c r="Y18" s="294" t="s">
        <v>63</v>
      </c>
      <c r="Z18" s="294">
        <f t="shared" si="0"/>
        <v>100</v>
      </c>
      <c r="AA18" s="295" t="str">
        <f t="shared" si="4"/>
        <v>Fuerte</v>
      </c>
      <c r="AB18" s="294" t="s">
        <v>141</v>
      </c>
      <c r="AC18" s="296">
        <f t="shared" si="1"/>
        <v>200</v>
      </c>
      <c r="AD18" s="297" t="str">
        <f t="shared" si="5"/>
        <v>Fuerte</v>
      </c>
      <c r="AE18" s="473"/>
      <c r="AF18" s="477"/>
      <c r="AG18" s="455"/>
      <c r="AH18" s="455"/>
      <c r="AI18" s="469"/>
      <c r="AJ18" s="469"/>
      <c r="AK18" s="469"/>
      <c r="AL18" s="485"/>
      <c r="AM18" s="306" t="s">
        <v>637</v>
      </c>
      <c r="AN18" s="188" t="s">
        <v>638</v>
      </c>
      <c r="AO18" s="186" t="s">
        <v>647</v>
      </c>
      <c r="AP18" s="177">
        <v>43709</v>
      </c>
      <c r="AQ18" s="177">
        <v>43830</v>
      </c>
      <c r="AR18" s="188" t="s">
        <v>671</v>
      </c>
      <c r="AS18" s="307"/>
      <c r="AT18" s="307"/>
      <c r="AU18" s="308"/>
      <c r="AV18" s="308"/>
      <c r="AW18" s="308"/>
      <c r="AX18" s="309"/>
      <c r="AY18" s="308"/>
      <c r="AZ18" s="308"/>
      <c r="BA18" s="308"/>
      <c r="BB18" s="307"/>
      <c r="BC18" s="307"/>
      <c r="BD18" s="308"/>
      <c r="BE18" s="308"/>
      <c r="BF18" s="310"/>
      <c r="BG18" s="311"/>
      <c r="BH18" s="308"/>
      <c r="BI18" s="308"/>
      <c r="BJ18" s="312"/>
      <c r="BK18" s="307"/>
      <c r="BL18" s="307"/>
      <c r="BM18" s="308"/>
      <c r="BN18" s="308"/>
      <c r="BO18" s="310"/>
      <c r="BP18" s="311"/>
      <c r="BQ18" s="308"/>
      <c r="BR18" s="308"/>
      <c r="BS18" s="312"/>
      <c r="BT18" s="313"/>
      <c r="BU18" s="313"/>
      <c r="BV18" s="313"/>
      <c r="BW18" s="313"/>
      <c r="BX18" s="313"/>
      <c r="BY18" s="313"/>
      <c r="BZ18" s="313"/>
      <c r="CA18" s="313"/>
      <c r="CB18" s="313"/>
      <c r="CC18" s="357" t="s">
        <v>696</v>
      </c>
      <c r="CD18" s="358" t="s">
        <v>697</v>
      </c>
      <c r="CE18" s="358" t="s">
        <v>697</v>
      </c>
      <c r="CF18" s="237"/>
      <c r="CG18" s="237"/>
      <c r="CH18" s="237"/>
      <c r="CI18" s="237"/>
      <c r="CJ18" s="237"/>
      <c r="CK18" s="355"/>
      <c r="CU18" s="441"/>
      <c r="CV18" s="441"/>
      <c r="CZ18" s="441"/>
      <c r="DA18" s="488"/>
      <c r="DB18" s="441"/>
      <c r="DC18" s="293"/>
    </row>
    <row r="19" spans="1:125" s="292" customFormat="1" ht="401.3" customHeight="1" thickBot="1" x14ac:dyDescent="0.3">
      <c r="A19" s="444"/>
      <c r="B19" s="444"/>
      <c r="C19" s="450"/>
      <c r="D19" s="450"/>
      <c r="E19" s="444"/>
      <c r="F19" s="479"/>
      <c r="G19" s="479"/>
      <c r="H19" s="479"/>
      <c r="I19" s="479"/>
      <c r="J19" s="479"/>
      <c r="K19" s="479"/>
      <c r="L19" s="498"/>
      <c r="M19" s="498"/>
      <c r="N19" s="497"/>
      <c r="O19" s="497"/>
      <c r="P19" s="503"/>
      <c r="Q19" s="314" t="s">
        <v>672</v>
      </c>
      <c r="R19" s="315" t="s">
        <v>223</v>
      </c>
      <c r="S19" s="315" t="s">
        <v>58</v>
      </c>
      <c r="T19" s="315" t="s">
        <v>59</v>
      </c>
      <c r="U19" s="315" t="s">
        <v>60</v>
      </c>
      <c r="V19" s="315" t="s">
        <v>72</v>
      </c>
      <c r="W19" s="315" t="s">
        <v>62</v>
      </c>
      <c r="X19" s="315" t="s">
        <v>75</v>
      </c>
      <c r="Y19" s="315" t="s">
        <v>63</v>
      </c>
      <c r="Z19" s="315">
        <f t="shared" si="0"/>
        <v>95</v>
      </c>
      <c r="AA19" s="316" t="str">
        <f t="shared" si="4"/>
        <v>Moderado</v>
      </c>
      <c r="AB19" s="315" t="s">
        <v>141</v>
      </c>
      <c r="AC19" s="317">
        <f t="shared" si="1"/>
        <v>150</v>
      </c>
      <c r="AD19" s="318" t="str">
        <f t="shared" si="5"/>
        <v>Moderado</v>
      </c>
      <c r="AE19" s="495"/>
      <c r="AF19" s="496"/>
      <c r="AG19" s="479"/>
      <c r="AH19" s="479"/>
      <c r="AI19" s="470"/>
      <c r="AJ19" s="470"/>
      <c r="AK19" s="470"/>
      <c r="AL19" s="486"/>
      <c r="AM19" s="319" t="s">
        <v>641</v>
      </c>
      <c r="AN19" s="320" t="s">
        <v>642</v>
      </c>
      <c r="AO19" s="321" t="s">
        <v>648</v>
      </c>
      <c r="AP19" s="177">
        <v>43709</v>
      </c>
      <c r="AQ19" s="177">
        <v>43830</v>
      </c>
      <c r="AR19" s="252" t="s">
        <v>663</v>
      </c>
      <c r="AS19" s="322"/>
      <c r="AT19" s="322"/>
      <c r="AU19" s="323"/>
      <c r="AV19" s="323"/>
      <c r="AW19" s="323"/>
      <c r="AX19" s="324"/>
      <c r="AY19" s="323"/>
      <c r="AZ19" s="323"/>
      <c r="BA19" s="323"/>
      <c r="BB19" s="322"/>
      <c r="BC19" s="322"/>
      <c r="BD19" s="323"/>
      <c r="BE19" s="323"/>
      <c r="BF19" s="325"/>
      <c r="BG19" s="326"/>
      <c r="BH19" s="323"/>
      <c r="BI19" s="323"/>
      <c r="BJ19" s="327"/>
      <c r="BK19" s="322"/>
      <c r="BL19" s="322"/>
      <c r="BM19" s="323"/>
      <c r="BN19" s="323"/>
      <c r="BO19" s="325"/>
      <c r="BP19" s="326"/>
      <c r="BQ19" s="323"/>
      <c r="BR19" s="323"/>
      <c r="BS19" s="327"/>
      <c r="BT19" s="328"/>
      <c r="BU19" s="328"/>
      <c r="BV19" s="328"/>
      <c r="BW19" s="328"/>
      <c r="BX19" s="328"/>
      <c r="BY19" s="328"/>
      <c r="BZ19" s="328"/>
      <c r="CA19" s="328"/>
      <c r="CB19" s="328"/>
      <c r="CC19" s="357" t="s">
        <v>696</v>
      </c>
      <c r="CD19" s="358" t="s">
        <v>697</v>
      </c>
      <c r="CE19" s="358" t="s">
        <v>697</v>
      </c>
      <c r="CF19" s="252"/>
      <c r="CG19" s="252"/>
      <c r="CH19" s="252"/>
      <c r="CI19" s="252"/>
      <c r="CJ19" s="252"/>
      <c r="CK19" s="356"/>
      <c r="CU19" s="441"/>
      <c r="CV19" s="441"/>
      <c r="CZ19" s="441"/>
      <c r="DA19" s="488"/>
      <c r="DB19" s="441"/>
      <c r="DC19" s="293"/>
    </row>
    <row r="20" spans="1:125" s="292" customFormat="1" ht="103.6" customHeight="1" x14ac:dyDescent="0.25">
      <c r="A20" s="443" t="s">
        <v>24</v>
      </c>
      <c r="B20" s="443" t="s">
        <v>27</v>
      </c>
      <c r="C20" s="445" t="s">
        <v>240</v>
      </c>
      <c r="D20" s="447" t="s">
        <v>202</v>
      </c>
      <c r="E20" s="451" t="s">
        <v>609</v>
      </c>
      <c r="F20" s="453" t="s">
        <v>634</v>
      </c>
      <c r="G20" s="453"/>
      <c r="H20" s="453"/>
      <c r="I20" s="453"/>
      <c r="J20" s="453"/>
      <c r="K20" s="453" t="s">
        <v>623</v>
      </c>
      <c r="L20" s="457" t="s">
        <v>701</v>
      </c>
      <c r="M20" s="461" t="s">
        <v>624</v>
      </c>
      <c r="N20" s="465" t="s">
        <v>11</v>
      </c>
      <c r="O20" s="465" t="s">
        <v>14</v>
      </c>
      <c r="P20" s="467" t="str">
        <f>INDEX(Validacion!$C$15:$G$19,Tesoreria!CU20:CU23,Tesoreria!CV20:CV23)</f>
        <v>Alta</v>
      </c>
      <c r="Q20" s="222" t="s">
        <v>625</v>
      </c>
      <c r="R20" s="279" t="s">
        <v>158</v>
      </c>
      <c r="S20" s="279" t="s">
        <v>58</v>
      </c>
      <c r="T20" s="279" t="s">
        <v>59</v>
      </c>
      <c r="U20" s="279" t="s">
        <v>60</v>
      </c>
      <c r="V20" s="279" t="s">
        <v>61</v>
      </c>
      <c r="W20" s="279" t="s">
        <v>62</v>
      </c>
      <c r="X20" s="279" t="s">
        <v>75</v>
      </c>
      <c r="Y20" s="279" t="s">
        <v>63</v>
      </c>
      <c r="Z20" s="279">
        <f t="shared" ref="Z20:Z23" si="9">IF(S20="Asignado",15,0)+IF(T20="Adecuado",15,0)+IF(U20="Oportuna",15,0)+IF(V20="Prevenir",15,IF(V20="Detectar",10,0))+IF(W20="Confiable",15,0)+IF(X20="Se investigan y resuelven oportunamente",15,0)+IF(Y20="Completa",10,IF(Y20="Incompleta",5,0))</f>
        <v>100</v>
      </c>
      <c r="AA20" s="329" t="str">
        <f t="shared" ref="AA20:AA23" si="10">IF(Z20&gt;=96,"Fuerte",IF(OR(Z20=95,Z20&gt;=86),"Moderado","Débil"))</f>
        <v>Fuerte</v>
      </c>
      <c r="AB20" s="279" t="s">
        <v>141</v>
      </c>
      <c r="AC20" s="330">
        <f t="shared" ref="AC20:AC23" si="11">IF(AA20="Fuerte",100,IF(AA20="Moderado",50,0))+IF(AB20="Fuerte",100,IF(AB20="Moderado",50,0))</f>
        <v>200</v>
      </c>
      <c r="AD20" s="331" t="str">
        <f t="shared" ref="AD20:AD23" si="12">IF(AND(AA20="Moderado",AB20="Moderado",AC20=100),"Moderado",IF(AC20=200,"Fuerte",IF(OR(AC20=150,),"Moderado","Débil")))</f>
        <v>Fuerte</v>
      </c>
      <c r="AE20" s="471">
        <f>(IF(AD20="Fuerte",100,IF(AD20="Moderado",50,0))+IF(AD22="Fuerte",100,IF(AD22="Moderado",50,0))+(IF(AD23="Fuerte",100,IF(AD23="Moderado",50,0)))/3)</f>
        <v>216.66666666666666</v>
      </c>
      <c r="AF20" s="475" t="str">
        <f>IF(AE20&gt;=100,"Fuerte",IF(OR(AE20=99,AE20&gt;=50),"Moderado","Débil"))</f>
        <v>Fuerte</v>
      </c>
      <c r="AG20" s="453" t="s">
        <v>150</v>
      </c>
      <c r="AH20" s="453" t="s">
        <v>151</v>
      </c>
      <c r="AI20" s="467" t="s">
        <v>140</v>
      </c>
      <c r="AJ20" s="467" t="s">
        <v>15</v>
      </c>
      <c r="AK20" s="467" t="str">
        <f>INDEX(Validacion!$C$15:$G$19,Tesoreria!CZ20:CZ23,Tesoreria!DB20:DB23)</f>
        <v>Moderada</v>
      </c>
      <c r="AL20" s="438" t="s">
        <v>229</v>
      </c>
      <c r="AM20" s="222" t="s">
        <v>643</v>
      </c>
      <c r="AN20" s="222" t="s">
        <v>644</v>
      </c>
      <c r="AO20" s="279" t="s">
        <v>645</v>
      </c>
      <c r="AP20" s="176">
        <v>43753</v>
      </c>
      <c r="AQ20" s="176">
        <v>43830</v>
      </c>
      <c r="AR20" s="222" t="s">
        <v>674</v>
      </c>
      <c r="AS20" s="332"/>
      <c r="AT20" s="332"/>
      <c r="AU20" s="222"/>
      <c r="AV20" s="222"/>
      <c r="AW20" s="222"/>
      <c r="AX20" s="333"/>
      <c r="AY20" s="222"/>
      <c r="AZ20" s="222"/>
      <c r="BA20" s="222"/>
      <c r="BB20" s="332"/>
      <c r="BC20" s="332"/>
      <c r="BD20" s="222"/>
      <c r="BE20" s="222"/>
      <c r="BF20" s="279"/>
      <c r="BG20" s="334"/>
      <c r="BH20" s="222"/>
      <c r="BI20" s="222"/>
      <c r="BJ20" s="335"/>
      <c r="BK20" s="332"/>
      <c r="BL20" s="332"/>
      <c r="BM20" s="222"/>
      <c r="BN20" s="222"/>
      <c r="BO20" s="279"/>
      <c r="BP20" s="334"/>
      <c r="BQ20" s="222"/>
      <c r="BR20" s="222"/>
      <c r="BS20" s="335"/>
      <c r="BT20" s="336"/>
      <c r="BU20" s="336"/>
      <c r="BV20" s="336"/>
      <c r="BW20" s="336"/>
      <c r="BX20" s="336"/>
      <c r="BY20" s="336"/>
      <c r="BZ20" s="336"/>
      <c r="CA20" s="336"/>
      <c r="CB20" s="336"/>
      <c r="CC20" s="357" t="s">
        <v>696</v>
      </c>
      <c r="CD20" s="358" t="s">
        <v>697</v>
      </c>
      <c r="CE20" s="358" t="s">
        <v>697</v>
      </c>
      <c r="CF20" s="185"/>
      <c r="CG20" s="185"/>
      <c r="CH20" s="185"/>
      <c r="CI20" s="185"/>
      <c r="CJ20" s="185"/>
      <c r="CK20" s="353"/>
      <c r="CU20" s="440">
        <f>VLOOKUP(N20,Validacion!$I$15:$M$19,2,FALSE)</f>
        <v>1</v>
      </c>
      <c r="CV20" s="440">
        <f>VLOOKUP(O20,Validacion!$I$23:$J$27,2,FALSE)</f>
        <v>4</v>
      </c>
      <c r="CZ20" s="440">
        <f>VLOOKUP($AI20,Validacion!$I$15:$M$19,2,FALSE)</f>
        <v>1</v>
      </c>
      <c r="DA20" s="442"/>
      <c r="DB20" s="440">
        <f>VLOOKUP($AJ20,Validacion!$I$23:$J$27,2,FALSE)</f>
        <v>3</v>
      </c>
      <c r="DC20" s="442"/>
    </row>
    <row r="21" spans="1:125" s="292" customFormat="1" ht="203.8" x14ac:dyDescent="0.25">
      <c r="A21" s="443"/>
      <c r="B21" s="443"/>
      <c r="C21" s="446"/>
      <c r="D21" s="448"/>
      <c r="E21" s="452"/>
      <c r="F21" s="454"/>
      <c r="G21" s="454"/>
      <c r="H21" s="454"/>
      <c r="I21" s="454"/>
      <c r="J21" s="454"/>
      <c r="K21" s="454"/>
      <c r="L21" s="458"/>
      <c r="M21" s="462"/>
      <c r="N21" s="466"/>
      <c r="O21" s="466"/>
      <c r="P21" s="468"/>
      <c r="Q21" s="188" t="s">
        <v>626</v>
      </c>
      <c r="R21" s="294" t="s">
        <v>158</v>
      </c>
      <c r="S21" s="294" t="s">
        <v>58</v>
      </c>
      <c r="T21" s="294" t="s">
        <v>59</v>
      </c>
      <c r="U21" s="294" t="s">
        <v>60</v>
      </c>
      <c r="V21" s="294" t="s">
        <v>61</v>
      </c>
      <c r="W21" s="294" t="s">
        <v>62</v>
      </c>
      <c r="X21" s="294" t="s">
        <v>75</v>
      </c>
      <c r="Y21" s="294" t="s">
        <v>63</v>
      </c>
      <c r="Z21" s="294">
        <f t="shared" ref="Z21" si="13">IF(S21="Asignado",15,0)+IF(T21="Adecuado",15,0)+IF(U21="Oportuna",15,0)+IF(V21="Prevenir",15,IF(V21="Detectar",10,0))+IF(W21="Confiable",15,0)+IF(X21="Se investigan y resuelven oportunamente",15,0)+IF(Y21="Completa",10,IF(Y21="Incompleta",5,0))</f>
        <v>100</v>
      </c>
      <c r="AA21" s="295" t="str">
        <f t="shared" ref="AA21" si="14">IF(Z21&gt;=96,"Fuerte",IF(OR(Z21=95,Z21&gt;=86),"Moderado","Débil"))</f>
        <v>Fuerte</v>
      </c>
      <c r="AB21" s="294" t="s">
        <v>141</v>
      </c>
      <c r="AC21" s="296">
        <f t="shared" ref="AC21" si="15">IF(AA21="Fuerte",100,IF(AA21="Moderado",50,0))+IF(AB21="Fuerte",100,IF(AB21="Moderado",50,0))</f>
        <v>200</v>
      </c>
      <c r="AD21" s="297" t="str">
        <f t="shared" ref="AD21" si="16">IF(AND(AA21="Moderado",AB21="Moderado",AC21=100),"Moderado",IF(AC21=200,"Fuerte",IF(OR(AC21=150,),"Moderado","Débil")))</f>
        <v>Fuerte</v>
      </c>
      <c r="AE21" s="472"/>
      <c r="AF21" s="476"/>
      <c r="AG21" s="454"/>
      <c r="AH21" s="454"/>
      <c r="AI21" s="468"/>
      <c r="AJ21" s="468"/>
      <c r="AK21" s="468"/>
      <c r="AL21" s="439"/>
      <c r="AM21" s="187" t="s">
        <v>646</v>
      </c>
      <c r="AN21" s="187" t="s">
        <v>683</v>
      </c>
      <c r="AO21" s="186" t="s">
        <v>647</v>
      </c>
      <c r="AP21" s="175">
        <v>43709</v>
      </c>
      <c r="AQ21" s="175">
        <v>43830</v>
      </c>
      <c r="AR21" s="266" t="s">
        <v>675</v>
      </c>
      <c r="AS21" s="337"/>
      <c r="AT21" s="337"/>
      <c r="AU21" s="187"/>
      <c r="AV21" s="187"/>
      <c r="AW21" s="187"/>
      <c r="AX21" s="338"/>
      <c r="AY21" s="187"/>
      <c r="AZ21" s="187"/>
      <c r="BA21" s="187"/>
      <c r="BB21" s="337"/>
      <c r="BC21" s="337"/>
      <c r="BD21" s="187"/>
      <c r="BE21" s="187"/>
      <c r="BF21" s="186"/>
      <c r="BG21" s="339"/>
      <c r="BH21" s="187"/>
      <c r="BI21" s="187"/>
      <c r="BJ21" s="340"/>
      <c r="BK21" s="337"/>
      <c r="BL21" s="337"/>
      <c r="BM21" s="187"/>
      <c r="BN21" s="187"/>
      <c r="BO21" s="186"/>
      <c r="BP21" s="339"/>
      <c r="BQ21" s="187"/>
      <c r="BR21" s="187"/>
      <c r="BS21" s="340"/>
      <c r="BT21" s="341"/>
      <c r="BU21" s="341"/>
      <c r="BV21" s="341"/>
      <c r="BW21" s="341"/>
      <c r="BX21" s="341"/>
      <c r="BY21" s="341"/>
      <c r="BZ21" s="341"/>
      <c r="CA21" s="341"/>
      <c r="CB21" s="341"/>
      <c r="CC21" s="357" t="s">
        <v>696</v>
      </c>
      <c r="CD21" s="358" t="s">
        <v>697</v>
      </c>
      <c r="CE21" s="358" t="s">
        <v>697</v>
      </c>
      <c r="CF21" s="266"/>
      <c r="CG21" s="266"/>
      <c r="CH21" s="266"/>
      <c r="CI21" s="266"/>
      <c r="CJ21" s="266"/>
      <c r="CK21" s="354"/>
      <c r="CU21" s="441"/>
      <c r="CV21" s="441"/>
      <c r="CZ21" s="441"/>
      <c r="DA21" s="442"/>
      <c r="DB21" s="441"/>
      <c r="DC21" s="442"/>
    </row>
    <row r="22" spans="1:125" s="292" customFormat="1" ht="339.65" x14ac:dyDescent="0.25">
      <c r="A22" s="443"/>
      <c r="B22" s="443"/>
      <c r="C22" s="446"/>
      <c r="D22" s="449"/>
      <c r="E22" s="443"/>
      <c r="F22" s="455"/>
      <c r="G22" s="455"/>
      <c r="H22" s="455"/>
      <c r="I22" s="455"/>
      <c r="J22" s="455"/>
      <c r="K22" s="455"/>
      <c r="L22" s="459"/>
      <c r="M22" s="463"/>
      <c r="N22" s="442"/>
      <c r="O22" s="442"/>
      <c r="P22" s="469"/>
      <c r="Q22" s="188" t="s">
        <v>649</v>
      </c>
      <c r="R22" s="294" t="s">
        <v>158</v>
      </c>
      <c r="S22" s="294" t="s">
        <v>58</v>
      </c>
      <c r="T22" s="294" t="s">
        <v>59</v>
      </c>
      <c r="U22" s="294" t="s">
        <v>60</v>
      </c>
      <c r="V22" s="294" t="s">
        <v>61</v>
      </c>
      <c r="W22" s="294" t="s">
        <v>62</v>
      </c>
      <c r="X22" s="294" t="s">
        <v>75</v>
      </c>
      <c r="Y22" s="294" t="s">
        <v>63</v>
      </c>
      <c r="Z22" s="294">
        <f t="shared" si="9"/>
        <v>100</v>
      </c>
      <c r="AA22" s="295" t="str">
        <f t="shared" si="10"/>
        <v>Fuerte</v>
      </c>
      <c r="AB22" s="294" t="s">
        <v>141</v>
      </c>
      <c r="AC22" s="296">
        <f t="shared" si="11"/>
        <v>200</v>
      </c>
      <c r="AD22" s="297" t="str">
        <f t="shared" si="12"/>
        <v>Fuerte</v>
      </c>
      <c r="AE22" s="473"/>
      <c r="AF22" s="477"/>
      <c r="AG22" s="455"/>
      <c r="AH22" s="455"/>
      <c r="AI22" s="469"/>
      <c r="AJ22" s="469"/>
      <c r="AK22" s="469"/>
      <c r="AL22" s="439"/>
      <c r="AM22" s="187" t="s">
        <v>665</v>
      </c>
      <c r="AN22" s="187" t="s">
        <v>666</v>
      </c>
      <c r="AO22" s="186" t="s">
        <v>650</v>
      </c>
      <c r="AP22" s="175">
        <v>43709</v>
      </c>
      <c r="AQ22" s="175">
        <v>43830</v>
      </c>
      <c r="AR22" s="266" t="s">
        <v>673</v>
      </c>
      <c r="AS22" s="337"/>
      <c r="AT22" s="337"/>
      <c r="AU22" s="187"/>
      <c r="AV22" s="187"/>
      <c r="AW22" s="187"/>
      <c r="AX22" s="338"/>
      <c r="AY22" s="187"/>
      <c r="AZ22" s="187"/>
      <c r="BA22" s="187"/>
      <c r="BB22" s="337"/>
      <c r="BC22" s="337"/>
      <c r="BD22" s="187"/>
      <c r="BE22" s="187"/>
      <c r="BF22" s="186"/>
      <c r="BG22" s="339"/>
      <c r="BH22" s="187"/>
      <c r="BI22" s="187"/>
      <c r="BJ22" s="340"/>
      <c r="BK22" s="337"/>
      <c r="BL22" s="337"/>
      <c r="BM22" s="187"/>
      <c r="BN22" s="187"/>
      <c r="BO22" s="186"/>
      <c r="BP22" s="339"/>
      <c r="BQ22" s="187"/>
      <c r="BR22" s="187"/>
      <c r="BS22" s="340"/>
      <c r="BT22" s="341"/>
      <c r="BU22" s="341"/>
      <c r="BV22" s="341"/>
      <c r="BW22" s="341"/>
      <c r="BX22" s="341"/>
      <c r="BY22" s="341"/>
      <c r="BZ22" s="341"/>
      <c r="CA22" s="341"/>
      <c r="CB22" s="341"/>
      <c r="CC22" s="357" t="s">
        <v>696</v>
      </c>
      <c r="CD22" s="358" t="s">
        <v>697</v>
      </c>
      <c r="CE22" s="358" t="s">
        <v>697</v>
      </c>
      <c r="CF22" s="266"/>
      <c r="CG22" s="266"/>
      <c r="CH22" s="266"/>
      <c r="CI22" s="266"/>
      <c r="CJ22" s="266"/>
      <c r="CK22" s="354"/>
      <c r="CU22" s="441"/>
      <c r="CV22" s="441"/>
      <c r="CZ22" s="441"/>
      <c r="DA22" s="442"/>
      <c r="DB22" s="441"/>
      <c r="DC22" s="442"/>
    </row>
    <row r="23" spans="1:125" s="292" customFormat="1" ht="273.10000000000002" customHeight="1" thickBot="1" x14ac:dyDescent="0.3">
      <c r="A23" s="444"/>
      <c r="B23" s="444"/>
      <c r="C23" s="446"/>
      <c r="D23" s="450"/>
      <c r="E23" s="444"/>
      <c r="F23" s="456"/>
      <c r="G23" s="456"/>
      <c r="H23" s="456"/>
      <c r="I23" s="456"/>
      <c r="J23" s="456"/>
      <c r="K23" s="456"/>
      <c r="L23" s="460"/>
      <c r="M23" s="464"/>
      <c r="N23" s="440"/>
      <c r="O23" s="440"/>
      <c r="P23" s="470"/>
      <c r="Q23" s="314" t="s">
        <v>627</v>
      </c>
      <c r="R23" s="315" t="s">
        <v>223</v>
      </c>
      <c r="S23" s="315" t="s">
        <v>58</v>
      </c>
      <c r="T23" s="315" t="s">
        <v>59</v>
      </c>
      <c r="U23" s="315" t="s">
        <v>60</v>
      </c>
      <c r="V23" s="315" t="s">
        <v>72</v>
      </c>
      <c r="W23" s="315" t="s">
        <v>62</v>
      </c>
      <c r="X23" s="315" t="s">
        <v>75</v>
      </c>
      <c r="Y23" s="315" t="s">
        <v>63</v>
      </c>
      <c r="Z23" s="315">
        <f t="shared" si="9"/>
        <v>95</v>
      </c>
      <c r="AA23" s="316" t="str">
        <f t="shared" si="10"/>
        <v>Moderado</v>
      </c>
      <c r="AB23" s="315" t="s">
        <v>141</v>
      </c>
      <c r="AC23" s="317">
        <f t="shared" si="11"/>
        <v>150</v>
      </c>
      <c r="AD23" s="318" t="str">
        <f t="shared" si="12"/>
        <v>Moderado</v>
      </c>
      <c r="AE23" s="474"/>
      <c r="AF23" s="478"/>
      <c r="AG23" s="456"/>
      <c r="AH23" s="456"/>
      <c r="AI23" s="470"/>
      <c r="AJ23" s="470"/>
      <c r="AK23" s="470"/>
      <c r="AL23" s="439"/>
      <c r="AM23" s="188" t="s">
        <v>684</v>
      </c>
      <c r="AN23" s="188" t="s">
        <v>667</v>
      </c>
      <c r="AO23" s="294" t="s">
        <v>651</v>
      </c>
      <c r="AP23" s="175">
        <v>43709</v>
      </c>
      <c r="AQ23" s="175">
        <v>43830</v>
      </c>
      <c r="AR23" s="188" t="s">
        <v>678</v>
      </c>
      <c r="AS23" s="342"/>
      <c r="AT23" s="342"/>
      <c r="AU23" s="188"/>
      <c r="AV23" s="188"/>
      <c r="AW23" s="188"/>
      <c r="AX23" s="343"/>
      <c r="AY23" s="188"/>
      <c r="AZ23" s="188"/>
      <c r="BA23" s="188"/>
      <c r="BB23" s="342"/>
      <c r="BC23" s="342"/>
      <c r="BD23" s="188"/>
      <c r="BE23" s="188"/>
      <c r="BF23" s="294"/>
      <c r="BG23" s="344"/>
      <c r="BH23" s="188"/>
      <c r="BI23" s="188"/>
      <c r="BJ23" s="345"/>
      <c r="BK23" s="342"/>
      <c r="BL23" s="342"/>
      <c r="BM23" s="188"/>
      <c r="BN23" s="188"/>
      <c r="BO23" s="294"/>
      <c r="BP23" s="344"/>
      <c r="BQ23" s="188"/>
      <c r="BR23" s="188"/>
      <c r="BS23" s="345"/>
      <c r="BT23" s="346"/>
      <c r="BU23" s="346"/>
      <c r="BV23" s="346"/>
      <c r="BW23" s="346"/>
      <c r="BX23" s="346"/>
      <c r="BY23" s="346"/>
      <c r="BZ23" s="346"/>
      <c r="CA23" s="346"/>
      <c r="CB23" s="346"/>
      <c r="CC23" s="357" t="s">
        <v>696</v>
      </c>
      <c r="CD23" s="358" t="s">
        <v>697</v>
      </c>
      <c r="CE23" s="358" t="s">
        <v>697</v>
      </c>
      <c r="CF23" s="237"/>
      <c r="CG23" s="237"/>
      <c r="CH23" s="237"/>
      <c r="CI23" s="237"/>
      <c r="CJ23" s="237"/>
      <c r="CK23" s="355"/>
      <c r="CL23" s="191"/>
      <c r="CM23" s="191"/>
      <c r="CU23" s="441"/>
      <c r="CV23" s="441"/>
      <c r="CZ23" s="441"/>
      <c r="DA23" s="442"/>
      <c r="DB23" s="441"/>
      <c r="DC23" s="442"/>
    </row>
    <row r="24" spans="1:125" s="292" customFormat="1" ht="81.55" x14ac:dyDescent="0.25">
      <c r="A24" s="443" t="s">
        <v>24</v>
      </c>
      <c r="B24" s="443" t="s">
        <v>27</v>
      </c>
      <c r="C24" s="445" t="s">
        <v>240</v>
      </c>
      <c r="D24" s="447" t="s">
        <v>202</v>
      </c>
      <c r="E24" s="451" t="s">
        <v>609</v>
      </c>
      <c r="F24" s="453" t="s">
        <v>635</v>
      </c>
      <c r="G24" s="453"/>
      <c r="H24" s="453"/>
      <c r="I24" s="453"/>
      <c r="J24" s="453"/>
      <c r="K24" s="453" t="s">
        <v>628</v>
      </c>
      <c r="L24" s="457" t="s">
        <v>702</v>
      </c>
      <c r="M24" s="461" t="s">
        <v>629</v>
      </c>
      <c r="N24" s="465" t="s">
        <v>7</v>
      </c>
      <c r="O24" s="465" t="s">
        <v>15</v>
      </c>
      <c r="P24" s="467" t="str">
        <f>INDEX(Validacion!$C$15:$G$19,Tesoreria!CU24:CU27,Tesoreria!CV24:CV27)</f>
        <v>Extrema</v>
      </c>
      <c r="Q24" s="222" t="s">
        <v>630</v>
      </c>
      <c r="R24" s="279" t="s">
        <v>158</v>
      </c>
      <c r="S24" s="279" t="s">
        <v>58</v>
      </c>
      <c r="T24" s="279" t="s">
        <v>59</v>
      </c>
      <c r="U24" s="279" t="s">
        <v>60</v>
      </c>
      <c r="V24" s="279" t="s">
        <v>61</v>
      </c>
      <c r="W24" s="279" t="s">
        <v>62</v>
      </c>
      <c r="X24" s="279" t="s">
        <v>75</v>
      </c>
      <c r="Y24" s="279" t="s">
        <v>63</v>
      </c>
      <c r="Z24" s="279">
        <f t="shared" ref="Z24:Z27" si="17">IF(S24="Asignado",15,0)+IF(T24="Adecuado",15,0)+IF(U24="Oportuna",15,0)+IF(V24="Prevenir",15,IF(V24="Detectar",10,0))+IF(W24="Confiable",15,0)+IF(X24="Se investigan y resuelven oportunamente",15,0)+IF(Y24="Completa",10,IF(Y24="Incompleta",5,0))</f>
        <v>100</v>
      </c>
      <c r="AA24" s="329" t="str">
        <f t="shared" ref="AA24:AA27" si="18">IF(Z24&gt;=96,"Fuerte",IF(OR(Z24=95,Z24&gt;=86),"Moderado","Débil"))</f>
        <v>Fuerte</v>
      </c>
      <c r="AB24" s="279" t="s">
        <v>141</v>
      </c>
      <c r="AC24" s="330">
        <f t="shared" ref="AC24:AC27" si="19">IF(AA24="Fuerte",100,IF(AA24="Moderado",50,0))+IF(AB24="Fuerte",100,IF(AB24="Moderado",50,0))</f>
        <v>200</v>
      </c>
      <c r="AD24" s="331" t="str">
        <f t="shared" ref="AD24:AD27" si="20">IF(AND(AA24="Moderado",AB24="Moderado",AC24=100),"Moderado",IF(AC24=200,"Fuerte",IF(OR(AC24=150,),"Moderado","Débil")))</f>
        <v>Fuerte</v>
      </c>
      <c r="AE24" s="471">
        <f>(IF(AD24="Fuerte",100,IF(AD24="Moderado",50,0))+IF(AD26="Fuerte",100,IF(AD26="Moderado",50,0))+(IF(AD27="Fuerte",100,IF(AD27="Moderado",50,0)))/3)</f>
        <v>166.66666666666666</v>
      </c>
      <c r="AF24" s="475" t="str">
        <f>IF(AE24&gt;=100,"Fuerte",IF(OR(AE24=99,AE24&gt;=50),"Moderado","Débil"))</f>
        <v>Fuerte</v>
      </c>
      <c r="AG24" s="453" t="s">
        <v>150</v>
      </c>
      <c r="AH24" s="453" t="s">
        <v>151</v>
      </c>
      <c r="AI24" s="467" t="s">
        <v>9</v>
      </c>
      <c r="AJ24" s="467" t="s">
        <v>15</v>
      </c>
      <c r="AK24" s="467" t="str">
        <f>INDEX(Validacion!$C$15:$G$19,Tesoreria!CZ24:CZ27,Tesoreria!DB24:DB27)</f>
        <v>Alta</v>
      </c>
      <c r="AL24" s="438" t="s">
        <v>229</v>
      </c>
      <c r="AM24" s="222" t="s">
        <v>668</v>
      </c>
      <c r="AN24" s="332" t="s">
        <v>652</v>
      </c>
      <c r="AO24" s="279" t="s">
        <v>653</v>
      </c>
      <c r="AP24" s="175">
        <v>43709</v>
      </c>
      <c r="AQ24" s="175">
        <v>43830</v>
      </c>
      <c r="AR24" s="222" t="s">
        <v>679</v>
      </c>
      <c r="AS24" s="332"/>
      <c r="AT24" s="332"/>
      <c r="AU24" s="222"/>
      <c r="AV24" s="222"/>
      <c r="AW24" s="222"/>
      <c r="AX24" s="333"/>
      <c r="AY24" s="222"/>
      <c r="AZ24" s="222"/>
      <c r="BA24" s="222"/>
      <c r="BB24" s="332"/>
      <c r="BC24" s="332"/>
      <c r="BD24" s="222"/>
      <c r="BE24" s="222"/>
      <c r="BF24" s="279"/>
      <c r="BG24" s="334"/>
      <c r="BH24" s="222"/>
      <c r="BI24" s="222"/>
      <c r="BJ24" s="335"/>
      <c r="BK24" s="332"/>
      <c r="BL24" s="332"/>
      <c r="BM24" s="222"/>
      <c r="BN24" s="222"/>
      <c r="BO24" s="279"/>
      <c r="BP24" s="334"/>
      <c r="BQ24" s="222"/>
      <c r="BR24" s="222"/>
      <c r="BS24" s="335"/>
      <c r="BT24" s="336"/>
      <c r="BU24" s="336"/>
      <c r="BV24" s="336"/>
      <c r="BW24" s="336"/>
      <c r="BX24" s="336"/>
      <c r="BY24" s="336"/>
      <c r="BZ24" s="336"/>
      <c r="CA24" s="336"/>
      <c r="CB24" s="336"/>
      <c r="CC24" s="357" t="s">
        <v>696</v>
      </c>
      <c r="CD24" s="358" t="s">
        <v>697</v>
      </c>
      <c r="CE24" s="358" t="s">
        <v>697</v>
      </c>
      <c r="CF24" s="222"/>
      <c r="CG24" s="222"/>
      <c r="CH24" s="222"/>
      <c r="CI24" s="222"/>
      <c r="CJ24" s="222"/>
      <c r="CK24" s="347"/>
      <c r="CU24" s="440">
        <f>VLOOKUP(N24,Validacion!$I$15:$M$19,2,FALSE)</f>
        <v>5</v>
      </c>
      <c r="CV24" s="440">
        <f>VLOOKUP(O24,Validacion!$I$23:$J$27,2,FALSE)</f>
        <v>3</v>
      </c>
      <c r="CZ24" s="440">
        <f>VLOOKUP($AI24,Validacion!$I$15:$M$19,2,FALSE)</f>
        <v>3</v>
      </c>
      <c r="DA24" s="442"/>
      <c r="DB24" s="440">
        <f>VLOOKUP($AJ24,Validacion!$I$23:$J$27,2,FALSE)</f>
        <v>3</v>
      </c>
      <c r="DC24" s="442"/>
    </row>
    <row r="25" spans="1:125" s="292" customFormat="1" ht="67.95" x14ac:dyDescent="0.25">
      <c r="A25" s="443"/>
      <c r="B25" s="443"/>
      <c r="C25" s="446"/>
      <c r="D25" s="448"/>
      <c r="E25" s="452"/>
      <c r="F25" s="454"/>
      <c r="G25" s="454"/>
      <c r="H25" s="454"/>
      <c r="I25" s="454"/>
      <c r="J25" s="454"/>
      <c r="K25" s="454"/>
      <c r="L25" s="458"/>
      <c r="M25" s="462"/>
      <c r="N25" s="466"/>
      <c r="O25" s="466"/>
      <c r="P25" s="468"/>
      <c r="Q25" s="188" t="s">
        <v>631</v>
      </c>
      <c r="R25" s="294" t="s">
        <v>223</v>
      </c>
      <c r="S25" s="294" t="s">
        <v>58</v>
      </c>
      <c r="T25" s="294" t="s">
        <v>59</v>
      </c>
      <c r="U25" s="294" t="s">
        <v>60</v>
      </c>
      <c r="V25" s="294" t="s">
        <v>72</v>
      </c>
      <c r="W25" s="294" t="s">
        <v>62</v>
      </c>
      <c r="X25" s="294" t="s">
        <v>75</v>
      </c>
      <c r="Y25" s="294" t="s">
        <v>63</v>
      </c>
      <c r="Z25" s="294">
        <f t="shared" ref="Z25" si="21">IF(S25="Asignado",15,0)+IF(T25="Adecuado",15,0)+IF(U25="Oportuna",15,0)+IF(V25="Prevenir",15,IF(V25="Detectar",10,0))+IF(W25="Confiable",15,0)+IF(X25="Se investigan y resuelven oportunamente",15,0)+IF(Y25="Completa",10,IF(Y25="Incompleta",5,0))</f>
        <v>95</v>
      </c>
      <c r="AA25" s="295" t="str">
        <f t="shared" ref="AA25" si="22">IF(Z25&gt;=96,"Fuerte",IF(OR(Z25=95,Z25&gt;=86),"Moderado","Débil"))</f>
        <v>Moderado</v>
      </c>
      <c r="AB25" s="294" t="s">
        <v>141</v>
      </c>
      <c r="AC25" s="296">
        <f t="shared" ref="AC25" si="23">IF(AA25="Fuerte",100,IF(AA25="Moderado",50,0))+IF(AB25="Fuerte",100,IF(AB25="Moderado",50,0))</f>
        <v>150</v>
      </c>
      <c r="AD25" s="297" t="str">
        <f t="shared" ref="AD25" si="24">IF(AND(AA25="Moderado",AB25="Moderado",AC25=100),"Moderado",IF(AC25=200,"Fuerte",IF(OR(AC25=150,),"Moderado","Débil")))</f>
        <v>Moderado</v>
      </c>
      <c r="AE25" s="472"/>
      <c r="AF25" s="476"/>
      <c r="AG25" s="454"/>
      <c r="AH25" s="454"/>
      <c r="AI25" s="468"/>
      <c r="AJ25" s="468"/>
      <c r="AK25" s="468"/>
      <c r="AL25" s="439"/>
      <c r="AM25" s="187" t="s">
        <v>654</v>
      </c>
      <c r="AN25" s="187" t="s">
        <v>685</v>
      </c>
      <c r="AO25" s="186" t="s">
        <v>655</v>
      </c>
      <c r="AP25" s="175">
        <v>43709</v>
      </c>
      <c r="AQ25" s="175">
        <v>43830</v>
      </c>
      <c r="AR25" s="187" t="s">
        <v>680</v>
      </c>
      <c r="AS25" s="337"/>
      <c r="AT25" s="337"/>
      <c r="AU25" s="187"/>
      <c r="AV25" s="187"/>
      <c r="AW25" s="187"/>
      <c r="AX25" s="338"/>
      <c r="AY25" s="187"/>
      <c r="AZ25" s="187"/>
      <c r="BA25" s="187"/>
      <c r="BB25" s="337"/>
      <c r="BC25" s="337"/>
      <c r="BD25" s="187"/>
      <c r="BE25" s="187"/>
      <c r="BF25" s="186"/>
      <c r="BG25" s="339"/>
      <c r="BH25" s="187"/>
      <c r="BI25" s="187"/>
      <c r="BJ25" s="340"/>
      <c r="BK25" s="337"/>
      <c r="BL25" s="337"/>
      <c r="BM25" s="187"/>
      <c r="BN25" s="187"/>
      <c r="BO25" s="186"/>
      <c r="BP25" s="339"/>
      <c r="BQ25" s="187"/>
      <c r="BR25" s="187"/>
      <c r="BS25" s="340"/>
      <c r="BT25" s="341"/>
      <c r="BU25" s="341"/>
      <c r="BV25" s="341"/>
      <c r="BW25" s="341"/>
      <c r="BX25" s="341"/>
      <c r="BY25" s="341"/>
      <c r="BZ25" s="341"/>
      <c r="CA25" s="341"/>
      <c r="CB25" s="341"/>
      <c r="CC25" s="357" t="s">
        <v>696</v>
      </c>
      <c r="CD25" s="358" t="s">
        <v>697</v>
      </c>
      <c r="CE25" s="358" t="s">
        <v>697</v>
      </c>
      <c r="CF25" s="187"/>
      <c r="CG25" s="187"/>
      <c r="CH25" s="187"/>
      <c r="CI25" s="187"/>
      <c r="CJ25" s="187"/>
      <c r="CK25" s="348"/>
      <c r="CL25" s="191"/>
      <c r="CM25" s="191"/>
      <c r="CU25" s="441"/>
      <c r="CV25" s="441"/>
      <c r="CZ25" s="441"/>
      <c r="DA25" s="442"/>
      <c r="DB25" s="441"/>
      <c r="DC25" s="442"/>
    </row>
    <row r="26" spans="1:125" s="292" customFormat="1" ht="217.4" x14ac:dyDescent="0.25">
      <c r="A26" s="443"/>
      <c r="B26" s="443"/>
      <c r="C26" s="446"/>
      <c r="D26" s="449"/>
      <c r="E26" s="443"/>
      <c r="F26" s="455"/>
      <c r="G26" s="455"/>
      <c r="H26" s="455"/>
      <c r="I26" s="455"/>
      <c r="J26" s="455"/>
      <c r="K26" s="455"/>
      <c r="L26" s="459"/>
      <c r="M26" s="463"/>
      <c r="N26" s="442"/>
      <c r="O26" s="442"/>
      <c r="P26" s="469"/>
      <c r="Q26" s="188" t="s">
        <v>632</v>
      </c>
      <c r="R26" s="294" t="s">
        <v>223</v>
      </c>
      <c r="S26" s="294" t="s">
        <v>58</v>
      </c>
      <c r="T26" s="294" t="s">
        <v>59</v>
      </c>
      <c r="U26" s="294" t="s">
        <v>60</v>
      </c>
      <c r="V26" s="294" t="s">
        <v>72</v>
      </c>
      <c r="W26" s="294" t="s">
        <v>62</v>
      </c>
      <c r="X26" s="294" t="s">
        <v>75</v>
      </c>
      <c r="Y26" s="294" t="s">
        <v>63</v>
      </c>
      <c r="Z26" s="294">
        <f t="shared" si="17"/>
        <v>95</v>
      </c>
      <c r="AA26" s="295" t="str">
        <f t="shared" si="18"/>
        <v>Moderado</v>
      </c>
      <c r="AB26" s="294" t="s">
        <v>141</v>
      </c>
      <c r="AC26" s="296">
        <f t="shared" si="19"/>
        <v>150</v>
      </c>
      <c r="AD26" s="297" t="str">
        <f t="shared" si="20"/>
        <v>Moderado</v>
      </c>
      <c r="AE26" s="473"/>
      <c r="AF26" s="477"/>
      <c r="AG26" s="455"/>
      <c r="AH26" s="455"/>
      <c r="AI26" s="469"/>
      <c r="AJ26" s="469"/>
      <c r="AK26" s="469"/>
      <c r="AL26" s="439"/>
      <c r="AM26" s="187" t="s">
        <v>656</v>
      </c>
      <c r="AN26" s="187" t="s">
        <v>669</v>
      </c>
      <c r="AO26" s="186" t="s">
        <v>657</v>
      </c>
      <c r="AP26" s="175">
        <v>43709</v>
      </c>
      <c r="AQ26" s="175">
        <v>43830</v>
      </c>
      <c r="AR26" s="187" t="s">
        <v>658</v>
      </c>
      <c r="AS26" s="337"/>
      <c r="AT26" s="337"/>
      <c r="AU26" s="187"/>
      <c r="AV26" s="187"/>
      <c r="AW26" s="187"/>
      <c r="AX26" s="338"/>
      <c r="AY26" s="187"/>
      <c r="AZ26" s="187"/>
      <c r="BA26" s="187"/>
      <c r="BB26" s="337"/>
      <c r="BC26" s="337"/>
      <c r="BD26" s="187"/>
      <c r="BE26" s="187"/>
      <c r="BF26" s="186"/>
      <c r="BG26" s="339"/>
      <c r="BH26" s="187"/>
      <c r="BI26" s="187"/>
      <c r="BJ26" s="340"/>
      <c r="BK26" s="337"/>
      <c r="BL26" s="337"/>
      <c r="BM26" s="187"/>
      <c r="BN26" s="187"/>
      <c r="BO26" s="186"/>
      <c r="BP26" s="339"/>
      <c r="BQ26" s="187"/>
      <c r="BR26" s="187"/>
      <c r="BS26" s="340"/>
      <c r="BT26" s="341"/>
      <c r="BU26" s="341"/>
      <c r="BV26" s="341"/>
      <c r="BW26" s="341"/>
      <c r="BX26" s="341"/>
      <c r="BY26" s="341"/>
      <c r="BZ26" s="341"/>
      <c r="CA26" s="341"/>
      <c r="CB26" s="341"/>
      <c r="CC26" s="357" t="s">
        <v>696</v>
      </c>
      <c r="CD26" s="358" t="s">
        <v>697</v>
      </c>
      <c r="CE26" s="358" t="s">
        <v>697</v>
      </c>
      <c r="CF26" s="187"/>
      <c r="CG26" s="187"/>
      <c r="CH26" s="187"/>
      <c r="CI26" s="187"/>
      <c r="CJ26" s="187"/>
      <c r="CK26" s="348"/>
      <c r="CL26" s="191"/>
      <c r="CM26" s="191"/>
      <c r="CU26" s="441"/>
      <c r="CV26" s="441"/>
      <c r="CZ26" s="441"/>
      <c r="DA26" s="442"/>
      <c r="DB26" s="441"/>
      <c r="DC26" s="442"/>
    </row>
    <row r="27" spans="1:125" s="292" customFormat="1" ht="122.3" x14ac:dyDescent="0.25">
      <c r="A27" s="444"/>
      <c r="B27" s="444"/>
      <c r="C27" s="446"/>
      <c r="D27" s="450"/>
      <c r="E27" s="444"/>
      <c r="F27" s="456"/>
      <c r="G27" s="456"/>
      <c r="H27" s="456"/>
      <c r="I27" s="456"/>
      <c r="J27" s="456"/>
      <c r="K27" s="456"/>
      <c r="L27" s="460"/>
      <c r="M27" s="464"/>
      <c r="N27" s="440"/>
      <c r="O27" s="440"/>
      <c r="P27" s="470"/>
      <c r="Q27" s="314" t="s">
        <v>662</v>
      </c>
      <c r="R27" s="315" t="s">
        <v>223</v>
      </c>
      <c r="S27" s="315" t="s">
        <v>58</v>
      </c>
      <c r="T27" s="315" t="s">
        <v>59</v>
      </c>
      <c r="U27" s="315" t="s">
        <v>60</v>
      </c>
      <c r="V27" s="315" t="s">
        <v>72</v>
      </c>
      <c r="W27" s="315" t="s">
        <v>62</v>
      </c>
      <c r="X27" s="315" t="s">
        <v>75</v>
      </c>
      <c r="Y27" s="315" t="s">
        <v>63</v>
      </c>
      <c r="Z27" s="315">
        <f t="shared" si="17"/>
        <v>95</v>
      </c>
      <c r="AA27" s="316" t="str">
        <f t="shared" si="18"/>
        <v>Moderado</v>
      </c>
      <c r="AB27" s="315" t="s">
        <v>141</v>
      </c>
      <c r="AC27" s="317">
        <f t="shared" si="19"/>
        <v>150</v>
      </c>
      <c r="AD27" s="318" t="str">
        <f t="shared" si="20"/>
        <v>Moderado</v>
      </c>
      <c r="AE27" s="474"/>
      <c r="AF27" s="478"/>
      <c r="AG27" s="456"/>
      <c r="AH27" s="456"/>
      <c r="AI27" s="470"/>
      <c r="AJ27" s="470"/>
      <c r="AK27" s="470"/>
      <c r="AL27" s="439"/>
      <c r="AM27" s="351" t="s">
        <v>659</v>
      </c>
      <c r="AN27" s="351" t="s">
        <v>660</v>
      </c>
      <c r="AO27" s="352" t="s">
        <v>661</v>
      </c>
      <c r="AP27" s="365">
        <v>43709</v>
      </c>
      <c r="AQ27" s="365">
        <v>43830</v>
      </c>
      <c r="AR27" s="351" t="s">
        <v>676</v>
      </c>
      <c r="AS27" s="366"/>
      <c r="AT27" s="366"/>
      <c r="AU27" s="351"/>
      <c r="AV27" s="351"/>
      <c r="AW27" s="351"/>
      <c r="AX27" s="367"/>
      <c r="AY27" s="351"/>
      <c r="AZ27" s="351"/>
      <c r="BA27" s="351"/>
      <c r="BB27" s="366"/>
      <c r="BC27" s="366"/>
      <c r="BD27" s="351"/>
      <c r="BE27" s="351"/>
      <c r="BF27" s="352"/>
      <c r="BG27" s="368"/>
      <c r="BH27" s="351"/>
      <c r="BI27" s="351"/>
      <c r="BJ27" s="369"/>
      <c r="BK27" s="366"/>
      <c r="BL27" s="366"/>
      <c r="BM27" s="351"/>
      <c r="BN27" s="351"/>
      <c r="BO27" s="352"/>
      <c r="BP27" s="368"/>
      <c r="BQ27" s="351"/>
      <c r="BR27" s="351"/>
      <c r="BS27" s="369"/>
      <c r="BT27" s="370"/>
      <c r="BU27" s="370"/>
      <c r="BV27" s="370"/>
      <c r="BW27" s="370"/>
      <c r="BX27" s="370"/>
      <c r="BY27" s="370"/>
      <c r="BZ27" s="370"/>
      <c r="CA27" s="370"/>
      <c r="CB27" s="370"/>
      <c r="CC27" s="371" t="s">
        <v>696</v>
      </c>
      <c r="CD27" s="372" t="s">
        <v>697</v>
      </c>
      <c r="CE27" s="372" t="s">
        <v>697</v>
      </c>
      <c r="CF27" s="351"/>
      <c r="CG27" s="351"/>
      <c r="CH27" s="351"/>
      <c r="CI27" s="351"/>
      <c r="CJ27" s="351"/>
      <c r="CK27" s="373"/>
      <c r="CL27" s="191"/>
      <c r="CM27" s="191"/>
      <c r="CU27" s="441"/>
      <c r="CV27" s="441"/>
      <c r="CZ27" s="441"/>
      <c r="DA27" s="442"/>
      <c r="DB27" s="441"/>
      <c r="DC27" s="442"/>
    </row>
    <row r="28" spans="1:125" s="376" customFormat="1" ht="26.5" customHeight="1" x14ac:dyDescent="0.25">
      <c r="F28" s="377"/>
      <c r="G28" s="377"/>
      <c r="H28" s="377"/>
      <c r="I28" s="377"/>
      <c r="J28" s="377"/>
      <c r="K28" s="377"/>
      <c r="L28" s="377"/>
      <c r="M28" s="377"/>
      <c r="N28" s="378"/>
      <c r="O28" s="378"/>
      <c r="P28" s="379"/>
      <c r="AC28" s="378"/>
      <c r="AD28" s="378"/>
      <c r="AE28" s="378"/>
      <c r="AI28" s="378"/>
      <c r="AJ28" s="378"/>
      <c r="AK28" s="378"/>
      <c r="AO28" s="378"/>
      <c r="AP28" s="378"/>
      <c r="AQ28" s="378"/>
      <c r="AS28" s="377"/>
      <c r="AT28" s="377"/>
      <c r="BB28" s="377"/>
      <c r="BC28" s="377"/>
    </row>
    <row r="29" spans="1:125" ht="32.950000000000003" customHeight="1" x14ac:dyDescent="0.25">
      <c r="A29" s="375"/>
      <c r="B29" s="375"/>
      <c r="C29" s="375"/>
      <c r="D29" s="562" t="s">
        <v>42</v>
      </c>
      <c r="E29" s="562"/>
      <c r="F29" s="562"/>
      <c r="G29" s="374"/>
      <c r="H29" s="374"/>
      <c r="I29" s="374"/>
      <c r="J29" s="380"/>
      <c r="K29" s="384"/>
      <c r="L29" s="385"/>
      <c r="M29" s="386"/>
      <c r="N29" s="387"/>
      <c r="O29" s="387"/>
      <c r="P29" s="387"/>
      <c r="Q29" s="388"/>
      <c r="R29" s="388"/>
      <c r="S29" s="388"/>
      <c r="T29" s="388"/>
      <c r="U29" s="388"/>
      <c r="V29" s="388"/>
      <c r="W29" s="388"/>
      <c r="X29" s="388"/>
      <c r="Y29" s="388"/>
      <c r="Z29" s="388"/>
      <c r="AA29" s="388"/>
      <c r="AB29" s="388"/>
      <c r="AC29" s="387"/>
      <c r="AD29" s="387"/>
      <c r="AE29" s="387"/>
      <c r="AF29" s="388"/>
      <c r="AG29" s="388"/>
      <c r="AH29" s="388"/>
      <c r="AI29" s="387"/>
      <c r="AJ29" s="387"/>
      <c r="AK29" s="387"/>
      <c r="AL29" s="388"/>
      <c r="AM29" s="388"/>
      <c r="AN29" s="388"/>
      <c r="AO29" s="387"/>
      <c r="AP29" s="387"/>
      <c r="AQ29" s="387"/>
      <c r="AR29" s="388"/>
      <c r="AS29" s="385"/>
      <c r="AT29" s="385"/>
      <c r="AU29" s="388"/>
      <c r="AV29" s="388"/>
      <c r="AW29" s="388"/>
      <c r="AX29" s="388"/>
      <c r="AY29" s="388"/>
      <c r="AZ29" s="388"/>
      <c r="BA29" s="388"/>
      <c r="BB29" s="385"/>
      <c r="BC29" s="385"/>
      <c r="BD29" s="388"/>
      <c r="BE29" s="388"/>
      <c r="BF29" s="388"/>
      <c r="BG29" s="388"/>
      <c r="BH29" s="388"/>
      <c r="BI29" s="388"/>
      <c r="BJ29" s="388"/>
      <c r="BK29" s="388"/>
      <c r="BL29" s="388"/>
      <c r="BM29" s="388"/>
      <c r="BN29" s="388"/>
      <c r="BO29" s="388"/>
      <c r="BP29" s="388"/>
      <c r="BQ29" s="388"/>
      <c r="BR29" s="388"/>
      <c r="BS29" s="388"/>
      <c r="BT29" s="388"/>
      <c r="BU29" s="388"/>
      <c r="BV29" s="388"/>
      <c r="BW29" s="388"/>
      <c r="BX29" s="388"/>
      <c r="BY29" s="388"/>
      <c r="BZ29" s="388"/>
      <c r="CA29" s="388"/>
      <c r="CB29" s="388"/>
      <c r="CC29" s="388"/>
      <c r="CD29" s="388"/>
      <c r="CE29" s="388"/>
      <c r="CF29" s="388"/>
      <c r="CG29" s="388"/>
      <c r="CH29" s="388"/>
      <c r="CI29" s="388"/>
      <c r="CJ29" s="388"/>
      <c r="CK29" s="388"/>
      <c r="CL29" s="388"/>
      <c r="CM29" s="388"/>
      <c r="CN29" s="388"/>
      <c r="CO29" s="388"/>
      <c r="CP29" s="388"/>
      <c r="CQ29" s="388"/>
      <c r="CR29" s="388"/>
      <c r="CS29" s="388"/>
      <c r="CT29" s="388"/>
      <c r="CU29" s="388"/>
      <c r="CV29" s="388"/>
      <c r="CW29" s="388"/>
      <c r="CX29" s="388"/>
    </row>
    <row r="30" spans="1:125" s="350" customFormat="1" ht="32.950000000000003" customHeight="1" x14ac:dyDescent="0.25">
      <c r="A30" s="375"/>
      <c r="B30" s="375"/>
      <c r="C30" s="375"/>
      <c r="D30" s="363" t="s">
        <v>43</v>
      </c>
      <c r="E30" s="363" t="s">
        <v>44</v>
      </c>
      <c r="F30" s="363" t="s">
        <v>45</v>
      </c>
      <c r="G30" s="349"/>
      <c r="H30" s="349"/>
      <c r="I30" s="349"/>
      <c r="J30" s="381"/>
      <c r="K30" s="384"/>
      <c r="L30" s="387"/>
      <c r="M30" s="386"/>
      <c r="N30" s="387"/>
      <c r="O30" s="387"/>
      <c r="P30" s="387"/>
      <c r="Q30" s="388"/>
      <c r="R30" s="388"/>
      <c r="S30" s="388"/>
      <c r="T30" s="388"/>
      <c r="U30" s="388"/>
      <c r="V30" s="388"/>
      <c r="W30" s="388"/>
      <c r="X30" s="388"/>
      <c r="Y30" s="388"/>
      <c r="Z30" s="388"/>
      <c r="AA30" s="388"/>
      <c r="AB30" s="388"/>
      <c r="AC30" s="387"/>
      <c r="AD30" s="387"/>
      <c r="AE30" s="387"/>
      <c r="AF30" s="388"/>
      <c r="AG30" s="388"/>
      <c r="AH30" s="388"/>
      <c r="AI30" s="387"/>
      <c r="AJ30" s="387"/>
      <c r="AK30" s="387"/>
      <c r="AL30" s="388"/>
      <c r="AM30" s="388"/>
      <c r="AN30" s="388"/>
      <c r="AO30" s="387"/>
      <c r="AP30" s="387"/>
      <c r="AQ30" s="387"/>
      <c r="AR30" s="388"/>
      <c r="AS30" s="385"/>
      <c r="AT30" s="385"/>
      <c r="AU30" s="388"/>
      <c r="AV30" s="388"/>
      <c r="AW30" s="388"/>
      <c r="AX30" s="388"/>
      <c r="AY30" s="388"/>
      <c r="AZ30" s="388"/>
      <c r="BA30" s="388"/>
      <c r="BB30" s="385"/>
      <c r="BC30" s="385"/>
      <c r="BD30" s="388"/>
      <c r="BE30" s="388"/>
      <c r="BF30" s="388"/>
      <c r="BG30" s="388"/>
      <c r="BH30" s="388"/>
      <c r="BI30" s="388"/>
      <c r="BJ30" s="388"/>
      <c r="BK30" s="388"/>
      <c r="BL30" s="388"/>
      <c r="BM30" s="388"/>
      <c r="BN30" s="388"/>
      <c r="BO30" s="388"/>
      <c r="BP30" s="388"/>
      <c r="BQ30" s="388"/>
      <c r="BR30" s="388"/>
      <c r="BS30" s="388"/>
      <c r="BT30" s="388"/>
      <c r="BU30" s="388"/>
      <c r="BV30" s="388"/>
      <c r="BW30" s="388"/>
      <c r="BX30" s="388"/>
      <c r="BY30" s="388"/>
      <c r="BZ30" s="388"/>
      <c r="CA30" s="388"/>
      <c r="CB30" s="388"/>
      <c r="CC30" s="388"/>
      <c r="CD30" s="388"/>
      <c r="CE30" s="388"/>
      <c r="CF30" s="388"/>
      <c r="CG30" s="388"/>
      <c r="CH30" s="388"/>
      <c r="CI30" s="388"/>
      <c r="CJ30" s="388"/>
      <c r="CK30" s="388"/>
      <c r="CL30" s="388"/>
      <c r="CM30" s="388"/>
      <c r="CN30" s="388"/>
      <c r="CO30" s="388"/>
      <c r="CP30" s="388"/>
      <c r="CQ30" s="388"/>
      <c r="CR30" s="388"/>
      <c r="CS30" s="388"/>
      <c r="CT30" s="388"/>
      <c r="CU30" s="388"/>
      <c r="CV30" s="388"/>
      <c r="CW30" s="388"/>
      <c r="CX30" s="388"/>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row>
    <row r="31" spans="1:125" s="350" customFormat="1" ht="59.3" customHeight="1" x14ac:dyDescent="0.25">
      <c r="A31" s="375"/>
      <c r="B31" s="375"/>
      <c r="C31" s="375"/>
      <c r="D31" s="364">
        <v>1</v>
      </c>
      <c r="E31" s="17" t="s">
        <v>703</v>
      </c>
      <c r="F31" s="364" t="s">
        <v>704</v>
      </c>
      <c r="G31" s="278"/>
      <c r="H31" s="278"/>
      <c r="I31" s="278"/>
      <c r="J31" s="382"/>
      <c r="K31" s="387"/>
      <c r="L31" s="387"/>
      <c r="M31" s="385"/>
      <c r="N31" s="387"/>
      <c r="O31" s="387"/>
      <c r="P31" s="387"/>
      <c r="Q31" s="388"/>
      <c r="R31" s="388"/>
      <c r="S31" s="388"/>
      <c r="T31" s="388"/>
      <c r="U31" s="388"/>
      <c r="V31" s="388"/>
      <c r="W31" s="388"/>
      <c r="X31" s="388"/>
      <c r="Y31" s="388"/>
      <c r="Z31" s="388"/>
      <c r="AA31" s="388"/>
      <c r="AB31" s="388"/>
      <c r="AC31" s="387"/>
      <c r="AD31" s="387"/>
      <c r="AE31" s="387"/>
      <c r="AF31" s="388"/>
      <c r="AG31" s="388"/>
      <c r="AH31" s="388"/>
      <c r="AI31" s="387"/>
      <c r="AJ31" s="387"/>
      <c r="AK31" s="387"/>
      <c r="AL31" s="388"/>
      <c r="AM31" s="388"/>
      <c r="AN31" s="388"/>
      <c r="AO31" s="387"/>
      <c r="AP31" s="387"/>
      <c r="AQ31" s="387"/>
      <c r="AR31" s="388"/>
      <c r="AS31" s="385"/>
      <c r="AT31" s="385"/>
      <c r="AU31" s="388"/>
      <c r="AV31" s="388"/>
      <c r="AW31" s="388"/>
      <c r="AX31" s="388"/>
      <c r="AY31" s="388"/>
      <c r="AZ31" s="388"/>
      <c r="BA31" s="388"/>
      <c r="BB31" s="385"/>
      <c r="BC31" s="385"/>
      <c r="BD31" s="388"/>
      <c r="BE31" s="388"/>
      <c r="BF31" s="388"/>
      <c r="BG31" s="388"/>
      <c r="BH31" s="388"/>
      <c r="BI31" s="388"/>
      <c r="BJ31" s="388"/>
      <c r="BK31" s="388"/>
      <c r="BL31" s="388"/>
      <c r="BM31" s="388"/>
      <c r="BN31" s="388"/>
      <c r="BO31" s="388"/>
      <c r="BP31" s="388"/>
      <c r="BQ31" s="388"/>
      <c r="BR31" s="388"/>
      <c r="BS31" s="388"/>
      <c r="BT31" s="388"/>
      <c r="BU31" s="388"/>
      <c r="BV31" s="388"/>
      <c r="BW31" s="388"/>
      <c r="BX31" s="388"/>
      <c r="BY31" s="388"/>
      <c r="BZ31" s="388"/>
      <c r="CA31" s="388"/>
      <c r="CB31" s="388"/>
      <c r="CC31" s="388"/>
      <c r="CD31" s="388"/>
      <c r="CE31" s="388"/>
      <c r="CF31" s="388"/>
      <c r="CG31" s="388"/>
      <c r="CH31" s="388"/>
      <c r="CI31" s="388"/>
      <c r="CJ31" s="388"/>
      <c r="CK31" s="388"/>
      <c r="CL31" s="388"/>
      <c r="CM31" s="388"/>
      <c r="CN31" s="388"/>
      <c r="CO31" s="388"/>
      <c r="CP31" s="388"/>
      <c r="CQ31" s="388"/>
      <c r="CR31" s="388"/>
      <c r="CS31" s="388"/>
      <c r="CT31" s="388"/>
      <c r="CU31" s="388"/>
      <c r="CV31" s="388"/>
      <c r="CW31" s="388"/>
      <c r="CX31" s="388"/>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row>
    <row r="32" spans="1:125" s="350" customFormat="1" ht="59.3" customHeight="1" x14ac:dyDescent="0.25">
      <c r="A32" s="375"/>
      <c r="B32" s="375"/>
      <c r="C32" s="375"/>
      <c r="D32" s="364">
        <v>2</v>
      </c>
      <c r="E32" s="17" t="s">
        <v>725</v>
      </c>
      <c r="F32" s="364" t="s">
        <v>705</v>
      </c>
      <c r="G32" s="278"/>
      <c r="H32" s="278"/>
      <c r="I32" s="278"/>
      <c r="J32" s="382"/>
      <c r="K32" s="387"/>
      <c r="L32" s="387"/>
      <c r="M32" s="385"/>
      <c r="N32" s="387"/>
      <c r="O32" s="387"/>
      <c r="P32" s="387"/>
      <c r="Q32" s="388"/>
      <c r="R32" s="388"/>
      <c r="S32" s="388"/>
      <c r="T32" s="388"/>
      <c r="U32" s="388"/>
      <c r="V32" s="388"/>
      <c r="W32" s="388"/>
      <c r="X32" s="388"/>
      <c r="Y32" s="388"/>
      <c r="Z32" s="388"/>
      <c r="AA32" s="388"/>
      <c r="AB32" s="388"/>
      <c r="AC32" s="387"/>
      <c r="AD32" s="387"/>
      <c r="AE32" s="387"/>
      <c r="AF32" s="388"/>
      <c r="AG32" s="388"/>
      <c r="AH32" s="388"/>
      <c r="AI32" s="387"/>
      <c r="AJ32" s="387"/>
      <c r="AK32" s="387"/>
      <c r="AL32" s="388"/>
      <c r="AM32" s="388"/>
      <c r="AN32" s="388"/>
      <c r="AO32" s="387"/>
      <c r="AP32" s="387"/>
      <c r="AQ32" s="387"/>
      <c r="AR32" s="388"/>
      <c r="AS32" s="385"/>
      <c r="AT32" s="385"/>
      <c r="AU32" s="388"/>
      <c r="AV32" s="388"/>
      <c r="AW32" s="388"/>
      <c r="AX32" s="388"/>
      <c r="AY32" s="388"/>
      <c r="AZ32" s="388"/>
      <c r="BA32" s="388"/>
      <c r="BB32" s="385"/>
      <c r="BC32" s="385"/>
      <c r="BD32" s="388"/>
      <c r="BE32" s="388"/>
      <c r="BF32" s="388"/>
      <c r="BG32" s="388"/>
      <c r="BH32" s="388"/>
      <c r="BI32" s="388"/>
      <c r="BJ32" s="388"/>
      <c r="BK32" s="388"/>
      <c r="BL32" s="388"/>
      <c r="BM32" s="388"/>
      <c r="BN32" s="388"/>
      <c r="BO32" s="388"/>
      <c r="BP32" s="388"/>
      <c r="BQ32" s="388"/>
      <c r="BR32" s="388"/>
      <c r="BS32" s="388"/>
      <c r="BT32" s="388"/>
      <c r="BU32" s="388"/>
      <c r="BV32" s="388"/>
      <c r="BW32" s="388"/>
      <c r="BX32" s="388"/>
      <c r="BY32" s="388"/>
      <c r="BZ32" s="388"/>
      <c r="CA32" s="388"/>
      <c r="CB32" s="388"/>
      <c r="CC32" s="388"/>
      <c r="CD32" s="388"/>
      <c r="CE32" s="388"/>
      <c r="CF32" s="388"/>
      <c r="CG32" s="388"/>
      <c r="CH32" s="388"/>
      <c r="CI32" s="388"/>
      <c r="CJ32" s="388"/>
      <c r="CK32" s="388"/>
      <c r="CL32" s="388"/>
      <c r="CM32" s="388"/>
      <c r="CN32" s="388"/>
      <c r="CO32" s="388"/>
      <c r="CP32" s="388"/>
      <c r="CQ32" s="388"/>
      <c r="CR32" s="388"/>
      <c r="CS32" s="388"/>
      <c r="CT32" s="388"/>
      <c r="CU32" s="388"/>
      <c r="CV32" s="388"/>
      <c r="CW32" s="388"/>
      <c r="CX32" s="388"/>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row>
    <row r="33" spans="1:125" s="350" customFormat="1" ht="59.3" customHeight="1" x14ac:dyDescent="0.25">
      <c r="A33" s="375"/>
      <c r="B33" s="375"/>
      <c r="C33" s="375"/>
      <c r="D33" s="364">
        <v>3</v>
      </c>
      <c r="E33" s="17" t="s">
        <v>726</v>
      </c>
      <c r="F33" s="364" t="s">
        <v>723</v>
      </c>
      <c r="G33" s="245"/>
      <c r="H33" s="245"/>
      <c r="I33" s="245"/>
      <c r="J33" s="383"/>
      <c r="K33" s="385"/>
      <c r="L33" s="387"/>
      <c r="M33" s="385"/>
      <c r="N33" s="387"/>
      <c r="O33" s="387"/>
      <c r="P33" s="387"/>
      <c r="Q33" s="388"/>
      <c r="R33" s="388"/>
      <c r="S33" s="388"/>
      <c r="T33" s="388"/>
      <c r="U33" s="388"/>
      <c r="V33" s="388"/>
      <c r="W33" s="388"/>
      <c r="X33" s="388"/>
      <c r="Y33" s="388"/>
      <c r="Z33" s="388"/>
      <c r="AA33" s="388"/>
      <c r="AB33" s="388"/>
      <c r="AC33" s="387"/>
      <c r="AD33" s="387"/>
      <c r="AE33" s="387"/>
      <c r="AF33" s="388"/>
      <c r="AG33" s="388"/>
      <c r="AH33" s="388"/>
      <c r="AI33" s="387"/>
      <c r="AJ33" s="387"/>
      <c r="AK33" s="387"/>
      <c r="AL33" s="388"/>
      <c r="AM33" s="388"/>
      <c r="AN33" s="388"/>
      <c r="AO33" s="387"/>
      <c r="AP33" s="387"/>
      <c r="AQ33" s="387"/>
      <c r="AR33" s="388"/>
      <c r="AS33" s="385"/>
      <c r="AT33" s="385"/>
      <c r="AU33" s="388"/>
      <c r="AV33" s="388"/>
      <c r="AW33" s="388"/>
      <c r="AX33" s="388"/>
      <c r="AY33" s="388"/>
      <c r="AZ33" s="388"/>
      <c r="BA33" s="388"/>
      <c r="BB33" s="385"/>
      <c r="BC33" s="385"/>
      <c r="BD33" s="388"/>
      <c r="BE33" s="388"/>
      <c r="BF33" s="388"/>
      <c r="BG33" s="388"/>
      <c r="BH33" s="388"/>
      <c r="BI33" s="388"/>
      <c r="BJ33" s="388"/>
      <c r="BK33" s="388"/>
      <c r="BL33" s="388"/>
      <c r="BM33" s="388"/>
      <c r="BN33" s="388"/>
      <c r="BO33" s="388"/>
      <c r="BP33" s="388"/>
      <c r="BQ33" s="388"/>
      <c r="BR33" s="388"/>
      <c r="BS33" s="388"/>
      <c r="BT33" s="388"/>
      <c r="BU33" s="388"/>
      <c r="BV33" s="388"/>
      <c r="BW33" s="388"/>
      <c r="BX33" s="388"/>
      <c r="BY33" s="388"/>
      <c r="BZ33" s="388"/>
      <c r="CA33" s="388"/>
      <c r="CB33" s="388"/>
      <c r="CC33" s="388"/>
      <c r="CD33" s="388"/>
      <c r="CE33" s="388"/>
      <c r="CF33" s="388"/>
      <c r="CG33" s="388"/>
      <c r="CH33" s="388"/>
      <c r="CI33" s="388"/>
      <c r="CJ33" s="388"/>
      <c r="CK33" s="388"/>
      <c r="CL33" s="388"/>
      <c r="CM33" s="388"/>
      <c r="CN33" s="388"/>
      <c r="CO33" s="388"/>
      <c r="CP33" s="388"/>
      <c r="CQ33" s="388"/>
      <c r="CR33" s="388"/>
      <c r="CS33" s="388"/>
      <c r="CT33" s="388"/>
      <c r="CU33" s="388"/>
      <c r="CV33" s="388"/>
      <c r="CW33" s="388"/>
      <c r="CX33" s="388"/>
      <c r="CY33" s="190"/>
      <c r="CZ33" s="190"/>
      <c r="DA33" s="190"/>
      <c r="DB33" s="190"/>
      <c r="DC33" s="190"/>
      <c r="DD33" s="190"/>
      <c r="DE33" s="190"/>
      <c r="DF33" s="190"/>
      <c r="DG33" s="190"/>
      <c r="DH33" s="190"/>
      <c r="DI33" s="190"/>
      <c r="DJ33" s="190"/>
      <c r="DK33" s="190"/>
      <c r="DL33" s="190"/>
      <c r="DM33" s="190"/>
      <c r="DN33" s="190"/>
      <c r="DO33" s="190"/>
      <c r="DP33" s="190"/>
      <c r="DQ33" s="190"/>
      <c r="DR33" s="190"/>
      <c r="DS33" s="190"/>
      <c r="DT33" s="190"/>
      <c r="DU33" s="190"/>
    </row>
    <row r="34" spans="1:125" ht="153.55000000000001" customHeight="1" x14ac:dyDescent="0.25">
      <c r="A34" s="375"/>
      <c r="B34" s="375"/>
      <c r="C34" s="375"/>
      <c r="D34" s="278">
        <v>4</v>
      </c>
      <c r="E34" s="245" t="s">
        <v>706</v>
      </c>
      <c r="F34" s="278" t="s">
        <v>724</v>
      </c>
      <c r="G34" s="245"/>
      <c r="H34" s="245"/>
      <c r="I34" s="245"/>
      <c r="J34" s="383"/>
      <c r="K34" s="385"/>
      <c r="L34" s="385"/>
      <c r="M34" s="385"/>
      <c r="N34" s="387"/>
      <c r="O34" s="387"/>
      <c r="P34" s="387"/>
      <c r="Q34" s="388"/>
      <c r="R34" s="388"/>
      <c r="S34" s="388"/>
      <c r="T34" s="388"/>
      <c r="U34" s="388"/>
      <c r="V34" s="388"/>
      <c r="W34" s="388"/>
      <c r="X34" s="388"/>
      <c r="Y34" s="388"/>
      <c r="Z34" s="388"/>
      <c r="AA34" s="388"/>
      <c r="AB34" s="388"/>
      <c r="AC34" s="387"/>
      <c r="AD34" s="387"/>
      <c r="AE34" s="387"/>
      <c r="AF34" s="388"/>
      <c r="AG34" s="388"/>
      <c r="AH34" s="388"/>
      <c r="AI34" s="387"/>
      <c r="AJ34" s="387"/>
      <c r="AK34" s="387"/>
      <c r="AL34" s="388"/>
      <c r="AM34" s="388"/>
      <c r="AN34" s="388"/>
      <c r="AO34" s="387"/>
      <c r="AP34" s="387"/>
      <c r="AQ34" s="387"/>
      <c r="AR34" s="388"/>
      <c r="AS34" s="385"/>
      <c r="AT34" s="385"/>
      <c r="AU34" s="388"/>
      <c r="AV34" s="388"/>
      <c r="AW34" s="388"/>
      <c r="AX34" s="388"/>
      <c r="AY34" s="388"/>
      <c r="AZ34" s="388"/>
      <c r="BA34" s="388"/>
      <c r="BB34" s="385"/>
      <c r="BC34" s="385"/>
      <c r="BD34" s="388"/>
      <c r="BE34" s="388"/>
      <c r="BF34" s="388"/>
      <c r="BG34" s="388"/>
      <c r="BH34" s="388"/>
      <c r="BI34" s="388"/>
      <c r="BJ34" s="388"/>
      <c r="BK34" s="388"/>
      <c r="BL34" s="388"/>
      <c r="BM34" s="388"/>
      <c r="BN34" s="388"/>
      <c r="BO34" s="388"/>
      <c r="BP34" s="388"/>
      <c r="BQ34" s="388"/>
      <c r="BR34" s="388"/>
      <c r="BS34" s="388"/>
      <c r="BT34" s="388"/>
      <c r="BU34" s="388"/>
      <c r="BV34" s="388"/>
      <c r="BW34" s="388"/>
      <c r="BX34" s="388"/>
      <c r="BY34" s="388"/>
      <c r="BZ34" s="388"/>
      <c r="CA34" s="388"/>
      <c r="CB34" s="388"/>
      <c r="CC34" s="388"/>
      <c r="CD34" s="388"/>
      <c r="CE34" s="388"/>
      <c r="CF34" s="388"/>
      <c r="CG34" s="388"/>
      <c r="CH34" s="388"/>
      <c r="CI34" s="388"/>
      <c r="CJ34" s="388"/>
      <c r="CK34" s="388"/>
      <c r="CL34" s="388"/>
      <c r="CM34" s="388"/>
      <c r="CN34" s="388"/>
      <c r="CO34" s="388"/>
      <c r="CP34" s="388"/>
      <c r="CQ34" s="388"/>
      <c r="CR34" s="388"/>
      <c r="CS34" s="388"/>
      <c r="CT34" s="388"/>
      <c r="CU34" s="388"/>
      <c r="CV34" s="388"/>
      <c r="CW34" s="388"/>
      <c r="CX34" s="388"/>
    </row>
  </sheetData>
  <autoFilter ref="C8:F34"/>
  <mergeCells count="237">
    <mergeCell ref="D29:F29"/>
    <mergeCell ref="J13:J15"/>
    <mergeCell ref="K13:K15"/>
    <mergeCell ref="J20:J23"/>
    <mergeCell ref="K20:K23"/>
    <mergeCell ref="E8:E9"/>
    <mergeCell ref="F8:F9"/>
    <mergeCell ref="K8:K9"/>
    <mergeCell ref="K10:K12"/>
    <mergeCell ref="G8:G9"/>
    <mergeCell ref="G10:G12"/>
    <mergeCell ref="H8:H9"/>
    <mergeCell ref="H10:H12"/>
    <mergeCell ref="I8:I9"/>
    <mergeCell ref="I10:I12"/>
    <mergeCell ref="J8:J9"/>
    <mergeCell ref="J10:J12"/>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L8:L9"/>
    <mergeCell ref="M8:M9"/>
    <mergeCell ref="N8:P8"/>
    <mergeCell ref="DS3:DS4"/>
    <mergeCell ref="CJ8:CJ9"/>
    <mergeCell ref="CK8:CK9"/>
    <mergeCell ref="DA8:DC8"/>
    <mergeCell ref="CF8:CF9"/>
    <mergeCell ref="CG8:CG9"/>
    <mergeCell ref="CH8:CH9"/>
    <mergeCell ref="CI8:CI9"/>
    <mergeCell ref="BH8:BJ8"/>
    <mergeCell ref="AM8:AM9"/>
    <mergeCell ref="AN8:AN9"/>
    <mergeCell ref="AO8:AO9"/>
    <mergeCell ref="AP8:AP9"/>
    <mergeCell ref="AQ8:AQ9"/>
    <mergeCell ref="AR8:AR9"/>
    <mergeCell ref="AD8:AD9"/>
    <mergeCell ref="AF8:AF9"/>
    <mergeCell ref="AG8:AG9"/>
    <mergeCell ref="AH8:AH9"/>
    <mergeCell ref="AI8:AK8"/>
    <mergeCell ref="AL8:AL9"/>
    <mergeCell ref="A10:A12"/>
    <mergeCell ref="B10:B12"/>
    <mergeCell ref="D10:D12"/>
    <mergeCell ref="E10:E12"/>
    <mergeCell ref="F10:F12"/>
    <mergeCell ref="L10:L12"/>
    <mergeCell ref="CC8:CC9"/>
    <mergeCell ref="CD8:CD9"/>
    <mergeCell ref="CE8:CE9"/>
    <mergeCell ref="BK8:BL8"/>
    <mergeCell ref="BM8:BP8"/>
    <mergeCell ref="BQ8:BS8"/>
    <mergeCell ref="BT8:BU8"/>
    <mergeCell ref="BV8:BY8"/>
    <mergeCell ref="BZ8:CB8"/>
    <mergeCell ref="AS8:AT8"/>
    <mergeCell ref="AU8:AX8"/>
    <mergeCell ref="AY8:BA8"/>
    <mergeCell ref="O10:O12"/>
    <mergeCell ref="P10:P12"/>
    <mergeCell ref="AE10:AE12"/>
    <mergeCell ref="AF10:AF12"/>
    <mergeCell ref="BB8:BC8"/>
    <mergeCell ref="BD8:BG8"/>
    <mergeCell ref="Z8:Z9"/>
    <mergeCell ref="AA8:AA9"/>
    <mergeCell ref="AB8:AB9"/>
    <mergeCell ref="Q8:Q9"/>
    <mergeCell ref="R8:R9"/>
    <mergeCell ref="S8:S9"/>
    <mergeCell ref="T8:T9"/>
    <mergeCell ref="U8:U9"/>
    <mergeCell ref="V8:V9"/>
    <mergeCell ref="C8:C9"/>
    <mergeCell ref="C10:C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AG10:AG12"/>
    <mergeCell ref="AH10:AH12"/>
    <mergeCell ref="AI10:AI12"/>
    <mergeCell ref="AJ10:AJ12"/>
    <mergeCell ref="AK10:AK12"/>
    <mergeCell ref="AL10:AL12"/>
    <mergeCell ref="M10:M12"/>
    <mergeCell ref="N10:N12"/>
    <mergeCell ref="A13:A15"/>
    <mergeCell ref="B13:B15"/>
    <mergeCell ref="C13:C15"/>
    <mergeCell ref="D13:D15"/>
    <mergeCell ref="E13:E15"/>
    <mergeCell ref="F13:F15"/>
    <mergeCell ref="G13:G15"/>
    <mergeCell ref="H13:H15"/>
    <mergeCell ref="I13:I15"/>
    <mergeCell ref="L13:L15"/>
    <mergeCell ref="M13:M15"/>
    <mergeCell ref="AE16:AE19"/>
    <mergeCell ref="AF16:AF19"/>
    <mergeCell ref="AG16:AG19"/>
    <mergeCell ref="AH16:AH19"/>
    <mergeCell ref="N16:N19"/>
    <mergeCell ref="J16:J19"/>
    <mergeCell ref="K16:K19"/>
    <mergeCell ref="L16:L19"/>
    <mergeCell ref="M16:M19"/>
    <mergeCell ref="AF13:AF15"/>
    <mergeCell ref="AG13:AG15"/>
    <mergeCell ref="AH13:AH15"/>
    <mergeCell ref="N13:N15"/>
    <mergeCell ref="O13:O15"/>
    <mergeCell ref="AE13:AE15"/>
    <mergeCell ref="O16:O19"/>
    <mergeCell ref="P16:P19"/>
    <mergeCell ref="P13:P15"/>
    <mergeCell ref="DB13:DB15"/>
    <mergeCell ref="DA13:DA15"/>
    <mergeCell ref="DC13:DC15"/>
    <mergeCell ref="AI16:AI19"/>
    <mergeCell ref="AJ16:AJ19"/>
    <mergeCell ref="AK16:AK19"/>
    <mergeCell ref="CU16:CU19"/>
    <mergeCell ref="CV16:CV19"/>
    <mergeCell ref="DB16:DB19"/>
    <mergeCell ref="AL16:AL19"/>
    <mergeCell ref="DA16:DA19"/>
    <mergeCell ref="CZ13:CZ15"/>
    <mergeCell ref="CZ16:CZ19"/>
    <mergeCell ref="CU13:CU15"/>
    <mergeCell ref="CV13:CV15"/>
    <mergeCell ref="AI13:AI15"/>
    <mergeCell ref="AJ13:AJ15"/>
    <mergeCell ref="AK13:AK15"/>
    <mergeCell ref="AL13:AL15"/>
    <mergeCell ref="A16:A19"/>
    <mergeCell ref="B16:B19"/>
    <mergeCell ref="C16:C19"/>
    <mergeCell ref="E16:E19"/>
    <mergeCell ref="F16:F19"/>
    <mergeCell ref="G16:G19"/>
    <mergeCell ref="H16:H19"/>
    <mergeCell ref="I16:I19"/>
    <mergeCell ref="A20:A23"/>
    <mergeCell ref="B20:B23"/>
    <mergeCell ref="C20:C23"/>
    <mergeCell ref="D20:D23"/>
    <mergeCell ref="E20:E23"/>
    <mergeCell ref="F20:F23"/>
    <mergeCell ref="G20:G23"/>
    <mergeCell ref="H20:H23"/>
    <mergeCell ref="I20:I23"/>
    <mergeCell ref="D16:D19"/>
    <mergeCell ref="AL20:AL23"/>
    <mergeCell ref="CU20:CU23"/>
    <mergeCell ref="CV20:CV23"/>
    <mergeCell ref="CZ20:CZ23"/>
    <mergeCell ref="DA20:DA23"/>
    <mergeCell ref="DB20:DB23"/>
    <mergeCell ref="L20:L23"/>
    <mergeCell ref="M20:M23"/>
    <mergeCell ref="N20:N23"/>
    <mergeCell ref="O20:O23"/>
    <mergeCell ref="P20:P23"/>
    <mergeCell ref="AE20:AE23"/>
    <mergeCell ref="AF20:AF23"/>
    <mergeCell ref="AG20:AG23"/>
    <mergeCell ref="AH20:AH23"/>
    <mergeCell ref="AE24:AE27"/>
    <mergeCell ref="AF24:AF27"/>
    <mergeCell ref="AG24:AG27"/>
    <mergeCell ref="AH24:AH27"/>
    <mergeCell ref="AI24:AI27"/>
    <mergeCell ref="AJ24:AJ27"/>
    <mergeCell ref="AK24:AK27"/>
    <mergeCell ref="AI20:AI23"/>
    <mergeCell ref="AJ20:AJ23"/>
    <mergeCell ref="AK20:AK23"/>
    <mergeCell ref="AL24:AL27"/>
    <mergeCell ref="CU24:CU27"/>
    <mergeCell ref="CV24:CV27"/>
    <mergeCell ref="CZ24:CZ27"/>
    <mergeCell ref="DA24:DA27"/>
    <mergeCell ref="DB24:DB27"/>
    <mergeCell ref="DC24:DC27"/>
    <mergeCell ref="DC20:DC23"/>
    <mergeCell ref="A24:A27"/>
    <mergeCell ref="B24:B27"/>
    <mergeCell ref="C24:C27"/>
    <mergeCell ref="D24:D27"/>
    <mergeCell ref="E24:E27"/>
    <mergeCell ref="F24:F27"/>
    <mergeCell ref="G24:G27"/>
    <mergeCell ref="H24:H27"/>
    <mergeCell ref="I24:I27"/>
    <mergeCell ref="J24:J27"/>
    <mergeCell ref="K24:K27"/>
    <mergeCell ref="L24:L27"/>
    <mergeCell ref="M24:M27"/>
    <mergeCell ref="N24:N27"/>
    <mergeCell ref="O24:O27"/>
    <mergeCell ref="P24:P27"/>
  </mergeCells>
  <pageMargins left="1.2736614173228347" right="0.70866141732283472" top="0.74803149606299213" bottom="0.74803149606299213" header="0.31496062992125984" footer="0.31496062992125984"/>
  <pageSetup paperSize="119" scale="31"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336" operator="equal" id="{3581B528-6013-4113-B787-152D003A3FC1}">
            <xm:f>'DATOS '!$A$6</xm:f>
            <x14:dxf>
              <fill>
                <patternFill>
                  <bgColor rgb="FF00B050"/>
                </patternFill>
              </fill>
            </x14:dxf>
          </x14:cfRule>
          <x14:cfRule type="cellIs" priority="337" operator="equal" id="{63AB54CB-E0F3-46AF-8ACB-B224DDD1E649}">
            <xm:f>'DATOS '!$A$5</xm:f>
            <x14:dxf>
              <fill>
                <patternFill>
                  <bgColor rgb="FF92D050"/>
                </patternFill>
              </fill>
            </x14:dxf>
          </x14:cfRule>
          <x14:cfRule type="cellIs" priority="338" operator="equal" id="{5AAEB860-0921-4D61-85F7-3F34E35F9DA0}">
            <xm:f>'DATOS '!$A$4</xm:f>
            <x14:dxf>
              <fill>
                <patternFill>
                  <bgColor rgb="FFFFFF00"/>
                </patternFill>
              </fill>
            </x14:dxf>
          </x14:cfRule>
          <x14:cfRule type="cellIs" priority="339" operator="equal" id="{DB2845A9-6B1E-424F-87C6-CECF127B5E9D}">
            <xm:f>'DATOS '!$A$3</xm:f>
            <x14:dxf>
              <fill>
                <patternFill>
                  <bgColor rgb="FFFFC000"/>
                </patternFill>
              </fill>
            </x14:dxf>
          </x14:cfRule>
          <x14:cfRule type="cellIs" priority="340" operator="equal" id="{C7D07FF5-796E-44DC-94DF-9841C7618938}">
            <xm:f>'DATOS '!$A$2</xm:f>
            <x14:dxf>
              <fill>
                <patternFill>
                  <bgColor rgb="FFFF0000"/>
                </patternFill>
              </fill>
            </x14:dxf>
          </x14:cfRule>
          <xm:sqref>N10 AI10 N13:N14 N16:N17 AI13 AI16:AI17</xm:sqref>
        </x14:conditionalFormatting>
        <x14:conditionalFormatting xmlns:xm="http://schemas.microsoft.com/office/excel/2006/main">
          <x14:cfRule type="cellIs" priority="341" operator="equal" id="{63592E8F-EB51-44DD-829A-060613CA8381}">
            <xm:f>'DATOS '!$A$13</xm:f>
            <x14:dxf>
              <fill>
                <patternFill>
                  <bgColor rgb="FF00B050"/>
                </patternFill>
              </fill>
            </x14:dxf>
          </x14:cfRule>
          <x14:cfRule type="cellIs" priority="342" operator="equal" id="{C9D7971D-8EF3-4B16-A906-1A862BC0DC07}">
            <xm:f>'DATOS '!$A$12</xm:f>
            <x14:dxf>
              <fill>
                <patternFill>
                  <bgColor rgb="FF92D050"/>
                </patternFill>
              </fill>
            </x14:dxf>
          </x14:cfRule>
          <x14:cfRule type="cellIs" priority="343" operator="equal" id="{32FAC9BE-1B93-4BDE-9C3E-0F1567FB50B9}">
            <xm:f>'DATOS '!$A$11</xm:f>
            <x14:dxf>
              <fill>
                <patternFill>
                  <bgColor rgb="FFFFFF00"/>
                </patternFill>
              </fill>
            </x14:dxf>
          </x14:cfRule>
          <x14:cfRule type="cellIs" priority="344" operator="equal" id="{1C0AB6EC-3D36-48FC-95D5-29B8A8D74FC4}">
            <xm:f>'DATOS '!$A$10</xm:f>
            <x14:dxf>
              <fill>
                <patternFill>
                  <bgColor rgb="FFFFC000"/>
                </patternFill>
              </fill>
            </x14:dxf>
          </x14:cfRule>
          <x14:cfRule type="cellIs" priority="345" operator="equal" id="{6951F159-CACB-4E25-B0F9-8CDAA0153B13}">
            <xm:f>'DATOS '!$A$9</xm:f>
            <x14:dxf>
              <fill>
                <patternFill>
                  <bgColor rgb="FFFF0000"/>
                </patternFill>
              </fill>
            </x14:dxf>
          </x14:cfRule>
          <xm:sqref>O10 AJ10 O13:O14 O16:O17 AJ13 AJ16:AJ17</xm:sqref>
        </x14:conditionalFormatting>
        <x14:conditionalFormatting xmlns:xm="http://schemas.microsoft.com/office/excel/2006/main">
          <x14:cfRule type="cellIs" priority="346" operator="equal" id="{644EA223-1B9F-4D70-BDDB-54D0A0ACDA3A}">
            <xm:f>'DATOS '!$A$19</xm:f>
            <x14:dxf>
              <fill>
                <patternFill>
                  <bgColor rgb="FF92D050"/>
                </patternFill>
              </fill>
            </x14:dxf>
          </x14:cfRule>
          <x14:cfRule type="cellIs" priority="347" operator="equal" id="{8D682805-5B57-4A4F-B84D-2C9912067687}">
            <xm:f>'DATOS '!$A$18</xm:f>
            <x14:dxf>
              <fill>
                <patternFill>
                  <bgColor rgb="FFFFFF00"/>
                </patternFill>
              </fill>
            </x14:dxf>
          </x14:cfRule>
          <x14:cfRule type="cellIs" priority="348" operator="equal" id="{6EE34CB8-9A1D-4BAA-A212-486C01B155C1}">
            <xm:f>'DATOS '!$A$17</xm:f>
            <x14:dxf>
              <fill>
                <patternFill>
                  <bgColor rgb="FFFFC000"/>
                </patternFill>
              </fill>
            </x14:dxf>
          </x14:cfRule>
          <x14:cfRule type="cellIs" priority="349" operator="equal" id="{98D548AD-2A95-420C-A8E0-CFCD41399719}">
            <xm:f>'DATOS '!$A$16</xm:f>
            <x14:dxf>
              <fill>
                <patternFill>
                  <bgColor rgb="FFFF0000"/>
                </patternFill>
              </fill>
            </x14:dxf>
          </x14:cfRule>
          <xm:sqref>CU10:CV10 CZ10:DB10 AL10 CU13:CV14 CU16:CV18 CZ13:DC13 CZ16:CZ17 DB16:DB17</xm:sqref>
        </x14:conditionalFormatting>
        <x14:conditionalFormatting xmlns:xm="http://schemas.microsoft.com/office/excel/2006/main">
          <x14:cfRule type="cellIs" priority="266" operator="equal" id="{1EED28F9-D33A-4C07-8D29-3818EA82DC53}">
            <xm:f>'DATOS '!$A$19</xm:f>
            <x14:dxf>
              <fill>
                <patternFill>
                  <bgColor rgb="FF92D050"/>
                </patternFill>
              </fill>
            </x14:dxf>
          </x14:cfRule>
          <x14:cfRule type="cellIs" priority="267" operator="equal" id="{61E92972-ADF0-442A-90DB-159F6194B119}">
            <xm:f>'DATOS '!$A$18</xm:f>
            <x14:dxf>
              <fill>
                <patternFill>
                  <bgColor rgb="FFFFFF00"/>
                </patternFill>
              </fill>
            </x14:dxf>
          </x14:cfRule>
          <x14:cfRule type="cellIs" priority="268" operator="equal" id="{91796FE9-AC0A-4B8A-920A-DAF997E87449}">
            <xm:f>'DATOS '!$A$17</xm:f>
            <x14:dxf>
              <fill>
                <patternFill>
                  <bgColor rgb="FFFFC000"/>
                </patternFill>
              </fill>
            </x14:dxf>
          </x14:cfRule>
          <x14:cfRule type="cellIs" priority="269"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3" operator="equal" id="{774D086E-04D0-4469-BB12-4C0A2DC68B93}">
            <xm:f>'DATOS '!$A$19</xm:f>
            <x14:dxf>
              <fill>
                <patternFill>
                  <bgColor rgb="FF92D050"/>
                </patternFill>
              </fill>
            </x14:dxf>
          </x14:cfRule>
          <x14:cfRule type="cellIs" priority="94" operator="equal" id="{1802FE3F-3A51-4C3A-89B3-50A30D08B6E6}">
            <xm:f>'DATOS '!$A$18</xm:f>
            <x14:dxf>
              <fill>
                <patternFill>
                  <bgColor rgb="FFFFFF00"/>
                </patternFill>
              </fill>
            </x14:dxf>
          </x14:cfRule>
          <x14:cfRule type="cellIs" priority="95" operator="equal" id="{ABFDD1C3-EDF1-4A85-9125-074020C81C54}">
            <xm:f>'DATOS '!$A$17</xm:f>
            <x14:dxf>
              <fill>
                <patternFill>
                  <bgColor rgb="FFFFC000"/>
                </patternFill>
              </fill>
            </x14:dxf>
          </x14:cfRule>
          <x14:cfRule type="cellIs" priority="96" operator="equal" id="{8AC06CDE-A081-4AE9-923F-17F66E43ABFC}">
            <xm:f>'DATOS '!$A$16</xm:f>
            <x14:dxf>
              <fill>
                <patternFill>
                  <bgColor rgb="FFFF0000"/>
                </patternFill>
              </fill>
            </x14:dxf>
          </x14:cfRule>
          <xm:sqref>AK10 AK13 AK16:AK17</xm:sqref>
        </x14:conditionalFormatting>
        <x14:conditionalFormatting xmlns:xm="http://schemas.microsoft.com/office/excel/2006/main">
          <x14:cfRule type="cellIs" priority="89" operator="equal" id="{78540AE0-4345-4FC1-ABAB-49D477D7B3FB}">
            <xm:f>'DATOS '!$A$19</xm:f>
            <x14:dxf>
              <fill>
                <patternFill>
                  <bgColor rgb="FF92D050"/>
                </patternFill>
              </fill>
            </x14:dxf>
          </x14:cfRule>
          <x14:cfRule type="cellIs" priority="90" operator="equal" id="{0F1FD63A-BAEB-4CF4-A9FC-5135816F90F5}">
            <xm:f>'DATOS '!$A$18</xm:f>
            <x14:dxf>
              <fill>
                <patternFill>
                  <bgColor rgb="FFFFFF00"/>
                </patternFill>
              </fill>
            </x14:dxf>
          </x14:cfRule>
          <x14:cfRule type="cellIs" priority="91" operator="equal" id="{BD0CEC7C-550B-4BC2-B2F9-76B7A201CB9A}">
            <xm:f>'DATOS '!$A$17</xm:f>
            <x14:dxf>
              <fill>
                <patternFill>
                  <bgColor rgb="FFFFC000"/>
                </patternFill>
              </fill>
            </x14:dxf>
          </x14:cfRule>
          <x14:cfRule type="cellIs" priority="92" operator="equal" id="{3906EA16-F08A-405B-BB5D-12EF635ACE5D}">
            <xm:f>'DATOS '!$A$16</xm:f>
            <x14:dxf>
              <fill>
                <patternFill>
                  <bgColor rgb="FFFF0000"/>
                </patternFill>
              </fill>
            </x14:dxf>
          </x14:cfRule>
          <xm:sqref>P13:P14 P16:P17</xm:sqref>
        </x14:conditionalFormatting>
        <x14:conditionalFormatting xmlns:xm="http://schemas.microsoft.com/office/excel/2006/main">
          <x14:cfRule type="cellIs" priority="75" operator="equal" id="{F2C6630F-FB9F-48C8-AE5B-2FC2C2D78B46}">
            <xm:f>'DATOS '!$A$6</xm:f>
            <x14:dxf>
              <fill>
                <patternFill>
                  <bgColor rgb="FF00B050"/>
                </patternFill>
              </fill>
            </x14:dxf>
          </x14:cfRule>
          <x14:cfRule type="cellIs" priority="76" operator="equal" id="{C2EB9421-907A-497F-80FD-452D6127F89B}">
            <xm:f>'DATOS '!$A$5</xm:f>
            <x14:dxf>
              <fill>
                <patternFill>
                  <bgColor rgb="FF92D050"/>
                </patternFill>
              </fill>
            </x14:dxf>
          </x14:cfRule>
          <x14:cfRule type="cellIs" priority="77" operator="equal" id="{1C9BD153-DA9F-4BD4-8DF9-90AD6A650C59}">
            <xm:f>'DATOS '!$A$4</xm:f>
            <x14:dxf>
              <fill>
                <patternFill>
                  <bgColor rgb="FFFFFF00"/>
                </patternFill>
              </fill>
            </x14:dxf>
          </x14:cfRule>
          <x14:cfRule type="cellIs" priority="78" operator="equal" id="{2D03904E-B81C-4924-AAFD-8F7D799DDA0C}">
            <xm:f>'DATOS '!$A$3</xm:f>
            <x14:dxf>
              <fill>
                <patternFill>
                  <bgColor rgb="FFFFC000"/>
                </patternFill>
              </fill>
            </x14:dxf>
          </x14:cfRule>
          <x14:cfRule type="cellIs" priority="79" operator="equal" id="{070483F2-DC56-4065-AED1-2594EB8647E0}">
            <xm:f>'DATOS '!$A$2</xm:f>
            <x14:dxf>
              <fill>
                <patternFill>
                  <bgColor rgb="FFFF0000"/>
                </patternFill>
              </fill>
            </x14:dxf>
          </x14:cfRule>
          <xm:sqref>N20:N22 AI20:AI21</xm:sqref>
        </x14:conditionalFormatting>
        <x14:conditionalFormatting xmlns:xm="http://schemas.microsoft.com/office/excel/2006/main">
          <x14:cfRule type="cellIs" priority="80" operator="equal" id="{6D1CCC12-5270-4F97-B9E9-7C581E20EFF8}">
            <xm:f>'DATOS '!$A$13</xm:f>
            <x14:dxf>
              <fill>
                <patternFill>
                  <bgColor rgb="FF00B050"/>
                </patternFill>
              </fill>
            </x14:dxf>
          </x14:cfRule>
          <x14:cfRule type="cellIs" priority="81" operator="equal" id="{693192A2-7B64-4226-997C-8826D397E6AA}">
            <xm:f>'DATOS '!$A$12</xm:f>
            <x14:dxf>
              <fill>
                <patternFill>
                  <bgColor rgb="FF92D050"/>
                </patternFill>
              </fill>
            </x14:dxf>
          </x14:cfRule>
          <x14:cfRule type="cellIs" priority="82" operator="equal" id="{C6492E1D-A443-49A2-A729-81B539038EC0}">
            <xm:f>'DATOS '!$A$11</xm:f>
            <x14:dxf>
              <fill>
                <patternFill>
                  <bgColor rgb="FFFFFF00"/>
                </patternFill>
              </fill>
            </x14:dxf>
          </x14:cfRule>
          <x14:cfRule type="cellIs" priority="83" operator="equal" id="{CBBBE5EB-1F43-42C2-84BB-BA80A9DB66A3}">
            <xm:f>'DATOS '!$A$10</xm:f>
            <x14:dxf>
              <fill>
                <patternFill>
                  <bgColor rgb="FFFFC000"/>
                </patternFill>
              </fill>
            </x14:dxf>
          </x14:cfRule>
          <x14:cfRule type="cellIs" priority="84" operator="equal" id="{BA7CB933-90D2-42AB-A202-675766BAB6A6}">
            <xm:f>'DATOS '!$A$9</xm:f>
            <x14:dxf>
              <fill>
                <patternFill>
                  <bgColor rgb="FFFF0000"/>
                </patternFill>
              </fill>
            </x14:dxf>
          </x14:cfRule>
          <xm:sqref>O20:O22 AJ20:AJ21</xm:sqref>
        </x14:conditionalFormatting>
        <x14:conditionalFormatting xmlns:xm="http://schemas.microsoft.com/office/excel/2006/main">
          <x14:cfRule type="cellIs" priority="85" operator="equal" id="{DF63FA1A-DFE2-4B3A-8FEF-BFF154D739B3}">
            <xm:f>'DATOS '!$A$19</xm:f>
            <x14:dxf>
              <fill>
                <patternFill>
                  <bgColor rgb="FF92D050"/>
                </patternFill>
              </fill>
            </x14:dxf>
          </x14:cfRule>
          <x14:cfRule type="cellIs" priority="86" operator="equal" id="{C6B79C8F-6C68-44ED-B320-58FAA8034369}">
            <xm:f>'DATOS '!$A$18</xm:f>
            <x14:dxf>
              <fill>
                <patternFill>
                  <bgColor rgb="FFFFFF00"/>
                </patternFill>
              </fill>
            </x14:dxf>
          </x14:cfRule>
          <x14:cfRule type="cellIs" priority="87" operator="equal" id="{85B38D51-01E8-4543-BFC3-04EA0ECD2D42}">
            <xm:f>'DATOS '!$A$17</xm:f>
            <x14:dxf>
              <fill>
                <patternFill>
                  <bgColor rgb="FFFFC000"/>
                </patternFill>
              </fill>
            </x14:dxf>
          </x14:cfRule>
          <x14:cfRule type="cellIs" priority="88" operator="equal" id="{C656EADF-67D3-444D-990D-A3FB0F5758F9}">
            <xm:f>'DATOS '!$A$16</xm:f>
            <x14:dxf>
              <fill>
                <patternFill>
                  <bgColor rgb="FFFF0000"/>
                </patternFill>
              </fill>
            </x14:dxf>
          </x14:cfRule>
          <xm:sqref>CU20:CV22 CZ20:DC21</xm:sqref>
        </x14:conditionalFormatting>
        <x14:conditionalFormatting xmlns:xm="http://schemas.microsoft.com/office/excel/2006/main">
          <x14:cfRule type="cellIs" priority="71" operator="equal" id="{B2F2DEDE-99DD-4211-BC93-555676F1B541}">
            <xm:f>'DATOS '!$A$19</xm:f>
            <x14:dxf>
              <fill>
                <patternFill>
                  <bgColor rgb="FF92D050"/>
                </patternFill>
              </fill>
            </x14:dxf>
          </x14:cfRule>
          <x14:cfRule type="cellIs" priority="72" operator="equal" id="{10CBF57B-2293-42CB-BF0C-9920E080C0D3}">
            <xm:f>'DATOS '!$A$18</xm:f>
            <x14:dxf>
              <fill>
                <patternFill>
                  <bgColor rgb="FFFFFF00"/>
                </patternFill>
              </fill>
            </x14:dxf>
          </x14:cfRule>
          <x14:cfRule type="cellIs" priority="73" operator="equal" id="{D61FC53B-69F4-48A7-8535-6F499A739410}">
            <xm:f>'DATOS '!$A$17</xm:f>
            <x14:dxf>
              <fill>
                <patternFill>
                  <bgColor rgb="FFFFC000"/>
                </patternFill>
              </fill>
            </x14:dxf>
          </x14:cfRule>
          <x14:cfRule type="cellIs" priority="74" operator="equal" id="{E4AFB7D3-6766-4EA9-9164-679B7011845F}">
            <xm:f>'DATOS '!$A$16</xm:f>
            <x14:dxf>
              <fill>
                <patternFill>
                  <bgColor rgb="FFFF0000"/>
                </patternFill>
              </fill>
            </x14:dxf>
          </x14:cfRule>
          <xm:sqref>AK20:AK21</xm:sqref>
        </x14:conditionalFormatting>
        <x14:conditionalFormatting xmlns:xm="http://schemas.microsoft.com/office/excel/2006/main">
          <x14:cfRule type="cellIs" priority="67" operator="equal" id="{F0088797-F6E3-46F4-8BA6-E01E460E332F}">
            <xm:f>'DATOS '!$A$19</xm:f>
            <x14:dxf>
              <fill>
                <patternFill>
                  <bgColor rgb="FF92D050"/>
                </patternFill>
              </fill>
            </x14:dxf>
          </x14:cfRule>
          <x14:cfRule type="cellIs" priority="68" operator="equal" id="{1127C9A9-AC66-43B8-AED4-96887C5E8616}">
            <xm:f>'DATOS '!$A$18</xm:f>
            <x14:dxf>
              <fill>
                <patternFill>
                  <bgColor rgb="FFFFFF00"/>
                </patternFill>
              </fill>
            </x14:dxf>
          </x14:cfRule>
          <x14:cfRule type="cellIs" priority="69" operator="equal" id="{F19F573B-D33F-4F37-9AAC-B946E4213082}">
            <xm:f>'DATOS '!$A$17</xm:f>
            <x14:dxf>
              <fill>
                <patternFill>
                  <bgColor rgb="FFFFC000"/>
                </patternFill>
              </fill>
            </x14:dxf>
          </x14:cfRule>
          <x14:cfRule type="cellIs" priority="70" operator="equal" id="{5D546486-A86A-4A0A-9DA4-7BD58ABE682B}">
            <xm:f>'DATOS '!$A$16</xm:f>
            <x14:dxf>
              <fill>
                <patternFill>
                  <bgColor rgb="FFFF0000"/>
                </patternFill>
              </fill>
            </x14:dxf>
          </x14:cfRule>
          <xm:sqref>P20:P22</xm:sqref>
        </x14:conditionalFormatting>
        <x14:conditionalFormatting xmlns:xm="http://schemas.microsoft.com/office/excel/2006/main">
          <x14:cfRule type="cellIs" priority="53" operator="equal" id="{D39BD468-A7E5-495C-A1F9-CBD829722434}">
            <xm:f>'DATOS '!$A$6</xm:f>
            <x14:dxf>
              <fill>
                <patternFill>
                  <bgColor rgb="FF00B050"/>
                </patternFill>
              </fill>
            </x14:dxf>
          </x14:cfRule>
          <x14:cfRule type="cellIs" priority="54" operator="equal" id="{A3BBA818-1DB4-4FA7-A919-8A24B2B501DC}">
            <xm:f>'DATOS '!$A$5</xm:f>
            <x14:dxf>
              <fill>
                <patternFill>
                  <bgColor rgb="FF92D050"/>
                </patternFill>
              </fill>
            </x14:dxf>
          </x14:cfRule>
          <x14:cfRule type="cellIs" priority="55" operator="equal" id="{4147497F-3B8E-42CF-8F1F-B805ADA1BBA0}">
            <xm:f>'DATOS '!$A$4</xm:f>
            <x14:dxf>
              <fill>
                <patternFill>
                  <bgColor rgb="FFFFFF00"/>
                </patternFill>
              </fill>
            </x14:dxf>
          </x14:cfRule>
          <x14:cfRule type="cellIs" priority="56" operator="equal" id="{A8E630FF-8272-44AD-AF67-247F8D459FF4}">
            <xm:f>'DATOS '!$A$3</xm:f>
            <x14:dxf>
              <fill>
                <patternFill>
                  <bgColor rgb="FFFFC000"/>
                </patternFill>
              </fill>
            </x14:dxf>
          </x14:cfRule>
          <x14:cfRule type="cellIs" priority="57" operator="equal" id="{365A4D51-1B29-4B74-A45B-9533AF6F3EE4}">
            <xm:f>'DATOS '!$A$2</xm:f>
            <x14:dxf>
              <fill>
                <patternFill>
                  <bgColor rgb="FFFF0000"/>
                </patternFill>
              </fill>
            </x14:dxf>
          </x14:cfRule>
          <xm:sqref>N24:N26 AI24:AI25</xm:sqref>
        </x14:conditionalFormatting>
        <x14:conditionalFormatting xmlns:xm="http://schemas.microsoft.com/office/excel/2006/main">
          <x14:cfRule type="cellIs" priority="58" operator="equal" id="{1FCF5571-DBB8-4DA0-A0B4-0E420916E48F}">
            <xm:f>'DATOS '!$A$13</xm:f>
            <x14:dxf>
              <fill>
                <patternFill>
                  <bgColor rgb="FF00B050"/>
                </patternFill>
              </fill>
            </x14:dxf>
          </x14:cfRule>
          <x14:cfRule type="cellIs" priority="59" operator="equal" id="{68B08328-B5CC-4152-BCAD-1F19F50A9EFD}">
            <xm:f>'DATOS '!$A$12</xm:f>
            <x14:dxf>
              <fill>
                <patternFill>
                  <bgColor rgb="FF92D050"/>
                </patternFill>
              </fill>
            </x14:dxf>
          </x14:cfRule>
          <x14:cfRule type="cellIs" priority="60" operator="equal" id="{06C2CFA2-EF2A-4E55-A00C-25D08EC285CD}">
            <xm:f>'DATOS '!$A$11</xm:f>
            <x14:dxf>
              <fill>
                <patternFill>
                  <bgColor rgb="FFFFFF00"/>
                </patternFill>
              </fill>
            </x14:dxf>
          </x14:cfRule>
          <x14:cfRule type="cellIs" priority="61" operator="equal" id="{C6D0A728-081C-4B63-BD91-D37BC8BDDA99}">
            <xm:f>'DATOS '!$A$10</xm:f>
            <x14:dxf>
              <fill>
                <patternFill>
                  <bgColor rgb="FFFFC000"/>
                </patternFill>
              </fill>
            </x14:dxf>
          </x14:cfRule>
          <x14:cfRule type="cellIs" priority="62" operator="equal" id="{862A22EA-692D-4DED-96A2-FA2641B7011E}">
            <xm:f>'DATOS '!$A$9</xm:f>
            <x14:dxf>
              <fill>
                <patternFill>
                  <bgColor rgb="FFFF0000"/>
                </patternFill>
              </fill>
            </x14:dxf>
          </x14:cfRule>
          <xm:sqref>O24:O26 AJ24:AJ25</xm:sqref>
        </x14:conditionalFormatting>
        <x14:conditionalFormatting xmlns:xm="http://schemas.microsoft.com/office/excel/2006/main">
          <x14:cfRule type="cellIs" priority="63" operator="equal" id="{A9B34BF4-A6D1-46D4-BFB8-F1D24CD528D1}">
            <xm:f>'DATOS '!$A$19</xm:f>
            <x14:dxf>
              <fill>
                <patternFill>
                  <bgColor rgb="FF92D050"/>
                </patternFill>
              </fill>
            </x14:dxf>
          </x14:cfRule>
          <x14:cfRule type="cellIs" priority="64" operator="equal" id="{B744BE4C-E84F-4826-9620-ADDB26257957}">
            <xm:f>'DATOS '!$A$18</xm:f>
            <x14:dxf>
              <fill>
                <patternFill>
                  <bgColor rgb="FFFFFF00"/>
                </patternFill>
              </fill>
            </x14:dxf>
          </x14:cfRule>
          <x14:cfRule type="cellIs" priority="65" operator="equal" id="{0D81E11A-6473-401E-8B56-EF25323FCCC7}">
            <xm:f>'DATOS '!$A$17</xm:f>
            <x14:dxf>
              <fill>
                <patternFill>
                  <bgColor rgb="FFFFC000"/>
                </patternFill>
              </fill>
            </x14:dxf>
          </x14:cfRule>
          <x14:cfRule type="cellIs" priority="66" operator="equal" id="{EA5FAFFF-D8EE-494D-B418-BD350BA8BBB9}">
            <xm:f>'DATOS '!$A$16</xm:f>
            <x14:dxf>
              <fill>
                <patternFill>
                  <bgColor rgb="FFFF0000"/>
                </patternFill>
              </fill>
            </x14:dxf>
          </x14:cfRule>
          <xm:sqref>CU24:CV26 CZ24:DC25</xm:sqref>
        </x14:conditionalFormatting>
        <x14:conditionalFormatting xmlns:xm="http://schemas.microsoft.com/office/excel/2006/main">
          <x14:cfRule type="cellIs" priority="49" operator="equal" id="{EBE97E35-981F-4D1C-8293-CFBFA846EB70}">
            <xm:f>'DATOS '!$A$19</xm:f>
            <x14:dxf>
              <fill>
                <patternFill>
                  <bgColor rgb="FF92D050"/>
                </patternFill>
              </fill>
            </x14:dxf>
          </x14:cfRule>
          <x14:cfRule type="cellIs" priority="50" operator="equal" id="{A3054A26-9322-483A-B2CF-C436666B0B7A}">
            <xm:f>'DATOS '!$A$18</xm:f>
            <x14:dxf>
              <fill>
                <patternFill>
                  <bgColor rgb="FFFFFF00"/>
                </patternFill>
              </fill>
            </x14:dxf>
          </x14:cfRule>
          <x14:cfRule type="cellIs" priority="51" operator="equal" id="{59DF950D-85A1-4FA7-B794-1D2707607A49}">
            <xm:f>'DATOS '!$A$17</xm:f>
            <x14:dxf>
              <fill>
                <patternFill>
                  <bgColor rgb="FFFFC000"/>
                </patternFill>
              </fill>
            </x14:dxf>
          </x14:cfRule>
          <x14:cfRule type="cellIs" priority="52" operator="equal" id="{730646AD-AD73-40A6-8940-00D90E52D504}">
            <xm:f>'DATOS '!$A$16</xm:f>
            <x14:dxf>
              <fill>
                <patternFill>
                  <bgColor rgb="FFFF0000"/>
                </patternFill>
              </fill>
            </x14:dxf>
          </x14:cfRule>
          <xm:sqref>AK24:AK25</xm:sqref>
        </x14:conditionalFormatting>
        <x14:conditionalFormatting xmlns:xm="http://schemas.microsoft.com/office/excel/2006/main">
          <x14:cfRule type="cellIs" priority="45" operator="equal" id="{96679749-2B22-4C8A-9A4F-CE3C97D84096}">
            <xm:f>'DATOS '!$A$19</xm:f>
            <x14:dxf>
              <fill>
                <patternFill>
                  <bgColor rgb="FF92D050"/>
                </patternFill>
              </fill>
            </x14:dxf>
          </x14:cfRule>
          <x14:cfRule type="cellIs" priority="46" operator="equal" id="{B9AD6A76-CEB0-4718-8304-4E9909CB9DD3}">
            <xm:f>'DATOS '!$A$18</xm:f>
            <x14:dxf>
              <fill>
                <patternFill>
                  <bgColor rgb="FFFFFF00"/>
                </patternFill>
              </fill>
            </x14:dxf>
          </x14:cfRule>
          <x14:cfRule type="cellIs" priority="47" operator="equal" id="{211B4D3A-F77F-4899-AE51-08D184461E4E}">
            <xm:f>'DATOS '!$A$17</xm:f>
            <x14:dxf>
              <fill>
                <patternFill>
                  <bgColor rgb="FFFFC000"/>
                </patternFill>
              </fill>
            </x14:dxf>
          </x14:cfRule>
          <x14:cfRule type="cellIs" priority="48" operator="equal" id="{D303D8DC-617F-4DC3-8D33-9DDBEB1261C3}">
            <xm:f>'DATOS '!$A$16</xm:f>
            <x14:dxf>
              <fill>
                <patternFill>
                  <bgColor rgb="FFFF0000"/>
                </patternFill>
              </fill>
            </x14:dxf>
          </x14:cfRule>
          <xm:sqref>P24:P26</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'DATOS '!$A$24:$A$26</xm:f>
          </x14:formula1>
          <xm:sqref>AL10:AL14 AL16:AL17 AL20:AL22 AL24:AL26</xm:sqref>
        </x14:dataValidation>
        <x14:dataValidation type="list" allowBlank="1" showInputMessage="1" showErrorMessage="1">
          <x14:formula1>
            <xm:f>Validacion!$J$1:$J$4</xm:f>
          </x14:formula1>
          <xm:sqref>AG10:AH14 AG16:AH17 AG20:AH22 AG24:AH26</xm:sqref>
        </x14:dataValidation>
        <x14:dataValidation type="list" allowBlank="1" showInputMessage="1" showErrorMessage="1">
          <x14:formula1>
            <xm:f>'DATOS '!$A$9:$A$13</xm:f>
          </x14:formula1>
          <xm:sqref>O10:O17 O20:O27</xm:sqref>
        </x14:dataValidation>
        <x14:dataValidation type="list" allowBlank="1" showInputMessage="1" showErrorMessage="1">
          <x14:formula1>
            <xm:f>'DATOS '!$B$32:$B$35</xm:f>
          </x14:formula1>
          <xm:sqref>B10:B27</xm:sqref>
        </x14:dataValidation>
        <x14:dataValidation type="list" allowBlank="1" showInputMessage="1" showErrorMessage="1">
          <x14:formula1>
            <xm:f>'DATOS '!$A$32:$A$39</xm:f>
          </x14:formula1>
          <xm:sqref>A10:A27</xm:sqref>
        </x14:dataValidation>
        <x14:dataValidation type="list" allowBlank="1" showInputMessage="1" showErrorMessage="1">
          <x14:formula1>
            <xm:f>'DATOS '!$A$2:$A$6</xm:f>
          </x14:formula1>
          <xm:sqref>N10:N17 N20:N27</xm:sqref>
        </x14:dataValidation>
        <x14:dataValidation type="list" allowBlank="1" showInputMessage="1" showErrorMessage="1">
          <x14:formula1>
            <xm:f>'DATOS '!$E$32:$E$40</xm:f>
          </x14:formula1>
          <xm:sqref>C10:C15 C20:C27</xm:sqref>
        </x14:dataValidation>
        <x14:dataValidation type="list" allowBlank="1" showInputMessage="1" showErrorMessage="1">
          <x14:formula1>
            <xm:f>'DATOS '!$E$24:$E$26</xm:f>
          </x14:formula1>
          <xm:sqref>AB10:AB27</xm:sqref>
        </x14:dataValidation>
        <x14:dataValidation type="list" allowBlank="1" showInputMessage="1" showErrorMessage="1">
          <x14:formula1>
            <xm:f>'DATOS '!$C$24:$C$25</xm:f>
          </x14:formula1>
          <xm:sqref>R10:R27</xm:sqref>
        </x14:dataValidation>
        <x14:dataValidation type="list" allowBlank="1" showInputMessage="1" showErrorMessage="1">
          <x14:formula1>
            <xm:f>Validacion!$G$2:$G$4</xm:f>
          </x14:formula1>
          <xm:sqref>Y10:Y27</xm:sqref>
        </x14:dataValidation>
        <x14:dataValidation type="list" allowBlank="1" showInputMessage="1" showErrorMessage="1">
          <x14:formula1>
            <xm:f>Validacion!$F$2:$F$3</xm:f>
          </x14:formula1>
          <xm:sqref>X10:X27</xm:sqref>
        </x14:dataValidation>
        <x14:dataValidation type="list" allowBlank="1" showInputMessage="1" showErrorMessage="1">
          <x14:formula1>
            <xm:f>Validacion!$E$2:$E$3</xm:f>
          </x14:formula1>
          <xm:sqref>W10:W27</xm:sqref>
        </x14:dataValidation>
        <x14:dataValidation type="list" allowBlank="1" showInputMessage="1" showErrorMessage="1">
          <x14:formula1>
            <xm:f>Validacion!$D$2:$D$4</xm:f>
          </x14:formula1>
          <xm:sqref>V10:V27</xm:sqref>
        </x14:dataValidation>
        <x14:dataValidation type="list" allowBlank="1" showInputMessage="1" showErrorMessage="1">
          <x14:formula1>
            <xm:f>Validacion!$C$2:$C$3</xm:f>
          </x14:formula1>
          <xm:sqref>U10:U27</xm:sqref>
        </x14:dataValidation>
        <x14:dataValidation type="list" allowBlank="1" showInputMessage="1" showErrorMessage="1">
          <x14:formula1>
            <xm:f>Validacion!$B$2:$B$3</xm:f>
          </x14:formula1>
          <xm:sqref>T10:T27</xm:sqref>
        </x14:dataValidation>
        <x14:dataValidation type="list" allowBlank="1" showInputMessage="1" showErrorMessage="1">
          <x14:formula1>
            <xm:f>Validacion!$A$2:$A$3</xm:f>
          </x14:formula1>
          <xm:sqref>S10:S27</xm:sqref>
        </x14:dataValidation>
        <x14:dataValidation type="list" allowBlank="1" showInputMessage="1" showErrorMessage="1">
          <x14:formula1>
            <xm:f>Validacion!$I$15:$I$19</xm:f>
          </x14:formula1>
          <xm:sqref>AI10:AI27</xm:sqref>
        </x14:dataValidation>
        <x14:dataValidation type="list" allowBlank="1" showInputMessage="1" showErrorMessage="1">
          <x14:formula1>
            <xm:f>Validacion!$I$23:$I$27</xm:f>
          </x14:formula1>
          <xm:sqref>AJ10:AJ27</xm:sqref>
        </x14:dataValidation>
        <x14:dataValidation type="list" allowBlank="1" showInputMessage="1" showErrorMessage="1">
          <x14:formula1>
            <xm:f>'DATOS '!$C$32:$C$56</xm:f>
          </x14:formula1>
          <xm:sqref>D10:D27 C16:C19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423"/>
      <c r="B1" s="655" t="s">
        <v>228</v>
      </c>
      <c r="C1" s="656"/>
      <c r="D1" s="656"/>
      <c r="E1" s="656"/>
      <c r="F1" s="656"/>
      <c r="G1" s="656"/>
      <c r="H1" s="656"/>
      <c r="I1" s="656"/>
      <c r="J1" s="656"/>
      <c r="K1" s="656"/>
      <c r="L1" s="656"/>
      <c r="M1" s="656"/>
      <c r="N1" s="656"/>
      <c r="O1" s="656"/>
      <c r="P1" s="656"/>
      <c r="Q1" s="656"/>
      <c r="R1" s="656"/>
      <c r="S1" s="656" t="s">
        <v>228</v>
      </c>
      <c r="T1" s="656"/>
      <c r="U1" s="656"/>
      <c r="V1" s="656"/>
      <c r="W1" s="656"/>
      <c r="X1" s="656"/>
      <c r="Y1" s="656"/>
      <c r="Z1" s="656"/>
      <c r="AA1" s="656"/>
      <c r="AB1" s="656"/>
      <c r="AC1" s="656"/>
      <c r="AD1" s="656"/>
      <c r="AE1" s="656"/>
      <c r="AF1" s="656"/>
      <c r="AG1" s="656"/>
      <c r="AH1" s="656"/>
      <c r="AI1" s="656"/>
      <c r="AJ1" s="656"/>
      <c r="AK1" s="656"/>
      <c r="AL1" s="656"/>
      <c r="AM1" s="656"/>
      <c r="AN1" s="656"/>
      <c r="AO1" s="656"/>
      <c r="AP1" s="656"/>
      <c r="AQ1" s="656"/>
      <c r="AR1" s="661"/>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653"/>
      <c r="B2" s="657"/>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658"/>
      <c r="AG2" s="658"/>
      <c r="AH2" s="658"/>
      <c r="AI2" s="658"/>
      <c r="AJ2" s="658"/>
      <c r="AK2" s="658"/>
      <c r="AL2" s="658"/>
      <c r="AM2" s="658"/>
      <c r="AN2" s="658"/>
      <c r="AO2" s="658"/>
      <c r="AP2" s="658"/>
      <c r="AQ2" s="658"/>
      <c r="AR2" s="662"/>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654"/>
      <c r="B3" s="659"/>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60"/>
      <c r="AQ3" s="660"/>
      <c r="AR3" s="663"/>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664"/>
      <c r="DT3" s="664"/>
      <c r="DU3" s="642"/>
      <c r="DV3" s="642"/>
      <c r="DW3" s="642"/>
      <c r="DX3" s="642"/>
      <c r="DY3" s="642"/>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664"/>
      <c r="DT4" s="664"/>
      <c r="DU4" s="643"/>
      <c r="DV4" s="643"/>
      <c r="DW4" s="643"/>
      <c r="DX4" s="643"/>
      <c r="DY4" s="643"/>
    </row>
    <row r="5" spans="1:129" ht="28.55" customHeight="1" x14ac:dyDescent="0.25">
      <c r="A5" s="564" t="s">
        <v>40</v>
      </c>
      <c r="B5" s="564"/>
      <c r="C5" s="564"/>
      <c r="D5" s="564"/>
      <c r="E5" s="564"/>
      <c r="F5" s="644" t="s">
        <v>41</v>
      </c>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5" t="s">
        <v>51</v>
      </c>
      <c r="AM5" s="645"/>
      <c r="AN5" s="645"/>
      <c r="AO5" s="645"/>
      <c r="AP5" s="645"/>
      <c r="AQ5" s="645"/>
      <c r="AR5" s="645"/>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646" t="s">
        <v>231</v>
      </c>
      <c r="CD5" s="647"/>
      <c r="CE5" s="647"/>
      <c r="CF5" s="647"/>
      <c r="CG5" s="647"/>
      <c r="CH5" s="647"/>
      <c r="CI5" s="647"/>
      <c r="CJ5" s="647"/>
      <c r="CK5" s="648"/>
      <c r="DS5" s="664"/>
      <c r="DT5" s="664"/>
      <c r="DU5" s="65" t="s">
        <v>15</v>
      </c>
      <c r="DV5" s="65" t="s">
        <v>150</v>
      </c>
      <c r="DW5" s="65" t="s">
        <v>150</v>
      </c>
      <c r="DX5" s="65">
        <v>1</v>
      </c>
      <c r="DY5" s="65">
        <v>1</v>
      </c>
    </row>
    <row r="6" spans="1:129" ht="34.5" customHeight="1" x14ac:dyDescent="0.25">
      <c r="A6" s="564"/>
      <c r="B6" s="564"/>
      <c r="C6" s="564"/>
      <c r="D6" s="564"/>
      <c r="E6" s="564"/>
      <c r="F6" s="644"/>
      <c r="G6" s="644"/>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5"/>
      <c r="AM6" s="645"/>
      <c r="AN6" s="645"/>
      <c r="AO6" s="645"/>
      <c r="AP6" s="645"/>
      <c r="AQ6" s="645"/>
      <c r="AR6" s="645"/>
      <c r="AS6" s="649" t="s">
        <v>189</v>
      </c>
      <c r="AT6" s="650"/>
      <c r="AU6" s="650"/>
      <c r="AV6" s="650"/>
      <c r="AW6" s="650"/>
      <c r="AX6" s="650"/>
      <c r="AY6" s="650"/>
      <c r="AZ6" s="650"/>
      <c r="BA6" s="650"/>
      <c r="BB6" s="651" t="s">
        <v>192</v>
      </c>
      <c r="BC6" s="652"/>
      <c r="BD6" s="652"/>
      <c r="BE6" s="652"/>
      <c r="BF6" s="652"/>
      <c r="BG6" s="652"/>
      <c r="BH6" s="652"/>
      <c r="BI6" s="652"/>
      <c r="BJ6" s="649"/>
      <c r="BK6" s="651" t="s">
        <v>191</v>
      </c>
      <c r="BL6" s="652"/>
      <c r="BM6" s="652"/>
      <c r="BN6" s="652"/>
      <c r="BO6" s="652"/>
      <c r="BP6" s="652"/>
      <c r="BQ6" s="652"/>
      <c r="BR6" s="652"/>
      <c r="BS6" s="649"/>
      <c r="BT6" s="651" t="s">
        <v>190</v>
      </c>
      <c r="BU6" s="652"/>
      <c r="BV6" s="652"/>
      <c r="BW6" s="652"/>
      <c r="BX6" s="652"/>
      <c r="BY6" s="652"/>
      <c r="BZ6" s="652"/>
      <c r="CA6" s="652"/>
      <c r="CB6" s="649"/>
      <c r="CC6" s="646" t="s">
        <v>232</v>
      </c>
      <c r="CD6" s="647"/>
      <c r="CE6" s="647"/>
      <c r="CF6" s="647"/>
      <c r="CG6" s="647"/>
      <c r="CH6" s="647"/>
      <c r="CI6" s="647"/>
      <c r="CJ6" s="647"/>
      <c r="CK6" s="648"/>
      <c r="DS6" s="664"/>
      <c r="DT6" s="664"/>
      <c r="DU6" s="65" t="s">
        <v>15</v>
      </c>
      <c r="DV6" s="65" t="s">
        <v>152</v>
      </c>
      <c r="DW6" s="65" t="s">
        <v>150</v>
      </c>
      <c r="DX6" s="65">
        <v>0</v>
      </c>
      <c r="DY6" s="65">
        <v>1</v>
      </c>
    </row>
    <row r="7" spans="1:129" ht="34.5" customHeight="1" x14ac:dyDescent="0.25">
      <c r="A7" s="159"/>
      <c r="B7" s="159"/>
      <c r="C7" s="159"/>
      <c r="D7" s="159"/>
      <c r="E7" s="159"/>
      <c r="F7" s="160"/>
      <c r="G7" s="563" t="s">
        <v>255</v>
      </c>
      <c r="H7" s="563"/>
      <c r="I7" s="563"/>
      <c r="J7" s="563"/>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664"/>
      <c r="DT7" s="664"/>
      <c r="DU7" s="65"/>
      <c r="DV7" s="65"/>
      <c r="DW7" s="65"/>
      <c r="DX7" s="65"/>
      <c r="DY7" s="65"/>
    </row>
    <row r="8" spans="1:129" ht="33.799999999999997" customHeight="1" x14ac:dyDescent="0.25">
      <c r="A8" s="566" t="s">
        <v>0</v>
      </c>
      <c r="B8" s="566" t="s">
        <v>1</v>
      </c>
      <c r="C8" s="566" t="s">
        <v>572</v>
      </c>
      <c r="D8" s="566" t="s">
        <v>2</v>
      </c>
      <c r="E8" s="566" t="s">
        <v>39</v>
      </c>
      <c r="F8" s="566" t="s">
        <v>288</v>
      </c>
      <c r="G8" s="566" t="s">
        <v>251</v>
      </c>
      <c r="H8" s="566" t="s">
        <v>252</v>
      </c>
      <c r="I8" s="566" t="s">
        <v>253</v>
      </c>
      <c r="J8" s="566" t="s">
        <v>254</v>
      </c>
      <c r="K8" s="566" t="s">
        <v>249</v>
      </c>
      <c r="L8" s="566" t="s">
        <v>46</v>
      </c>
      <c r="M8" s="566" t="s">
        <v>47</v>
      </c>
      <c r="N8" s="566" t="s">
        <v>35</v>
      </c>
      <c r="O8" s="566"/>
      <c r="P8" s="566"/>
      <c r="Q8" s="566" t="s">
        <v>170</v>
      </c>
      <c r="R8" s="566" t="s">
        <v>157</v>
      </c>
      <c r="S8" s="566" t="s">
        <v>176</v>
      </c>
      <c r="T8" s="566" t="s">
        <v>177</v>
      </c>
      <c r="U8" s="566" t="s">
        <v>178</v>
      </c>
      <c r="V8" s="566" t="s">
        <v>179</v>
      </c>
      <c r="W8" s="566" t="s">
        <v>180</v>
      </c>
      <c r="X8" s="566" t="s">
        <v>181</v>
      </c>
      <c r="Y8" s="566" t="s">
        <v>182</v>
      </c>
      <c r="Z8" s="566" t="s">
        <v>28</v>
      </c>
      <c r="AA8" s="566" t="s">
        <v>183</v>
      </c>
      <c r="AB8" s="566" t="s">
        <v>184</v>
      </c>
      <c r="AC8" s="88"/>
      <c r="AD8" s="566" t="s">
        <v>185</v>
      </c>
      <c r="AE8" s="88"/>
      <c r="AF8" s="566" t="s">
        <v>186</v>
      </c>
      <c r="AG8" s="566" t="s">
        <v>187</v>
      </c>
      <c r="AH8" s="566" t="s">
        <v>188</v>
      </c>
      <c r="AI8" s="566" t="s">
        <v>3</v>
      </c>
      <c r="AJ8" s="566"/>
      <c r="AK8" s="566"/>
      <c r="AL8" s="566" t="s">
        <v>48</v>
      </c>
      <c r="AM8" s="566" t="s">
        <v>159</v>
      </c>
      <c r="AN8" s="566" t="s">
        <v>160</v>
      </c>
      <c r="AO8" s="566" t="s">
        <v>161</v>
      </c>
      <c r="AP8" s="566" t="s">
        <v>36</v>
      </c>
      <c r="AQ8" s="566" t="s">
        <v>37</v>
      </c>
      <c r="AR8" s="566" t="s">
        <v>162</v>
      </c>
      <c r="AS8" s="637" t="s">
        <v>49</v>
      </c>
      <c r="AT8" s="638"/>
      <c r="AU8" s="639" t="s">
        <v>166</v>
      </c>
      <c r="AV8" s="640"/>
      <c r="AW8" s="640"/>
      <c r="AX8" s="641"/>
      <c r="AY8" s="639" t="s">
        <v>165</v>
      </c>
      <c r="AZ8" s="640"/>
      <c r="BA8" s="641"/>
      <c r="BB8" s="637" t="s">
        <v>49</v>
      </c>
      <c r="BC8" s="638"/>
      <c r="BD8" s="639" t="s">
        <v>166</v>
      </c>
      <c r="BE8" s="640"/>
      <c r="BF8" s="640"/>
      <c r="BG8" s="641"/>
      <c r="BH8" s="639" t="s">
        <v>165</v>
      </c>
      <c r="BI8" s="640"/>
      <c r="BJ8" s="641"/>
      <c r="BK8" s="637" t="s">
        <v>49</v>
      </c>
      <c r="BL8" s="638"/>
      <c r="BM8" s="639" t="s">
        <v>166</v>
      </c>
      <c r="BN8" s="640"/>
      <c r="BO8" s="640"/>
      <c r="BP8" s="641"/>
      <c r="BQ8" s="639" t="s">
        <v>165</v>
      </c>
      <c r="BR8" s="640"/>
      <c r="BS8" s="641"/>
      <c r="BT8" s="637" t="s">
        <v>49</v>
      </c>
      <c r="BU8" s="638"/>
      <c r="BV8" s="639" t="s">
        <v>166</v>
      </c>
      <c r="BW8" s="640"/>
      <c r="BX8" s="640"/>
      <c r="BY8" s="641"/>
      <c r="BZ8" s="639" t="s">
        <v>165</v>
      </c>
      <c r="CA8" s="640"/>
      <c r="CB8" s="641"/>
      <c r="CC8" s="566" t="s">
        <v>234</v>
      </c>
      <c r="CD8" s="634" t="s">
        <v>230</v>
      </c>
      <c r="CE8" s="566" t="s">
        <v>233</v>
      </c>
      <c r="CF8" s="566" t="s">
        <v>235</v>
      </c>
      <c r="CG8" s="634" t="s">
        <v>230</v>
      </c>
      <c r="CH8" s="566" t="s">
        <v>233</v>
      </c>
      <c r="CI8" s="566" t="s">
        <v>236</v>
      </c>
      <c r="CJ8" s="634" t="s">
        <v>230</v>
      </c>
      <c r="CK8" s="566" t="s">
        <v>233</v>
      </c>
      <c r="DE8" s="636" t="s">
        <v>154</v>
      </c>
      <c r="DF8" s="636"/>
      <c r="DG8" s="636"/>
      <c r="DS8" s="664"/>
      <c r="DT8" s="664"/>
      <c r="DU8" s="65" t="s">
        <v>15</v>
      </c>
      <c r="DV8" s="65" t="s">
        <v>150</v>
      </c>
      <c r="DW8" s="65" t="s">
        <v>152</v>
      </c>
      <c r="DX8" s="65">
        <v>1</v>
      </c>
      <c r="DY8" s="65">
        <v>0</v>
      </c>
    </row>
    <row r="9" spans="1:129" ht="33.799999999999997" customHeight="1" x14ac:dyDescent="0.25">
      <c r="A9" s="566"/>
      <c r="B9" s="566"/>
      <c r="C9" s="566"/>
      <c r="D9" s="566"/>
      <c r="E9" s="566"/>
      <c r="F9" s="566"/>
      <c r="G9" s="566"/>
      <c r="H9" s="566"/>
      <c r="I9" s="566"/>
      <c r="J9" s="566"/>
      <c r="K9" s="566"/>
      <c r="L9" s="566"/>
      <c r="M9" s="566"/>
      <c r="N9" s="88" t="s">
        <v>4</v>
      </c>
      <c r="O9" s="88" t="s">
        <v>5</v>
      </c>
      <c r="P9" s="88" t="s">
        <v>6</v>
      </c>
      <c r="Q9" s="566"/>
      <c r="R9" s="566"/>
      <c r="S9" s="566"/>
      <c r="T9" s="566" t="s">
        <v>171</v>
      </c>
      <c r="U9" s="566" t="s">
        <v>56</v>
      </c>
      <c r="V9" s="566" t="s">
        <v>172</v>
      </c>
      <c r="W9" s="566" t="s">
        <v>173</v>
      </c>
      <c r="X9" s="566" t="s">
        <v>174</v>
      </c>
      <c r="Y9" s="566" t="s">
        <v>175</v>
      </c>
      <c r="Z9" s="566"/>
      <c r="AA9" s="566"/>
      <c r="AB9" s="566"/>
      <c r="AC9" s="88"/>
      <c r="AD9" s="566"/>
      <c r="AE9" s="88"/>
      <c r="AF9" s="566"/>
      <c r="AG9" s="566"/>
      <c r="AH9" s="566"/>
      <c r="AI9" s="88" t="s">
        <v>4</v>
      </c>
      <c r="AJ9" s="88" t="s">
        <v>5</v>
      </c>
      <c r="AK9" s="88" t="s">
        <v>6</v>
      </c>
      <c r="AL9" s="566"/>
      <c r="AM9" s="566"/>
      <c r="AN9" s="566"/>
      <c r="AO9" s="566"/>
      <c r="AP9" s="566"/>
      <c r="AQ9" s="566"/>
      <c r="AR9" s="566"/>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66"/>
      <c r="CD9" s="635"/>
      <c r="CE9" s="566"/>
      <c r="CF9" s="566"/>
      <c r="CG9" s="635"/>
      <c r="CH9" s="566"/>
      <c r="CI9" s="566"/>
      <c r="CJ9" s="635"/>
      <c r="CK9" s="566"/>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65" t="s">
        <v>53</v>
      </c>
      <c r="B10" s="565" t="s">
        <v>194</v>
      </c>
      <c r="C10" s="565" t="s">
        <v>239</v>
      </c>
      <c r="D10" s="606" t="s">
        <v>217</v>
      </c>
      <c r="E10" s="565" t="s">
        <v>289</v>
      </c>
      <c r="F10" s="565" t="s">
        <v>290</v>
      </c>
      <c r="G10" s="565"/>
      <c r="H10" s="565"/>
      <c r="I10" s="565"/>
      <c r="J10" s="565"/>
      <c r="K10" s="565"/>
      <c r="L10" s="565" t="s">
        <v>291</v>
      </c>
      <c r="M10" s="565" t="s">
        <v>292</v>
      </c>
      <c r="N10" s="572" t="s">
        <v>11</v>
      </c>
      <c r="O10" s="572" t="s">
        <v>14</v>
      </c>
      <c r="P10" s="572" t="str">
        <f>INDEX([10]Validacion!$C$15:$G$19,'Mapa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73">
        <f>(IF(AD10="Fuerte",100,IF(AD10="Moderado",50,0))+IF(AD11="Fuerte",100,IF(AD11="Moderado",50,0))+(IF(AD12="Fuerte",100,IF(AD12="Moderado",50,0))+IF(AD13="Fuerte",100,IF(AD13="Moderado",50,0))+IF(AD14="Fuerte",100,IF(AD14="Moderado",50,0)))/5)</f>
        <v>260</v>
      </c>
      <c r="AF10" s="572" t="str">
        <f>IF(AE10&gt;=100,"Fuerte",IF(OR(AE10=99,AE10&gt;=50),"Moderado","Débil"))</f>
        <v>Fuerte</v>
      </c>
      <c r="AG10" s="572" t="s">
        <v>150</v>
      </c>
      <c r="AH10" s="572" t="s">
        <v>152</v>
      </c>
      <c r="AI10" s="572" t="str">
        <f>VLOOKUP(IF(DE10=0,DE10+1,IF(DE10&lt;0,DE10+2,DE10)),[10]Validacion!$J$15:$K$19,2,FALSE)</f>
        <v>Rara Vez</v>
      </c>
      <c r="AJ10" s="572" t="str">
        <f>VLOOKUP(IF(DG10=0,DG10+1,DG10),[10]Validacion!$J$23:$K$27,2,FALSE)</f>
        <v>Mayor</v>
      </c>
      <c r="AK10" s="572" t="str">
        <f>INDEX([10]Validacion!$C$15:$G$19,IF(DE10=0,DE10+1,IF(DE10&lt;0,DE10+2,'Mapa de Riesgos'!DE10:DE14)),IF(DG10=0,DG10+1,'Mapa de Riesgos'!DG10:DG14))</f>
        <v>Alta</v>
      </c>
      <c r="AL10" s="633" t="s">
        <v>226</v>
      </c>
      <c r="AM10" s="85" t="s">
        <v>294</v>
      </c>
      <c r="AN10" s="85" t="s">
        <v>295</v>
      </c>
      <c r="AO10" s="93" t="s">
        <v>296</v>
      </c>
      <c r="AP10" s="84">
        <v>43467</v>
      </c>
      <c r="AQ10" s="84">
        <v>43830</v>
      </c>
      <c r="AR10" s="93" t="s">
        <v>297</v>
      </c>
      <c r="AS10" s="20"/>
      <c r="AT10" s="20"/>
      <c r="AU10" s="12"/>
      <c r="AV10" s="93"/>
      <c r="AW10" s="93"/>
      <c r="AX10" s="107"/>
      <c r="AY10" s="587"/>
      <c r="AZ10" s="91"/>
      <c r="BA10" s="587"/>
      <c r="BB10" s="20"/>
      <c r="BC10" s="93"/>
      <c r="BD10" s="85"/>
      <c r="BE10" s="85"/>
      <c r="BF10" s="16"/>
      <c r="BG10" s="86"/>
      <c r="BH10" s="608"/>
      <c r="BI10" s="608"/>
      <c r="BJ10" s="589"/>
      <c r="BK10" s="20"/>
      <c r="BL10" s="93"/>
      <c r="BM10" s="85"/>
      <c r="BN10" s="85"/>
      <c r="BO10" s="18"/>
      <c r="BP10" s="86"/>
      <c r="BQ10" s="608"/>
      <c r="BR10" s="608"/>
      <c r="BS10" s="589"/>
      <c r="BT10" s="17"/>
      <c r="BU10" s="17"/>
      <c r="BV10" s="17"/>
      <c r="BW10" s="17"/>
      <c r="BX10" s="17"/>
      <c r="BY10" s="17"/>
      <c r="BZ10" s="17"/>
      <c r="CA10" s="17"/>
      <c r="CB10" s="17"/>
      <c r="CC10" s="93"/>
      <c r="CD10" s="93"/>
      <c r="CE10" s="93"/>
      <c r="CF10" s="93"/>
      <c r="CG10" s="93"/>
      <c r="CH10" s="93"/>
      <c r="CI10" s="93"/>
      <c r="CJ10" s="93"/>
      <c r="CK10" s="93"/>
      <c r="CY10" s="567">
        <f>VLOOKUP(N10,[10]Validacion!$I$15:$M$19,2,FALSE)</f>
        <v>1</v>
      </c>
      <c r="CZ10" s="567">
        <f>VLOOKUP(O10,[10]Validacion!$I$23:$J$27,2,FALSE)</f>
        <v>4</v>
      </c>
      <c r="DD10" s="567">
        <f>VLOOKUP($N10,[10]Validacion!$I$15:$M$19,2,FALSE)</f>
        <v>1</v>
      </c>
      <c r="DE10" s="567">
        <f>IF(AF10="Fuerte",DD10-2,IF(AND(AF10="Moderado",AG10="Directamente",AH10="Directamente"),DD10-1,IF(AND(AF10="Moderado",AG10="No Disminuye",AH10="Directamente"),DD10,IF(AND(AF10="Moderado",AG10="Directamente",AH10="No Disminuye"),DD10-1,DD10))))</f>
        <v>-1</v>
      </c>
      <c r="DF10" s="567">
        <f>VLOOKUP($O10,[10]Validacion!$I$23:$J$27,2,FALSE)</f>
        <v>4</v>
      </c>
      <c r="DG10" s="570">
        <f>IF(AF10="Fuerte",DF10,IF(AND(AF10="Moderado",AG10="Directamente",AH10="Directamente"),DF10-1,IF(AND(AF10="Moderado",AG10="No Disminuye",AH10="Directamente"),DF10-1,IF(AND(AF10="Moderado",AG10="Directamente",AH10="No Disminuye"),DF10,DF10))))</f>
        <v>4</v>
      </c>
    </row>
    <row r="11" spans="1:129" s="11" customFormat="1" ht="92.25" customHeight="1" x14ac:dyDescent="0.25">
      <c r="A11" s="565"/>
      <c r="B11" s="565"/>
      <c r="C11" s="565"/>
      <c r="D11" s="606"/>
      <c r="E11" s="565"/>
      <c r="F11" s="565"/>
      <c r="G11" s="565"/>
      <c r="H11" s="565"/>
      <c r="I11" s="565"/>
      <c r="J11" s="565"/>
      <c r="K11" s="565"/>
      <c r="L11" s="565"/>
      <c r="M11" s="565"/>
      <c r="N11" s="572"/>
      <c r="O11" s="572"/>
      <c r="P11" s="572"/>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73"/>
      <c r="AF11" s="572"/>
      <c r="AG11" s="572"/>
      <c r="AH11" s="572"/>
      <c r="AI11" s="572"/>
      <c r="AJ11" s="572"/>
      <c r="AK11" s="572"/>
      <c r="AL11" s="633"/>
      <c r="AM11" s="85" t="s">
        <v>299</v>
      </c>
      <c r="AN11" s="85" t="s">
        <v>300</v>
      </c>
      <c r="AO11" s="93" t="s">
        <v>296</v>
      </c>
      <c r="AP11" s="84">
        <v>43467</v>
      </c>
      <c r="AQ11" s="84">
        <v>43830</v>
      </c>
      <c r="AR11" s="93" t="s">
        <v>301</v>
      </c>
      <c r="AS11" s="20"/>
      <c r="AT11" s="20"/>
      <c r="AU11" s="91"/>
      <c r="AV11" s="91"/>
      <c r="AW11" s="91"/>
      <c r="AX11" s="107"/>
      <c r="AY11" s="596"/>
      <c r="AZ11" s="99"/>
      <c r="BA11" s="596"/>
      <c r="BB11" s="20"/>
      <c r="BC11" s="20"/>
      <c r="BD11" s="85"/>
      <c r="BE11" s="85"/>
      <c r="BF11" s="16"/>
      <c r="BG11" s="86"/>
      <c r="BH11" s="609"/>
      <c r="BI11" s="609"/>
      <c r="BJ11" s="597"/>
      <c r="BK11" s="20"/>
      <c r="BL11" s="20"/>
      <c r="BM11" s="85"/>
      <c r="BN11" s="85"/>
      <c r="BO11" s="19"/>
      <c r="BP11" s="86"/>
      <c r="BQ11" s="609"/>
      <c r="BR11" s="609"/>
      <c r="BS11" s="597"/>
      <c r="BT11" s="17"/>
      <c r="BU11" s="17"/>
      <c r="BV11" s="17"/>
      <c r="BW11" s="17"/>
      <c r="BX11" s="17"/>
      <c r="BY11" s="17"/>
      <c r="BZ11" s="17"/>
      <c r="CA11" s="17"/>
      <c r="CB11" s="17"/>
      <c r="CC11" s="93"/>
      <c r="CD11" s="93"/>
      <c r="CE11" s="93"/>
      <c r="CF11" s="93"/>
      <c r="CG11" s="93"/>
      <c r="CH11" s="93"/>
      <c r="CI11" s="93"/>
      <c r="CJ11" s="93"/>
      <c r="CK11" s="93"/>
      <c r="CY11" s="568"/>
      <c r="CZ11" s="568"/>
      <c r="DD11" s="568"/>
      <c r="DE11" s="568"/>
      <c r="DF11" s="568"/>
      <c r="DG11" s="570"/>
    </row>
    <row r="12" spans="1:129" s="11" customFormat="1" ht="101.25" customHeight="1" x14ac:dyDescent="0.25">
      <c r="A12" s="565"/>
      <c r="B12" s="565"/>
      <c r="C12" s="565"/>
      <c r="D12" s="606"/>
      <c r="E12" s="565"/>
      <c r="F12" s="565"/>
      <c r="G12" s="565"/>
      <c r="H12" s="565"/>
      <c r="I12" s="565"/>
      <c r="J12" s="565"/>
      <c r="K12" s="565"/>
      <c r="L12" s="565"/>
      <c r="M12" s="565"/>
      <c r="N12" s="572"/>
      <c r="O12" s="572"/>
      <c r="P12" s="572"/>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73"/>
      <c r="AF12" s="572"/>
      <c r="AG12" s="572"/>
      <c r="AH12" s="572"/>
      <c r="AI12" s="572"/>
      <c r="AJ12" s="572"/>
      <c r="AK12" s="572"/>
      <c r="AL12" s="633"/>
      <c r="AM12" s="85" t="s">
        <v>303</v>
      </c>
      <c r="AN12" s="85" t="s">
        <v>304</v>
      </c>
      <c r="AO12" s="93" t="s">
        <v>296</v>
      </c>
      <c r="AP12" s="84">
        <v>43467</v>
      </c>
      <c r="AQ12" s="84">
        <v>43830</v>
      </c>
      <c r="AR12" s="93" t="s">
        <v>305</v>
      </c>
      <c r="AS12" s="20"/>
      <c r="AT12" s="20"/>
      <c r="AU12" s="91"/>
      <c r="AV12" s="91"/>
      <c r="AW12" s="91"/>
      <c r="AX12" s="107"/>
      <c r="AY12" s="596"/>
      <c r="AZ12" s="99"/>
      <c r="BA12" s="596"/>
      <c r="BB12" s="20"/>
      <c r="BC12" s="20"/>
      <c r="BD12" s="85"/>
      <c r="BE12" s="85"/>
      <c r="BF12" s="16"/>
      <c r="BG12" s="86"/>
      <c r="BH12" s="609"/>
      <c r="BI12" s="609"/>
      <c r="BJ12" s="597"/>
      <c r="BK12" s="20"/>
      <c r="BL12" s="20"/>
      <c r="BM12" s="85"/>
      <c r="BN12" s="85"/>
      <c r="BO12" s="19"/>
      <c r="BP12" s="86"/>
      <c r="BQ12" s="609"/>
      <c r="BR12" s="609"/>
      <c r="BS12" s="597"/>
      <c r="BT12" s="17"/>
      <c r="BU12" s="17"/>
      <c r="BV12" s="17"/>
      <c r="BW12" s="17"/>
      <c r="BX12" s="17"/>
      <c r="BY12" s="17"/>
      <c r="BZ12" s="17"/>
      <c r="CA12" s="17"/>
      <c r="CB12" s="17"/>
      <c r="CC12" s="93"/>
      <c r="CD12" s="93"/>
      <c r="CE12" s="93"/>
      <c r="CF12" s="93"/>
      <c r="CG12" s="93"/>
      <c r="CH12" s="93"/>
      <c r="CI12" s="93"/>
      <c r="CJ12" s="93"/>
      <c r="CK12" s="93"/>
      <c r="CY12" s="568"/>
      <c r="CZ12" s="568"/>
      <c r="DD12" s="568"/>
      <c r="DE12" s="568"/>
      <c r="DF12" s="568"/>
      <c r="DG12" s="570"/>
    </row>
    <row r="13" spans="1:129" s="11" customFormat="1" ht="68.95" customHeight="1" x14ac:dyDescent="0.25">
      <c r="A13" s="565"/>
      <c r="B13" s="565"/>
      <c r="C13" s="565"/>
      <c r="D13" s="606"/>
      <c r="E13" s="565"/>
      <c r="F13" s="565"/>
      <c r="G13" s="565"/>
      <c r="H13" s="565"/>
      <c r="I13" s="565"/>
      <c r="J13" s="565"/>
      <c r="K13" s="565"/>
      <c r="L13" s="565"/>
      <c r="M13" s="565"/>
      <c r="N13" s="572"/>
      <c r="O13" s="572"/>
      <c r="P13" s="572"/>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73"/>
      <c r="AF13" s="572"/>
      <c r="AG13" s="572"/>
      <c r="AH13" s="572"/>
      <c r="AI13" s="572"/>
      <c r="AJ13" s="572"/>
      <c r="AK13" s="572"/>
      <c r="AL13" s="633"/>
      <c r="AM13" s="85" t="s">
        <v>307</v>
      </c>
      <c r="AN13" s="85" t="s">
        <v>308</v>
      </c>
      <c r="AO13" s="93" t="s">
        <v>296</v>
      </c>
      <c r="AP13" s="84">
        <v>43467</v>
      </c>
      <c r="AQ13" s="84">
        <v>43830</v>
      </c>
      <c r="AR13" s="93" t="s">
        <v>309</v>
      </c>
      <c r="AS13" s="20"/>
      <c r="AT13" s="20"/>
      <c r="AU13" s="91"/>
      <c r="AV13" s="587"/>
      <c r="AW13" s="587"/>
      <c r="AX13" s="630"/>
      <c r="AY13" s="596"/>
      <c r="AZ13" s="99"/>
      <c r="BA13" s="596"/>
      <c r="BB13" s="20"/>
      <c r="BC13" s="20"/>
      <c r="BD13" s="85"/>
      <c r="BE13" s="85"/>
      <c r="BF13" s="16"/>
      <c r="BG13" s="86"/>
      <c r="BH13" s="609"/>
      <c r="BI13" s="609"/>
      <c r="BJ13" s="597"/>
      <c r="BK13" s="20"/>
      <c r="BL13" s="20"/>
      <c r="BM13" s="85"/>
      <c r="BN13" s="85"/>
      <c r="BO13" s="19"/>
      <c r="BP13" s="86"/>
      <c r="BQ13" s="609"/>
      <c r="BR13" s="609"/>
      <c r="BS13" s="597"/>
      <c r="BT13" s="17"/>
      <c r="BU13" s="17"/>
      <c r="BV13" s="17"/>
      <c r="BW13" s="17"/>
      <c r="BX13" s="17"/>
      <c r="BY13" s="17"/>
      <c r="BZ13" s="17"/>
      <c r="CA13" s="17"/>
      <c r="CB13" s="17"/>
      <c r="CC13" s="93"/>
      <c r="CD13" s="93"/>
      <c r="CE13" s="93"/>
      <c r="CF13" s="93"/>
      <c r="CG13" s="93"/>
      <c r="CH13" s="93"/>
      <c r="CI13" s="93"/>
      <c r="CJ13" s="93"/>
      <c r="CK13" s="93"/>
      <c r="CY13" s="568"/>
      <c r="CZ13" s="568"/>
      <c r="DD13" s="568"/>
      <c r="DE13" s="568"/>
      <c r="DF13" s="568"/>
      <c r="DG13" s="570"/>
    </row>
    <row r="14" spans="1:129" s="11" customFormat="1" ht="102.75" customHeight="1" x14ac:dyDescent="0.25">
      <c r="A14" s="565"/>
      <c r="B14" s="565"/>
      <c r="C14" s="565"/>
      <c r="D14" s="606"/>
      <c r="E14" s="565"/>
      <c r="F14" s="565"/>
      <c r="G14" s="565"/>
      <c r="H14" s="565"/>
      <c r="I14" s="565"/>
      <c r="J14" s="565"/>
      <c r="K14" s="565"/>
      <c r="L14" s="565"/>
      <c r="M14" s="565"/>
      <c r="N14" s="572"/>
      <c r="O14" s="572"/>
      <c r="P14" s="572"/>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73"/>
      <c r="AF14" s="572"/>
      <c r="AG14" s="572"/>
      <c r="AH14" s="572"/>
      <c r="AI14" s="572"/>
      <c r="AJ14" s="572"/>
      <c r="AK14" s="572"/>
      <c r="AL14" s="633"/>
      <c r="AM14" s="85" t="s">
        <v>311</v>
      </c>
      <c r="AN14" s="85" t="s">
        <v>312</v>
      </c>
      <c r="AO14" s="93" t="s">
        <v>296</v>
      </c>
      <c r="AP14" s="84">
        <v>43467</v>
      </c>
      <c r="AQ14" s="84">
        <v>43830</v>
      </c>
      <c r="AR14" s="93" t="s">
        <v>313</v>
      </c>
      <c r="AS14" s="20"/>
      <c r="AT14" s="20"/>
      <c r="AU14" s="92"/>
      <c r="AV14" s="588"/>
      <c r="AW14" s="588"/>
      <c r="AX14" s="631"/>
      <c r="AY14" s="588"/>
      <c r="AZ14" s="92"/>
      <c r="BA14" s="588"/>
      <c r="BB14" s="20"/>
      <c r="BC14" s="20"/>
      <c r="BD14" s="85"/>
      <c r="BE14" s="85"/>
      <c r="BF14" s="90"/>
      <c r="BG14" s="86"/>
      <c r="BH14" s="610"/>
      <c r="BI14" s="610"/>
      <c r="BJ14" s="590"/>
      <c r="BK14" s="20"/>
      <c r="BL14" s="20"/>
      <c r="BM14" s="85"/>
      <c r="BN14" s="85"/>
      <c r="BO14" s="90"/>
      <c r="BP14" s="86"/>
      <c r="BQ14" s="610"/>
      <c r="BR14" s="610"/>
      <c r="BS14" s="590"/>
      <c r="BT14" s="17"/>
      <c r="BU14" s="17"/>
      <c r="BV14" s="17"/>
      <c r="BW14" s="17"/>
      <c r="BX14" s="17"/>
      <c r="BY14" s="17"/>
      <c r="BZ14" s="17"/>
      <c r="CA14" s="17"/>
      <c r="CB14" s="17"/>
      <c r="CC14" s="93"/>
      <c r="CD14" s="93"/>
      <c r="CE14" s="93"/>
      <c r="CF14" s="93"/>
      <c r="CG14" s="93"/>
      <c r="CH14" s="93"/>
      <c r="CI14" s="93"/>
      <c r="CJ14" s="93"/>
      <c r="CK14" s="93"/>
      <c r="CY14" s="569"/>
      <c r="CZ14" s="569"/>
      <c r="DD14" s="568"/>
      <c r="DE14" s="568"/>
      <c r="DF14" s="568"/>
      <c r="DG14" s="570"/>
    </row>
    <row r="15" spans="1:129" ht="121.75" customHeight="1" x14ac:dyDescent="0.25">
      <c r="A15" s="565" t="s">
        <v>22</v>
      </c>
      <c r="B15" s="565" t="s">
        <v>194</v>
      </c>
      <c r="C15" s="565" t="s">
        <v>194</v>
      </c>
      <c r="D15" s="632" t="s">
        <v>201</v>
      </c>
      <c r="E15" s="565" t="s">
        <v>314</v>
      </c>
      <c r="F15" s="565" t="s">
        <v>315</v>
      </c>
      <c r="L15" s="565" t="s">
        <v>316</v>
      </c>
      <c r="M15" s="565" t="s">
        <v>317</v>
      </c>
      <c r="N15" s="572" t="s">
        <v>10</v>
      </c>
      <c r="O15" s="572" t="s">
        <v>14</v>
      </c>
      <c r="P15" s="572" t="str">
        <f>INDEX([10]Validacion!$C$15:$G$19,'Mapa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73">
        <f>(IF(AD15="Fuerte",100,IF(AD15="Moderado",50,0))+IF(AD16="Fuerte",100,IF(AD16="Moderado",50,0))+IF(AD17="Fuerte",100,IF(AD17="Moderado",50,0)))/3</f>
        <v>100</v>
      </c>
      <c r="AF15" s="572" t="str">
        <f>IF(AE15=100,"Fuerte",IF(OR(AE15=99,AE15&gt;=50),"Moderado","Débil"))</f>
        <v>Fuerte</v>
      </c>
      <c r="AG15" s="572" t="s">
        <v>150</v>
      </c>
      <c r="AH15" s="572" t="s">
        <v>152</v>
      </c>
      <c r="AI15" s="572" t="str">
        <f>VLOOKUP(IF(DE15=0,DE15+1,DE15),[10]Validacion!$J$15:$K$19,2,FALSE)</f>
        <v>Rara Vez</v>
      </c>
      <c r="AJ15" s="572" t="str">
        <f>VLOOKUP(IF(DG15=0,DG15+1,DG15),[10]Validacion!$J$23:$K$27,2,FALSE)</f>
        <v>Mayor</v>
      </c>
      <c r="AK15" s="572" t="str">
        <f>INDEX([10]Validacion!$C$15:$G$19,IF(DE15=0,DE15+1,'Mapa de Riesgos'!DE15:DE17),IF(DG15=0,DG15+1,'Mapa de Riesgos'!DG15:DG17))</f>
        <v>Alta</v>
      </c>
      <c r="AL15" s="572" t="s">
        <v>226</v>
      </c>
      <c r="AM15" s="93" t="s">
        <v>319</v>
      </c>
      <c r="AN15" s="93" t="s">
        <v>320</v>
      </c>
      <c r="AO15" s="93" t="s">
        <v>22</v>
      </c>
      <c r="AP15" s="84">
        <v>43467</v>
      </c>
      <c r="AQ15" s="84">
        <v>43830</v>
      </c>
      <c r="AR15" s="93" t="s">
        <v>321</v>
      </c>
      <c r="AS15" s="93"/>
      <c r="AT15" s="93"/>
      <c r="AU15" s="93"/>
      <c r="AV15" s="93"/>
      <c r="AW15" s="115"/>
      <c r="AX15" s="86"/>
      <c r="AY15" s="567"/>
      <c r="AZ15" s="94"/>
      <c r="BA15" s="567"/>
      <c r="BB15" s="116"/>
      <c r="BC15" s="116"/>
      <c r="BD15" s="116"/>
      <c r="BE15" s="116"/>
      <c r="BF15" s="117"/>
      <c r="BG15" s="118"/>
      <c r="BH15" s="598"/>
      <c r="BI15" s="598"/>
      <c r="BJ15" s="618"/>
      <c r="BK15" s="116"/>
      <c r="BL15" s="116"/>
      <c r="BM15" s="116"/>
      <c r="BN15" s="116"/>
      <c r="BO15" s="117"/>
      <c r="BP15" s="118"/>
      <c r="BQ15" s="598"/>
      <c r="BR15" s="598"/>
      <c r="BS15" s="589"/>
      <c r="BT15" s="119"/>
      <c r="BU15" s="119"/>
      <c r="BV15" s="119"/>
      <c r="BW15" s="119"/>
      <c r="BX15" s="119"/>
      <c r="BY15" s="119"/>
      <c r="BZ15" s="119"/>
      <c r="CA15" s="119"/>
      <c r="CB15" s="119"/>
      <c r="CC15" s="93"/>
      <c r="CD15" s="93"/>
      <c r="CE15" s="93"/>
      <c r="CF15" s="93"/>
      <c r="CG15" s="93"/>
      <c r="CH15" s="93"/>
      <c r="CI15" s="93"/>
      <c r="CJ15" s="93"/>
      <c r="CK15" s="93"/>
      <c r="CM15" s="625"/>
      <c r="CY15" s="567">
        <f>VLOOKUP(N15,[10]Validacion!$I$15:$M$19,2,FALSE)</f>
        <v>2</v>
      </c>
      <c r="CZ15" s="567">
        <f>VLOOKUP(O15,[10]Validacion!$I$23:$J$27,2,FALSE)</f>
        <v>4</v>
      </c>
      <c r="DD15" s="567">
        <f>VLOOKUP($N15,[10]Validacion!$I$15:$M$19,2,FALSE)</f>
        <v>2</v>
      </c>
      <c r="DE15" s="567">
        <f>IF(AF15="Fuerte",DD15-2,IF(AND(AF15="Moderado",AG15="Directamente",AH15="Directamente"),DD15-1,IF(AND(AF15="Moderado",AG15="No Disminuye",AH15="Directamente"),DD15,IF(AND(AF15="Moderado",AG15="Directamente",AH15="No Disminuye"),DD15-1,DD15))))</f>
        <v>0</v>
      </c>
      <c r="DF15" s="567">
        <f>VLOOKUP($O15,[10]Validacion!$I$23:$J$27,2,FALSE)</f>
        <v>4</v>
      </c>
      <c r="DG15" s="570">
        <f>IF(AF15="Fuerte",DF15,IF(AND(AF15="Moderado",AG15="Directamente",AH15="Directamente"),DF15-1,IF(AND(AF15="Moderado",AG15="No Disminuye",AH15="Directamente"),DF15-1,IF(AND(AF15="Moderado",AG15="Directamente",AH15="No Disminuye"),DF15,DF15))))</f>
        <v>4</v>
      </c>
    </row>
    <row r="16" spans="1:129" ht="87.8" customHeight="1" x14ac:dyDescent="0.25">
      <c r="A16" s="565"/>
      <c r="B16" s="565"/>
      <c r="C16" s="565"/>
      <c r="D16" s="632"/>
      <c r="E16" s="565"/>
      <c r="F16" s="565"/>
      <c r="L16" s="565"/>
      <c r="M16" s="565"/>
      <c r="N16" s="572"/>
      <c r="O16" s="572"/>
      <c r="P16" s="572"/>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73"/>
      <c r="AF16" s="572"/>
      <c r="AG16" s="572"/>
      <c r="AH16" s="572"/>
      <c r="AI16" s="572"/>
      <c r="AJ16" s="572"/>
      <c r="AK16" s="572"/>
      <c r="AL16" s="572"/>
      <c r="AM16" s="93" t="s">
        <v>323</v>
      </c>
      <c r="AN16" s="93" t="s">
        <v>324</v>
      </c>
      <c r="AO16" s="93" t="s">
        <v>22</v>
      </c>
      <c r="AP16" s="84">
        <v>43467</v>
      </c>
      <c r="AQ16" s="84">
        <v>43830</v>
      </c>
      <c r="AR16" s="93" t="s">
        <v>325</v>
      </c>
      <c r="AS16" s="93"/>
      <c r="AT16" s="93"/>
      <c r="AU16" s="587"/>
      <c r="AV16" s="587"/>
      <c r="AW16" s="592"/>
      <c r="AX16" s="594"/>
      <c r="AY16" s="568"/>
      <c r="AZ16" s="95"/>
      <c r="BA16" s="568"/>
      <c r="BB16" s="116"/>
      <c r="BC16" s="116"/>
      <c r="BD16" s="621"/>
      <c r="BE16" s="621"/>
      <c r="BF16" s="623"/>
      <c r="BG16" s="616"/>
      <c r="BH16" s="599"/>
      <c r="BI16" s="599"/>
      <c r="BJ16" s="619"/>
      <c r="BK16" s="116"/>
      <c r="BL16" s="116"/>
      <c r="BM16" s="621"/>
      <c r="BN16" s="621"/>
      <c r="BO16" s="623"/>
      <c r="BP16" s="616"/>
      <c r="BQ16" s="599"/>
      <c r="BR16" s="599"/>
      <c r="BS16" s="597"/>
      <c r="BT16" s="97"/>
      <c r="BU16" s="97"/>
      <c r="BV16" s="589"/>
      <c r="BW16" s="589"/>
      <c r="BX16" s="589"/>
      <c r="BY16" s="589"/>
      <c r="BZ16" s="589"/>
      <c r="CA16" s="97"/>
      <c r="CB16" s="589"/>
      <c r="CC16" s="93"/>
      <c r="CD16" s="93"/>
      <c r="CE16" s="93"/>
      <c r="CF16" s="93"/>
      <c r="CG16" s="93"/>
      <c r="CH16" s="93"/>
      <c r="CI16" s="93"/>
      <c r="CJ16" s="93"/>
      <c r="CK16" s="93"/>
      <c r="CM16" s="625"/>
      <c r="CY16" s="568"/>
      <c r="CZ16" s="568"/>
      <c r="DD16" s="568"/>
      <c r="DE16" s="568"/>
      <c r="DF16" s="568"/>
      <c r="DG16" s="570"/>
    </row>
    <row r="17" spans="1:112" ht="74.25" customHeight="1" x14ac:dyDescent="0.25">
      <c r="A17" s="565"/>
      <c r="B17" s="565"/>
      <c r="C17" s="565"/>
      <c r="D17" s="632"/>
      <c r="E17" s="565"/>
      <c r="F17" s="565"/>
      <c r="G17" s="111"/>
      <c r="H17" s="111"/>
      <c r="I17" s="111"/>
      <c r="J17" s="111"/>
      <c r="K17" s="111"/>
      <c r="L17" s="565"/>
      <c r="M17" s="565"/>
      <c r="N17" s="572"/>
      <c r="O17" s="572"/>
      <c r="P17" s="572"/>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73"/>
      <c r="AF17" s="572"/>
      <c r="AG17" s="572"/>
      <c r="AH17" s="572"/>
      <c r="AI17" s="572"/>
      <c r="AJ17" s="572"/>
      <c r="AK17" s="572"/>
      <c r="AL17" s="572"/>
      <c r="AM17" s="93" t="s">
        <v>327</v>
      </c>
      <c r="AN17" s="93" t="s">
        <v>328</v>
      </c>
      <c r="AO17" s="93" t="s">
        <v>22</v>
      </c>
      <c r="AP17" s="84">
        <v>43467</v>
      </c>
      <c r="AQ17" s="84">
        <v>43830</v>
      </c>
      <c r="AR17" s="93" t="s">
        <v>329</v>
      </c>
      <c r="AS17" s="93"/>
      <c r="AT17" s="85"/>
      <c r="AU17" s="588"/>
      <c r="AV17" s="588"/>
      <c r="AW17" s="593"/>
      <c r="AX17" s="595"/>
      <c r="AY17" s="569"/>
      <c r="AZ17" s="96"/>
      <c r="BA17" s="569"/>
      <c r="BB17" s="116"/>
      <c r="BC17" s="120"/>
      <c r="BD17" s="622"/>
      <c r="BE17" s="622"/>
      <c r="BF17" s="624"/>
      <c r="BG17" s="617"/>
      <c r="BH17" s="600"/>
      <c r="BI17" s="600"/>
      <c r="BJ17" s="620"/>
      <c r="BK17" s="116"/>
      <c r="BL17" s="120"/>
      <c r="BM17" s="622"/>
      <c r="BN17" s="622"/>
      <c r="BO17" s="624"/>
      <c r="BP17" s="617"/>
      <c r="BQ17" s="600"/>
      <c r="BR17" s="600"/>
      <c r="BS17" s="590"/>
      <c r="BT17" s="98"/>
      <c r="BU17" s="98"/>
      <c r="BV17" s="590"/>
      <c r="BW17" s="590"/>
      <c r="BX17" s="590"/>
      <c r="BY17" s="590"/>
      <c r="BZ17" s="590"/>
      <c r="CA17" s="98"/>
      <c r="CB17" s="590"/>
      <c r="CC17" s="93"/>
      <c r="CD17" s="93"/>
      <c r="CE17" s="93"/>
      <c r="CF17" s="93"/>
      <c r="CG17" s="93"/>
      <c r="CH17" s="93"/>
      <c r="CI17" s="93"/>
      <c r="CJ17" s="93"/>
      <c r="CK17" s="93"/>
      <c r="CM17" s="625"/>
      <c r="CY17" s="569"/>
      <c r="CZ17" s="569"/>
      <c r="DD17" s="568"/>
      <c r="DE17" s="568"/>
      <c r="DF17" s="568"/>
      <c r="DG17" s="570"/>
    </row>
    <row r="18" spans="1:112" ht="108" customHeight="1" x14ac:dyDescent="0.25">
      <c r="A18" s="565" t="s">
        <v>330</v>
      </c>
      <c r="B18" s="565" t="s">
        <v>197</v>
      </c>
      <c r="C18" s="565" t="s">
        <v>197</v>
      </c>
      <c r="D18" s="628" t="s">
        <v>198</v>
      </c>
      <c r="E18" s="627" t="s">
        <v>331</v>
      </c>
      <c r="F18" s="578" t="s">
        <v>332</v>
      </c>
      <c r="G18" s="9" t="s">
        <v>45</v>
      </c>
      <c r="H18" s="9" t="s">
        <v>45</v>
      </c>
      <c r="I18" s="9" t="s">
        <v>45</v>
      </c>
      <c r="J18" s="9" t="s">
        <v>45</v>
      </c>
      <c r="K18" s="9" t="s">
        <v>45</v>
      </c>
      <c r="L18" s="578" t="s">
        <v>333</v>
      </c>
      <c r="M18" s="578" t="s">
        <v>334</v>
      </c>
      <c r="N18" s="572" t="s">
        <v>9</v>
      </c>
      <c r="O18" s="572" t="s">
        <v>14</v>
      </c>
      <c r="P18" s="572" t="str">
        <f>INDEX([10]Validacion!$C$15:$G$19,'Mapa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73">
        <f>(IF(AD18="Fuerte",100,IF(AD18="Moderado",50,0))+IF(AD19="Fuerte",100,IF(AD19="Moderado",50,0))+IF(AD20="Fuerte",100,IF(AD20="Moderado",50,0)))/3</f>
        <v>100</v>
      </c>
      <c r="AF18" s="572" t="str">
        <f>IF(AE18=100,"Fuerte",IF(OR(AE18=99,AE18&gt;=50),"Moderado","Débil"))</f>
        <v>Fuerte</v>
      </c>
      <c r="AG18" s="572" t="s">
        <v>150</v>
      </c>
      <c r="AH18" s="572" t="s">
        <v>152</v>
      </c>
      <c r="AI18" s="572" t="str">
        <f>VLOOKUP(IF(DE18=0,DE18+1,IF(DE18&lt;0,DE18+2,DE18)),[10]Validacion!$J$15:$K$19,2,FALSE)</f>
        <v>Rara Vez</v>
      </c>
      <c r="AJ18" s="572" t="str">
        <f>VLOOKUP(IF(DG18=0,DG18+1,DG18),[10]Validacion!$J$23:$K$27,2,FALSE)</f>
        <v>Mayor</v>
      </c>
      <c r="AK18" s="572" t="str">
        <f>INDEX([10]Validacion!$C$15:$G$19,IF(DE18=0,DE18+1,IF(DE18&lt;0,DE18+2,'Mapa de Riesgos'!DE18:DE20)),IF(DG18=0,DG18+1,'Mapa de Riesgos'!DG18:DG20))</f>
        <v>Alta</v>
      </c>
      <c r="AL18" s="572" t="s">
        <v>226</v>
      </c>
      <c r="AM18" s="116" t="s">
        <v>336</v>
      </c>
      <c r="AN18" s="116" t="s">
        <v>337</v>
      </c>
      <c r="AO18" s="93" t="s">
        <v>338</v>
      </c>
      <c r="AP18" s="84">
        <v>43525</v>
      </c>
      <c r="AQ18" s="84">
        <v>43830</v>
      </c>
      <c r="AR18" s="93" t="s">
        <v>339</v>
      </c>
      <c r="AS18" s="93"/>
      <c r="AT18" s="93"/>
      <c r="AU18" s="93"/>
      <c r="AV18" s="93"/>
      <c r="AW18" s="121"/>
      <c r="AX18" s="86"/>
      <c r="AY18" s="567"/>
      <c r="AZ18" s="94"/>
      <c r="BA18" s="567"/>
      <c r="BB18" s="116"/>
      <c r="BC18" s="116"/>
      <c r="BD18" s="116"/>
      <c r="BE18" s="116"/>
      <c r="BF18" s="122"/>
      <c r="BG18" s="118"/>
      <c r="BH18" s="598"/>
      <c r="BI18" s="598"/>
      <c r="BJ18" s="621" t="s">
        <v>340</v>
      </c>
      <c r="BK18" s="116"/>
      <c r="BL18" s="116"/>
      <c r="BM18" s="116"/>
      <c r="BN18" s="116"/>
      <c r="BO18" s="122"/>
      <c r="BP18" s="118"/>
      <c r="BQ18" s="598"/>
      <c r="BR18" s="598"/>
      <c r="BS18" s="621"/>
      <c r="BT18" s="119"/>
      <c r="BU18" s="119"/>
      <c r="BV18" s="119"/>
      <c r="BW18" s="119"/>
      <c r="BX18" s="119"/>
      <c r="BY18" s="119"/>
      <c r="BZ18" s="119"/>
      <c r="CA18" s="119"/>
      <c r="CB18" s="119"/>
      <c r="CC18" s="93"/>
      <c r="CD18" s="93"/>
      <c r="CE18" s="93"/>
      <c r="CF18" s="93"/>
      <c r="CG18" s="93"/>
      <c r="CH18" s="93"/>
      <c r="CI18" s="93"/>
      <c r="CJ18" s="93"/>
      <c r="CK18" s="93"/>
      <c r="CY18" s="567">
        <f>VLOOKUP(N18,[10]Validacion!$I$15:$M$19,2,FALSE)</f>
        <v>3</v>
      </c>
      <c r="CZ18" s="567">
        <f>VLOOKUP(O18,[10]Validacion!$I$23:$J$27,2,FALSE)</f>
        <v>4</v>
      </c>
      <c r="DD18" s="567">
        <f>VLOOKUP($N18,[10]Validacion!$I$15:$M$19,2,FALSE)</f>
        <v>3</v>
      </c>
      <c r="DE18" s="567">
        <f>IF(AF18="Fuerte",DD18-2,IF(AND(AF18="Moderado",AG18="Directamente",AH18="Directamente"),DD18-1,IF(AND(AF18="Moderado",AG18="No Disminuye",AH18="Directamente"),DD18,IF(AND(AF18="Moderado",AG18="Directamente",AH18="No Disminuye"),DD18-1,DD18))))</f>
        <v>1</v>
      </c>
      <c r="DF18" s="567">
        <f>VLOOKUP($O18,[10]Validacion!$I$23:$J$27,2,FALSE)</f>
        <v>4</v>
      </c>
      <c r="DG18" s="570">
        <f>IF(AF18="Fuerte",DF18,IF(AND(AF18="Moderado",AG18="Directamente",AH18="Directamente"),DF18-1,IF(AND(AF18="Moderado",AG18="No Disminuye",AH18="Directamente"),DF18-1,IF(AND(AF18="Moderado",AG18="Directamente",AH18="No Disminuye"),DF18,DF18))))</f>
        <v>4</v>
      </c>
      <c r="DH18" s="570" t="e">
        <f>IF(AJ18="Fuerte",#REF!-1,IF(AND(AJ18="Moderado",AK18="Directamente",AL18="Directamente"),#REF!-1,IF(AND(AJ18="Moderado",AK18="No Disminuye",AL18="Directamente"),#REF!-1,IF(AND(AJ18="Moderado",AK18="Directamente",AL18="No Disminuye"),#REF!,#REF!))))</f>
        <v>#REF!</v>
      </c>
    </row>
    <row r="19" spans="1:112" ht="120.75" customHeight="1" x14ac:dyDescent="0.25">
      <c r="A19" s="565"/>
      <c r="B19" s="565"/>
      <c r="C19" s="565"/>
      <c r="D19" s="628"/>
      <c r="E19" s="627"/>
      <c r="F19" s="578"/>
      <c r="G19" s="10" t="s">
        <v>224</v>
      </c>
      <c r="H19" s="10" t="s">
        <v>224</v>
      </c>
      <c r="I19" s="10" t="s">
        <v>224</v>
      </c>
      <c r="J19" s="10" t="s">
        <v>224</v>
      </c>
      <c r="K19" s="10" t="s">
        <v>224</v>
      </c>
      <c r="L19" s="578"/>
      <c r="M19" s="578"/>
      <c r="N19" s="572"/>
      <c r="O19" s="572"/>
      <c r="P19" s="572"/>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73"/>
      <c r="AF19" s="572"/>
      <c r="AG19" s="572"/>
      <c r="AH19" s="572"/>
      <c r="AI19" s="572"/>
      <c r="AJ19" s="572"/>
      <c r="AK19" s="572"/>
      <c r="AL19" s="572"/>
      <c r="AM19" s="116" t="s">
        <v>342</v>
      </c>
      <c r="AN19" s="116" t="s">
        <v>343</v>
      </c>
      <c r="AO19" s="93" t="s">
        <v>338</v>
      </c>
      <c r="AP19" s="84">
        <v>43525</v>
      </c>
      <c r="AQ19" s="84">
        <v>43830</v>
      </c>
      <c r="AR19" s="93" t="s">
        <v>344</v>
      </c>
      <c r="AS19" s="93"/>
      <c r="AT19" s="93"/>
      <c r="AU19" s="93"/>
      <c r="AV19" s="93"/>
      <c r="AW19" s="121"/>
      <c r="AX19" s="86"/>
      <c r="AY19" s="568"/>
      <c r="AZ19" s="96"/>
      <c r="BA19" s="568"/>
      <c r="BB19" s="116"/>
      <c r="BC19" s="116"/>
      <c r="BD19" s="123"/>
      <c r="BE19" s="116"/>
      <c r="BF19" s="124"/>
      <c r="BG19" s="118"/>
      <c r="BH19" s="599"/>
      <c r="BI19" s="599"/>
      <c r="BJ19" s="629"/>
      <c r="BK19" s="116"/>
      <c r="BL19" s="116"/>
      <c r="BM19" s="123"/>
      <c r="BN19" s="116"/>
      <c r="BO19" s="124"/>
      <c r="BP19" s="118"/>
      <c r="BQ19" s="599"/>
      <c r="BR19" s="599"/>
      <c r="BS19" s="629"/>
      <c r="BT19" s="119"/>
      <c r="BU19" s="119"/>
      <c r="BV19" s="119"/>
      <c r="BW19" s="119"/>
      <c r="BX19" s="119"/>
      <c r="BY19" s="119"/>
      <c r="BZ19" s="119"/>
      <c r="CA19" s="119"/>
      <c r="CB19" s="119"/>
      <c r="CC19" s="93"/>
      <c r="CD19" s="93"/>
      <c r="CE19" s="93"/>
      <c r="CF19" s="93"/>
      <c r="CG19" s="93"/>
      <c r="CH19" s="93"/>
      <c r="CI19" s="93"/>
      <c r="CJ19" s="93"/>
      <c r="CK19" s="93"/>
      <c r="CY19" s="568"/>
      <c r="CZ19" s="568"/>
      <c r="DD19" s="568"/>
      <c r="DE19" s="568"/>
      <c r="DF19" s="568"/>
      <c r="DG19" s="570"/>
      <c r="DH19" s="570"/>
    </row>
    <row r="20" spans="1:112" ht="145.55000000000001" customHeight="1" x14ac:dyDescent="0.25">
      <c r="A20" s="565"/>
      <c r="B20" s="565"/>
      <c r="C20" s="565"/>
      <c r="D20" s="628"/>
      <c r="E20" s="627"/>
      <c r="F20" s="565"/>
      <c r="G20" s="10"/>
      <c r="H20" s="10"/>
      <c r="I20" s="10"/>
      <c r="J20" s="10"/>
      <c r="K20" s="10"/>
      <c r="L20" s="565"/>
      <c r="M20" s="578"/>
      <c r="N20" s="572"/>
      <c r="O20" s="572"/>
      <c r="P20" s="572"/>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73"/>
      <c r="AF20" s="572"/>
      <c r="AG20" s="572"/>
      <c r="AH20" s="572"/>
      <c r="AI20" s="572"/>
      <c r="AJ20" s="572"/>
      <c r="AK20" s="572"/>
      <c r="AL20" s="572"/>
      <c r="AM20" s="116" t="s">
        <v>346</v>
      </c>
      <c r="AN20" s="116" t="s">
        <v>337</v>
      </c>
      <c r="AO20" s="116" t="s">
        <v>347</v>
      </c>
      <c r="AP20" s="84">
        <v>43525</v>
      </c>
      <c r="AQ20" s="84">
        <v>43830</v>
      </c>
      <c r="AR20" s="93" t="s">
        <v>348</v>
      </c>
      <c r="AS20" s="93"/>
      <c r="AT20" s="93"/>
      <c r="AU20" s="93"/>
      <c r="AV20" s="93"/>
      <c r="AW20" s="121"/>
      <c r="AX20" s="86"/>
      <c r="AY20" s="569"/>
      <c r="AZ20" s="96"/>
      <c r="BA20" s="569"/>
      <c r="BB20" s="116"/>
      <c r="BC20" s="116"/>
      <c r="BD20" s="123"/>
      <c r="BE20" s="116"/>
      <c r="BF20" s="124"/>
      <c r="BG20" s="118"/>
      <c r="BH20" s="600"/>
      <c r="BI20" s="600"/>
      <c r="BJ20" s="622"/>
      <c r="BK20" s="116"/>
      <c r="BL20" s="116"/>
      <c r="BM20" s="123"/>
      <c r="BN20" s="116"/>
      <c r="BO20" s="124"/>
      <c r="BP20" s="118"/>
      <c r="BQ20" s="600"/>
      <c r="BR20" s="600"/>
      <c r="BS20" s="622"/>
      <c r="BT20" s="119"/>
      <c r="BU20" s="119"/>
      <c r="BV20" s="119"/>
      <c r="BW20" s="119"/>
      <c r="BX20" s="119"/>
      <c r="BY20" s="119"/>
      <c r="BZ20" s="119"/>
      <c r="CA20" s="119"/>
      <c r="CB20" s="119"/>
      <c r="CC20" s="93"/>
      <c r="CD20" s="93"/>
      <c r="CE20" s="93"/>
      <c r="CF20" s="93"/>
      <c r="CG20" s="93"/>
      <c r="CH20" s="93"/>
      <c r="CI20" s="93"/>
      <c r="CJ20" s="93"/>
      <c r="CK20" s="93"/>
      <c r="CM20" s="125"/>
      <c r="CY20" s="569"/>
      <c r="CZ20" s="569"/>
      <c r="DD20" s="569"/>
      <c r="DE20" s="569"/>
      <c r="DF20" s="569"/>
      <c r="DG20" s="570"/>
      <c r="DH20" s="570"/>
    </row>
    <row r="21" spans="1:112" ht="132.80000000000001" customHeight="1" x14ac:dyDescent="0.25">
      <c r="A21" s="565" t="s">
        <v>54</v>
      </c>
      <c r="B21" s="565" t="s">
        <v>197</v>
      </c>
      <c r="C21" s="565" t="s">
        <v>197</v>
      </c>
      <c r="D21" s="628" t="s">
        <v>199</v>
      </c>
      <c r="E21" s="627" t="s">
        <v>331</v>
      </c>
      <c r="F21" s="565" t="s">
        <v>349</v>
      </c>
      <c r="G21" s="10"/>
      <c r="H21" s="10"/>
      <c r="I21" s="10"/>
      <c r="J21" s="10"/>
      <c r="K21" s="10"/>
      <c r="L21" s="565" t="s">
        <v>350</v>
      </c>
      <c r="M21" s="578" t="s">
        <v>351</v>
      </c>
      <c r="N21" s="572" t="s">
        <v>9</v>
      </c>
      <c r="O21" s="572" t="s">
        <v>14</v>
      </c>
      <c r="P21" s="572" t="str">
        <f>INDEX([10]Validacion!$C$15:$G$19,'Mapa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73">
        <f>(IF(AD21="Fuerte",100,IF(AD21="Moderado",50,0))+IF(AD22="Fuerte",100,IF(AD22="Moderado",50,0))+IF(AD23="Fuerte",100,IF(AD23="Moderado",50,0)))/3</f>
        <v>100</v>
      </c>
      <c r="AF21" s="572" t="str">
        <f>IF(AE21=100,"Fuerte",IF(OR(AE21=99,AE21&gt;=50),"Moderado","Débil"))</f>
        <v>Fuerte</v>
      </c>
      <c r="AG21" s="572" t="s">
        <v>150</v>
      </c>
      <c r="AH21" s="572" t="s">
        <v>152</v>
      </c>
      <c r="AI21" s="572" t="str">
        <f>VLOOKUP(IF(DE21=0,DE21+1,DE21),[10]Validacion!$J$15:$K$19,2,FALSE)</f>
        <v>Rara Vez</v>
      </c>
      <c r="AJ21" s="572" t="str">
        <f>VLOOKUP(IF(DG21=0,DG21+1,DG21),[10]Validacion!$J$23:$K$27,2,FALSE)</f>
        <v>Mayor</v>
      </c>
      <c r="AK21" s="572" t="str">
        <f>INDEX([10]Validacion!$C$15:$G$19,IF(DE21=0,DE21+1,'Mapa de Riesgos'!DE21:DE23),IF(DG21=0,DG21+1,'Mapa de Riesgos'!DG21:DG23))</f>
        <v>Alta</v>
      </c>
      <c r="AL21" s="572" t="s">
        <v>226</v>
      </c>
      <c r="AM21" s="116" t="s">
        <v>353</v>
      </c>
      <c r="AN21" s="85" t="s">
        <v>354</v>
      </c>
      <c r="AO21" s="93" t="s">
        <v>355</v>
      </c>
      <c r="AP21" s="84">
        <v>43467</v>
      </c>
      <c r="AQ21" s="84">
        <v>43830</v>
      </c>
      <c r="AR21" s="93" t="s">
        <v>356</v>
      </c>
      <c r="AS21" s="93"/>
      <c r="AT21" s="93"/>
      <c r="AU21" s="93"/>
      <c r="AV21" s="93"/>
      <c r="AW21" s="115"/>
      <c r="AX21" s="86"/>
      <c r="AY21" s="567"/>
      <c r="AZ21" s="94"/>
      <c r="BA21" s="567"/>
      <c r="BB21" s="116"/>
      <c r="BC21" s="116"/>
      <c r="BD21" s="116"/>
      <c r="BE21" s="116"/>
      <c r="BF21" s="117"/>
      <c r="BG21" s="118"/>
      <c r="BH21" s="598"/>
      <c r="BI21" s="598"/>
      <c r="BJ21" s="618"/>
      <c r="BK21" s="116"/>
      <c r="BL21" s="116"/>
      <c r="BM21" s="116"/>
      <c r="BN21" s="116"/>
      <c r="BO21" s="117"/>
      <c r="BP21" s="118"/>
      <c r="BQ21" s="598"/>
      <c r="BR21" s="598"/>
      <c r="BS21" s="589"/>
      <c r="BT21" s="119"/>
      <c r="BU21" s="119"/>
      <c r="BV21" s="119"/>
      <c r="BW21" s="119"/>
      <c r="BX21" s="119"/>
      <c r="BY21" s="119"/>
      <c r="BZ21" s="119"/>
      <c r="CA21" s="119"/>
      <c r="CB21" s="119"/>
      <c r="CC21" s="93"/>
      <c r="CD21" s="93"/>
      <c r="CE21" s="93"/>
      <c r="CF21" s="93"/>
      <c r="CG21" s="93"/>
      <c r="CH21" s="93"/>
      <c r="CI21" s="93"/>
      <c r="CJ21" s="93"/>
      <c r="CK21" s="93"/>
      <c r="CM21" s="625"/>
      <c r="CY21" s="567">
        <f>VLOOKUP(N21,[10]Validacion!$I$15:$M$19,2,FALSE)</f>
        <v>3</v>
      </c>
      <c r="CZ21" s="567">
        <f>VLOOKUP(O21,[10]Validacion!$I$23:$J$27,2,FALSE)</f>
        <v>4</v>
      </c>
      <c r="DD21" s="567">
        <f>VLOOKUP($N21,[10]Validacion!$I$15:$M$19,2,FALSE)</f>
        <v>3</v>
      </c>
      <c r="DE21" s="567">
        <f>IF(AF21="Fuerte",DD21-2,IF(AND(AF21="Moderado",AG21="Directamente",AH21="Directamente"),DD21-1,IF(AND(AF21="Moderado",AG21="No Disminuye",AH21="Directamente"),DD21,IF(AND(AF21="Moderado",AG21="Directamente",AH21="No Disminuye"),DD21-1,DD21))))</f>
        <v>1</v>
      </c>
      <c r="DF21" s="567">
        <f>VLOOKUP($O21,[10]Validacion!$I$23:$J$27,2,FALSE)</f>
        <v>4</v>
      </c>
      <c r="DG21" s="570">
        <f>IF(AF21="Fuerte",DF21,IF(AND(AF21="Moderado",AG21="Directamente",AH21="Directamente"),DF21-1,IF(AND(AF21="Moderado",AG21="No Disminuye",AH21="Directamente"),DF21-1,IF(AND(AF21="Moderado",AG21="Directamente",AH21="No Disminuye"),DF21,DF21))))</f>
        <v>4</v>
      </c>
    </row>
    <row r="22" spans="1:112" ht="132.80000000000001" customHeight="1" x14ac:dyDescent="0.25">
      <c r="A22" s="565"/>
      <c r="B22" s="565"/>
      <c r="C22" s="565"/>
      <c r="D22" s="628"/>
      <c r="E22" s="627"/>
      <c r="F22" s="565"/>
      <c r="G22" s="13"/>
      <c r="H22" s="13"/>
      <c r="I22" s="13"/>
      <c r="J22" s="13"/>
      <c r="K22" s="13"/>
      <c r="L22" s="565"/>
      <c r="M22" s="565"/>
      <c r="N22" s="572"/>
      <c r="O22" s="572"/>
      <c r="P22" s="572"/>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73"/>
      <c r="AF22" s="572"/>
      <c r="AG22" s="572"/>
      <c r="AH22" s="572"/>
      <c r="AI22" s="572"/>
      <c r="AJ22" s="572"/>
      <c r="AK22" s="572"/>
      <c r="AL22" s="572"/>
      <c r="AM22" s="116" t="s">
        <v>358</v>
      </c>
      <c r="AN22" s="93" t="s">
        <v>359</v>
      </c>
      <c r="AO22" s="93" t="s">
        <v>355</v>
      </c>
      <c r="AP22" s="84">
        <v>43467</v>
      </c>
      <c r="AQ22" s="84">
        <v>43830</v>
      </c>
      <c r="AR22" s="93" t="s">
        <v>360</v>
      </c>
      <c r="AS22" s="93"/>
      <c r="AT22" s="93"/>
      <c r="AU22" s="92"/>
      <c r="AV22" s="92"/>
      <c r="AW22" s="126"/>
      <c r="AX22" s="127"/>
      <c r="AY22" s="568"/>
      <c r="AZ22" s="95"/>
      <c r="BA22" s="568"/>
      <c r="BB22" s="116"/>
      <c r="BC22" s="116"/>
      <c r="BD22" s="128"/>
      <c r="BE22" s="128"/>
      <c r="BF22" s="129"/>
      <c r="BG22" s="130"/>
      <c r="BH22" s="599"/>
      <c r="BI22" s="599"/>
      <c r="BJ22" s="619"/>
      <c r="BK22" s="116"/>
      <c r="BL22" s="116"/>
      <c r="BM22" s="128"/>
      <c r="BN22" s="128"/>
      <c r="BO22" s="129"/>
      <c r="BP22" s="130"/>
      <c r="BQ22" s="599"/>
      <c r="BR22" s="599"/>
      <c r="BS22" s="597"/>
      <c r="BT22" s="131"/>
      <c r="BU22" s="131"/>
      <c r="BV22" s="131"/>
      <c r="BW22" s="131"/>
      <c r="BX22" s="131"/>
      <c r="BY22" s="131"/>
      <c r="BZ22" s="131"/>
      <c r="CA22" s="131"/>
      <c r="CB22" s="131"/>
      <c r="CC22" s="93"/>
      <c r="CD22" s="93"/>
      <c r="CE22" s="93"/>
      <c r="CF22" s="93"/>
      <c r="CG22" s="93"/>
      <c r="CH22" s="93"/>
      <c r="CI22" s="93"/>
      <c r="CJ22" s="93"/>
      <c r="CK22" s="93"/>
      <c r="CM22" s="625"/>
      <c r="CY22" s="568"/>
      <c r="CZ22" s="568"/>
      <c r="DD22" s="568"/>
      <c r="DE22" s="568"/>
      <c r="DF22" s="568"/>
      <c r="DG22" s="570"/>
    </row>
    <row r="23" spans="1:112" ht="103.75" customHeight="1" x14ac:dyDescent="0.25">
      <c r="A23" s="565"/>
      <c r="B23" s="565"/>
      <c r="C23" s="565"/>
      <c r="D23" s="628"/>
      <c r="E23" s="627"/>
      <c r="F23" s="565"/>
      <c r="L23" s="565"/>
      <c r="M23" s="565"/>
      <c r="N23" s="572"/>
      <c r="O23" s="572"/>
      <c r="P23" s="572"/>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73"/>
      <c r="AF23" s="572"/>
      <c r="AG23" s="572"/>
      <c r="AH23" s="572"/>
      <c r="AI23" s="572"/>
      <c r="AJ23" s="572"/>
      <c r="AK23" s="572"/>
      <c r="AL23" s="572"/>
      <c r="AM23" s="120" t="s">
        <v>362</v>
      </c>
      <c r="AN23" s="85" t="s">
        <v>363</v>
      </c>
      <c r="AO23" s="93" t="s">
        <v>355</v>
      </c>
      <c r="AP23" s="84">
        <v>43467</v>
      </c>
      <c r="AQ23" s="84">
        <v>43830</v>
      </c>
      <c r="AR23" s="93" t="s">
        <v>364</v>
      </c>
      <c r="AS23" s="93"/>
      <c r="AT23" s="85"/>
      <c r="AU23" s="92"/>
      <c r="AV23" s="92"/>
      <c r="AW23" s="126"/>
      <c r="AX23" s="132"/>
      <c r="AY23" s="569"/>
      <c r="AZ23" s="96"/>
      <c r="BA23" s="569"/>
      <c r="BB23" s="116"/>
      <c r="BC23" s="120"/>
      <c r="BD23" s="128"/>
      <c r="BE23" s="128"/>
      <c r="BF23" s="129"/>
      <c r="BG23" s="133"/>
      <c r="BH23" s="600"/>
      <c r="BI23" s="600"/>
      <c r="BJ23" s="620"/>
      <c r="BK23" s="116"/>
      <c r="BL23" s="120"/>
      <c r="BM23" s="128"/>
      <c r="BN23" s="128"/>
      <c r="BO23" s="129"/>
      <c r="BP23" s="133"/>
      <c r="BQ23" s="600"/>
      <c r="BR23" s="600"/>
      <c r="BS23" s="590"/>
      <c r="BT23" s="98"/>
      <c r="BU23" s="98"/>
      <c r="BV23" s="98"/>
      <c r="BW23" s="98"/>
      <c r="BX23" s="98"/>
      <c r="BY23" s="98"/>
      <c r="BZ23" s="98"/>
      <c r="CA23" s="98"/>
      <c r="CB23" s="98"/>
      <c r="CC23" s="93"/>
      <c r="CD23" s="93"/>
      <c r="CE23" s="93"/>
      <c r="CF23" s="93"/>
      <c r="CG23" s="93"/>
      <c r="CH23" s="93"/>
      <c r="CI23" s="93"/>
      <c r="CJ23" s="93"/>
      <c r="CK23" s="93"/>
      <c r="CM23" s="625"/>
      <c r="CY23" s="569"/>
      <c r="CZ23" s="569"/>
      <c r="DD23" s="568"/>
      <c r="DE23" s="568"/>
      <c r="DF23" s="568"/>
      <c r="DG23" s="570"/>
    </row>
    <row r="24" spans="1:112" ht="132.80000000000001" customHeight="1" x14ac:dyDescent="0.25">
      <c r="A24" s="565" t="s">
        <v>54</v>
      </c>
      <c r="B24" s="565" t="s">
        <v>197</v>
      </c>
      <c r="C24" s="565" t="s">
        <v>197</v>
      </c>
      <c r="D24" s="628" t="s">
        <v>199</v>
      </c>
      <c r="E24" s="627" t="s">
        <v>331</v>
      </c>
      <c r="F24" s="578" t="s">
        <v>365</v>
      </c>
      <c r="L24" s="578" t="s">
        <v>366</v>
      </c>
      <c r="M24" s="578" t="s">
        <v>367</v>
      </c>
      <c r="N24" s="572" t="s">
        <v>9</v>
      </c>
      <c r="O24" s="572" t="s">
        <v>14</v>
      </c>
      <c r="P24" s="572" t="str">
        <f>INDEX([10]Validacion!$C$15:$G$19,'Mapa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73">
        <f>(IF(AD24="Fuerte",100,IF(AD24="Moderado",50,0))+IF(AD25="Fuerte",100,IF(AD25="Moderado",50,0)))/2</f>
        <v>100</v>
      </c>
      <c r="AF24" s="572" t="str">
        <f>IF(AE24=100,"Fuerte",IF(OR(AE24=99,AE24&gt;=50),"Moderado","Débil"))</f>
        <v>Fuerte</v>
      </c>
      <c r="AG24" s="572" t="s">
        <v>150</v>
      </c>
      <c r="AH24" s="572" t="s">
        <v>152</v>
      </c>
      <c r="AI24" s="572" t="str">
        <f>VLOOKUP(IF(DE24=0,DE24+1,DE24),[10]Validacion!$J$15:$K$19,2,FALSE)</f>
        <v>Rara Vez</v>
      </c>
      <c r="AJ24" s="572" t="str">
        <f>VLOOKUP(IF(DG24=0,DG24+1,DG24),[10]Validacion!$J$23:$K$27,2,FALSE)</f>
        <v>Mayor</v>
      </c>
      <c r="AK24" s="572" t="str">
        <f>INDEX([10]Validacion!$C$15:$G$19,IF(DE24=0,DE24+1,'Mapa de Riesgos'!DE24:DE25),IF(DG24=0,DG24+1,'Mapa de Riesgos'!DG24:DG25))</f>
        <v>Alta</v>
      </c>
      <c r="AL24" s="572" t="s">
        <v>226</v>
      </c>
      <c r="AM24" s="120" t="s">
        <v>369</v>
      </c>
      <c r="AN24" s="120" t="s">
        <v>370</v>
      </c>
      <c r="AO24" s="120" t="s">
        <v>355</v>
      </c>
      <c r="AP24" s="84">
        <v>43467</v>
      </c>
      <c r="AQ24" s="84">
        <v>43830</v>
      </c>
      <c r="AR24" s="93" t="s">
        <v>371</v>
      </c>
      <c r="AS24" s="93"/>
      <c r="AT24" s="93"/>
      <c r="AU24" s="93"/>
      <c r="AV24" s="93"/>
      <c r="AW24" s="115"/>
      <c r="AX24" s="86"/>
      <c r="AY24" s="567"/>
      <c r="AZ24" s="94"/>
      <c r="BA24" s="567"/>
      <c r="BB24" s="116"/>
      <c r="BC24" s="116"/>
      <c r="BD24" s="116"/>
      <c r="BE24" s="116"/>
      <c r="BF24" s="117"/>
      <c r="BG24" s="118"/>
      <c r="BH24" s="598"/>
      <c r="BI24" s="598"/>
      <c r="BJ24" s="618"/>
      <c r="BK24" s="116"/>
      <c r="BL24" s="116"/>
      <c r="BM24" s="116"/>
      <c r="BN24" s="116"/>
      <c r="BO24" s="117"/>
      <c r="BP24" s="118"/>
      <c r="BQ24" s="598"/>
      <c r="BR24" s="598"/>
      <c r="BS24" s="589"/>
      <c r="BT24" s="119"/>
      <c r="BU24" s="119"/>
      <c r="BV24" s="119"/>
      <c r="BW24" s="119"/>
      <c r="BX24" s="119"/>
      <c r="BY24" s="119"/>
      <c r="BZ24" s="119"/>
      <c r="CA24" s="119"/>
      <c r="CB24" s="119"/>
      <c r="CC24" s="93"/>
      <c r="CD24" s="93"/>
      <c r="CE24" s="93"/>
      <c r="CF24" s="93"/>
      <c r="CG24" s="93"/>
      <c r="CH24" s="93"/>
      <c r="CI24" s="93"/>
      <c r="CJ24" s="93"/>
      <c r="CK24" s="93"/>
      <c r="CM24" s="625"/>
      <c r="CY24" s="567">
        <f>VLOOKUP(N24,[10]Validacion!$I$15:$M$19,2,FALSE)</f>
        <v>3</v>
      </c>
      <c r="CZ24" s="567">
        <f>VLOOKUP(O24,[10]Validacion!$I$23:$J$27,2,FALSE)</f>
        <v>4</v>
      </c>
      <c r="DD24" s="567">
        <f>VLOOKUP($N24,[10]Validacion!$I$15:$M$19,2,FALSE)</f>
        <v>3</v>
      </c>
      <c r="DE24" s="567">
        <f>IF(AF24="Fuerte",DD24-2,IF(AND(AF24="Moderado",AG24="Directamente",AH24="Directamente"),DD24-1,IF(AND(AF24="Moderado",AG24="No Disminuye",AH24="Directamente"),DD24,IF(AND(AF24="Moderado",AG24="Directamente",AH24="No Disminuye"),DD24-1,DD24))))</f>
        <v>1</v>
      </c>
      <c r="DF24" s="567">
        <f>VLOOKUP($O24,[10]Validacion!$I$23:$J$27,2,FALSE)</f>
        <v>4</v>
      </c>
      <c r="DG24" s="570">
        <f>IF(AF24="Fuerte",DF24,IF(AND(AF24="Moderado",AG24="Directamente",AH24="Directamente"),DF24-1,IF(AND(AF24="Moderado",AG24="No Disminuye",AH24="Directamente"),DF24-1,IF(AND(AF24="Moderado",AG24="Directamente",AH24="No Disminuye"),DF24,DF24))))</f>
        <v>4</v>
      </c>
    </row>
    <row r="25" spans="1:112" ht="103.75" customHeight="1" x14ac:dyDescent="0.25">
      <c r="A25" s="565"/>
      <c r="B25" s="565"/>
      <c r="C25" s="565"/>
      <c r="D25" s="628"/>
      <c r="E25" s="627"/>
      <c r="F25" s="578"/>
      <c r="L25" s="578"/>
      <c r="M25" s="578"/>
      <c r="N25" s="572"/>
      <c r="O25" s="572"/>
      <c r="P25" s="572"/>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73"/>
      <c r="AF25" s="572"/>
      <c r="AG25" s="572"/>
      <c r="AH25" s="572"/>
      <c r="AI25" s="572"/>
      <c r="AJ25" s="572"/>
      <c r="AK25" s="572"/>
      <c r="AL25" s="572"/>
      <c r="AM25" s="120" t="s">
        <v>362</v>
      </c>
      <c r="AN25" s="85" t="s">
        <v>363</v>
      </c>
      <c r="AO25" s="120" t="s">
        <v>355</v>
      </c>
      <c r="AP25" s="84">
        <v>43467</v>
      </c>
      <c r="AQ25" s="84">
        <v>43830</v>
      </c>
      <c r="AR25" s="93" t="s">
        <v>364</v>
      </c>
      <c r="AS25" s="93"/>
      <c r="AT25" s="85"/>
      <c r="AU25" s="92"/>
      <c r="AV25" s="92"/>
      <c r="AW25" s="126"/>
      <c r="AX25" s="132"/>
      <c r="AY25" s="569"/>
      <c r="AZ25" s="96"/>
      <c r="BA25" s="569"/>
      <c r="BB25" s="116"/>
      <c r="BC25" s="120"/>
      <c r="BD25" s="128"/>
      <c r="BE25" s="128"/>
      <c r="BF25" s="129"/>
      <c r="BG25" s="133"/>
      <c r="BH25" s="600"/>
      <c r="BI25" s="600"/>
      <c r="BJ25" s="620"/>
      <c r="BK25" s="116"/>
      <c r="BL25" s="120"/>
      <c r="BM25" s="128"/>
      <c r="BN25" s="128"/>
      <c r="BO25" s="129"/>
      <c r="BP25" s="133"/>
      <c r="BQ25" s="600"/>
      <c r="BR25" s="600"/>
      <c r="BS25" s="590"/>
      <c r="BT25" s="98"/>
      <c r="BU25" s="98"/>
      <c r="BV25" s="98"/>
      <c r="BW25" s="98"/>
      <c r="BX25" s="98"/>
      <c r="BY25" s="98"/>
      <c r="BZ25" s="98"/>
      <c r="CA25" s="98"/>
      <c r="CB25" s="98"/>
      <c r="CC25" s="93"/>
      <c r="CD25" s="93"/>
      <c r="CE25" s="93"/>
      <c r="CF25" s="93"/>
      <c r="CG25" s="93"/>
      <c r="CH25" s="93"/>
      <c r="CI25" s="93"/>
      <c r="CJ25" s="93"/>
      <c r="CK25" s="93"/>
      <c r="CM25" s="625"/>
      <c r="CY25" s="569"/>
      <c r="CZ25" s="569"/>
      <c r="DD25" s="568"/>
      <c r="DE25" s="568"/>
      <c r="DF25" s="568"/>
      <c r="DG25" s="570"/>
    </row>
    <row r="26" spans="1:112" ht="132.80000000000001" customHeight="1" x14ac:dyDescent="0.25">
      <c r="A26" s="565" t="s">
        <v>54</v>
      </c>
      <c r="B26" s="565" t="s">
        <v>197</v>
      </c>
      <c r="C26" s="565" t="s">
        <v>197</v>
      </c>
      <c r="D26" s="626" t="s">
        <v>215</v>
      </c>
      <c r="E26" s="627" t="s">
        <v>373</v>
      </c>
      <c r="F26" s="575" t="s">
        <v>374</v>
      </c>
      <c r="L26" s="575" t="s">
        <v>375</v>
      </c>
      <c r="M26" s="575" t="s">
        <v>376</v>
      </c>
      <c r="N26" s="572" t="s">
        <v>9</v>
      </c>
      <c r="O26" s="572" t="s">
        <v>14</v>
      </c>
      <c r="P26" s="572" t="str">
        <f>INDEX([10]Validacion!$C$15:$G$19,'Mapa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73">
        <f>(IF(AD26="Fuerte",100,IF(AD26="Moderado",50,0))+IF(AD27="Fuerte",100,IF(AD27="Moderado",50,0))+IF(AD28="Fuerte",100,IF(AD28="Moderado",50,0)))/3</f>
        <v>100</v>
      </c>
      <c r="AF26" s="572" t="str">
        <f>IF(AE26=100,"Fuerte",IF(OR(AE26=99,AE26&gt;=50),"Moderado","Débil"))</f>
        <v>Fuerte</v>
      </c>
      <c r="AG26" s="572" t="s">
        <v>150</v>
      </c>
      <c r="AH26" s="572" t="s">
        <v>152</v>
      </c>
      <c r="AI26" s="572" t="str">
        <f>VLOOKUP(IF(DE26=0,DE26+1,DE26),[10]Validacion!$J$15:$K$19,2,FALSE)</f>
        <v>Rara Vez</v>
      </c>
      <c r="AJ26" s="572" t="str">
        <f>VLOOKUP(IF(DG26=0,DG26+1,DG26),[10]Validacion!$J$23:$K$27,2,FALSE)</f>
        <v>Mayor</v>
      </c>
      <c r="AK26" s="572" t="str">
        <f>INDEX([10]Validacion!$C$15:$G$19,IF(DE26=0,DE26+1,'Mapa de Riesgos'!DE26:DE28),IF(DG26=0,DG26+1,'Mapa de Riesgos'!DG26:DG28))</f>
        <v>Alta</v>
      </c>
      <c r="AL26" s="572" t="s">
        <v>226</v>
      </c>
      <c r="AM26" s="85" t="s">
        <v>378</v>
      </c>
      <c r="AN26" s="85" t="s">
        <v>354</v>
      </c>
      <c r="AO26" s="85" t="s">
        <v>355</v>
      </c>
      <c r="AP26" s="84">
        <v>43467</v>
      </c>
      <c r="AQ26" s="84">
        <v>43830</v>
      </c>
      <c r="AR26" s="93" t="s">
        <v>356</v>
      </c>
      <c r="AS26" s="93"/>
      <c r="AT26" s="93"/>
      <c r="AU26" s="93"/>
      <c r="AV26" s="93"/>
      <c r="AW26" s="115"/>
      <c r="AX26" s="86"/>
      <c r="AY26" s="567"/>
      <c r="AZ26" s="94"/>
      <c r="BA26" s="567"/>
      <c r="BB26" s="116"/>
      <c r="BC26" s="116"/>
      <c r="BD26" s="116"/>
      <c r="BE26" s="116"/>
      <c r="BF26" s="117"/>
      <c r="BG26" s="118"/>
      <c r="BH26" s="598"/>
      <c r="BI26" s="598"/>
      <c r="BJ26" s="618"/>
      <c r="BK26" s="116"/>
      <c r="BL26" s="116"/>
      <c r="BM26" s="116"/>
      <c r="BN26" s="116"/>
      <c r="BO26" s="117"/>
      <c r="BP26" s="118"/>
      <c r="BQ26" s="598"/>
      <c r="BR26" s="598"/>
      <c r="BS26" s="589"/>
      <c r="BT26" s="119"/>
      <c r="BU26" s="119"/>
      <c r="BV26" s="119"/>
      <c r="BW26" s="119"/>
      <c r="BX26" s="119"/>
      <c r="BY26" s="119"/>
      <c r="BZ26" s="119"/>
      <c r="CA26" s="119"/>
      <c r="CB26" s="119"/>
      <c r="CC26" s="93"/>
      <c r="CD26" s="93"/>
      <c r="CE26" s="93"/>
      <c r="CF26" s="93"/>
      <c r="CG26" s="93"/>
      <c r="CH26" s="93"/>
      <c r="CI26" s="93"/>
      <c r="CJ26" s="93"/>
      <c r="CK26" s="93"/>
      <c r="CM26" s="625"/>
      <c r="CY26" s="567">
        <f>VLOOKUP(N26,[10]Validacion!$I$15:$M$19,2,FALSE)</f>
        <v>3</v>
      </c>
      <c r="CZ26" s="567">
        <f>VLOOKUP(O26,[10]Validacion!$I$23:$J$27,2,FALSE)</f>
        <v>4</v>
      </c>
      <c r="DD26" s="567">
        <f>VLOOKUP($N26,[10]Validacion!$I$15:$M$19,2,FALSE)</f>
        <v>3</v>
      </c>
      <c r="DE26" s="567">
        <f>IF(AF26="Fuerte",DD26-2,IF(AND(AF26="Moderado",AG26="Directamente",AH26="Directamente"),DD26-1,IF(AND(AF26="Moderado",AG26="No Disminuye",AH26="Directamente"),DD26,IF(AND(AF26="Moderado",AG26="Directamente",AH26="No Disminuye"),DD26-1,DD26))))</f>
        <v>1</v>
      </c>
      <c r="DF26" s="567">
        <f>VLOOKUP($O26,[10]Validacion!$I$23:$J$27,2,FALSE)</f>
        <v>4</v>
      </c>
      <c r="DG26" s="570">
        <f>IF(AF26="Fuerte",DF26,IF(AND(AF26="Moderado",AG26="Directamente",AH26="Directamente"),DF26-1,IF(AND(AF26="Moderado",AG26="No Disminuye",AH26="Directamente"),DF26-1,IF(AND(AF26="Moderado",AG26="Directamente",AH26="No Disminuye"),DF26,DF26))))</f>
        <v>4</v>
      </c>
    </row>
    <row r="27" spans="1:112" ht="91.55" customHeight="1" x14ac:dyDescent="0.25">
      <c r="A27" s="565"/>
      <c r="B27" s="565"/>
      <c r="C27" s="565"/>
      <c r="D27" s="626"/>
      <c r="E27" s="627"/>
      <c r="F27" s="575"/>
      <c r="L27" s="575"/>
      <c r="M27" s="575"/>
      <c r="N27" s="572"/>
      <c r="O27" s="572"/>
      <c r="P27" s="572"/>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73"/>
      <c r="AF27" s="572"/>
      <c r="AG27" s="572"/>
      <c r="AH27" s="572"/>
      <c r="AI27" s="572"/>
      <c r="AJ27" s="572"/>
      <c r="AK27" s="572"/>
      <c r="AL27" s="572"/>
      <c r="AM27" s="85" t="s">
        <v>380</v>
      </c>
      <c r="AN27" s="85" t="s">
        <v>381</v>
      </c>
      <c r="AO27" s="85" t="s">
        <v>54</v>
      </c>
      <c r="AP27" s="84">
        <v>43467</v>
      </c>
      <c r="AQ27" s="84">
        <v>43830</v>
      </c>
      <c r="AR27" s="93" t="s">
        <v>382</v>
      </c>
      <c r="AS27" s="93"/>
      <c r="AT27" s="93"/>
      <c r="AU27" s="587"/>
      <c r="AV27" s="587"/>
      <c r="AW27" s="592"/>
      <c r="AX27" s="594"/>
      <c r="AY27" s="568"/>
      <c r="AZ27" s="95"/>
      <c r="BA27" s="568"/>
      <c r="BB27" s="116"/>
      <c r="BC27" s="116"/>
      <c r="BD27" s="621"/>
      <c r="BE27" s="621"/>
      <c r="BF27" s="623"/>
      <c r="BG27" s="616"/>
      <c r="BH27" s="599"/>
      <c r="BI27" s="599"/>
      <c r="BJ27" s="619"/>
      <c r="BK27" s="116"/>
      <c r="BL27" s="116"/>
      <c r="BM27" s="621"/>
      <c r="BN27" s="621"/>
      <c r="BO27" s="623"/>
      <c r="BP27" s="616"/>
      <c r="BQ27" s="599"/>
      <c r="BR27" s="599"/>
      <c r="BS27" s="597"/>
      <c r="BT27" s="97"/>
      <c r="BU27" s="97"/>
      <c r="BV27" s="589"/>
      <c r="BW27" s="589"/>
      <c r="BX27" s="589"/>
      <c r="BY27" s="589"/>
      <c r="BZ27" s="589"/>
      <c r="CA27" s="97"/>
      <c r="CB27" s="589"/>
      <c r="CC27" s="93"/>
      <c r="CD27" s="93"/>
      <c r="CE27" s="93"/>
      <c r="CF27" s="93"/>
      <c r="CG27" s="93"/>
      <c r="CH27" s="93"/>
      <c r="CI27" s="93"/>
      <c r="CJ27" s="93"/>
      <c r="CK27" s="93"/>
      <c r="CM27" s="625"/>
      <c r="CY27" s="568"/>
      <c r="CZ27" s="568"/>
      <c r="DD27" s="568"/>
      <c r="DE27" s="568"/>
      <c r="DF27" s="568"/>
      <c r="DG27" s="570"/>
    </row>
    <row r="28" spans="1:112" ht="105.8" customHeight="1" x14ac:dyDescent="0.25">
      <c r="A28" s="565"/>
      <c r="B28" s="565"/>
      <c r="C28" s="565"/>
      <c r="D28" s="626"/>
      <c r="E28" s="627"/>
      <c r="F28" s="575"/>
      <c r="L28" s="575"/>
      <c r="M28" s="575"/>
      <c r="N28" s="572"/>
      <c r="O28" s="572"/>
      <c r="P28" s="572"/>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73"/>
      <c r="AF28" s="572"/>
      <c r="AG28" s="572"/>
      <c r="AH28" s="572"/>
      <c r="AI28" s="572"/>
      <c r="AJ28" s="572"/>
      <c r="AK28" s="572"/>
      <c r="AL28" s="572"/>
      <c r="AM28" s="85" t="s">
        <v>384</v>
      </c>
      <c r="AN28" s="85" t="s">
        <v>385</v>
      </c>
      <c r="AO28" s="93" t="s">
        <v>54</v>
      </c>
      <c r="AP28" s="84">
        <v>43467</v>
      </c>
      <c r="AQ28" s="84">
        <v>43830</v>
      </c>
      <c r="AR28" s="93" t="s">
        <v>386</v>
      </c>
      <c r="AS28" s="93"/>
      <c r="AT28" s="85"/>
      <c r="AU28" s="588"/>
      <c r="AV28" s="588"/>
      <c r="AW28" s="593"/>
      <c r="AX28" s="595"/>
      <c r="AY28" s="569"/>
      <c r="AZ28" s="96"/>
      <c r="BA28" s="569"/>
      <c r="BB28" s="116"/>
      <c r="BC28" s="120"/>
      <c r="BD28" s="622"/>
      <c r="BE28" s="622"/>
      <c r="BF28" s="624"/>
      <c r="BG28" s="617"/>
      <c r="BH28" s="600"/>
      <c r="BI28" s="600"/>
      <c r="BJ28" s="620"/>
      <c r="BK28" s="116"/>
      <c r="BL28" s="120"/>
      <c r="BM28" s="622"/>
      <c r="BN28" s="622"/>
      <c r="BO28" s="624"/>
      <c r="BP28" s="617"/>
      <c r="BQ28" s="600"/>
      <c r="BR28" s="600"/>
      <c r="BS28" s="590"/>
      <c r="BT28" s="98"/>
      <c r="BU28" s="98"/>
      <c r="BV28" s="590"/>
      <c r="BW28" s="590"/>
      <c r="BX28" s="590"/>
      <c r="BY28" s="590"/>
      <c r="BZ28" s="590"/>
      <c r="CA28" s="98"/>
      <c r="CB28" s="590"/>
      <c r="CC28" s="93"/>
      <c r="CD28" s="93"/>
      <c r="CE28" s="93"/>
      <c r="CF28" s="93"/>
      <c r="CG28" s="93"/>
      <c r="CH28" s="93"/>
      <c r="CI28" s="93"/>
      <c r="CJ28" s="93"/>
      <c r="CK28" s="93"/>
      <c r="CM28" s="625"/>
      <c r="CY28" s="569"/>
      <c r="CZ28" s="569"/>
      <c r="DD28" s="568"/>
      <c r="DE28" s="568"/>
      <c r="DF28" s="568"/>
      <c r="DG28" s="570"/>
    </row>
    <row r="29" spans="1:112" ht="105.8" customHeight="1" x14ac:dyDescent="0.25">
      <c r="A29" s="565" t="s">
        <v>54</v>
      </c>
      <c r="B29" s="565" t="s">
        <v>197</v>
      </c>
      <c r="C29" s="565" t="s">
        <v>197</v>
      </c>
      <c r="D29" s="626" t="s">
        <v>215</v>
      </c>
      <c r="E29" s="627" t="s">
        <v>373</v>
      </c>
      <c r="F29" s="575" t="s">
        <v>387</v>
      </c>
      <c r="L29" s="575" t="s">
        <v>388</v>
      </c>
      <c r="M29" s="575" t="s">
        <v>389</v>
      </c>
      <c r="N29" s="572" t="s">
        <v>9</v>
      </c>
      <c r="O29" s="572" t="s">
        <v>14</v>
      </c>
      <c r="P29" s="572" t="str">
        <f>INDEX([10]Validacion!$C$15:$G$19,'Mapa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73">
        <f>(IF(AD29="Fuerte",100,IF(AD29="Moderado",50,0))+IF(AD30="Fuerte",100,IF(AD30="Moderado",50,0))+IF(AD31="Fuerte",100,IF(AD31="Moderado",50,0)))/3</f>
        <v>100</v>
      </c>
      <c r="AF29" s="572" t="str">
        <f>IF(AE29=100,"Fuerte",IF(OR(AE29=99,AE29&gt;=50),"Moderado","Débil"))</f>
        <v>Fuerte</v>
      </c>
      <c r="AG29" s="572" t="s">
        <v>150</v>
      </c>
      <c r="AH29" s="572" t="s">
        <v>152</v>
      </c>
      <c r="AI29" s="572" t="str">
        <f>VLOOKUP(IF(DE29=0,DE29+1,DE29),[10]Validacion!$J$15:$K$19,2,FALSE)</f>
        <v>Rara Vez</v>
      </c>
      <c r="AJ29" s="572" t="str">
        <f>VLOOKUP(IF(DG29=0,DG29+1,DG29),[10]Validacion!$J$23:$K$27,2,FALSE)</f>
        <v>Mayor</v>
      </c>
      <c r="AK29" s="572" t="str">
        <f>INDEX([10]Validacion!$C$15:$G$19,IF(DE29=0,DE29+1,'Mapa de Riesgos'!DE29:DE31),IF(DG29=0,DG29+1,'Mapa de Riesgos'!DG29:DG31))</f>
        <v>Alta</v>
      </c>
      <c r="AL29" s="572" t="s">
        <v>226</v>
      </c>
      <c r="AM29" s="85" t="s">
        <v>391</v>
      </c>
      <c r="AN29" s="93" t="s">
        <v>392</v>
      </c>
      <c r="AO29" s="93" t="s">
        <v>393</v>
      </c>
      <c r="AP29" s="84">
        <v>43467</v>
      </c>
      <c r="AQ29" s="84">
        <v>43830</v>
      </c>
      <c r="AR29" s="93" t="s">
        <v>394</v>
      </c>
      <c r="AS29" s="93"/>
      <c r="AT29" s="93"/>
      <c r="AU29" s="93"/>
      <c r="AV29" s="93"/>
      <c r="AW29" s="115"/>
      <c r="AX29" s="86"/>
      <c r="AY29" s="567"/>
      <c r="AZ29" s="94"/>
      <c r="BA29" s="567"/>
      <c r="BB29" s="116"/>
      <c r="BC29" s="116"/>
      <c r="BD29" s="116"/>
      <c r="BE29" s="116"/>
      <c r="BF29" s="117"/>
      <c r="BG29" s="118"/>
      <c r="BH29" s="598"/>
      <c r="BI29" s="598"/>
      <c r="BJ29" s="618"/>
      <c r="BK29" s="116"/>
      <c r="BL29" s="116"/>
      <c r="BM29" s="116"/>
      <c r="BN29" s="116"/>
      <c r="BO29" s="117"/>
      <c r="BP29" s="118"/>
      <c r="BQ29" s="598"/>
      <c r="BR29" s="598"/>
      <c r="BS29" s="589"/>
      <c r="BT29" s="119"/>
      <c r="BU29" s="119"/>
      <c r="BV29" s="119"/>
      <c r="BW29" s="119"/>
      <c r="BX29" s="119"/>
      <c r="BY29" s="119"/>
      <c r="BZ29" s="119"/>
      <c r="CA29" s="119"/>
      <c r="CB29" s="119"/>
      <c r="CC29" s="93"/>
      <c r="CD29" s="93"/>
      <c r="CE29" s="93"/>
      <c r="CF29" s="93"/>
      <c r="CG29" s="93"/>
      <c r="CH29" s="93"/>
      <c r="CI29" s="93"/>
      <c r="CJ29" s="93"/>
      <c r="CK29" s="93"/>
      <c r="CM29" s="625"/>
      <c r="CY29" s="567">
        <f>VLOOKUP(N29,[10]Validacion!$I$15:$M$19,2,FALSE)</f>
        <v>3</v>
      </c>
      <c r="CZ29" s="567">
        <f>VLOOKUP(O29,[10]Validacion!$I$23:$J$27,2,FALSE)</f>
        <v>4</v>
      </c>
      <c r="DD29" s="567">
        <f>VLOOKUP($N29,[10]Validacion!$I$15:$M$19,2,FALSE)</f>
        <v>3</v>
      </c>
      <c r="DE29" s="567">
        <f>IF(AF29="Fuerte",DD29-2,IF(AND(AF29="Moderado",AG29="Directamente",AH29="Directamente"),DD29-1,IF(AND(AF29="Moderado",AG29="No Disminuye",AH29="Directamente"),DD29,IF(AND(AF29="Moderado",AG29="Directamente",AH29="No Disminuye"),DD29-1,DD29))))</f>
        <v>1</v>
      </c>
      <c r="DF29" s="567">
        <f>VLOOKUP($O29,[10]Validacion!$I$23:$J$27,2,FALSE)</f>
        <v>4</v>
      </c>
      <c r="DG29" s="570">
        <f>IF(AF29="Fuerte",DF29,IF(AND(AF29="Moderado",AG29="Directamente",AH29="Directamente"),DF29-1,IF(AND(AF29="Moderado",AG29="No Disminuye",AH29="Directamente"),DF29-1,IF(AND(AF29="Moderado",AG29="Directamente",AH29="No Disminuye"),DF29,DF29))))</f>
        <v>4</v>
      </c>
    </row>
    <row r="30" spans="1:112" ht="105.8" customHeight="1" x14ac:dyDescent="0.25">
      <c r="A30" s="565"/>
      <c r="B30" s="565"/>
      <c r="C30" s="565"/>
      <c r="D30" s="626"/>
      <c r="E30" s="627"/>
      <c r="F30" s="575"/>
      <c r="L30" s="575"/>
      <c r="M30" s="575"/>
      <c r="N30" s="572"/>
      <c r="O30" s="572"/>
      <c r="P30" s="572"/>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73"/>
      <c r="AF30" s="572"/>
      <c r="AG30" s="572"/>
      <c r="AH30" s="572"/>
      <c r="AI30" s="572"/>
      <c r="AJ30" s="572"/>
      <c r="AK30" s="572"/>
      <c r="AL30" s="572"/>
      <c r="AM30" s="85" t="s">
        <v>396</v>
      </c>
      <c r="AN30" s="93" t="s">
        <v>397</v>
      </c>
      <c r="AO30" s="93" t="s">
        <v>393</v>
      </c>
      <c r="AP30" s="84">
        <v>43467</v>
      </c>
      <c r="AQ30" s="84">
        <v>43830</v>
      </c>
      <c r="AR30" s="93" t="s">
        <v>398</v>
      </c>
      <c r="AS30" s="93"/>
      <c r="AT30" s="93"/>
      <c r="AU30" s="587"/>
      <c r="AV30" s="587"/>
      <c r="AW30" s="592"/>
      <c r="AX30" s="594"/>
      <c r="AY30" s="568"/>
      <c r="AZ30" s="95"/>
      <c r="BA30" s="568"/>
      <c r="BB30" s="116"/>
      <c r="BC30" s="116"/>
      <c r="BD30" s="621"/>
      <c r="BE30" s="621"/>
      <c r="BF30" s="623"/>
      <c r="BG30" s="616"/>
      <c r="BH30" s="599"/>
      <c r="BI30" s="599"/>
      <c r="BJ30" s="619"/>
      <c r="BK30" s="116"/>
      <c r="BL30" s="116"/>
      <c r="BM30" s="621"/>
      <c r="BN30" s="621"/>
      <c r="BO30" s="623"/>
      <c r="BP30" s="616"/>
      <c r="BQ30" s="599"/>
      <c r="BR30" s="599"/>
      <c r="BS30" s="597"/>
      <c r="BT30" s="97"/>
      <c r="BU30" s="97"/>
      <c r="BV30" s="589"/>
      <c r="BW30" s="589"/>
      <c r="BX30" s="589"/>
      <c r="BY30" s="589"/>
      <c r="BZ30" s="589"/>
      <c r="CA30" s="97"/>
      <c r="CB30" s="589"/>
      <c r="CC30" s="93"/>
      <c r="CD30" s="93"/>
      <c r="CE30" s="93"/>
      <c r="CF30" s="93"/>
      <c r="CG30" s="93"/>
      <c r="CH30" s="93"/>
      <c r="CI30" s="93"/>
      <c r="CJ30" s="93"/>
      <c r="CK30" s="93"/>
      <c r="CM30" s="625"/>
      <c r="CY30" s="568"/>
      <c r="CZ30" s="568"/>
      <c r="DD30" s="568"/>
      <c r="DE30" s="568"/>
      <c r="DF30" s="568"/>
      <c r="DG30" s="570"/>
    </row>
    <row r="31" spans="1:112" ht="108" customHeight="1" x14ac:dyDescent="0.25">
      <c r="A31" s="565"/>
      <c r="B31" s="565"/>
      <c r="C31" s="565"/>
      <c r="D31" s="626"/>
      <c r="E31" s="627"/>
      <c r="F31" s="575"/>
      <c r="L31" s="575"/>
      <c r="M31" s="575"/>
      <c r="N31" s="572"/>
      <c r="O31" s="572"/>
      <c r="P31" s="572"/>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73"/>
      <c r="AF31" s="572"/>
      <c r="AG31" s="572"/>
      <c r="AH31" s="572"/>
      <c r="AI31" s="572"/>
      <c r="AJ31" s="572"/>
      <c r="AK31" s="572"/>
      <c r="AL31" s="572"/>
      <c r="AM31" s="85" t="s">
        <v>384</v>
      </c>
      <c r="AN31" s="85" t="s">
        <v>385</v>
      </c>
      <c r="AO31" s="93" t="s">
        <v>54</v>
      </c>
      <c r="AP31" s="84">
        <v>43467</v>
      </c>
      <c r="AQ31" s="84">
        <v>43830</v>
      </c>
      <c r="AR31" s="93" t="s">
        <v>386</v>
      </c>
      <c r="AS31" s="93"/>
      <c r="AT31" s="85"/>
      <c r="AU31" s="588"/>
      <c r="AV31" s="588"/>
      <c r="AW31" s="593"/>
      <c r="AX31" s="595"/>
      <c r="AY31" s="569"/>
      <c r="AZ31" s="96"/>
      <c r="BA31" s="569"/>
      <c r="BB31" s="116"/>
      <c r="BC31" s="120"/>
      <c r="BD31" s="622"/>
      <c r="BE31" s="622"/>
      <c r="BF31" s="624"/>
      <c r="BG31" s="617"/>
      <c r="BH31" s="600"/>
      <c r="BI31" s="600"/>
      <c r="BJ31" s="620"/>
      <c r="BK31" s="116"/>
      <c r="BL31" s="120"/>
      <c r="BM31" s="622"/>
      <c r="BN31" s="622"/>
      <c r="BO31" s="624"/>
      <c r="BP31" s="617"/>
      <c r="BQ31" s="600"/>
      <c r="BR31" s="600"/>
      <c r="BS31" s="590"/>
      <c r="BT31" s="98"/>
      <c r="BU31" s="98"/>
      <c r="BV31" s="590"/>
      <c r="BW31" s="590"/>
      <c r="BX31" s="590"/>
      <c r="BY31" s="590"/>
      <c r="BZ31" s="590"/>
      <c r="CA31" s="98"/>
      <c r="CB31" s="590"/>
      <c r="CC31" s="93"/>
      <c r="CD31" s="93"/>
      <c r="CE31" s="93"/>
      <c r="CF31" s="93"/>
      <c r="CG31" s="93"/>
      <c r="CH31" s="93"/>
      <c r="CI31" s="93"/>
      <c r="CJ31" s="93"/>
      <c r="CK31" s="93"/>
      <c r="CM31" s="625"/>
      <c r="CY31" s="569"/>
      <c r="CZ31" s="569"/>
      <c r="DD31" s="568"/>
      <c r="DE31" s="568"/>
      <c r="DF31" s="568"/>
      <c r="DG31" s="570"/>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INDEX([10]Validacion!$C$15:$G$19,'Mapa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VLOOKUP(IF(DE32=0,DE32+1,DE32),[10]Validacion!$J$15:$K$19,2,FALSE)</f>
        <v>Rara Vez</v>
      </c>
      <c r="AJ32" s="90" t="str">
        <f>VLOOKUP(IF(DG32=0,DG32+1,DG32),[10]Validacion!$J$23:$K$27,2,FALSE)</f>
        <v>Mayor</v>
      </c>
      <c r="AK32" s="90" t="str">
        <f>INDEX([10]Validacion!$C$15:$G$19,IF(DE32=0,DE32+1,'Mapa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VLOOKUP(N32,[10]Validacion!$I$15:$M$19,2,FALSE)</f>
        <v>2</v>
      </c>
      <c r="CZ32" s="94">
        <f>VLOOKUP(O32,[10]Validacion!$I$23:$J$27,2,FALSE)</f>
        <v>4</v>
      </c>
      <c r="DD32" s="94">
        <f>VLOOKUP($N32,[10]Validacion!$I$15:$M$19,2,FALSE)</f>
        <v>2</v>
      </c>
      <c r="DE32" s="94">
        <f>IF(AF32="Fuerte",DD32-2,IF(AND(AF32="Moderado",AG32="Directamente",AH32="Directamente"),DD32-1,IF(AND(AF32="Moderado",AG32="No Disminuye",AH32="Directamente"),DD32,IF(AND(AF32="Moderado",AG32="Directamente",AH32="No Disminuye"),DD32-1,DD32))))</f>
        <v>0</v>
      </c>
      <c r="DF32" s="94">
        <f>VLOOKUP($O32,[10]Validacion!$I$23:$J$27,2,FALSE)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65" t="s">
        <v>25</v>
      </c>
      <c r="B33" s="565" t="s">
        <v>27</v>
      </c>
      <c r="C33" s="565" t="s">
        <v>27</v>
      </c>
      <c r="D33" s="615" t="s">
        <v>406</v>
      </c>
      <c r="E33" s="565" t="s">
        <v>407</v>
      </c>
      <c r="F33" s="575" t="s">
        <v>408</v>
      </c>
      <c r="L33" s="565" t="s">
        <v>409</v>
      </c>
      <c r="M33" s="565" t="s">
        <v>410</v>
      </c>
      <c r="N33" s="572" t="s">
        <v>10</v>
      </c>
      <c r="O33" s="572" t="s">
        <v>14</v>
      </c>
      <c r="P33" s="572" t="str">
        <f>INDEX([10]Validacion!$C$15:$G$19,'Mapa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72">
        <f>(IF(AD33="Fuerte",100,IF(AD33="Moderado",50,0))+IF(AD34="Fuerte",100,IF(AD34="Moderado",50,0)))/2</f>
        <v>100</v>
      </c>
      <c r="AF33" s="572" t="str">
        <f>IF(AE33=100,"Fuerte",IF(OR(AE33=99,AE33&gt;=50),"Moderado","Débil"))</f>
        <v>Fuerte</v>
      </c>
      <c r="AG33" s="572" t="s">
        <v>150</v>
      </c>
      <c r="AH33" s="572" t="s">
        <v>152</v>
      </c>
      <c r="AI33" s="572" t="str">
        <f>VLOOKUP(IF(DE33=0,DE33+1,DE33),[10]Validacion!$J$15:$K$19,2,FALSE)</f>
        <v>Rara Vez</v>
      </c>
      <c r="AJ33" s="572" t="str">
        <f>VLOOKUP(IF(DG33=0,DG33+1,DG33),[10]Validacion!$J$23:$K$27,2,FALSE)</f>
        <v>Mayor</v>
      </c>
      <c r="AK33" s="572" t="str">
        <f>INDEX([10]Validacion!$C$15:$G$19,IF(DE33=0,DE33+1,'Mapa de Riesgos'!DE33:DE34),IF(DG33=0,DG33+1,'Mapa de Riesgos'!DG33:DG34))</f>
        <v>Alta</v>
      </c>
      <c r="AL33" s="572" t="s">
        <v>226</v>
      </c>
      <c r="AM33" s="93" t="s">
        <v>412</v>
      </c>
      <c r="AN33" s="93" t="s">
        <v>413</v>
      </c>
      <c r="AO33" s="93" t="s">
        <v>25</v>
      </c>
      <c r="AP33" s="84">
        <v>43467</v>
      </c>
      <c r="AQ33" s="84">
        <v>43830</v>
      </c>
      <c r="AR33" s="93" t="s">
        <v>356</v>
      </c>
      <c r="AS33" s="581"/>
      <c r="AT33" s="581"/>
      <c r="AU33" s="93"/>
      <c r="AV33" s="93"/>
      <c r="AW33" s="139"/>
      <c r="AX33" s="86"/>
      <c r="AY33" s="567"/>
      <c r="AZ33" s="94"/>
      <c r="BA33" s="567"/>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67">
        <f>VLOOKUP(N33,[10]Validacion!$I$15:$M$19,2,FALSE)</f>
        <v>2</v>
      </c>
      <c r="CZ33" s="567">
        <f>VLOOKUP(O33,[10]Validacion!$I$23:$J$27,2,FALSE)</f>
        <v>4</v>
      </c>
      <c r="DD33" s="567">
        <f>VLOOKUP($N33,[10]Validacion!$I$15:$M$19,2,FALSE)</f>
        <v>2</v>
      </c>
      <c r="DE33" s="567">
        <f>IF(AF33="Fuerte",DD33-2,IF(AND(AF33="Moderado",AG33="Directamente",AH33="Directamente"),DD33-1,IF(AND(AF33="Moderado",AG33="No Disminuye",AH33="Directamente"),DD33,IF(AND(AF33="Moderado",AG33="Directamente",AH33="No Disminuye"),DD33-1,DD33))))</f>
        <v>0</v>
      </c>
      <c r="DF33" s="567">
        <f>VLOOKUP($O33,[10]Validacion!$I$23:$J$27,2,FALSE)</f>
        <v>4</v>
      </c>
      <c r="DG33" s="570">
        <f>IF(AF33="Fuerte",DF33,IF(AND(AF33="Moderado",AG33="Directamente",AH33="Directamente"),DF33-1,IF(AND(AF33="Moderado",AG33="No Disminuye",AH33="Directamente"),DF33-1,IF(AND(AF33="Moderado",AG33="Directamente",AH33="No Disminuye"),DF33,DF33))))</f>
        <v>4</v>
      </c>
    </row>
    <row r="34" spans="1:111" ht="102.25" customHeight="1" x14ac:dyDescent="0.25">
      <c r="A34" s="565"/>
      <c r="B34" s="565"/>
      <c r="C34" s="565"/>
      <c r="D34" s="615"/>
      <c r="E34" s="565"/>
      <c r="F34" s="575"/>
      <c r="L34" s="565"/>
      <c r="M34" s="565"/>
      <c r="N34" s="572"/>
      <c r="O34" s="572"/>
      <c r="P34" s="572"/>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72"/>
      <c r="AF34" s="572"/>
      <c r="AG34" s="572"/>
      <c r="AH34" s="572"/>
      <c r="AI34" s="572"/>
      <c r="AJ34" s="572"/>
      <c r="AK34" s="572"/>
      <c r="AL34" s="572"/>
      <c r="AM34" s="93" t="s">
        <v>415</v>
      </c>
      <c r="AN34" s="93" t="s">
        <v>416</v>
      </c>
      <c r="AO34" s="93" t="s">
        <v>25</v>
      </c>
      <c r="AP34" s="84">
        <v>43467</v>
      </c>
      <c r="AQ34" s="84">
        <v>43830</v>
      </c>
      <c r="AR34" s="93" t="s">
        <v>417</v>
      </c>
      <c r="AS34" s="582"/>
      <c r="AT34" s="582"/>
      <c r="AU34" s="93"/>
      <c r="AV34" s="93"/>
      <c r="AW34" s="140"/>
      <c r="AX34" s="86"/>
      <c r="AY34" s="569"/>
      <c r="AZ34" s="96"/>
      <c r="BA34" s="569"/>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69"/>
      <c r="CZ34" s="569"/>
      <c r="DD34" s="569"/>
      <c r="DE34" s="569"/>
      <c r="DF34" s="569"/>
      <c r="DG34" s="570"/>
    </row>
    <row r="35" spans="1:111" ht="134.5" customHeight="1" x14ac:dyDescent="0.25">
      <c r="A35" s="565" t="s">
        <v>25</v>
      </c>
      <c r="B35" s="565" t="s">
        <v>27</v>
      </c>
      <c r="C35" s="565" t="s">
        <v>27</v>
      </c>
      <c r="D35" s="614" t="s">
        <v>213</v>
      </c>
      <c r="E35" s="565" t="s">
        <v>418</v>
      </c>
      <c r="F35" s="575" t="s">
        <v>419</v>
      </c>
      <c r="L35" s="575" t="s">
        <v>420</v>
      </c>
      <c r="M35" s="575" t="s">
        <v>421</v>
      </c>
      <c r="N35" s="572" t="s">
        <v>10</v>
      </c>
      <c r="O35" s="572" t="s">
        <v>14</v>
      </c>
      <c r="P35" s="572" t="str">
        <f>INDEX([10]Validacion!$C$15:$G$19,'Mapa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72">
        <f>(IF(AD35="Fuerte",100,IF(AD35="Moderado",50,0))+IF(AD36="Fuerte",100,IF(AD36="Moderado",50,0)))/2</f>
        <v>100</v>
      </c>
      <c r="AF35" s="572" t="str">
        <f>IF(AE35=100,"Fuerte",IF(OR(AE35=99,AE35&gt;=50),"Moderado","Débil"))</f>
        <v>Fuerte</v>
      </c>
      <c r="AG35" s="572" t="s">
        <v>150</v>
      </c>
      <c r="AH35" s="572" t="s">
        <v>152</v>
      </c>
      <c r="AI35" s="572" t="str">
        <f>VLOOKUP(IF(DE35=0,DE35+1,DE35),[10]Validacion!$J$15:$K$19,2,FALSE)</f>
        <v>Rara Vez</v>
      </c>
      <c r="AJ35" s="572" t="str">
        <f>VLOOKUP(IF(DG35=0,DG35+1,DG35),[10]Validacion!$J$23:$K$27,2,FALSE)</f>
        <v>Mayor</v>
      </c>
      <c r="AK35" s="572" t="str">
        <f>INDEX([10]Validacion!$C$15:$G$19,IF(DE35=0,DE35+1,'Mapa de Riesgos'!DE35:DE36),IF(DG35=0,DG35+1,'Mapa de Riesgos'!DG35:DG36))</f>
        <v>Alta</v>
      </c>
      <c r="AL35" s="572" t="s">
        <v>226</v>
      </c>
      <c r="AM35" s="93" t="s">
        <v>423</v>
      </c>
      <c r="AN35" s="93" t="s">
        <v>328</v>
      </c>
      <c r="AO35" s="93" t="s">
        <v>25</v>
      </c>
      <c r="AP35" s="84">
        <v>43467</v>
      </c>
      <c r="AQ35" s="84">
        <v>43830</v>
      </c>
      <c r="AR35" s="93" t="s">
        <v>424</v>
      </c>
      <c r="AS35" s="581"/>
      <c r="AT35" s="581"/>
      <c r="AU35" s="93"/>
      <c r="AV35" s="93"/>
      <c r="AW35" s="90"/>
      <c r="AX35" s="86"/>
      <c r="AY35" s="567"/>
      <c r="AZ35" s="94"/>
      <c r="BA35" s="567"/>
      <c r="BB35" s="581"/>
      <c r="BC35" s="581"/>
      <c r="BD35" s="93"/>
      <c r="BE35" s="90"/>
      <c r="BF35" s="90"/>
      <c r="BG35" s="86"/>
      <c r="BH35" s="567"/>
      <c r="BI35" s="567"/>
      <c r="BJ35" s="589"/>
      <c r="BK35" s="581"/>
      <c r="BL35" s="581"/>
      <c r="BM35" s="93"/>
      <c r="BN35" s="90"/>
      <c r="BO35" s="90"/>
      <c r="BP35" s="86"/>
      <c r="BQ35" s="567"/>
      <c r="BR35" s="567"/>
      <c r="BS35" s="567"/>
      <c r="BT35" s="119"/>
      <c r="BU35" s="119"/>
      <c r="BV35" s="119"/>
      <c r="BW35" s="119"/>
      <c r="BX35" s="119"/>
      <c r="BY35" s="119"/>
      <c r="BZ35" s="119"/>
      <c r="CA35" s="119"/>
      <c r="CB35" s="119"/>
      <c r="CC35" s="93"/>
      <c r="CD35" s="93"/>
      <c r="CE35" s="93"/>
      <c r="CF35" s="93"/>
      <c r="CG35" s="93"/>
      <c r="CH35" s="93"/>
      <c r="CI35" s="93"/>
      <c r="CJ35" s="93"/>
      <c r="CK35" s="93"/>
      <c r="CY35" s="567">
        <f>VLOOKUP(N35,[10]Validacion!$I$15:$M$19,2,FALSE)</f>
        <v>2</v>
      </c>
      <c r="CZ35" s="567">
        <f>VLOOKUP(O35,[10]Validacion!$I$23:$J$27,2,FALSE)</f>
        <v>4</v>
      </c>
      <c r="DD35" s="567">
        <f>VLOOKUP($N35,[10]Validacion!$I$15:$M$19,2,FALSE)</f>
        <v>2</v>
      </c>
      <c r="DE35" s="567">
        <f>IF(AF35="Fuerte",DD35-2,IF(AND(AF35="Moderado",AG35="Directamente",AH35="Directamente"),DD35-1,IF(AND(AF35="Moderado",AG35="No Disminuye",AH35="Directamente"),DD35,IF(AND(AF35="Moderado",AG35="Directamente",AH35="No Disminuye"),DD35-1,DD35))))</f>
        <v>0</v>
      </c>
      <c r="DF35" s="567">
        <f>VLOOKUP($O35,[10]Validacion!$I$23:$J$27,2,FALSE)</f>
        <v>4</v>
      </c>
      <c r="DG35" s="570">
        <f>IF(AF35="Fuerte",DF35,IF(AND(AF35="Moderado",AG35="Directamente",AH35="Directamente"),DF35-1,IF(AND(AF35="Moderado",AG35="No Disminuye",AH35="Directamente"),DF35-1,IF(AND(AF35="Moderado",AG35="Directamente",AH35="No Disminuye"),DF35,DF35))))</f>
        <v>4</v>
      </c>
    </row>
    <row r="36" spans="1:111" ht="99" customHeight="1" x14ac:dyDescent="0.25">
      <c r="A36" s="565"/>
      <c r="B36" s="565"/>
      <c r="C36" s="565"/>
      <c r="D36" s="614"/>
      <c r="E36" s="565"/>
      <c r="F36" s="575"/>
      <c r="L36" s="575"/>
      <c r="M36" s="575"/>
      <c r="N36" s="572"/>
      <c r="O36" s="572"/>
      <c r="P36" s="572"/>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72"/>
      <c r="AF36" s="572"/>
      <c r="AG36" s="572"/>
      <c r="AH36" s="572"/>
      <c r="AI36" s="572"/>
      <c r="AJ36" s="572"/>
      <c r="AK36" s="572"/>
      <c r="AL36" s="572"/>
      <c r="AM36" s="93" t="s">
        <v>426</v>
      </c>
      <c r="AN36" s="93" t="s">
        <v>427</v>
      </c>
      <c r="AO36" s="93" t="s">
        <v>25</v>
      </c>
      <c r="AP36" s="84">
        <v>43467</v>
      </c>
      <c r="AQ36" s="84">
        <v>43830</v>
      </c>
      <c r="AR36" s="93" t="s">
        <v>428</v>
      </c>
      <c r="AS36" s="582"/>
      <c r="AT36" s="582"/>
      <c r="AU36" s="93"/>
      <c r="AV36" s="93"/>
      <c r="AW36" s="115"/>
      <c r="AX36" s="86"/>
      <c r="AY36" s="569"/>
      <c r="AZ36" s="96"/>
      <c r="BA36" s="569"/>
      <c r="BB36" s="582"/>
      <c r="BC36" s="582"/>
      <c r="BD36" s="93"/>
      <c r="BE36" s="93"/>
      <c r="BF36" s="115"/>
      <c r="BG36" s="86"/>
      <c r="BH36" s="569"/>
      <c r="BI36" s="569"/>
      <c r="BJ36" s="590"/>
      <c r="BK36" s="582"/>
      <c r="BL36" s="582"/>
      <c r="BM36" s="93"/>
      <c r="BN36" s="93"/>
      <c r="BO36" s="115"/>
      <c r="BP36" s="86"/>
      <c r="BQ36" s="569"/>
      <c r="BR36" s="569"/>
      <c r="BS36" s="569"/>
      <c r="BT36" s="119"/>
      <c r="BU36" s="119"/>
      <c r="BV36" s="119"/>
      <c r="BW36" s="119"/>
      <c r="BX36" s="119"/>
      <c r="BY36" s="119"/>
      <c r="BZ36" s="119"/>
      <c r="CA36" s="119"/>
      <c r="CB36" s="119"/>
      <c r="CC36" s="93"/>
      <c r="CD36" s="93"/>
      <c r="CE36" s="93"/>
      <c r="CF36" s="93"/>
      <c r="CG36" s="93"/>
      <c r="CH36" s="93"/>
      <c r="CI36" s="93"/>
      <c r="CJ36" s="93"/>
      <c r="CK36" s="93"/>
      <c r="CY36" s="569"/>
      <c r="CZ36" s="569"/>
      <c r="DD36" s="569"/>
      <c r="DE36" s="569"/>
      <c r="DF36" s="569"/>
      <c r="DG36" s="570"/>
    </row>
    <row r="37" spans="1:111" ht="99" customHeight="1" x14ac:dyDescent="0.25">
      <c r="A37" s="565" t="s">
        <v>24</v>
      </c>
      <c r="B37" s="565" t="s">
        <v>27</v>
      </c>
      <c r="C37" s="565" t="s">
        <v>27</v>
      </c>
      <c r="D37" s="607" t="s">
        <v>202</v>
      </c>
      <c r="E37" s="565" t="s">
        <v>429</v>
      </c>
      <c r="F37" s="565" t="s">
        <v>430</v>
      </c>
      <c r="L37" s="565" t="s">
        <v>431</v>
      </c>
      <c r="M37" s="565" t="s">
        <v>432</v>
      </c>
      <c r="N37" s="572" t="s">
        <v>10</v>
      </c>
      <c r="O37" s="572" t="s">
        <v>14</v>
      </c>
      <c r="P37" s="572" t="str">
        <f>INDEX([10]Validacion!$C$15:$G$19,'Mapa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73">
        <f>(IF(AD37="Fuerte",100,IF(AD37="Moderado",50,0))+IF(AD38="Fuerte",100,IF(AD38="Moderado",50,0))+IF(AD39="Fuerte",100,IF(AD39="Moderado",50,0))+IF(AD40="Fuerte",100,IF(AD40="Moderado",50,0)))/4</f>
        <v>100</v>
      </c>
      <c r="AF37" s="572" t="str">
        <f>IF(AE37=100,"Fuerte",IF(OR(AE37=99,AE37&gt;=50),"Moderado","Débil"))</f>
        <v>Fuerte</v>
      </c>
      <c r="AG37" s="572" t="s">
        <v>150</v>
      </c>
      <c r="AH37" s="572" t="s">
        <v>152</v>
      </c>
      <c r="AI37" s="572" t="str">
        <f>VLOOKUP(IF(DE37=0,DE37+1,DE37),[10]Validacion!$J$15:$K$19,2,FALSE)</f>
        <v>Rara Vez</v>
      </c>
      <c r="AJ37" s="572" t="str">
        <f>VLOOKUP(IF(DG37=0,DG37+1,DG37),[10]Validacion!$J$23:$K$27,2,FALSE)</f>
        <v>Mayor</v>
      </c>
      <c r="AK37" s="572" t="str">
        <f>INDEX([10]Validacion!$C$15:$G$19,IF(DE37=0,DE37+1,'Mapa de Riesgos'!DE37:DE40),IF(DG37=0,DG37+1,'Mapa de Riesgos'!DG37:DG40))</f>
        <v>Alta</v>
      </c>
      <c r="AL37" s="572" t="s">
        <v>226</v>
      </c>
      <c r="AM37" s="93" t="s">
        <v>434</v>
      </c>
      <c r="AN37" s="93" t="s">
        <v>435</v>
      </c>
      <c r="AO37" s="93" t="s">
        <v>436</v>
      </c>
      <c r="AP37" s="84">
        <v>43467</v>
      </c>
      <c r="AQ37" s="84">
        <v>43830</v>
      </c>
      <c r="AR37" s="93" t="s">
        <v>437</v>
      </c>
      <c r="AS37" s="141"/>
      <c r="AT37" s="141"/>
      <c r="AU37" s="93"/>
      <c r="AV37" s="85"/>
      <c r="AW37" s="121"/>
      <c r="AX37" s="86"/>
      <c r="AY37" s="567"/>
      <c r="AZ37" s="94"/>
      <c r="BA37" s="567"/>
      <c r="BB37" s="141"/>
      <c r="BC37" s="141"/>
      <c r="BD37" s="93"/>
      <c r="BE37" s="85"/>
      <c r="BF37" s="121"/>
      <c r="BG37" s="86"/>
      <c r="BH37" s="567"/>
      <c r="BI37" s="567"/>
      <c r="BJ37" s="141" t="s">
        <v>438</v>
      </c>
      <c r="BK37" s="141"/>
      <c r="BL37" s="141"/>
      <c r="BM37" s="93"/>
      <c r="BN37" s="85"/>
      <c r="BO37" s="121"/>
      <c r="BP37" s="86"/>
      <c r="BQ37" s="567"/>
      <c r="BR37" s="567"/>
      <c r="BS37" s="141"/>
      <c r="BT37" s="141"/>
      <c r="BU37" s="93"/>
      <c r="BV37" s="85"/>
      <c r="BW37" s="121"/>
      <c r="BX37" s="86"/>
      <c r="BY37" s="567"/>
      <c r="BZ37" s="567"/>
      <c r="CA37" s="119"/>
      <c r="CB37" s="119"/>
      <c r="CC37" s="93"/>
      <c r="CD37" s="93"/>
      <c r="CE37" s="93"/>
      <c r="CF37" s="93"/>
      <c r="CG37" s="93"/>
      <c r="CH37" s="93"/>
      <c r="CI37" s="93"/>
      <c r="CJ37" s="93"/>
      <c r="CK37" s="93"/>
      <c r="CY37" s="567">
        <f>VLOOKUP(N37,[10]Validacion!$I$15:$M$19,2,FALSE)</f>
        <v>2</v>
      </c>
      <c r="CZ37" s="567">
        <f>VLOOKUP(O37,[10]Validacion!$I$23:$J$27,2,FALSE)</f>
        <v>4</v>
      </c>
      <c r="DD37" s="567">
        <f>VLOOKUP($N37,[10]Validacion!$I$15:$M$19,2,FALSE)</f>
        <v>2</v>
      </c>
      <c r="DE37" s="567">
        <f>IF(AF37="Fuerte",DD37-2,IF(AND(AF37="Moderado",AG37="Directamente",AH37="Directamente"),DD37-1,IF(AND(AF37="Moderado",AG37="No Disminuye",AH37="Directamente"),DD37,IF(AND(AF37="Moderado",AG37="Directamente",AH37="No Disminuye"),DD37-1,DD37))))</f>
        <v>0</v>
      </c>
      <c r="DF37" s="567">
        <f>VLOOKUP($O37,[10]Validacion!$I$23:$J$27,2,FALSE)</f>
        <v>4</v>
      </c>
      <c r="DG37" s="570">
        <f>IF(AF37="Fuerte",DF37,IF(AND(AF37="Moderado",AG37="Directamente",AH37="Directamente"),DF37-1,IF(AND(AF37="Moderado",AG37="No Disminuye",AH37="Directamente"),DF37-1,IF(AND(AF37="Moderado",AG37="Directamente",AH37="No Disminuye"),DF37,DF37))))</f>
        <v>4</v>
      </c>
    </row>
    <row r="38" spans="1:111" ht="107.5" customHeight="1" x14ac:dyDescent="0.25">
      <c r="A38" s="565"/>
      <c r="B38" s="565"/>
      <c r="C38" s="565"/>
      <c r="D38" s="607"/>
      <c r="E38" s="565"/>
      <c r="F38" s="565"/>
      <c r="L38" s="565"/>
      <c r="M38" s="565"/>
      <c r="N38" s="572"/>
      <c r="O38" s="572"/>
      <c r="P38" s="572"/>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73"/>
      <c r="AF38" s="572"/>
      <c r="AG38" s="572"/>
      <c r="AH38" s="572"/>
      <c r="AI38" s="572"/>
      <c r="AJ38" s="572"/>
      <c r="AK38" s="572"/>
      <c r="AL38" s="572"/>
      <c r="AM38" s="93" t="s">
        <v>440</v>
      </c>
      <c r="AN38" s="93" t="s">
        <v>441</v>
      </c>
      <c r="AO38" s="93" t="s">
        <v>436</v>
      </c>
      <c r="AP38" s="84">
        <v>43467</v>
      </c>
      <c r="AQ38" s="84">
        <v>43830</v>
      </c>
      <c r="AR38" s="93" t="s">
        <v>442</v>
      </c>
      <c r="AS38" s="141"/>
      <c r="AT38" s="141"/>
      <c r="AU38" s="587"/>
      <c r="AV38" s="608"/>
      <c r="AW38" s="611"/>
      <c r="AX38" s="594"/>
      <c r="AY38" s="568"/>
      <c r="AZ38" s="95"/>
      <c r="BA38" s="568"/>
      <c r="BB38" s="141"/>
      <c r="BC38" s="141"/>
      <c r="BD38" s="587"/>
      <c r="BE38" s="608"/>
      <c r="BF38" s="611"/>
      <c r="BG38" s="594"/>
      <c r="BH38" s="568"/>
      <c r="BI38" s="568"/>
      <c r="BJ38" s="581" t="s">
        <v>443</v>
      </c>
      <c r="BK38" s="141"/>
      <c r="BL38" s="141"/>
      <c r="BM38" s="587"/>
      <c r="BN38" s="608"/>
      <c r="BO38" s="611"/>
      <c r="BP38" s="594"/>
      <c r="BQ38" s="568"/>
      <c r="BR38" s="568"/>
      <c r="BS38" s="581"/>
      <c r="BT38" s="141"/>
      <c r="BU38" s="587"/>
      <c r="BV38" s="608"/>
      <c r="BW38" s="611"/>
      <c r="BX38" s="594"/>
      <c r="BY38" s="568"/>
      <c r="BZ38" s="568"/>
      <c r="CA38" s="119"/>
      <c r="CB38" s="119"/>
      <c r="CC38" s="93"/>
      <c r="CD38" s="93"/>
      <c r="CE38" s="93"/>
      <c r="CF38" s="93"/>
      <c r="CG38" s="93"/>
      <c r="CH38" s="93"/>
      <c r="CI38" s="93"/>
      <c r="CJ38" s="93"/>
      <c r="CK38" s="93"/>
      <c r="CY38" s="568"/>
      <c r="CZ38" s="568"/>
      <c r="DD38" s="568"/>
      <c r="DE38" s="568"/>
      <c r="DF38" s="568"/>
      <c r="DG38" s="570"/>
    </row>
    <row r="39" spans="1:111" ht="104.95" customHeight="1" x14ac:dyDescent="0.25">
      <c r="A39" s="565"/>
      <c r="B39" s="565"/>
      <c r="C39" s="565"/>
      <c r="D39" s="607"/>
      <c r="E39" s="565"/>
      <c r="F39" s="565"/>
      <c r="L39" s="565"/>
      <c r="M39" s="565"/>
      <c r="N39" s="572"/>
      <c r="O39" s="572"/>
      <c r="P39" s="572"/>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73"/>
      <c r="AF39" s="572"/>
      <c r="AG39" s="572"/>
      <c r="AH39" s="572"/>
      <c r="AI39" s="572"/>
      <c r="AJ39" s="572"/>
      <c r="AK39" s="572"/>
      <c r="AL39" s="572"/>
      <c r="AM39" s="93" t="s">
        <v>445</v>
      </c>
      <c r="AN39" s="93" t="s">
        <v>446</v>
      </c>
      <c r="AO39" s="93" t="s">
        <v>436</v>
      </c>
      <c r="AP39" s="84">
        <v>43467</v>
      </c>
      <c r="AQ39" s="84">
        <v>43830</v>
      </c>
      <c r="AR39" s="93" t="s">
        <v>447</v>
      </c>
      <c r="AS39" s="141"/>
      <c r="AT39" s="141"/>
      <c r="AU39" s="596"/>
      <c r="AV39" s="609"/>
      <c r="AW39" s="612"/>
      <c r="AX39" s="602"/>
      <c r="AY39" s="568"/>
      <c r="AZ39" s="95"/>
      <c r="BA39" s="568"/>
      <c r="BB39" s="141"/>
      <c r="BC39" s="141"/>
      <c r="BD39" s="596"/>
      <c r="BE39" s="609"/>
      <c r="BF39" s="612"/>
      <c r="BG39" s="602"/>
      <c r="BH39" s="568"/>
      <c r="BI39" s="568"/>
      <c r="BJ39" s="605"/>
      <c r="BK39" s="141"/>
      <c r="BL39" s="141"/>
      <c r="BM39" s="596"/>
      <c r="BN39" s="609"/>
      <c r="BO39" s="612"/>
      <c r="BP39" s="602"/>
      <c r="BQ39" s="568"/>
      <c r="BR39" s="568"/>
      <c r="BS39" s="605"/>
      <c r="BT39" s="141"/>
      <c r="BU39" s="596"/>
      <c r="BV39" s="609"/>
      <c r="BW39" s="612"/>
      <c r="BX39" s="602"/>
      <c r="BY39" s="568"/>
      <c r="BZ39" s="568"/>
      <c r="CA39" s="119"/>
      <c r="CB39" s="119"/>
      <c r="CC39" s="93"/>
      <c r="CD39" s="93"/>
      <c r="CE39" s="93"/>
      <c r="CF39" s="93"/>
      <c r="CG39" s="93"/>
      <c r="CH39" s="93"/>
      <c r="CI39" s="93"/>
      <c r="CJ39" s="93"/>
      <c r="CK39" s="93"/>
      <c r="CY39" s="568"/>
      <c r="CZ39" s="568"/>
      <c r="DD39" s="568"/>
      <c r="DE39" s="568"/>
      <c r="DF39" s="568"/>
      <c r="DG39" s="570"/>
    </row>
    <row r="40" spans="1:111" ht="93.75" customHeight="1" x14ac:dyDescent="0.25">
      <c r="A40" s="565"/>
      <c r="B40" s="565"/>
      <c r="C40" s="565"/>
      <c r="D40" s="607"/>
      <c r="E40" s="565"/>
      <c r="F40" s="565"/>
      <c r="L40" s="565"/>
      <c r="M40" s="565"/>
      <c r="N40" s="572"/>
      <c r="O40" s="572"/>
      <c r="P40" s="572"/>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73"/>
      <c r="AF40" s="572"/>
      <c r="AG40" s="572"/>
      <c r="AH40" s="572"/>
      <c r="AI40" s="572"/>
      <c r="AJ40" s="572"/>
      <c r="AK40" s="572"/>
      <c r="AL40" s="572"/>
      <c r="AM40" s="142" t="s">
        <v>449</v>
      </c>
      <c r="AN40" s="93" t="s">
        <v>450</v>
      </c>
      <c r="AO40" s="93" t="s">
        <v>436</v>
      </c>
      <c r="AP40" s="84">
        <v>43467</v>
      </c>
      <c r="AQ40" s="84">
        <v>43830</v>
      </c>
      <c r="AR40" s="93" t="s">
        <v>451</v>
      </c>
      <c r="AS40" s="141"/>
      <c r="AT40" s="141"/>
      <c r="AU40" s="588"/>
      <c r="AV40" s="610"/>
      <c r="AW40" s="613"/>
      <c r="AX40" s="595"/>
      <c r="AY40" s="569"/>
      <c r="AZ40" s="96"/>
      <c r="BA40" s="569"/>
      <c r="BB40" s="141"/>
      <c r="BC40" s="141"/>
      <c r="BD40" s="588"/>
      <c r="BE40" s="610"/>
      <c r="BF40" s="613"/>
      <c r="BG40" s="595"/>
      <c r="BH40" s="569"/>
      <c r="BI40" s="569"/>
      <c r="BJ40" s="582"/>
      <c r="BK40" s="141"/>
      <c r="BL40" s="141"/>
      <c r="BM40" s="588"/>
      <c r="BN40" s="610"/>
      <c r="BO40" s="613"/>
      <c r="BP40" s="595"/>
      <c r="BQ40" s="569"/>
      <c r="BR40" s="569"/>
      <c r="BS40" s="582"/>
      <c r="BT40" s="141"/>
      <c r="BU40" s="588"/>
      <c r="BV40" s="610"/>
      <c r="BW40" s="613"/>
      <c r="BX40" s="595"/>
      <c r="BY40" s="569"/>
      <c r="BZ40" s="569"/>
      <c r="CA40" s="119"/>
      <c r="CB40" s="119"/>
      <c r="CC40" s="93"/>
      <c r="CD40" s="93"/>
      <c r="CE40" s="93"/>
      <c r="CF40" s="93"/>
      <c r="CG40" s="93"/>
      <c r="CH40" s="93"/>
      <c r="CI40" s="93"/>
      <c r="CJ40" s="93"/>
      <c r="CK40" s="93"/>
      <c r="CY40" s="569"/>
      <c r="CZ40" s="569"/>
      <c r="DD40" s="568"/>
      <c r="DE40" s="568"/>
      <c r="DF40" s="568"/>
      <c r="DG40" s="570"/>
    </row>
    <row r="41" spans="1:111" ht="81.7" customHeight="1" x14ac:dyDescent="0.25">
      <c r="A41" s="565" t="s">
        <v>24</v>
      </c>
      <c r="B41" s="565" t="s">
        <v>27</v>
      </c>
      <c r="C41" s="565" t="s">
        <v>27</v>
      </c>
      <c r="D41" s="607" t="s">
        <v>203</v>
      </c>
      <c r="E41" s="565" t="s">
        <v>429</v>
      </c>
      <c r="F41" s="565" t="s">
        <v>452</v>
      </c>
      <c r="L41" s="565" t="s">
        <v>453</v>
      </c>
      <c r="M41" s="565" t="s">
        <v>454</v>
      </c>
      <c r="N41" s="572" t="s">
        <v>10</v>
      </c>
      <c r="O41" s="572" t="s">
        <v>14</v>
      </c>
      <c r="P41" s="572" t="str">
        <f>INDEX([10]Validacion!$C$15:$G$19,'Mapa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73">
        <f>(IF(AD41="Fuerte",100,IF(AD41="Moderado",50,0))+IF(AD42="Fuerte",100,IF(AD42="Moderado",50,0))+IF(AD43="Fuerte",100,IF(AD43="Moderado",50,0)))/3</f>
        <v>100</v>
      </c>
      <c r="AF41" s="572" t="str">
        <f>IF(AE41=100,"Fuerte",IF(OR(AE41=99,AE41&gt;=50),"Moderado","Débil"))</f>
        <v>Fuerte</v>
      </c>
      <c r="AG41" s="572" t="s">
        <v>150</v>
      </c>
      <c r="AH41" s="572" t="s">
        <v>152</v>
      </c>
      <c r="AI41" s="572" t="str">
        <f>VLOOKUP(IF(DE41=0,DE41+1,DE41),[10]Validacion!$J$15:$K$19,2,FALSE)</f>
        <v>Rara Vez</v>
      </c>
      <c r="AJ41" s="572" t="str">
        <f>VLOOKUP(IF(DG41=0,DG41+1,DG41),[10]Validacion!$J$23:$K$27,2,FALSE)</f>
        <v>Mayor</v>
      </c>
      <c r="AK41" s="572" t="str">
        <f>INDEX([10]Validacion!$C$15:$G$19,IF(DE41=0,DE41+1,'Mapa de Riesgos'!DE41:DE43),IF(DG41=0,DG41+1,'Mapa de Riesgos'!DG41:DG43))</f>
        <v>Alta</v>
      </c>
      <c r="AL41" s="572" t="s">
        <v>226</v>
      </c>
      <c r="AM41" s="93" t="s">
        <v>456</v>
      </c>
      <c r="AN41" s="93" t="s">
        <v>457</v>
      </c>
      <c r="AO41" s="93" t="s">
        <v>458</v>
      </c>
      <c r="AP41" s="84">
        <v>43467</v>
      </c>
      <c r="AQ41" s="84">
        <v>43830</v>
      </c>
      <c r="AR41" s="93" t="s">
        <v>459</v>
      </c>
      <c r="AS41" s="141"/>
      <c r="AT41" s="141"/>
      <c r="AU41" s="93"/>
      <c r="AV41" s="93"/>
      <c r="AW41" s="143"/>
      <c r="AX41" s="86"/>
      <c r="AY41" s="567"/>
      <c r="AZ41" s="94"/>
      <c r="BA41" s="567"/>
      <c r="BB41" s="20"/>
      <c r="BC41" s="20"/>
      <c r="BD41" s="93"/>
      <c r="BE41" s="123"/>
      <c r="BF41" s="144"/>
      <c r="BG41" s="145"/>
      <c r="BH41" s="567"/>
      <c r="BI41" s="567"/>
      <c r="BJ41" s="589"/>
      <c r="BK41" s="20"/>
      <c r="BL41" s="20"/>
      <c r="BM41" s="93"/>
      <c r="BN41" s="123"/>
      <c r="BO41" s="144"/>
      <c r="BP41" s="86"/>
      <c r="BQ41" s="567"/>
      <c r="BR41" s="567"/>
      <c r="BS41" s="119"/>
      <c r="BT41" s="119"/>
      <c r="BU41" s="119"/>
      <c r="BV41" s="119"/>
      <c r="BW41" s="119"/>
      <c r="BX41" s="119"/>
      <c r="BY41" s="119"/>
      <c r="BZ41" s="119"/>
      <c r="CA41" s="119"/>
      <c r="CB41" s="119"/>
      <c r="CC41" s="93"/>
      <c r="CD41" s="93"/>
      <c r="CE41" s="93"/>
      <c r="CF41" s="93"/>
      <c r="CG41" s="93"/>
      <c r="CH41" s="93"/>
      <c r="CI41" s="93"/>
      <c r="CJ41" s="93"/>
      <c r="CK41" s="93"/>
      <c r="CY41" s="567">
        <f>VLOOKUP(N41,[10]Validacion!$I$15:$M$19,2,FALSE)</f>
        <v>2</v>
      </c>
      <c r="CZ41" s="567">
        <f>VLOOKUP(O41,[10]Validacion!$I$23:$J$27,2,FALSE)</f>
        <v>4</v>
      </c>
      <c r="DD41" s="567">
        <f>VLOOKUP($N41,[10]Validacion!$I$15:$M$19,2,FALSE)</f>
        <v>2</v>
      </c>
      <c r="DE41" s="567">
        <f>IF(AF41="Fuerte",DD41-2,IF(AND(AF41="Moderado",AG41="Directamente",AH41="Directamente"),DD41-1,IF(AND(AF41="Moderado",AG41="No Disminuye",AH41="Directamente"),DD41,IF(AND(AF41="Moderado",AG41="Directamente",AH41="No Disminuye"),DD41-1,DD41))))</f>
        <v>0</v>
      </c>
      <c r="DF41" s="567">
        <f>VLOOKUP($O41,[10]Validacion!$I$23:$J$27,2,FALSE)</f>
        <v>4</v>
      </c>
      <c r="DG41" s="570">
        <f>IF(AF41="Fuerte",DF41,IF(AND(AF41="Moderado",AG41="Directamente",AH41="Directamente"),DF41-1,IF(AND(AF41="Moderado",AG41="No Disminuye",AH41="Directamente"),DF41-1,IF(AND(AF41="Moderado",AG41="Directamente",AH41="No Disminuye"),DF41,DF41))))</f>
        <v>4</v>
      </c>
    </row>
    <row r="42" spans="1:111" ht="70.5" customHeight="1" x14ac:dyDescent="0.25">
      <c r="A42" s="565"/>
      <c r="B42" s="565"/>
      <c r="C42" s="565"/>
      <c r="D42" s="607"/>
      <c r="E42" s="565"/>
      <c r="F42" s="565"/>
      <c r="L42" s="565"/>
      <c r="M42" s="565"/>
      <c r="N42" s="572"/>
      <c r="O42" s="572"/>
      <c r="P42" s="572"/>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73"/>
      <c r="AF42" s="572"/>
      <c r="AG42" s="572"/>
      <c r="AH42" s="572"/>
      <c r="AI42" s="572"/>
      <c r="AJ42" s="572"/>
      <c r="AK42" s="572"/>
      <c r="AL42" s="572"/>
      <c r="AM42" s="93" t="s">
        <v>461</v>
      </c>
      <c r="AN42" s="93" t="s">
        <v>462</v>
      </c>
      <c r="AO42" s="93" t="s">
        <v>458</v>
      </c>
      <c r="AP42" s="84">
        <v>43467</v>
      </c>
      <c r="AQ42" s="84">
        <v>43830</v>
      </c>
      <c r="AR42" s="93" t="s">
        <v>348</v>
      </c>
      <c r="AS42" s="141"/>
      <c r="AT42" s="141"/>
      <c r="AU42" s="93"/>
      <c r="AV42" s="93"/>
      <c r="AW42" s="143"/>
      <c r="AX42" s="86"/>
      <c r="AY42" s="568"/>
      <c r="AZ42" s="95"/>
      <c r="BA42" s="568"/>
      <c r="BB42" s="93"/>
      <c r="BC42" s="93"/>
      <c r="BD42" s="119"/>
      <c r="BE42" s="119"/>
      <c r="BF42" s="146"/>
      <c r="BG42" s="145"/>
      <c r="BH42" s="568"/>
      <c r="BI42" s="568"/>
      <c r="BJ42" s="597"/>
      <c r="BK42" s="93"/>
      <c r="BL42" s="93"/>
      <c r="BM42" s="119"/>
      <c r="BN42" s="119"/>
      <c r="BO42" s="119"/>
      <c r="BP42" s="119"/>
      <c r="BQ42" s="568"/>
      <c r="BR42" s="568"/>
      <c r="BS42" s="119"/>
      <c r="BT42" s="119"/>
      <c r="BU42" s="119"/>
      <c r="BV42" s="119"/>
      <c r="BW42" s="119"/>
      <c r="BX42" s="119"/>
      <c r="BY42" s="119"/>
      <c r="BZ42" s="119"/>
      <c r="CA42" s="119"/>
      <c r="CB42" s="119"/>
      <c r="CC42" s="93"/>
      <c r="CD42" s="93"/>
      <c r="CE42" s="93"/>
      <c r="CF42" s="93"/>
      <c r="CG42" s="93"/>
      <c r="CH42" s="93"/>
      <c r="CI42" s="93"/>
      <c r="CJ42" s="93"/>
      <c r="CK42" s="93"/>
      <c r="CY42" s="568"/>
      <c r="CZ42" s="568"/>
      <c r="DD42" s="568"/>
      <c r="DE42" s="568"/>
      <c r="DF42" s="568"/>
      <c r="DG42" s="570"/>
    </row>
    <row r="43" spans="1:111" ht="84.75" customHeight="1" x14ac:dyDescent="0.25">
      <c r="A43" s="565"/>
      <c r="B43" s="565"/>
      <c r="C43" s="565"/>
      <c r="D43" s="607"/>
      <c r="E43" s="565"/>
      <c r="F43" s="565"/>
      <c r="L43" s="565"/>
      <c r="M43" s="565"/>
      <c r="N43" s="572"/>
      <c r="O43" s="572"/>
      <c r="P43" s="572"/>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73"/>
      <c r="AF43" s="572"/>
      <c r="AG43" s="572"/>
      <c r="AH43" s="572"/>
      <c r="AI43" s="572"/>
      <c r="AJ43" s="572"/>
      <c r="AK43" s="572"/>
      <c r="AL43" s="572"/>
      <c r="AM43" s="93" t="s">
        <v>464</v>
      </c>
      <c r="AN43" s="93" t="s">
        <v>465</v>
      </c>
      <c r="AO43" s="93" t="s">
        <v>458</v>
      </c>
      <c r="AP43" s="84">
        <v>43467</v>
      </c>
      <c r="AQ43" s="84">
        <v>43830</v>
      </c>
      <c r="AR43" s="93" t="s">
        <v>466</v>
      </c>
      <c r="AS43" s="141"/>
      <c r="AT43" s="141"/>
      <c r="AU43" s="93"/>
      <c r="AV43" s="93"/>
      <c r="AW43" s="121"/>
      <c r="AX43" s="86"/>
      <c r="AY43" s="569"/>
      <c r="AZ43" s="96"/>
      <c r="BA43" s="569"/>
      <c r="BB43" s="141"/>
      <c r="BC43" s="141"/>
      <c r="BD43" s="93"/>
      <c r="BE43" s="93"/>
      <c r="BF43" s="147"/>
      <c r="BG43" s="145"/>
      <c r="BH43" s="569"/>
      <c r="BI43" s="569"/>
      <c r="BJ43" s="590"/>
      <c r="BK43" s="141"/>
      <c r="BL43" s="141"/>
      <c r="BM43" s="93"/>
      <c r="BN43" s="93"/>
      <c r="BO43" s="147"/>
      <c r="BP43" s="145"/>
      <c r="BQ43" s="569"/>
      <c r="BR43" s="569"/>
      <c r="BS43" s="93"/>
      <c r="BT43" s="119"/>
      <c r="BU43" s="119"/>
      <c r="BV43" s="119"/>
      <c r="BW43" s="119"/>
      <c r="BX43" s="119"/>
      <c r="BY43" s="119"/>
      <c r="BZ43" s="119"/>
      <c r="CA43" s="119"/>
      <c r="CB43" s="119"/>
      <c r="CC43" s="93"/>
      <c r="CD43" s="93"/>
      <c r="CE43" s="93"/>
      <c r="CF43" s="93"/>
      <c r="CG43" s="93"/>
      <c r="CH43" s="93"/>
      <c r="CI43" s="93"/>
      <c r="CJ43" s="93"/>
      <c r="CK43" s="93"/>
      <c r="CY43" s="569"/>
      <c r="CZ43" s="569"/>
      <c r="DD43" s="568"/>
      <c r="DE43" s="568"/>
      <c r="DF43" s="568"/>
      <c r="DG43" s="570"/>
    </row>
    <row r="44" spans="1:111" ht="133.5" customHeight="1" x14ac:dyDescent="0.25">
      <c r="A44" s="565" t="s">
        <v>24</v>
      </c>
      <c r="B44" s="565" t="s">
        <v>27</v>
      </c>
      <c r="C44" s="565" t="s">
        <v>27</v>
      </c>
      <c r="D44" s="607" t="s">
        <v>204</v>
      </c>
      <c r="E44" s="565" t="s">
        <v>429</v>
      </c>
      <c r="F44" s="565" t="s">
        <v>467</v>
      </c>
      <c r="L44" s="565" t="s">
        <v>468</v>
      </c>
      <c r="M44" s="565" t="s">
        <v>469</v>
      </c>
      <c r="N44" s="572" t="s">
        <v>11</v>
      </c>
      <c r="O44" s="572" t="s">
        <v>14</v>
      </c>
      <c r="P44" s="572" t="str">
        <f>INDEX([10]Validacion!$C$15:$G$19,'Mapa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72">
        <f>(IF(AD44="Fuerte",100,IF(AD44="Moderado",50,0))+IF(AD45="Fuerte",100,IF(AD45="Moderado",50,0)))/2</f>
        <v>100</v>
      </c>
      <c r="AF44" s="572" t="str">
        <f>IF(AE44=100,"Fuerte",IF(OR(AE44=99,AE44&gt;=50),"Moderado","Débil"))</f>
        <v>Fuerte</v>
      </c>
      <c r="AG44" s="572" t="s">
        <v>150</v>
      </c>
      <c r="AH44" s="572" t="s">
        <v>152</v>
      </c>
      <c r="AI44" s="572" t="str">
        <f>VLOOKUP(IF(DE44=0,DE44+1,IF(DE44=-1,DE44+2,DE44)),[10]Validacion!$J$15:$K$19,2,FALSE)</f>
        <v>Rara Vez</v>
      </c>
      <c r="AJ44" s="572" t="str">
        <f>VLOOKUP(IF(DG44=0,DG44+1,DG44),[10]Validacion!$J$23:$K$27,2,FALSE)</f>
        <v>Mayor</v>
      </c>
      <c r="AK44" s="572" t="str">
        <f>INDEX([10]Validacion!$C$15:$G$19,IF(DE44=0,DE44+1,IF(DE44=-1,DE44+2,'Mapa de Riesgos'!DE44:DE45)),IF(DG44=0,DG44+1,'Mapa de Riesgos'!DG44:DG45))</f>
        <v>Alta</v>
      </c>
      <c r="AL44" s="572" t="s">
        <v>226</v>
      </c>
      <c r="AM44" s="85" t="s">
        <v>471</v>
      </c>
      <c r="AN44" s="93" t="s">
        <v>472</v>
      </c>
      <c r="AO44" s="93" t="s">
        <v>473</v>
      </c>
      <c r="AP44" s="84">
        <v>43467</v>
      </c>
      <c r="AQ44" s="84">
        <v>43830</v>
      </c>
      <c r="AR44" s="93" t="s">
        <v>474</v>
      </c>
      <c r="AS44" s="581"/>
      <c r="AT44" s="581"/>
      <c r="AU44" s="93"/>
      <c r="AV44" s="93"/>
      <c r="AW44" s="121"/>
      <c r="AX44" s="86"/>
      <c r="AY44" s="567"/>
      <c r="AZ44" s="94"/>
      <c r="BA44" s="567"/>
      <c r="BB44" s="581"/>
      <c r="BC44" s="581"/>
      <c r="BD44" s="93"/>
      <c r="BE44" s="93"/>
      <c r="BF44" s="121"/>
      <c r="BG44" s="145"/>
      <c r="BH44" s="567"/>
      <c r="BI44" s="567"/>
      <c r="BJ44" s="93" t="s">
        <v>475</v>
      </c>
      <c r="BK44" s="581"/>
      <c r="BL44" s="581"/>
      <c r="BM44" s="93"/>
      <c r="BN44" s="93"/>
      <c r="BO44" s="121"/>
      <c r="BP44" s="145"/>
      <c r="BQ44" s="567"/>
      <c r="BR44" s="567"/>
      <c r="BS44" s="93"/>
      <c r="BT44" s="119"/>
      <c r="BU44" s="119"/>
      <c r="BV44" s="119"/>
      <c r="BW44" s="119"/>
      <c r="BX44" s="119"/>
      <c r="BY44" s="119"/>
      <c r="BZ44" s="119"/>
      <c r="CA44" s="119"/>
      <c r="CB44" s="119"/>
      <c r="CC44" s="93"/>
      <c r="CD44" s="93"/>
      <c r="CE44" s="93"/>
      <c r="CF44" s="93"/>
      <c r="CG44" s="93"/>
      <c r="CH44" s="93"/>
      <c r="CI44" s="93"/>
      <c r="CJ44" s="93"/>
      <c r="CK44" s="93"/>
      <c r="CY44" s="567">
        <f>VLOOKUP(N44,[10]Validacion!$I$15:$M$19,2,FALSE)</f>
        <v>1</v>
      </c>
      <c r="CZ44" s="567">
        <f>VLOOKUP(O44,[10]Validacion!$I$23:$J$27,2,FALSE)</f>
        <v>4</v>
      </c>
      <c r="DD44" s="567">
        <f>VLOOKUP($N44,[10]Validacion!$I$15:$M$19,2,FALSE)</f>
        <v>1</v>
      </c>
      <c r="DE44" s="567">
        <f>IF(AF44="Fuerte",DD44-2,IF(AND(AF44="Moderado",AG44="Directamente",AH44="Directamente"),DD44-1,IF(AND(AF44="Moderado",AG44="No Disminuye",AH44="Directamente"),DD44,IF(AND(AF44="Moderado",AG44="Directamente",AH44="No Disminuye"),DD44-1,DD44))))</f>
        <v>-1</v>
      </c>
      <c r="DF44" s="567">
        <f>VLOOKUP($O44,[10]Validacion!$I$23:$J$27,2,FALSE)</f>
        <v>4</v>
      </c>
      <c r="DG44" s="570">
        <f>IF(AF44="Fuerte",DF44,IF(AND(AF44="Moderado",AG44="Directamente",AH44="Directamente"),DF44-1,IF(AND(AF44="Moderado",AG44="No Disminuye",AH44="Directamente"),DF44-1,IF(AND(AF44="Moderado",AG44="Directamente",AH44="No Disminuye"),DF44,DF44))))</f>
        <v>4</v>
      </c>
    </row>
    <row r="45" spans="1:111" ht="81.7" customHeight="1" x14ac:dyDescent="0.25">
      <c r="A45" s="565"/>
      <c r="B45" s="565"/>
      <c r="C45" s="565"/>
      <c r="D45" s="607"/>
      <c r="E45" s="565"/>
      <c r="F45" s="565"/>
      <c r="L45" s="565"/>
      <c r="M45" s="565"/>
      <c r="N45" s="572"/>
      <c r="O45" s="572"/>
      <c r="P45" s="572"/>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72"/>
      <c r="AF45" s="572"/>
      <c r="AG45" s="572"/>
      <c r="AH45" s="572"/>
      <c r="AI45" s="572"/>
      <c r="AJ45" s="572"/>
      <c r="AK45" s="572"/>
      <c r="AL45" s="572"/>
      <c r="AM45" s="142" t="s">
        <v>449</v>
      </c>
      <c r="AN45" s="93" t="s">
        <v>450</v>
      </c>
      <c r="AO45" s="93" t="s">
        <v>473</v>
      </c>
      <c r="AP45" s="84">
        <v>43467</v>
      </c>
      <c r="AQ45" s="84">
        <v>43830</v>
      </c>
      <c r="AR45" s="93" t="s">
        <v>451</v>
      </c>
      <c r="AS45" s="582"/>
      <c r="AT45" s="582"/>
      <c r="AU45" s="93"/>
      <c r="AV45" s="93"/>
      <c r="AW45" s="121"/>
      <c r="AX45" s="86"/>
      <c r="AY45" s="569"/>
      <c r="AZ45" s="96"/>
      <c r="BA45" s="569"/>
      <c r="BB45" s="582"/>
      <c r="BC45" s="582"/>
      <c r="BD45" s="93"/>
      <c r="BE45" s="93"/>
      <c r="BF45" s="121"/>
      <c r="BG45" s="145"/>
      <c r="BH45" s="569"/>
      <c r="BI45" s="569"/>
      <c r="BJ45" s="119"/>
      <c r="BK45" s="582"/>
      <c r="BL45" s="582"/>
      <c r="BM45" s="93"/>
      <c r="BN45" s="93"/>
      <c r="BO45" s="121"/>
      <c r="BP45" s="145"/>
      <c r="BQ45" s="569"/>
      <c r="BR45" s="569"/>
      <c r="BS45" s="119"/>
      <c r="BT45" s="119"/>
      <c r="BU45" s="119"/>
      <c r="BV45" s="119"/>
      <c r="BW45" s="119"/>
      <c r="BX45" s="119"/>
      <c r="BY45" s="119"/>
      <c r="BZ45" s="119"/>
      <c r="CA45" s="119"/>
      <c r="CB45" s="119"/>
      <c r="CC45" s="93"/>
      <c r="CD45" s="93"/>
      <c r="CE45" s="93"/>
      <c r="CF45" s="93"/>
      <c r="CG45" s="93"/>
      <c r="CH45" s="93"/>
      <c r="CI45" s="93"/>
      <c r="CJ45" s="93"/>
      <c r="CK45" s="93"/>
      <c r="CY45" s="569"/>
      <c r="CZ45" s="569"/>
      <c r="DD45" s="569"/>
      <c r="DE45" s="569"/>
      <c r="DF45" s="569"/>
      <c r="DG45" s="570"/>
    </row>
    <row r="46" spans="1:111" ht="112.75" customHeight="1" x14ac:dyDescent="0.25">
      <c r="A46" s="565" t="s">
        <v>24</v>
      </c>
      <c r="B46" s="565" t="s">
        <v>27</v>
      </c>
      <c r="C46" s="565" t="s">
        <v>27</v>
      </c>
      <c r="D46" s="606" t="s">
        <v>206</v>
      </c>
      <c r="E46" s="565" t="s">
        <v>476</v>
      </c>
      <c r="F46" s="575" t="s">
        <v>477</v>
      </c>
      <c r="L46" s="565" t="s">
        <v>478</v>
      </c>
      <c r="M46" s="565" t="s">
        <v>469</v>
      </c>
      <c r="N46" s="572" t="s">
        <v>8</v>
      </c>
      <c r="O46" s="572" t="s">
        <v>14</v>
      </c>
      <c r="P46" s="572" t="str">
        <f>INDEX([10]Validacion!$C$15:$G$19,'Mapa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72">
        <f>(IF(AD46="Fuerte",100,IF(AD46="Moderado",50,0))+IF(AD47="Fuerte",100,IF(AD47="Moderado",50,0)))/2</f>
        <v>100</v>
      </c>
      <c r="AF46" s="572" t="str">
        <f>IF(AE46=100,"Fuerte",IF(OR(AE46=99,AE46&gt;=50),"Moderado","Débil"))</f>
        <v>Fuerte</v>
      </c>
      <c r="AG46" s="572" t="s">
        <v>150</v>
      </c>
      <c r="AH46" s="572" t="s">
        <v>152</v>
      </c>
      <c r="AI46" s="572" t="str">
        <f>VLOOKUP(IF(DE46=0,DE46+1,DE46),[10]Validacion!$J$15:$K$19,2,FALSE)</f>
        <v>Improbable</v>
      </c>
      <c r="AJ46" s="572" t="str">
        <f>VLOOKUP(IF(DG46=0,DG46+1,DG46),[10]Validacion!$J$23:$K$27,2,FALSE)</f>
        <v>Mayor</v>
      </c>
      <c r="AK46" s="572" t="str">
        <f>INDEX([10]Validacion!$C$15:$G$19,IF(DE46=0,DE46+1,'Mapa de Riesgos'!DE46:DE47),IF(DG46=0,DG46+1,'Mapa de Riesgos'!DG46:DG47))</f>
        <v>Alta</v>
      </c>
      <c r="AL46" s="572" t="s">
        <v>226</v>
      </c>
      <c r="AM46" s="85" t="s">
        <v>480</v>
      </c>
      <c r="AN46" s="148" t="s">
        <v>481</v>
      </c>
      <c r="AO46" s="93" t="s">
        <v>482</v>
      </c>
      <c r="AP46" s="84">
        <v>43467</v>
      </c>
      <c r="AQ46" s="84">
        <v>43830</v>
      </c>
      <c r="AR46" s="93" t="s">
        <v>483</v>
      </c>
      <c r="AS46" s="581"/>
      <c r="AT46" s="581"/>
      <c r="AU46" s="93"/>
      <c r="AV46" s="93"/>
      <c r="AW46" s="121"/>
      <c r="AX46" s="86"/>
      <c r="AY46" s="567"/>
      <c r="AZ46" s="94"/>
      <c r="BA46" s="567"/>
      <c r="BB46" s="91"/>
      <c r="BC46" s="91"/>
      <c r="BD46" s="567"/>
      <c r="BE46" s="589"/>
      <c r="BF46" s="603"/>
      <c r="BG46" s="594"/>
      <c r="BH46" s="589"/>
      <c r="BI46" s="589"/>
      <c r="BJ46" s="119"/>
      <c r="BK46" s="119"/>
      <c r="BL46" s="119"/>
      <c r="BM46" s="567"/>
      <c r="BN46" s="589"/>
      <c r="BO46" s="603"/>
      <c r="BP46" s="594"/>
      <c r="BQ46" s="589"/>
      <c r="BR46" s="589"/>
      <c r="BS46" s="119"/>
      <c r="BT46" s="119"/>
      <c r="BU46" s="119"/>
      <c r="BV46" s="119"/>
      <c r="BW46" s="119"/>
      <c r="BX46" s="119"/>
      <c r="BY46" s="119"/>
      <c r="BZ46" s="119"/>
      <c r="CA46" s="119"/>
      <c r="CB46" s="119"/>
      <c r="CC46" s="93"/>
      <c r="CD46" s="93"/>
      <c r="CE46" s="93"/>
      <c r="CF46" s="93"/>
      <c r="CG46" s="93"/>
      <c r="CH46" s="93"/>
      <c r="CI46" s="93"/>
      <c r="CJ46" s="93"/>
      <c r="CK46" s="93"/>
      <c r="CY46" s="567">
        <f>VLOOKUP(N46,[10]Validacion!$I$15:$M$19,2,FALSE)</f>
        <v>4</v>
      </c>
      <c r="CZ46" s="567">
        <f>VLOOKUP(O46,[10]Validacion!$I$23:$J$27,2,FALSE)</f>
        <v>4</v>
      </c>
      <c r="DD46" s="567">
        <f>VLOOKUP($N46,[10]Validacion!$I$15:$M$19,2,FALSE)</f>
        <v>4</v>
      </c>
      <c r="DE46" s="567">
        <f>IF(AF46="Fuerte",DD46-2,IF(AND(AF46="Moderado",AG46="Directamente",AH46="Directamente"),DD46-1,IF(AND(AF46="Moderado",AG46="No Disminuye",AH46="Directamente"),DD46,IF(AND(AF46="Moderado",AG46="Directamente",AH46="No Disminuye"),DD46-1,DD46))))</f>
        <v>2</v>
      </c>
      <c r="DF46" s="567">
        <f>VLOOKUP($O46,[10]Validacion!$I$23:$J$27,2,FALSE)</f>
        <v>4</v>
      </c>
      <c r="DG46" s="570">
        <f>IF(AF46="Fuerte",DF46,IF(AND(AF46="Moderado",AG46="Directamente",AH46="Directamente"),DF46-1,IF(AND(AF46="Moderado",AG46="No Disminuye",AH46="Directamente"),DF46-1,IF(AND(AF46="Moderado",AG46="Directamente",AH46="No Disminuye"),DF46,DF46))))</f>
        <v>4</v>
      </c>
    </row>
    <row r="47" spans="1:111" ht="112.75" customHeight="1" x14ac:dyDescent="0.25">
      <c r="A47" s="565"/>
      <c r="B47" s="565"/>
      <c r="C47" s="565"/>
      <c r="D47" s="606"/>
      <c r="E47" s="565"/>
      <c r="F47" s="575"/>
      <c r="L47" s="565"/>
      <c r="M47" s="565"/>
      <c r="N47" s="572"/>
      <c r="O47" s="572"/>
      <c r="P47" s="572"/>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72"/>
      <c r="AF47" s="572"/>
      <c r="AG47" s="572"/>
      <c r="AH47" s="572"/>
      <c r="AI47" s="572"/>
      <c r="AJ47" s="572"/>
      <c r="AK47" s="572"/>
      <c r="AL47" s="572"/>
      <c r="AM47" s="142" t="s">
        <v>449</v>
      </c>
      <c r="AN47" s="93" t="s">
        <v>450</v>
      </c>
      <c r="AO47" s="93" t="s">
        <v>482</v>
      </c>
      <c r="AP47" s="84">
        <v>43467</v>
      </c>
      <c r="AQ47" s="84">
        <v>43830</v>
      </c>
      <c r="AR47" s="93" t="s">
        <v>451</v>
      </c>
      <c r="AS47" s="605"/>
      <c r="AT47" s="605"/>
      <c r="AU47" s="93"/>
      <c r="AV47" s="93"/>
      <c r="AW47" s="121"/>
      <c r="AX47" s="86"/>
      <c r="AY47" s="568"/>
      <c r="AZ47" s="95"/>
      <c r="BA47" s="568"/>
      <c r="BB47" s="99"/>
      <c r="BC47" s="99"/>
      <c r="BD47" s="568"/>
      <c r="BE47" s="597"/>
      <c r="BF47" s="604"/>
      <c r="BG47" s="602"/>
      <c r="BH47" s="597"/>
      <c r="BI47" s="597"/>
      <c r="BJ47" s="119"/>
      <c r="BK47" s="119"/>
      <c r="BL47" s="119"/>
      <c r="BM47" s="568"/>
      <c r="BN47" s="597"/>
      <c r="BO47" s="604"/>
      <c r="BP47" s="602"/>
      <c r="BQ47" s="597"/>
      <c r="BR47" s="597"/>
      <c r="BS47" s="119"/>
      <c r="BT47" s="119"/>
      <c r="BU47" s="119"/>
      <c r="BV47" s="119"/>
      <c r="BW47" s="119"/>
      <c r="BX47" s="119"/>
      <c r="BY47" s="119"/>
      <c r="BZ47" s="119"/>
      <c r="CA47" s="119"/>
      <c r="CB47" s="119"/>
      <c r="CC47" s="93"/>
      <c r="CD47" s="93"/>
      <c r="CE47" s="93"/>
      <c r="CF47" s="93"/>
      <c r="CG47" s="93"/>
      <c r="CH47" s="93"/>
      <c r="CI47" s="93"/>
      <c r="CJ47" s="93"/>
      <c r="CK47" s="93"/>
      <c r="CY47" s="568"/>
      <c r="CZ47" s="569"/>
      <c r="DD47" s="568"/>
      <c r="DE47" s="568"/>
      <c r="DF47" s="568"/>
      <c r="DG47" s="570"/>
    </row>
    <row r="48" spans="1:111" ht="127.55" customHeight="1" x14ac:dyDescent="0.25">
      <c r="A48" s="565" t="s">
        <v>24</v>
      </c>
      <c r="B48" s="565" t="s">
        <v>27</v>
      </c>
      <c r="C48" s="565" t="s">
        <v>27</v>
      </c>
      <c r="D48" s="601" t="s">
        <v>210</v>
      </c>
      <c r="E48" s="565" t="s">
        <v>485</v>
      </c>
      <c r="F48" s="565" t="s">
        <v>486</v>
      </c>
      <c r="L48" s="565" t="s">
        <v>487</v>
      </c>
      <c r="M48" s="575" t="s">
        <v>488</v>
      </c>
      <c r="N48" s="572" t="s">
        <v>10</v>
      </c>
      <c r="O48" s="572" t="s">
        <v>14</v>
      </c>
      <c r="P48" s="572" t="str">
        <f>INDEX([10]Validacion!$C$15:$G$19,'Mapa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73">
        <f>(IF(AD48="Fuerte",100,IF(AD48="Moderado",50,0))+IF(AD49="Fuerte",100,IF(AD49="Moderado",50,0))+IF(AD50="Fuerte",100,IF(AD50="Moderado",50,0)))/3</f>
        <v>100</v>
      </c>
      <c r="AF48" s="572" t="str">
        <f>IF(AE48=100,"Fuerte",IF(OR(AE48=99,AE48&gt;=50),"Moderado","Débil"))</f>
        <v>Fuerte</v>
      </c>
      <c r="AG48" s="572" t="s">
        <v>150</v>
      </c>
      <c r="AH48" s="572" t="s">
        <v>152</v>
      </c>
      <c r="AI48" s="572" t="str">
        <f>VLOOKUP(IF(DE48=0,DE48+1,DE48),[10]Validacion!$J$15:$K$19,2,FALSE)</f>
        <v>Rara Vez</v>
      </c>
      <c r="AJ48" s="572" t="str">
        <f>VLOOKUP(IF(DG48=0,DG48+1,DG48),[10]Validacion!$J$23:$K$27,2,FALSE)</f>
        <v>Mayor</v>
      </c>
      <c r="AK48" s="572" t="str">
        <f>INDEX([10]Validacion!$C$15:$G$19,IF(DE48=0,DE48+1,'Mapa de Riesgos'!DE48:DE50),IF(DG48=0,DG48+1,'Mapa de Riesgos'!DG48:DG50))</f>
        <v>Alta</v>
      </c>
      <c r="AL48" s="572" t="s">
        <v>226</v>
      </c>
      <c r="AM48" s="93" t="s">
        <v>490</v>
      </c>
      <c r="AN48" s="93" t="s">
        <v>491</v>
      </c>
      <c r="AO48" s="93" t="s">
        <v>492</v>
      </c>
      <c r="AP48" s="84">
        <v>43467</v>
      </c>
      <c r="AQ48" s="84">
        <v>43830</v>
      </c>
      <c r="AR48" s="93" t="s">
        <v>493</v>
      </c>
      <c r="AS48" s="20"/>
      <c r="AT48" s="20"/>
      <c r="AU48" s="85"/>
      <c r="AV48" s="85"/>
      <c r="AW48" s="140"/>
      <c r="AX48" s="86"/>
      <c r="AY48" s="567"/>
      <c r="AZ48" s="94"/>
      <c r="BA48" s="567"/>
      <c r="BB48" s="20"/>
      <c r="BC48" s="20"/>
      <c r="BD48" s="120"/>
      <c r="BE48" s="120"/>
      <c r="BF48" s="149"/>
      <c r="BG48" s="86"/>
      <c r="BH48" s="589"/>
      <c r="BI48" s="589"/>
      <c r="BJ48" s="587" t="s">
        <v>494</v>
      </c>
      <c r="BK48" s="20"/>
      <c r="BL48" s="20"/>
      <c r="BM48" s="85"/>
      <c r="BN48" s="85"/>
      <c r="BO48" s="149"/>
      <c r="BP48" s="86"/>
      <c r="BQ48" s="598"/>
      <c r="BR48" s="598"/>
      <c r="BS48" s="587"/>
      <c r="BT48" s="119"/>
      <c r="BU48" s="119"/>
      <c r="BV48" s="119"/>
      <c r="BW48" s="119"/>
      <c r="BX48" s="119"/>
      <c r="BY48" s="119"/>
      <c r="BZ48" s="119"/>
      <c r="CA48" s="119"/>
      <c r="CB48" s="119"/>
      <c r="CC48" s="93"/>
      <c r="CD48" s="93"/>
      <c r="CE48" s="93"/>
      <c r="CF48" s="93"/>
      <c r="CG48" s="93"/>
      <c r="CH48" s="93"/>
      <c r="CI48" s="93"/>
      <c r="CJ48" s="93"/>
      <c r="CK48" s="93"/>
      <c r="CY48" s="567">
        <f>VLOOKUP(N48,[10]Validacion!$I$15:$M$19,2,FALSE)</f>
        <v>2</v>
      </c>
      <c r="CZ48" s="567">
        <f>VLOOKUP(O48,[10]Validacion!$I$23:$J$27,2,FALSE)</f>
        <v>4</v>
      </c>
      <c r="DD48" s="567">
        <f>VLOOKUP($N48,[10]Validacion!$I$15:$M$19,2,FALSE)</f>
        <v>2</v>
      </c>
      <c r="DE48" s="567">
        <f>IF(AF48="Fuerte",DD48-2,IF(AND(AF48="Moderado",AG48="Directamente",AH48="Directamente"),DD48-1,IF(AND(AF48="Moderado",AG48="No Disminuye",AH48="Directamente"),DD48,IF(AND(AF48="Moderado",AG48="Directamente",AH48="No Disminuye"),DD48-1,DD48))))</f>
        <v>0</v>
      </c>
      <c r="DF48" s="567">
        <f>VLOOKUP($O48,[10]Validacion!$I$23:$J$27,2,FALSE)</f>
        <v>4</v>
      </c>
      <c r="DG48" s="570">
        <f>IF(AF48="Fuerte",DF48,IF(AND(AF48="Moderado",AG48="Directamente",AH48="Directamente"),DF48-1,IF(AND(AF48="Moderado",AG48="No Disminuye",AH48="Directamente"),DF48-1,IF(AND(AF48="Moderado",AG48="Directamente",AH48="No Disminuye"),DF48,DF48))))</f>
        <v>4</v>
      </c>
    </row>
    <row r="49" spans="1:111" ht="86.3" customHeight="1" x14ac:dyDescent="0.25">
      <c r="A49" s="565"/>
      <c r="B49" s="565"/>
      <c r="C49" s="565"/>
      <c r="D49" s="601"/>
      <c r="E49" s="565"/>
      <c r="F49" s="565"/>
      <c r="L49" s="565"/>
      <c r="M49" s="575"/>
      <c r="N49" s="572"/>
      <c r="O49" s="572"/>
      <c r="P49" s="572"/>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73"/>
      <c r="AF49" s="572"/>
      <c r="AG49" s="572"/>
      <c r="AH49" s="572"/>
      <c r="AI49" s="572"/>
      <c r="AJ49" s="572"/>
      <c r="AK49" s="572"/>
      <c r="AL49" s="572"/>
      <c r="AM49" s="93" t="s">
        <v>496</v>
      </c>
      <c r="AN49" s="93" t="s">
        <v>497</v>
      </c>
      <c r="AO49" s="93" t="s">
        <v>492</v>
      </c>
      <c r="AP49" s="84">
        <v>43467</v>
      </c>
      <c r="AQ49" s="84">
        <v>43830</v>
      </c>
      <c r="AR49" s="93" t="s">
        <v>498</v>
      </c>
      <c r="AS49" s="20"/>
      <c r="AT49" s="20"/>
      <c r="AU49" s="587"/>
      <c r="AV49" s="587"/>
      <c r="AW49" s="592"/>
      <c r="AX49" s="594"/>
      <c r="AY49" s="568"/>
      <c r="AZ49" s="95"/>
      <c r="BA49" s="568"/>
      <c r="BB49" s="20"/>
      <c r="BC49" s="20"/>
      <c r="BD49" s="587"/>
      <c r="BE49" s="587"/>
      <c r="BF49" s="592"/>
      <c r="BG49" s="594"/>
      <c r="BH49" s="597"/>
      <c r="BI49" s="597"/>
      <c r="BJ49" s="596"/>
      <c r="BK49" s="20"/>
      <c r="BL49" s="20"/>
      <c r="BM49" s="587"/>
      <c r="BN49" s="587"/>
      <c r="BO49" s="592"/>
      <c r="BP49" s="594"/>
      <c r="BQ49" s="599"/>
      <c r="BR49" s="599"/>
      <c r="BS49" s="596"/>
      <c r="BT49" s="119"/>
      <c r="BU49" s="119"/>
      <c r="BV49" s="119"/>
      <c r="BW49" s="119"/>
      <c r="BX49" s="119"/>
      <c r="BY49" s="119"/>
      <c r="BZ49" s="119"/>
      <c r="CA49" s="119"/>
      <c r="CB49" s="119"/>
      <c r="CC49" s="93"/>
      <c r="CD49" s="93"/>
      <c r="CE49" s="93"/>
      <c r="CF49" s="93"/>
      <c r="CG49" s="93"/>
      <c r="CH49" s="93"/>
      <c r="CI49" s="93"/>
      <c r="CJ49" s="93"/>
      <c r="CK49" s="93"/>
      <c r="CY49" s="568"/>
      <c r="CZ49" s="568"/>
      <c r="DD49" s="568"/>
      <c r="DE49" s="568"/>
      <c r="DF49" s="568"/>
      <c r="DG49" s="570"/>
    </row>
    <row r="50" spans="1:111" ht="104.95" customHeight="1" x14ac:dyDescent="0.25">
      <c r="A50" s="565"/>
      <c r="B50" s="565"/>
      <c r="C50" s="565"/>
      <c r="D50" s="601"/>
      <c r="E50" s="565"/>
      <c r="F50" s="565"/>
      <c r="L50" s="565"/>
      <c r="M50" s="575"/>
      <c r="N50" s="572"/>
      <c r="O50" s="572"/>
      <c r="P50" s="572"/>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73"/>
      <c r="AF50" s="572"/>
      <c r="AG50" s="572"/>
      <c r="AH50" s="572"/>
      <c r="AI50" s="572"/>
      <c r="AJ50" s="572"/>
      <c r="AK50" s="572"/>
      <c r="AL50" s="572"/>
      <c r="AM50" s="93" t="s">
        <v>500</v>
      </c>
      <c r="AN50" s="93" t="s">
        <v>501</v>
      </c>
      <c r="AO50" s="93" t="s">
        <v>492</v>
      </c>
      <c r="AP50" s="84">
        <v>43467</v>
      </c>
      <c r="AQ50" s="84">
        <v>43830</v>
      </c>
      <c r="AR50" s="93" t="s">
        <v>502</v>
      </c>
      <c r="AS50" s="20"/>
      <c r="AT50" s="20"/>
      <c r="AU50" s="588"/>
      <c r="AV50" s="588"/>
      <c r="AW50" s="593"/>
      <c r="AX50" s="595"/>
      <c r="AY50" s="569"/>
      <c r="AZ50" s="96"/>
      <c r="BA50" s="569"/>
      <c r="BB50" s="20"/>
      <c r="BC50" s="20"/>
      <c r="BD50" s="588"/>
      <c r="BE50" s="588"/>
      <c r="BF50" s="593"/>
      <c r="BG50" s="595"/>
      <c r="BH50" s="590"/>
      <c r="BI50" s="590"/>
      <c r="BJ50" s="588"/>
      <c r="BK50" s="20"/>
      <c r="BL50" s="20"/>
      <c r="BM50" s="588"/>
      <c r="BN50" s="588"/>
      <c r="BO50" s="593"/>
      <c r="BP50" s="595"/>
      <c r="BQ50" s="600"/>
      <c r="BR50" s="600"/>
      <c r="BS50" s="588"/>
      <c r="BT50" s="119"/>
      <c r="BU50" s="119"/>
      <c r="BV50" s="119"/>
      <c r="BW50" s="119"/>
      <c r="BX50" s="119"/>
      <c r="BY50" s="119"/>
      <c r="BZ50" s="119"/>
      <c r="CA50" s="119"/>
      <c r="CB50" s="119"/>
      <c r="CC50" s="93"/>
      <c r="CD50" s="93"/>
      <c r="CE50" s="93"/>
      <c r="CF50" s="93"/>
      <c r="CG50" s="93"/>
      <c r="CH50" s="93"/>
      <c r="CI50" s="93"/>
      <c r="CJ50" s="93"/>
      <c r="CK50" s="93"/>
      <c r="CY50" s="569"/>
      <c r="CZ50" s="569"/>
      <c r="DD50" s="568"/>
      <c r="DE50" s="568"/>
      <c r="DF50" s="568"/>
      <c r="DG50" s="570"/>
    </row>
    <row r="51" spans="1:111" ht="108.7" customHeight="1" x14ac:dyDescent="0.25">
      <c r="A51" s="565" t="s">
        <v>24</v>
      </c>
      <c r="B51" s="565" t="s">
        <v>27</v>
      </c>
      <c r="C51" s="565" t="s">
        <v>27</v>
      </c>
      <c r="D51" s="591" t="s">
        <v>227</v>
      </c>
      <c r="E51" s="578" t="s">
        <v>503</v>
      </c>
      <c r="F51" s="565" t="s">
        <v>504</v>
      </c>
      <c r="L51" s="565" t="s">
        <v>505</v>
      </c>
      <c r="M51" s="565" t="s">
        <v>506</v>
      </c>
      <c r="N51" s="572" t="s">
        <v>10</v>
      </c>
      <c r="O51" s="572" t="s">
        <v>14</v>
      </c>
      <c r="P51" s="572" t="str">
        <f>INDEX([10]Validacion!$C$15:$G$19,'Mapa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72">
        <f>(IF(AD51="Fuerte",100,IF(AD51="Moderado",50,0))+IF(AD52="Fuerte",100,IF(AD52="Moderado",50,0)))/2</f>
        <v>100</v>
      </c>
      <c r="AF51" s="572" t="str">
        <f>IF(AE51=100,"Fuerte",IF(OR(AE51=99,AE51&gt;=50),"Moderado","Débil"))</f>
        <v>Fuerte</v>
      </c>
      <c r="AG51" s="572" t="s">
        <v>150</v>
      </c>
      <c r="AH51" s="572" t="s">
        <v>152</v>
      </c>
      <c r="AI51" s="572" t="str">
        <f>VLOOKUP(IF(DE51=0,DE51+1,DE51),[10]Validacion!$J$15:$K$19,2,FALSE)</f>
        <v>Rara Vez</v>
      </c>
      <c r="AJ51" s="572" t="str">
        <f>VLOOKUP(IF(DG51=0,DG51+1,DG51),[10]Validacion!$J$23:$K$27,2,FALSE)</f>
        <v>Mayor</v>
      </c>
      <c r="AK51" s="572" t="str">
        <f>INDEX([10]Validacion!$C$15:$G$19,IF(DE51=0,DE51+1,'Mapa de Riesgos'!DE51:DE52),IF(DG51=0,DG51+1,'Mapa de Riesgos'!DG51:DG52))</f>
        <v>Alta</v>
      </c>
      <c r="AL51" s="572" t="s">
        <v>226</v>
      </c>
      <c r="AM51" s="93" t="s">
        <v>508</v>
      </c>
      <c r="AN51" s="93" t="s">
        <v>509</v>
      </c>
      <c r="AO51" s="93" t="s">
        <v>510</v>
      </c>
      <c r="AP51" s="84">
        <v>43467</v>
      </c>
      <c r="AQ51" s="84">
        <v>43830</v>
      </c>
      <c r="AR51" s="93" t="s">
        <v>511</v>
      </c>
      <c r="AS51" s="20"/>
      <c r="AT51" s="20"/>
      <c r="AU51" s="93"/>
      <c r="AV51" s="93"/>
      <c r="AW51" s="121"/>
      <c r="AX51" s="86"/>
      <c r="AY51" s="567"/>
      <c r="AZ51" s="94"/>
      <c r="BA51" s="567"/>
      <c r="BB51" s="20"/>
      <c r="BC51" s="20"/>
      <c r="BD51" s="93"/>
      <c r="BE51" s="148"/>
      <c r="BF51" s="124"/>
      <c r="BG51" s="86"/>
      <c r="BH51" s="567"/>
      <c r="BI51" s="567"/>
      <c r="BJ51" s="589"/>
      <c r="BK51" s="20"/>
      <c r="BL51" s="20"/>
      <c r="BM51" s="93"/>
      <c r="BN51" s="93"/>
      <c r="BO51" s="124"/>
      <c r="BP51" s="86"/>
      <c r="BQ51" s="587"/>
      <c r="BR51" s="587"/>
      <c r="BS51" s="587"/>
      <c r="BT51" s="119"/>
      <c r="BU51" s="119"/>
      <c r="BV51" s="119"/>
      <c r="BW51" s="119"/>
      <c r="BX51" s="119"/>
      <c r="BY51" s="119"/>
      <c r="BZ51" s="119"/>
      <c r="CA51" s="119"/>
      <c r="CB51" s="119"/>
      <c r="CC51" s="93"/>
      <c r="CD51" s="93"/>
      <c r="CE51" s="93"/>
      <c r="CF51" s="93"/>
      <c r="CG51" s="93"/>
      <c r="CH51" s="93"/>
      <c r="CI51" s="93"/>
      <c r="CJ51" s="93"/>
      <c r="CK51" s="93"/>
      <c r="CY51" s="567">
        <f>VLOOKUP(N51,[10]Validacion!$I$15:$M$19,2,FALSE)</f>
        <v>2</v>
      </c>
      <c r="CZ51" s="567">
        <f>VLOOKUP(O51,[10]Validacion!$I$23:$J$27,2,FALSE)</f>
        <v>4</v>
      </c>
      <c r="DD51" s="567">
        <f>VLOOKUP($N51,[10]Validacion!$I$15:$M$19,2,FALSE)</f>
        <v>2</v>
      </c>
      <c r="DE51" s="567">
        <f>IF(AF51="Fuerte",DD51-2,IF(AND(AF51="Moderado",AG51="Directamente",AH51="Directamente"),DD51-1,IF(AND(AF51="Moderado",AG51="No Disminuye",AH51="Directamente"),DD51,IF(AND(AF51="Moderado",AG51="Directamente",AH51="No Disminuye"),DD51-1,DD51))))</f>
        <v>0</v>
      </c>
      <c r="DF51" s="567">
        <f>VLOOKUP($O51,[10]Validacion!$I$23:$J$27,2,FALSE)</f>
        <v>4</v>
      </c>
      <c r="DG51" s="570">
        <f>IF(AF51="Fuerte",DF51,IF(AND(AF51="Moderado",AG51="Directamente",AH51="Directamente"),DF51-1,IF(AND(AF51="Moderado",AG51="No Disminuye",AH51="Directamente"),DF51-1,IF(AND(AF51="Moderado",AG51="Directamente",AH51="No Disminuye"),DF51,DF51))))</f>
        <v>4</v>
      </c>
    </row>
    <row r="52" spans="1:111" ht="93.25" customHeight="1" x14ac:dyDescent="0.25">
      <c r="A52" s="565"/>
      <c r="B52" s="565"/>
      <c r="C52" s="565"/>
      <c r="D52" s="591"/>
      <c r="E52" s="578"/>
      <c r="F52" s="565"/>
      <c r="L52" s="565"/>
      <c r="M52" s="565"/>
      <c r="N52" s="572"/>
      <c r="O52" s="572"/>
      <c r="P52" s="572"/>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72"/>
      <c r="AF52" s="572"/>
      <c r="AG52" s="572"/>
      <c r="AH52" s="572"/>
      <c r="AI52" s="572"/>
      <c r="AJ52" s="572"/>
      <c r="AK52" s="572"/>
      <c r="AL52" s="572"/>
      <c r="AM52" s="93" t="s">
        <v>513</v>
      </c>
      <c r="AN52" s="93" t="s">
        <v>514</v>
      </c>
      <c r="AO52" s="93" t="s">
        <v>510</v>
      </c>
      <c r="AP52" s="84">
        <v>43467</v>
      </c>
      <c r="AQ52" s="84">
        <v>43830</v>
      </c>
      <c r="AR52" s="93" t="s">
        <v>515</v>
      </c>
      <c r="AS52" s="20"/>
      <c r="AT52" s="20"/>
      <c r="AU52" s="93"/>
      <c r="AV52" s="93"/>
      <c r="AW52" s="115"/>
      <c r="AX52" s="86"/>
      <c r="AY52" s="569"/>
      <c r="AZ52" s="96"/>
      <c r="BA52" s="569"/>
      <c r="BB52" s="20"/>
      <c r="BC52" s="20"/>
      <c r="BD52" s="93"/>
      <c r="BE52" s="93"/>
      <c r="BF52" s="115"/>
      <c r="BG52" s="145"/>
      <c r="BH52" s="569"/>
      <c r="BI52" s="569"/>
      <c r="BJ52" s="590"/>
      <c r="BK52" s="20"/>
      <c r="BL52" s="20"/>
      <c r="BM52" s="93"/>
      <c r="BN52" s="93"/>
      <c r="BO52" s="115"/>
      <c r="BP52" s="145"/>
      <c r="BQ52" s="588"/>
      <c r="BR52" s="588"/>
      <c r="BS52" s="588"/>
      <c r="BT52" s="119"/>
      <c r="BU52" s="119"/>
      <c r="BV52" s="119"/>
      <c r="BW52" s="119"/>
      <c r="BX52" s="119"/>
      <c r="BY52" s="119"/>
      <c r="BZ52" s="119"/>
      <c r="CA52" s="119"/>
      <c r="CB52" s="119"/>
      <c r="CC52" s="93"/>
      <c r="CD52" s="93"/>
      <c r="CE52" s="93"/>
      <c r="CF52" s="93"/>
      <c r="CG52" s="93"/>
      <c r="CH52" s="93"/>
      <c r="CI52" s="93"/>
      <c r="CJ52" s="93"/>
      <c r="CK52" s="93"/>
      <c r="CY52" s="569"/>
      <c r="CZ52" s="569"/>
      <c r="DD52" s="568"/>
      <c r="DE52" s="568"/>
      <c r="DF52" s="568"/>
      <c r="DG52" s="570"/>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INDEX([10]Validacion!$C$15:$G$19,'Mapa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VLOOKUP(IF(DE53=0,DE53+1,DE53),[10]Validacion!$J$15:$K$19,2,FALSE)</f>
        <v>Rara Vez</v>
      </c>
      <c r="AJ53" s="90" t="str">
        <f>VLOOKUP(IF(DG53=0,DG53+1,DG53),[10]Validacion!$J$23:$K$27,2,FALSE)</f>
        <v>Mayor</v>
      </c>
      <c r="AK53" s="90" t="str">
        <f>INDEX([10]Validacion!$C$15:$G$19,IF(DE53=0,DE53+1,'Mapa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VLOOKUP(N53,[10]Validacion!$I$15:$M$19,2,FALSE)</f>
        <v>3</v>
      </c>
      <c r="CZ53" s="94">
        <f>VLOOKUP(O53,[10]Validacion!$I$23:$J$27,2,FALSE)</f>
        <v>4</v>
      </c>
      <c r="DD53" s="94">
        <f>VLOOKUP($N53,[10]Validacion!$I$15:$M$19,2,FALSE)</f>
        <v>3</v>
      </c>
      <c r="DE53" s="94">
        <f>IF(AF53="Fuerte",DD53-2,IF(AND(AF53="Moderado",AG53="Directamente",AH53="Directamente"),DD53-1,IF(AND(AF53="Moderado",AG53="No Disminuye",AH53="Directamente"),DD53,IF(AND(AF53="Moderado",AG53="Directamente",AH53="No Disminuye"),DD53-1,DD53))))</f>
        <v>1</v>
      </c>
      <c r="DF53" s="94">
        <f>VLOOKUP($O53,[10]Validacion!$I$23:$J$27,2,FALSE)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65" t="s">
        <v>24</v>
      </c>
      <c r="B54" s="565" t="s">
        <v>27</v>
      </c>
      <c r="C54" s="565" t="s">
        <v>27</v>
      </c>
      <c r="D54" s="585" t="s">
        <v>219</v>
      </c>
      <c r="E54" s="586" t="s">
        <v>524</v>
      </c>
      <c r="F54" s="586" t="s">
        <v>525</v>
      </c>
      <c r="L54" s="578" t="s">
        <v>526</v>
      </c>
      <c r="M54" s="586" t="s">
        <v>527</v>
      </c>
      <c r="N54" s="580" t="s">
        <v>11</v>
      </c>
      <c r="O54" s="580" t="s">
        <v>14</v>
      </c>
      <c r="P54" s="580" t="str">
        <f>INDEX([10]Validacion!$C$15:$G$19,'Mapa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73">
        <f>(IF(AD54="Fuerte",100,IF(AD54="Moderado",50,0))+IF(AD55="Fuerte",100,IF(AD55="Moderado",50,0))+IF(AD56="Fuerte",100,IF(AD56="Moderado",50,0))+IF(AD57="Fuerte",100,IF(AD57="Moderado",50,0)))/4</f>
        <v>100</v>
      </c>
      <c r="AF54" s="580" t="str">
        <f>IF(AE54=100,"Fuerte",IF(OR(AE54=99,AE54&gt;=50),"Moderado","Débil"))</f>
        <v>Fuerte</v>
      </c>
      <c r="AG54" s="580" t="s">
        <v>150</v>
      </c>
      <c r="AH54" s="580" t="s">
        <v>152</v>
      </c>
      <c r="AI54" s="572" t="str">
        <f>VLOOKUP(IF(DE54=0,DE54+1,IF(DE54=-1,DE54+2,DE54)),[10]Validacion!$J$15:$K$19,2,FALSE)</f>
        <v>Rara Vez</v>
      </c>
      <c r="AJ54" s="580" t="str">
        <f>VLOOKUP(IF(DG54=0,DG54+1,DG54),[10]Validacion!$J$23:$K$27,2,FALSE)</f>
        <v>Mayor</v>
      </c>
      <c r="AK54" s="580" t="str">
        <f>INDEX([10]Validacion!$C$15:$G$19,IF(DE54=0,DE54+1,IF(DE54=-1,DE54+2,'Mapa de Riesgos'!DE54:DE57)),IF(DG54=0,DG54+1,'Mapa de Riesgos'!DG54:DG57))</f>
        <v>Alta</v>
      </c>
      <c r="AL54" s="580" t="s">
        <v>226</v>
      </c>
      <c r="AM54" s="116" t="s">
        <v>529</v>
      </c>
      <c r="AN54" s="116" t="s">
        <v>530</v>
      </c>
      <c r="AO54" s="116" t="s">
        <v>531</v>
      </c>
      <c r="AP54" s="84">
        <v>43467</v>
      </c>
      <c r="AQ54" s="84">
        <v>43830</v>
      </c>
      <c r="AR54" s="93" t="s">
        <v>532</v>
      </c>
      <c r="AS54" s="20"/>
      <c r="AT54" s="20"/>
      <c r="AU54" s="93"/>
      <c r="AV54" s="93"/>
      <c r="AW54" s="90"/>
      <c r="AX54" s="86"/>
      <c r="AY54" s="567"/>
      <c r="AZ54" s="94"/>
      <c r="BA54" s="567"/>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67">
        <f>VLOOKUP(N54,[10]Validacion!$I$15:$M$19,2,FALSE)</f>
        <v>1</v>
      </c>
      <c r="CZ54" s="567">
        <f>VLOOKUP(O54,[10]Validacion!$I$23:$J$27,2,FALSE)</f>
        <v>4</v>
      </c>
      <c r="DD54" s="567">
        <f>VLOOKUP($N54,[10]Validacion!$I$15:$M$19,2,FALSE)</f>
        <v>1</v>
      </c>
      <c r="DE54" s="567">
        <f>IF(AF54="Fuerte",DD54-2,IF(AND(AF54="Moderado",AG54="Directamente",AH54="Directamente"),DD54-1,IF(AND(AF54="Moderado",AG54="No Disminuye",AH54="Directamente"),DD54,IF(AND(AF54="Moderado",AG54="Directamente",AH54="No Disminuye"),DD54-1,DD54))))</f>
        <v>-1</v>
      </c>
      <c r="DF54" s="567">
        <f>VLOOKUP($O54,[10]Validacion!$I$23:$J$27,2,FALSE)</f>
        <v>4</v>
      </c>
      <c r="DG54" s="570">
        <f>IF(AF54="Fuerte",DF54,IF(AND(AF54="Moderado",AG54="Directamente",AH54="Directamente"),DF54-1,IF(AND(AF54="Moderado",AG54="No Disminuye",AH54="Directamente"),DF54-1,IF(AND(AF54="Moderado",AG54="Directamente",AH54="No Disminuye"),DF54,DF54))))</f>
        <v>4</v>
      </c>
    </row>
    <row r="55" spans="1:111" ht="115.5" customHeight="1" x14ac:dyDescent="0.25">
      <c r="A55" s="565"/>
      <c r="B55" s="565"/>
      <c r="C55" s="565"/>
      <c r="D55" s="585"/>
      <c r="E55" s="586"/>
      <c r="F55" s="586"/>
      <c r="L55" s="578"/>
      <c r="M55" s="586"/>
      <c r="N55" s="580"/>
      <c r="O55" s="580"/>
      <c r="P55" s="580"/>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73"/>
      <c r="AF55" s="580"/>
      <c r="AG55" s="580"/>
      <c r="AH55" s="580"/>
      <c r="AI55" s="572"/>
      <c r="AJ55" s="580"/>
      <c r="AK55" s="580"/>
      <c r="AL55" s="580"/>
      <c r="AM55" s="116" t="s">
        <v>534</v>
      </c>
      <c r="AN55" s="116" t="s">
        <v>535</v>
      </c>
      <c r="AO55" s="116" t="s">
        <v>531</v>
      </c>
      <c r="AP55" s="84">
        <v>43467</v>
      </c>
      <c r="AQ55" s="84">
        <v>43830</v>
      </c>
      <c r="AR55" s="93" t="s">
        <v>536</v>
      </c>
      <c r="AS55" s="141"/>
      <c r="AT55" s="141"/>
      <c r="AU55" s="93"/>
      <c r="AV55" s="93"/>
      <c r="AW55" s="90"/>
      <c r="AX55" s="86"/>
      <c r="AY55" s="568"/>
      <c r="AZ55" s="95"/>
      <c r="BA55" s="568"/>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68"/>
      <c r="CZ55" s="568"/>
      <c r="DD55" s="568"/>
      <c r="DE55" s="568"/>
      <c r="DF55" s="568"/>
      <c r="DG55" s="570"/>
    </row>
    <row r="56" spans="1:111" ht="92.25" customHeight="1" x14ac:dyDescent="0.25">
      <c r="A56" s="565"/>
      <c r="B56" s="565"/>
      <c r="C56" s="565"/>
      <c r="D56" s="585"/>
      <c r="E56" s="586"/>
      <c r="F56" s="586"/>
      <c r="L56" s="578"/>
      <c r="M56" s="586"/>
      <c r="N56" s="580"/>
      <c r="O56" s="580"/>
      <c r="P56" s="580"/>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73"/>
      <c r="AF56" s="580"/>
      <c r="AG56" s="580"/>
      <c r="AH56" s="580"/>
      <c r="AI56" s="572"/>
      <c r="AJ56" s="580"/>
      <c r="AK56" s="580"/>
      <c r="AL56" s="580"/>
      <c r="AM56" s="116" t="s">
        <v>538</v>
      </c>
      <c r="AN56" s="116" t="s">
        <v>539</v>
      </c>
      <c r="AO56" s="116" t="s">
        <v>531</v>
      </c>
      <c r="AP56" s="84">
        <v>43467</v>
      </c>
      <c r="AQ56" s="84">
        <v>43830</v>
      </c>
      <c r="AR56" s="93" t="s">
        <v>540</v>
      </c>
      <c r="AS56" s="581"/>
      <c r="AT56" s="583"/>
      <c r="AU56" s="93"/>
      <c r="AV56" s="93"/>
      <c r="AW56" s="90"/>
      <c r="AX56" s="86"/>
      <c r="AY56" s="568"/>
      <c r="AZ56" s="95"/>
      <c r="BA56" s="568"/>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68"/>
      <c r="CZ56" s="568"/>
      <c r="DD56" s="568"/>
      <c r="DE56" s="568"/>
      <c r="DF56" s="568"/>
      <c r="DG56" s="570"/>
    </row>
    <row r="57" spans="1:111" ht="84.25" customHeight="1" x14ac:dyDescent="0.25">
      <c r="A57" s="565"/>
      <c r="B57" s="565"/>
      <c r="C57" s="565"/>
      <c r="D57" s="585"/>
      <c r="E57" s="586"/>
      <c r="F57" s="586"/>
      <c r="L57" s="578"/>
      <c r="M57" s="586"/>
      <c r="N57" s="580"/>
      <c r="O57" s="580"/>
      <c r="P57" s="580"/>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73"/>
      <c r="AF57" s="580"/>
      <c r="AG57" s="580"/>
      <c r="AH57" s="580"/>
      <c r="AI57" s="572"/>
      <c r="AJ57" s="580"/>
      <c r="AK57" s="580"/>
      <c r="AL57" s="580"/>
      <c r="AM57" s="116" t="s">
        <v>542</v>
      </c>
      <c r="AN57" s="116" t="s">
        <v>543</v>
      </c>
      <c r="AO57" s="116" t="s">
        <v>531</v>
      </c>
      <c r="AP57" s="84">
        <v>43467</v>
      </c>
      <c r="AQ57" s="84">
        <v>43830</v>
      </c>
      <c r="AR57" s="93" t="s">
        <v>544</v>
      </c>
      <c r="AS57" s="582"/>
      <c r="AT57" s="584"/>
      <c r="AU57" s="93"/>
      <c r="AV57" s="93"/>
      <c r="AW57" s="90"/>
      <c r="AX57" s="86"/>
      <c r="AY57" s="569"/>
      <c r="AZ57" s="96"/>
      <c r="BA57" s="569"/>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69"/>
      <c r="CZ57" s="569"/>
      <c r="DD57" s="568"/>
      <c r="DE57" s="568"/>
      <c r="DF57" s="568"/>
      <c r="DG57" s="570"/>
    </row>
    <row r="58" spans="1:111" ht="129.25" customHeight="1" x14ac:dyDescent="0.25">
      <c r="A58" s="565" t="s">
        <v>53</v>
      </c>
      <c r="B58" s="565" t="s">
        <v>27</v>
      </c>
      <c r="C58" s="565" t="s">
        <v>27</v>
      </c>
      <c r="D58" s="579" t="s">
        <v>220</v>
      </c>
      <c r="E58" s="565" t="s">
        <v>545</v>
      </c>
      <c r="F58" s="565" t="s">
        <v>546</v>
      </c>
      <c r="L58" s="565" t="s">
        <v>547</v>
      </c>
      <c r="M58" s="578" t="s">
        <v>548</v>
      </c>
      <c r="N58" s="572" t="s">
        <v>9</v>
      </c>
      <c r="O58" s="572" t="s">
        <v>14</v>
      </c>
      <c r="P58" s="572" t="str">
        <f>INDEX([10]Validacion!$C$15:$G$19,'Mapa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72">
        <f>(IF(AD58="Fuerte",100,IF(AD58="Moderado",50,0))+IF(AD59="Fuerte",100,IF(AD59="Moderado",50,0)))/2</f>
        <v>100</v>
      </c>
      <c r="AF58" s="572" t="str">
        <f>IF(AE58=100,"Fuerte",IF(OR(AE58=99,AE58&gt;=50),"Moderado","Débil"))</f>
        <v>Fuerte</v>
      </c>
      <c r="AG58" s="572" t="s">
        <v>150</v>
      </c>
      <c r="AH58" s="572" t="s">
        <v>152</v>
      </c>
      <c r="AI58" s="572" t="str">
        <f>VLOOKUP(IF(DE58=0,DE58+1,DE58),[10]Validacion!$J$15:$K$19,2,FALSE)</f>
        <v>Rara Vez</v>
      </c>
      <c r="AJ58" s="572" t="str">
        <f>VLOOKUP(IF(DG58=0,DG58+1,DG58),[10]Validacion!$J$23:$K$27,2,FALSE)</f>
        <v>Mayor</v>
      </c>
      <c r="AK58" s="572" t="str">
        <f>INDEX([10]Validacion!$C$15:$G$19,IF(DE58=0,DE58+1,'Mapa de Riesgos'!DE58:DE59),IF(DG58=0,DG58+1,'Mapa de Riesgos'!DG58:DG59))</f>
        <v>Alta</v>
      </c>
      <c r="AL58" s="572" t="s">
        <v>226</v>
      </c>
      <c r="AM58" s="116" t="s">
        <v>550</v>
      </c>
      <c r="AN58" s="93" t="s">
        <v>551</v>
      </c>
      <c r="AO58" s="93" t="s">
        <v>552</v>
      </c>
      <c r="AP58" s="84">
        <v>43467</v>
      </c>
      <c r="AQ58" s="84">
        <v>43830</v>
      </c>
      <c r="AR58" s="93" t="s">
        <v>553</v>
      </c>
      <c r="AS58" s="20"/>
      <c r="AT58" s="20"/>
      <c r="AU58" s="93"/>
      <c r="AV58" s="93"/>
      <c r="AW58" s="121"/>
      <c r="AX58" s="86"/>
      <c r="AY58" s="576"/>
      <c r="AZ58" s="155"/>
      <c r="BA58" s="567"/>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67">
        <f>VLOOKUP(N58,[10]Validacion!$I$15:$M$19,2,FALSE)</f>
        <v>3</v>
      </c>
      <c r="CZ58" s="567">
        <f>VLOOKUP(O58,[10]Validacion!$I$23:$J$27,2,FALSE)</f>
        <v>4</v>
      </c>
      <c r="DD58" s="567">
        <f>VLOOKUP($N58,[10]Validacion!$I$15:$M$19,2,FALSE)</f>
        <v>3</v>
      </c>
      <c r="DE58" s="567">
        <f>IF(AF58="Fuerte",DD58-2,IF(AND(AF58="Moderado",AG58="Directamente",AH58="Directamente"),DD58-1,IF(AND(AF58="Moderado",AG58="No Disminuye",AH58="Directamente"),DD58,IF(AND(AF58="Moderado",AG58="Directamente",AH58="No Disminuye"),DD58-1,DD58))))</f>
        <v>1</v>
      </c>
      <c r="DF58" s="567">
        <f>VLOOKUP($O58,[10]Validacion!$I$23:$J$27,2,FALSE)</f>
        <v>4</v>
      </c>
      <c r="DG58" s="570">
        <f>IF(AF58="Fuerte",DF58,IF(AND(AF58="Moderado",AG58="Directamente",AH58="Directamente"),DF58-1,IF(AND(AF58="Moderado",AG58="No Disminuye",AH58="Directamente"),DF58-1,IF(AND(AF58="Moderado",AG58="Directamente",AH58="No Disminuye"),DF58,DF58))))</f>
        <v>4</v>
      </c>
    </row>
    <row r="59" spans="1:111" ht="129.25" customHeight="1" thickBot="1" x14ac:dyDescent="0.3">
      <c r="A59" s="565"/>
      <c r="B59" s="565"/>
      <c r="C59" s="565"/>
      <c r="D59" s="579"/>
      <c r="E59" s="565"/>
      <c r="F59" s="565"/>
      <c r="L59" s="565"/>
      <c r="M59" s="578"/>
      <c r="N59" s="572"/>
      <c r="O59" s="572"/>
      <c r="P59" s="572"/>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72"/>
      <c r="AF59" s="572"/>
      <c r="AG59" s="572"/>
      <c r="AH59" s="572"/>
      <c r="AI59" s="572"/>
      <c r="AJ59" s="572"/>
      <c r="AK59" s="572"/>
      <c r="AL59" s="572"/>
      <c r="AM59" s="116" t="s">
        <v>555</v>
      </c>
      <c r="AN59" s="93" t="s">
        <v>556</v>
      </c>
      <c r="AO59" s="93" t="s">
        <v>552</v>
      </c>
      <c r="AP59" s="84">
        <v>43467</v>
      </c>
      <c r="AQ59" s="84">
        <v>43830</v>
      </c>
      <c r="AR59" s="93" t="s">
        <v>356</v>
      </c>
      <c r="AS59" s="156"/>
      <c r="AT59" s="156"/>
      <c r="AU59" s="93"/>
      <c r="AV59" s="93"/>
      <c r="AW59" s="139"/>
      <c r="AX59" s="86"/>
      <c r="AY59" s="577"/>
      <c r="AZ59" s="157"/>
      <c r="BA59" s="569"/>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69"/>
      <c r="CZ59" s="569"/>
      <c r="DD59" s="568"/>
      <c r="DE59" s="568"/>
      <c r="DF59" s="568"/>
      <c r="DG59" s="570"/>
    </row>
    <row r="60" spans="1:111" ht="174.25" customHeight="1" thickBot="1" x14ac:dyDescent="0.3">
      <c r="A60" s="565" t="s">
        <v>26</v>
      </c>
      <c r="B60" s="565" t="s">
        <v>196</v>
      </c>
      <c r="C60" s="565" t="s">
        <v>196</v>
      </c>
      <c r="D60" s="574" t="s">
        <v>156</v>
      </c>
      <c r="E60" s="565" t="s">
        <v>557</v>
      </c>
      <c r="F60" s="575" t="s">
        <v>558</v>
      </c>
      <c r="L60" s="575" t="s">
        <v>559</v>
      </c>
      <c r="M60" s="575" t="s">
        <v>560</v>
      </c>
      <c r="N60" s="572" t="s">
        <v>9</v>
      </c>
      <c r="O60" s="572" t="s">
        <v>14</v>
      </c>
      <c r="P60" s="572" t="str">
        <f>INDEX([10]Validacion!$C$15:$G$19,'Mapa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73">
        <f>(IF(AD60="Fuerte",100,IF(AD60="Moderado",50,0))+IF(AD61="Fuerte",100,IF(AD61="Moderado",50,0))+IF(AD62="Fuerte",100,IF(AD62="Moderado",50,0)))/3</f>
        <v>100</v>
      </c>
      <c r="AF60" s="572" t="str">
        <f>IF(AE60=100,"Fuerte",IF(OR(AE60=99,AE60&gt;=50),"Moderado","Débil"))</f>
        <v>Fuerte</v>
      </c>
      <c r="AG60" s="572" t="s">
        <v>150</v>
      </c>
      <c r="AH60" s="572" t="s">
        <v>152</v>
      </c>
      <c r="AI60" s="572" t="str">
        <f>VLOOKUP(IF(DE60=0,DE60+1,DE60),[10]Validacion!$J$15:$K$19,2,FALSE)</f>
        <v>Rara Vez</v>
      </c>
      <c r="AJ60" s="572" t="str">
        <f>VLOOKUP(IF(DG60=0,DG60+1,DG60),[10]Validacion!$J$23:$K$27,2,FALSE)</f>
        <v>Mayor</v>
      </c>
      <c r="AK60" s="572" t="str">
        <f>INDEX([10]Validacion!$C$15:$G$19,IF(DE60=0,DE60+1,'Mapa de Riesgos'!DE60:DE62),IF(DG60=0,DG60+1,'Mapa de Riesgos'!DG60:DG62))</f>
        <v>Alta</v>
      </c>
      <c r="AL60" s="572"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67">
        <f>VLOOKUP($N60,[10]Validacion!$I$15:$M$19,2,FALSE)</f>
        <v>3</v>
      </c>
      <c r="CZ60" s="567">
        <f>VLOOKUP($O60,[10]Validacion!$I$23:$J$27,2,FALSE)</f>
        <v>4</v>
      </c>
      <c r="DD60" s="567">
        <f>VLOOKUP($N60,[10]Validacion!$I$15:$M$19,2,FALSE)</f>
        <v>3</v>
      </c>
      <c r="DE60" s="567">
        <f>IF(AF60="Fuerte",DD60-2,IF(AND(AF60="Moderado",AG60="Directamente",AH60="Directamente"),DD60-1,IF(AND(AF60="Moderado",AG60="No Disminuye",AH60="Directamente"),DD60,IF(AND(AF60="Moderado",AG60="Directamente",AH60="No Disminuye"),DD60-1,DD60))))</f>
        <v>1</v>
      </c>
      <c r="DF60" s="567">
        <f>VLOOKUP($O60,[10]Validacion!$I$23:$J$27,2,FALSE)</f>
        <v>4</v>
      </c>
      <c r="DG60" s="570">
        <f>IF(AF60="Fuerte",DF60,IF(AND(AF60="Moderado",AG60="Directamente",AH60="Directamente"),DF60-1,IF(AND(AF60="Moderado",AG60="No Disminuye",AH60="Directamente"),DF60-1,IF(AND(AF60="Moderado",AG60="Directamente",AH60="No Disminuye"),DF60,DF60))))</f>
        <v>4</v>
      </c>
    </row>
    <row r="61" spans="1:111" ht="145.55000000000001" customHeight="1" x14ac:dyDescent="0.25">
      <c r="A61" s="565"/>
      <c r="B61" s="565"/>
      <c r="C61" s="565"/>
      <c r="D61" s="574"/>
      <c r="E61" s="565"/>
      <c r="F61" s="575"/>
      <c r="L61" s="575"/>
      <c r="M61" s="575"/>
      <c r="N61" s="572"/>
      <c r="O61" s="572"/>
      <c r="P61" s="572"/>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73"/>
      <c r="AF61" s="572"/>
      <c r="AG61" s="572"/>
      <c r="AH61" s="572"/>
      <c r="AI61" s="572"/>
      <c r="AJ61" s="572"/>
      <c r="AK61" s="572"/>
      <c r="AL61" s="572"/>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68"/>
      <c r="CZ61" s="568"/>
      <c r="DD61" s="568"/>
      <c r="DE61" s="568"/>
      <c r="DF61" s="568"/>
      <c r="DG61" s="570"/>
    </row>
    <row r="62" spans="1:111" ht="82.55" customHeight="1" x14ac:dyDescent="0.25">
      <c r="A62" s="565"/>
      <c r="B62" s="565"/>
      <c r="C62" s="565"/>
      <c r="D62" s="574"/>
      <c r="E62" s="565"/>
      <c r="F62" s="575"/>
      <c r="L62" s="575"/>
      <c r="M62" s="575"/>
      <c r="N62" s="572"/>
      <c r="O62" s="572"/>
      <c r="P62" s="572"/>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73"/>
      <c r="AF62" s="572"/>
      <c r="AG62" s="572"/>
      <c r="AH62" s="572"/>
      <c r="AI62" s="572"/>
      <c r="AJ62" s="572"/>
      <c r="AK62" s="572"/>
      <c r="AL62" s="572"/>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69"/>
      <c r="CZ62" s="569"/>
      <c r="DD62" s="569"/>
      <c r="DE62" s="569"/>
      <c r="DF62" s="569"/>
      <c r="DG62" s="570"/>
    </row>
    <row r="63" spans="1:111" ht="26.5" customHeight="1" x14ac:dyDescent="0.25"/>
    <row r="64" spans="1:111" ht="26.5" customHeight="1" x14ac:dyDescent="0.25"/>
    <row r="65" spans="1:129" ht="32.950000000000003" customHeight="1" x14ac:dyDescent="0.25">
      <c r="D65" s="571" t="s">
        <v>42</v>
      </c>
      <c r="E65" s="571"/>
      <c r="F65" s="571"/>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'[10]DATOS '!#REF!</xm:f>
          </x14:formula1>
          <xm:sqref>AL58:AL62 AL10:AL53</xm:sqref>
        </x14:dataValidation>
        <x14:dataValidation type="list" allowBlank="1" showInputMessage="1" showErrorMessage="1">
          <x14:formula1>
            <xm:f>'[10]DATOS '!#REF!</xm:f>
          </x14:formula1>
          <xm:sqref>AB10:AB62 R10:R14 R33:R62 R18:R31 AL54:AL57 A10:B62 C15:C62 D10:D62 N10:O62</xm:sqref>
        </x14:dataValidation>
        <x14:dataValidation type="list" allowBlank="1" showInputMessage="1" showErrorMessage="1">
          <x14:formula1>
            <xm:f>[12]Validacion!#REF!</xm:f>
          </x14:formula1>
          <xm:sqref>S32:Y32</xm:sqref>
        </x14:dataValidation>
        <x14:dataValidation type="list" allowBlank="1" showInputMessage="1" showErrorMessage="1">
          <x14:formula1>
            <xm:f>'[12]DATOS '!#REF!</xm:f>
          </x14:formula1>
          <xm:sqref>R32</xm:sqref>
        </x14:dataValidation>
        <x14:dataValidation type="list" allowBlank="1" showInputMessage="1" showErrorMessage="1">
          <x14:formula1>
            <xm:f>[13]Validacion!#REF!</xm:f>
          </x14:formula1>
          <xm:sqref>S15:Y17</xm:sqref>
        </x14:dataValidation>
        <x14:dataValidation type="list" allowBlank="1" showInputMessage="1" showErrorMessage="1">
          <x14:formula1>
            <xm:f>'[13]DATOS '!#REF!</xm:f>
          </x14:formula1>
          <xm:sqref>R15:R17</xm:sqref>
        </x14:dataValidation>
        <x14:dataValidation type="list" allowBlank="1" showInputMessage="1" showErrorMessage="1">
          <x14:formula1>
            <xm:f>[10]Validacion!#REF!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667" t="s">
        <v>4</v>
      </c>
      <c r="C12" s="670" t="s">
        <v>79</v>
      </c>
      <c r="D12" s="671"/>
      <c r="E12" s="671"/>
      <c r="F12" s="671"/>
      <c r="G12" s="672"/>
      <c r="H12" s="23"/>
      <c r="I12" s="23"/>
      <c r="J12" s="24" t="s">
        <v>80</v>
      </c>
      <c r="K12" s="23"/>
      <c r="L12" s="54"/>
      <c r="M12" s="23"/>
    </row>
    <row r="13" spans="1:19" ht="14.95" thickBot="1" x14ac:dyDescent="0.3">
      <c r="B13" s="668"/>
      <c r="C13" s="25">
        <v>1</v>
      </c>
      <c r="D13" s="25">
        <v>2</v>
      </c>
      <c r="E13" s="25">
        <v>3</v>
      </c>
      <c r="F13" s="25">
        <v>4</v>
      </c>
      <c r="G13" s="25">
        <v>5</v>
      </c>
      <c r="H13" s="23"/>
      <c r="I13" s="23"/>
      <c r="J13" s="23"/>
      <c r="K13" s="23"/>
      <c r="L13" s="54"/>
      <c r="M13" s="23"/>
    </row>
    <row r="14" spans="1:19" ht="17.5" customHeight="1" thickBot="1" x14ac:dyDescent="0.3">
      <c r="B14" s="669"/>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673" t="s">
        <v>127</v>
      </c>
      <c r="D32" s="673"/>
      <c r="E32" s="673" t="s">
        <v>128</v>
      </c>
      <c r="F32" s="673"/>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664" t="s">
        <v>143</v>
      </c>
      <c r="C41" s="664"/>
      <c r="D41" s="665" t="s">
        <v>144</v>
      </c>
      <c r="E41" s="665" t="s">
        <v>145</v>
      </c>
      <c r="F41" s="665" t="s">
        <v>146</v>
      </c>
      <c r="G41" s="665" t="s">
        <v>147</v>
      </c>
      <c r="H41" s="665" t="s">
        <v>148</v>
      </c>
      <c r="I41" s="64"/>
      <c r="J41" s="666" t="s">
        <v>149</v>
      </c>
      <c r="K41" s="666"/>
      <c r="L41" s="665" t="s">
        <v>144</v>
      </c>
      <c r="M41" s="665" t="s">
        <v>145</v>
      </c>
      <c r="N41" s="665" t="s">
        <v>146</v>
      </c>
      <c r="O41" s="665" t="s">
        <v>147</v>
      </c>
      <c r="P41" s="665" t="s">
        <v>148</v>
      </c>
    </row>
    <row r="42" spans="2:16" x14ac:dyDescent="0.25">
      <c r="B42" s="664"/>
      <c r="C42" s="664"/>
      <c r="D42" s="665"/>
      <c r="E42" s="665"/>
      <c r="F42" s="665"/>
      <c r="G42" s="665"/>
      <c r="H42" s="665"/>
      <c r="I42" s="64"/>
      <c r="J42" s="666"/>
      <c r="K42" s="666"/>
      <c r="L42" s="665"/>
      <c r="M42" s="665"/>
      <c r="N42" s="665"/>
      <c r="O42" s="665"/>
      <c r="P42" s="665"/>
    </row>
    <row r="43" spans="2:16" x14ac:dyDescent="0.25">
      <c r="B43" s="664"/>
      <c r="C43" s="664"/>
      <c r="D43" s="665"/>
      <c r="E43" s="665"/>
      <c r="F43" s="665"/>
      <c r="G43" s="665"/>
      <c r="H43" s="665"/>
      <c r="I43" s="64"/>
      <c r="J43" s="666"/>
      <c r="K43" s="666"/>
      <c r="L43" s="665"/>
      <c r="M43" s="665"/>
      <c r="N43" s="665"/>
      <c r="O43" s="665"/>
      <c r="P43" s="665"/>
    </row>
    <row r="44" spans="2:16" ht="28.55" x14ac:dyDescent="0.25">
      <c r="B44" s="664"/>
      <c r="C44" s="664"/>
      <c r="D44" s="65" t="s">
        <v>141</v>
      </c>
      <c r="E44" s="65" t="s">
        <v>150</v>
      </c>
      <c r="F44" s="65" t="s">
        <v>151</v>
      </c>
      <c r="G44" s="65">
        <v>2</v>
      </c>
      <c r="H44" s="65">
        <v>1</v>
      </c>
      <c r="I44" s="64"/>
      <c r="J44" s="666"/>
      <c r="K44" s="666"/>
      <c r="L44" s="66" t="s">
        <v>141</v>
      </c>
      <c r="M44" s="66" t="s">
        <v>150</v>
      </c>
      <c r="N44" s="66" t="s">
        <v>151</v>
      </c>
      <c r="O44" s="66">
        <v>2</v>
      </c>
      <c r="P44" s="66">
        <v>0</v>
      </c>
    </row>
    <row r="45" spans="2:16" ht="28.55" x14ac:dyDescent="0.25">
      <c r="B45" s="664"/>
      <c r="C45" s="664"/>
      <c r="D45" s="65" t="s">
        <v>15</v>
      </c>
      <c r="E45" s="65" t="s">
        <v>150</v>
      </c>
      <c r="F45" s="65" t="s">
        <v>150</v>
      </c>
      <c r="G45" s="65">
        <v>1</v>
      </c>
      <c r="H45" s="65">
        <v>1</v>
      </c>
      <c r="I45" s="64"/>
      <c r="J45" s="666"/>
      <c r="K45" s="666"/>
      <c r="L45" s="66" t="s">
        <v>15</v>
      </c>
      <c r="M45" s="66" t="s">
        <v>150</v>
      </c>
      <c r="N45" s="66" t="s">
        <v>150</v>
      </c>
      <c r="O45" s="66">
        <v>1</v>
      </c>
      <c r="P45" s="66">
        <v>0</v>
      </c>
    </row>
    <row r="46" spans="2:16" ht="42.8" x14ac:dyDescent="0.25">
      <c r="B46" s="664"/>
      <c r="C46" s="664"/>
      <c r="D46" s="65" t="s">
        <v>15</v>
      </c>
      <c r="E46" s="65" t="s">
        <v>152</v>
      </c>
      <c r="F46" s="65" t="s">
        <v>150</v>
      </c>
      <c r="G46" s="65">
        <v>0</v>
      </c>
      <c r="H46" s="65">
        <v>1</v>
      </c>
      <c r="I46" s="64"/>
      <c r="J46" s="666"/>
      <c r="K46" s="666"/>
      <c r="L46" s="66" t="s">
        <v>15</v>
      </c>
      <c r="M46" s="66" t="s">
        <v>152</v>
      </c>
      <c r="N46" s="66" t="s">
        <v>150</v>
      </c>
      <c r="O46" s="66">
        <v>0</v>
      </c>
      <c r="P46" s="66">
        <v>0</v>
      </c>
    </row>
    <row r="47" spans="2:16" ht="28.55" x14ac:dyDescent="0.25">
      <c r="B47" s="664"/>
      <c r="C47" s="664"/>
      <c r="D47" s="65" t="s">
        <v>15</v>
      </c>
      <c r="E47" s="65" t="s">
        <v>150</v>
      </c>
      <c r="F47" s="65" t="s">
        <v>152</v>
      </c>
      <c r="G47" s="65">
        <v>1</v>
      </c>
      <c r="H47" s="65">
        <v>0</v>
      </c>
      <c r="I47" s="64"/>
      <c r="J47" s="666"/>
      <c r="K47" s="666"/>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674" t="s">
        <v>4</v>
      </c>
      <c r="B1" s="674"/>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74" t="s">
        <v>12</v>
      </c>
      <c r="B8" s="674"/>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74" t="s">
        <v>6</v>
      </c>
      <c r="B15" s="674"/>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Calific impacto riesgos corrupc</vt:lpstr>
      <vt:lpstr>Contexto </vt:lpstr>
      <vt:lpstr>Tesoreria</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2019-10-21T19:39:46Z</dcterms:modified>
</cp:coreProperties>
</file>