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mmerae\Desktop\MATRICES DE RIESGO A  PUBLICAR 191019\MR-014. MATRIZ RIESGOS DE GESTION PROCESO GESTION DE TALENTO HUMANO\"/>
    </mc:Choice>
  </mc:AlternateContent>
  <bookViews>
    <workbookView xWindow="0" yWindow="0" windowWidth="20731" windowHeight="9971" tabRatio="609" activeTab="2"/>
  </bookViews>
  <sheets>
    <sheet name="Contexto" sheetId="45" r:id="rId1"/>
    <sheet name="Calific impacto riesgos corrupc" sheetId="42" state="hidden" r:id="rId2"/>
    <sheet name="Bienestar"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Bienestar!$E$40:$E$41</definedName>
    <definedName name="_xlnm._FilterDatabase" localSheetId="3" hidden="1">'Mapa de Riesgos'!$A$8:$DY$62</definedName>
    <definedName name="ACEPTABLE" localSheetId="2">#REF!*#REF!&lt;10</definedName>
    <definedName name="ACEPTABLE" localSheetId="1">#REF!*#REF!&lt;10</definedName>
    <definedName name="ACEPTABLE" localSheetId="0">#REF!*#REF!&lt;10</definedName>
    <definedName name="ACEPTABLE" localSheetId="3">#REF!*#REF!&lt;10</definedName>
    <definedName name="ACEPTABLE">#REF!*#REF!&lt;10</definedName>
    <definedName name="AGENTE" localSheetId="2">'[1]LISTA PARA VALIDACION'!#REF!</definedName>
    <definedName name="AGENTE" localSheetId="1">'[1]LISTA PARA VALIDACION'!#REF!</definedName>
    <definedName name="AGENTE" localSheetId="0">'[2]LISTA PARA VALIDACION'!#REF!</definedName>
    <definedName name="AGENTE" localSheetId="3">'[1]LISTA PARA VALIDACION'!#REF!</definedName>
    <definedName name="AGENTE">'[1]LISTA PARA VALIDACION'!#REF!</definedName>
    <definedName name="Asumir_Riesgo" localSheetId="2">#REF!</definedName>
    <definedName name="Asumir_Riesgo" localSheetId="1">#REF!</definedName>
    <definedName name="Asumir_Riesgo" localSheetId="0">[3]DATOS!$A$22:$A$24</definedName>
    <definedName name="Asumir_Riesgo" localSheetId="5">'DATOS '!$A$24:$A$27</definedName>
    <definedName name="Asumir_Riesgo" localSheetId="3">#REF!</definedName>
    <definedName name="Asumir_Riesgo">#REF!</definedName>
    <definedName name="CLASES" localSheetId="2">#REF!</definedName>
    <definedName name="CLASES" localSheetId="1">#REF!</definedName>
    <definedName name="CLASES" localSheetId="0">#REF!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2">#REF!</definedName>
    <definedName name="CONTROL" localSheetId="1">#REF!</definedName>
    <definedName name="CONTROL" localSheetId="0">#REF!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2">'[1]LISTA PARA VALIDACION'!#REF!</definedName>
    <definedName name="DIRECCIONES1" localSheetId="1">'[1]LISTA PARA VALIDACION'!#REF!</definedName>
    <definedName name="DIRECCIONES1" localSheetId="0">'[2]LISTA PARA VALIDACION'!#REF!</definedName>
    <definedName name="DIRECCIONES1" localSheetId="3">'[1]LISTA PARA VALIDACION'!#REF!</definedName>
    <definedName name="DIRECCIONES1">'[1]LISTA PARA VALIDACION'!#REF!</definedName>
    <definedName name="direcciones2" localSheetId="2">'[1]LISTA PARA VALIDACION'!#REF!</definedName>
    <definedName name="direcciones2" localSheetId="1">'[1]LISTA PARA VALIDACION'!#REF!</definedName>
    <definedName name="direcciones2" localSheetId="0">'[2]LISTA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2">#REF!</definedName>
    <definedName name="FACTOR" localSheetId="1">#REF!</definedName>
    <definedName name="FACTOR" localSheetId="0">#REF!</definedName>
    <definedName name="FACTOR" localSheetId="3">#REF!</definedName>
    <definedName name="FACTOR">#REF!</definedName>
    <definedName name="FUENTE" localSheetId="2">'[1]LISTA PARA VALIDACION'!#REF!</definedName>
    <definedName name="FUENTE" localSheetId="1">'[1]LISTA PARA VALIDACION'!#REF!</definedName>
    <definedName name="FUENTE" localSheetId="0">'[2]LISTA PARA VALIDACION'!#REF!</definedName>
    <definedName name="FUENTE" localSheetId="3">'[1]LISTA PARA VALIDACION'!#REF!</definedName>
    <definedName name="FUENTE">'[1]LISTA PARA VALIDACION'!#REF!</definedName>
    <definedName name="GERENCIA" localSheetId="2">'[1]LISTA PARA VALIDACION'!#REF!</definedName>
    <definedName name="GERENCIA" localSheetId="1">'[1]LISTA PARA VALIDACION'!#REF!</definedName>
    <definedName name="GERENCIA" localSheetId="0">'[2]LISTA PARA VALIDACION'!#REF!</definedName>
    <definedName name="GERENCIA" localSheetId="3">'[1]LISTA PARA VALIDACION'!#REF!</definedName>
    <definedName name="GERENCIA">'[1]LISTA PARA VALIDACION'!#REF!</definedName>
    <definedName name="GERENCIA1" localSheetId="2">'[1]LISTA PARA VALIDACION'!#REF!</definedName>
    <definedName name="GERENCIA1" localSheetId="1">'[1]LISTA PARA VALIDACION'!#REF!</definedName>
    <definedName name="GERENCIA1" localSheetId="0">'[2]LISTA PARA VALIDACION'!#REF!</definedName>
    <definedName name="GERENCIA1" localSheetId="3">'[1]LISTA PARA VALIDACION'!#REF!</definedName>
    <definedName name="GERENCIA1">'[1]LISTA PARA VALIDACION'!#REF!</definedName>
    <definedName name="GERENCIAS" localSheetId="2">#REF!</definedName>
    <definedName name="GERENCIAS" localSheetId="1">#REF!</definedName>
    <definedName name="GERENCIAS" localSheetId="0">#REF!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2">#REF!</definedName>
    <definedName name="NCONTROL" localSheetId="1">#REF!</definedName>
    <definedName name="NCONTROL" localSheetId="0">#REF!</definedName>
    <definedName name="NCONTROL" localSheetId="3">#REF!</definedName>
    <definedName name="NCONTROL">#REF!</definedName>
    <definedName name="NIVEL0" localSheetId="2">'[1]LISTA PARA VALIDACION'!#REF!</definedName>
    <definedName name="NIVEL0" localSheetId="1">'[1]LISTA PARA VALIDACION'!#REF!</definedName>
    <definedName name="NIVEL0" localSheetId="0">'[2]LISTA PARA VALIDACION'!#REF!</definedName>
    <definedName name="NIVEL0" localSheetId="3">'[1]LISTA PARA VALIDACION'!#REF!</definedName>
    <definedName name="NIVEL0">'[1]LISTA PARA VALIDACION'!#REF!</definedName>
    <definedName name="Nivel1" localSheetId="2">#REF!</definedName>
    <definedName name="Nivel1" localSheetId="1">#REF!</definedName>
    <definedName name="Nivel1" localSheetId="0">#REF!</definedName>
    <definedName name="Nivel1" localSheetId="3">#REF!</definedName>
    <definedName name="Nivel1">#REF!</definedName>
    <definedName name="nivel2" localSheetId="2">#REF!</definedName>
    <definedName name="nivel2" localSheetId="1">#REF!</definedName>
    <definedName name="nivel2" localSheetId="0">#REF!</definedName>
    <definedName name="nivel2" localSheetId="3">#REF!</definedName>
    <definedName name="nivel2">#REF!</definedName>
    <definedName name="Nivel3" localSheetId="2">#REF!</definedName>
    <definedName name="Nivel3" localSheetId="1">#REF!</definedName>
    <definedName name="Nivel3" localSheetId="0">#REF!</definedName>
    <definedName name="Nivel3" localSheetId="3">#REF!</definedName>
    <definedName name="Nivel3">#REF!</definedName>
    <definedName name="Nivel4" localSheetId="2">#REF!</definedName>
    <definedName name="Nivel4" localSheetId="1">#REF!</definedName>
    <definedName name="Nivel4" localSheetId="0">#REF!</definedName>
    <definedName name="Nivel4" localSheetId="3">#REF!</definedName>
    <definedName name="Nivel4">#REF!</definedName>
    <definedName name="nIVEL5" localSheetId="2">#REF!</definedName>
    <definedName name="nIVEL5" localSheetId="1">#REF!</definedName>
    <definedName name="nIVEL5" localSheetId="0">#REF!</definedName>
    <definedName name="nIVEL5" localSheetId="3">#REF!</definedName>
    <definedName name="nIVEL5">#REF!</definedName>
    <definedName name="Nivel6" localSheetId="2">#REF!</definedName>
    <definedName name="Nivel6" localSheetId="1">#REF!</definedName>
    <definedName name="Nivel6" localSheetId="0">#REF!</definedName>
    <definedName name="Nivel6" localSheetId="3">#REF!</definedName>
    <definedName name="Nivel6">#REF!</definedName>
    <definedName name="NOMBRE" localSheetId="2">#REF!</definedName>
    <definedName name="NOMBRE" localSheetId="1">#REF!</definedName>
    <definedName name="NOMBRE" localSheetId="0">#REF!</definedName>
    <definedName name="NOMBRE" localSheetId="3">#REF!</definedName>
    <definedName name="NOMBRE">#REF!</definedName>
    <definedName name="NUMERO" localSheetId="2">#REF!</definedName>
    <definedName name="NUMERO" localSheetId="1">#REF!</definedName>
    <definedName name="NUMERO" localSheetId="0">#REF!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2">#REF!</definedName>
    <definedName name="PESO" localSheetId="1">#REF!</definedName>
    <definedName name="PESO" localSheetId="0">#REF!</definedName>
    <definedName name="PESO" localSheetId="3">#REF!</definedName>
    <definedName name="PESO">#REF!</definedName>
    <definedName name="Peso2" localSheetId="2">#REF!</definedName>
    <definedName name="Peso2" localSheetId="1">#REF!</definedName>
    <definedName name="Peso2" localSheetId="0">#REF!</definedName>
    <definedName name="Peso2" localSheetId="3">#REF!</definedName>
    <definedName name="Peso2">#REF!</definedName>
    <definedName name="PESOS" localSheetId="2">#REF!</definedName>
    <definedName name="PESOS" localSheetId="1">#REF!</definedName>
    <definedName name="PESOS" localSheetId="0">#REF!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2">#REF!</definedName>
    <definedName name="PROCESO" localSheetId="1">#REF!</definedName>
    <definedName name="PROCESO" localSheetId="0">#REF!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2">#REF!</definedName>
    <definedName name="rS" localSheetId="1">#REF!</definedName>
    <definedName name="rS" localSheetId="0">#REF!</definedName>
    <definedName name="rS" localSheetId="3">#REF!</definedName>
    <definedName name="rS">#REF!</definedName>
    <definedName name="tipo_riesgo">[7]Hoja3!$A$2:$A$9</definedName>
    <definedName name="tratamiento" localSheetId="2">#REF!</definedName>
    <definedName name="tratamiento" localSheetId="1">#REF!</definedName>
    <definedName name="tratamiento" localSheetId="5">'DATOS '!$A$24:$A$27</definedName>
    <definedName name="tratamiento" localSheetId="3">#REF!</definedName>
    <definedName name="tratamiento">#REF!</definedName>
    <definedName name="Valor1" localSheetId="2">#REF!</definedName>
    <definedName name="Valor1" localSheetId="1">#REF!</definedName>
    <definedName name="Valor1" localSheetId="0">#REF!</definedName>
    <definedName name="Valor1" localSheetId="3">#REF!</definedName>
    <definedName name="Valor1">#REF!</definedName>
    <definedName name="valor2" localSheetId="2">#REF!</definedName>
    <definedName name="valor2" localSheetId="1">#REF!</definedName>
    <definedName name="valor2" localSheetId="0">#REF!</definedName>
    <definedName name="valor2" localSheetId="3">#REF!</definedName>
    <definedName name="valor2">#REF!</definedName>
  </definedNames>
  <calcPr calcId="152511"/>
</workbook>
</file>

<file path=xl/calcChain.xml><?xml version="1.0" encoding="utf-8"?>
<calcChain xmlns="http://schemas.openxmlformats.org/spreadsheetml/2006/main">
  <c r="Z62" i="46" l="1"/>
  <c r="AA62" i="46" s="1"/>
  <c r="Z61" i="46"/>
  <c r="AA61" i="46" s="1"/>
  <c r="DF60" i="46"/>
  <c r="DD60" i="46"/>
  <c r="CZ60" i="46"/>
  <c r="CY60" i="46"/>
  <c r="P60" i="46" s="1"/>
  <c r="AC60" i="46"/>
  <c r="Z60" i="46"/>
  <c r="AA60" i="46" s="1"/>
  <c r="AC59" i="46"/>
  <c r="Z59" i="46"/>
  <c r="AA59" i="46" s="1"/>
  <c r="DF58" i="46"/>
  <c r="DD58" i="46"/>
  <c r="CZ58" i="46"/>
  <c r="CY58" i="46"/>
  <c r="P58" i="46" s="1"/>
  <c r="Z58" i="46"/>
  <c r="AA58" i="46" s="1"/>
  <c r="Z57" i="46"/>
  <c r="AA57" i="46" s="1"/>
  <c r="Z56" i="46"/>
  <c r="AA56" i="46" s="1"/>
  <c r="Z55" i="46"/>
  <c r="AA55" i="46" s="1"/>
  <c r="DF54" i="46"/>
  <c r="DD54" i="46"/>
  <c r="CZ54" i="46"/>
  <c r="CY54" i="46"/>
  <c r="AC54" i="46"/>
  <c r="Z54" i="46"/>
  <c r="AA54" i="46" s="1"/>
  <c r="DF53" i="46"/>
  <c r="DD53" i="46"/>
  <c r="CZ53" i="46"/>
  <c r="CY53" i="46"/>
  <c r="P53" i="46" s="1"/>
  <c r="Z53" i="46"/>
  <c r="AA53" i="46" s="1"/>
  <c r="Z52" i="46"/>
  <c r="AA52" i="46" s="1"/>
  <c r="DF51" i="46"/>
  <c r="DD51" i="46"/>
  <c r="CZ51" i="46"/>
  <c r="CY51" i="46"/>
  <c r="AC51" i="46"/>
  <c r="Z51" i="46"/>
  <c r="AA51" i="46" s="1"/>
  <c r="AC50" i="46"/>
  <c r="Z50" i="46"/>
  <c r="AA50" i="46" s="1"/>
  <c r="AC49" i="46"/>
  <c r="Z49" i="46"/>
  <c r="AA49" i="46" s="1"/>
  <c r="DF48" i="46"/>
  <c r="DD48" i="46"/>
  <c r="CZ48" i="46"/>
  <c r="CY48" i="46"/>
  <c r="P48" i="46" s="1"/>
  <c r="Z48" i="46"/>
  <c r="AA48" i="46" s="1"/>
  <c r="Z47" i="46"/>
  <c r="AA47" i="46" s="1"/>
  <c r="DF46" i="46"/>
  <c r="DD46" i="46"/>
  <c r="CZ46" i="46"/>
  <c r="CY46" i="46"/>
  <c r="AC46" i="46"/>
  <c r="Z46" i="46"/>
  <c r="AA46" i="46" s="1"/>
  <c r="AC45" i="46"/>
  <c r="Z45" i="46"/>
  <c r="AA45" i="46" s="1"/>
  <c r="DF44" i="46"/>
  <c r="DD44" i="46"/>
  <c r="CZ44" i="46"/>
  <c r="CY44" i="46"/>
  <c r="P44" i="46" s="1"/>
  <c r="Z44" i="46"/>
  <c r="AA44" i="46" s="1"/>
  <c r="Z43" i="46"/>
  <c r="AA43" i="46" s="1"/>
  <c r="Z42" i="46"/>
  <c r="AA42" i="46" s="1"/>
  <c r="DF41" i="46"/>
  <c r="DD41" i="46"/>
  <c r="CZ41" i="46"/>
  <c r="CY41" i="46"/>
  <c r="AC41" i="46"/>
  <c r="Z41" i="46"/>
  <c r="AA41" i="46" s="1"/>
  <c r="AC40" i="46"/>
  <c r="Z40" i="46"/>
  <c r="AA40" i="46" s="1"/>
  <c r="AC39" i="46"/>
  <c r="Z39" i="46"/>
  <c r="AA39" i="46" s="1"/>
  <c r="AC38" i="46"/>
  <c r="Z38" i="46"/>
  <c r="AA38" i="46" s="1"/>
  <c r="DF37" i="46"/>
  <c r="DD37" i="46"/>
  <c r="CZ37" i="46"/>
  <c r="CY37" i="46"/>
  <c r="Z37" i="46"/>
  <c r="AA37" i="46" s="1"/>
  <c r="Z36" i="46"/>
  <c r="AA36" i="46" s="1"/>
  <c r="DF35" i="46"/>
  <c r="DD35" i="46"/>
  <c r="CZ35" i="46"/>
  <c r="CY35" i="46"/>
  <c r="AC35" i="46"/>
  <c r="Z35" i="46"/>
  <c r="AA35" i="46" s="1"/>
  <c r="AC34" i="46"/>
  <c r="Z34" i="46"/>
  <c r="AA34" i="46" s="1"/>
  <c r="DF33" i="46"/>
  <c r="DD33" i="46"/>
  <c r="CZ33" i="46"/>
  <c r="CY33" i="46"/>
  <c r="Z33" i="46"/>
  <c r="AA33" i="46" s="1"/>
  <c r="DF32" i="46"/>
  <c r="DD32" i="46"/>
  <c r="CZ32" i="46"/>
  <c r="CY32" i="46"/>
  <c r="Z32" i="46"/>
  <c r="AA32" i="46" s="1"/>
  <c r="Z31" i="46"/>
  <c r="AA31" i="46" s="1"/>
  <c r="Z30" i="46"/>
  <c r="AA30" i="46" s="1"/>
  <c r="DF29" i="46"/>
  <c r="DD29" i="46"/>
  <c r="CZ29" i="46"/>
  <c r="CY29" i="46"/>
  <c r="Z29" i="46"/>
  <c r="AA29" i="46" s="1"/>
  <c r="Z28" i="46"/>
  <c r="AA28" i="46" s="1"/>
  <c r="Z27" i="46"/>
  <c r="AA27" i="46" s="1"/>
  <c r="DF26" i="46"/>
  <c r="DD26" i="46"/>
  <c r="CZ26" i="46"/>
  <c r="CY26" i="46"/>
  <c r="Z26" i="46"/>
  <c r="AA26" i="46" s="1"/>
  <c r="Z25" i="46"/>
  <c r="AA25" i="46" s="1"/>
  <c r="DF24" i="46"/>
  <c r="DD24" i="46"/>
  <c r="CZ24" i="46"/>
  <c r="CY24" i="46"/>
  <c r="P24" i="46" s="1"/>
  <c r="Z24" i="46"/>
  <c r="AA24" i="46" s="1"/>
  <c r="Z23" i="46"/>
  <c r="AA23" i="46" s="1"/>
  <c r="Z22" i="46"/>
  <c r="AA22" i="46" s="1"/>
  <c r="DF21" i="46"/>
  <c r="DD21" i="46"/>
  <c r="CZ21" i="46"/>
  <c r="CY21" i="46"/>
  <c r="Z21" i="46"/>
  <c r="AA21" i="46" s="1"/>
  <c r="Z20" i="46"/>
  <c r="AA20" i="46" s="1"/>
  <c r="Z19" i="46"/>
  <c r="AA19" i="46" s="1"/>
  <c r="DF18" i="46"/>
  <c r="DD18" i="46"/>
  <c r="CZ18" i="46"/>
  <c r="CY18" i="46"/>
  <c r="Z18" i="46"/>
  <c r="AA18" i="46" s="1"/>
  <c r="AC18" i="46" s="1"/>
  <c r="Z17" i="46"/>
  <c r="AA17" i="46" s="1"/>
  <c r="AC17" i="46" s="1"/>
  <c r="Z16" i="46"/>
  <c r="AA16" i="46" s="1"/>
  <c r="AC16" i="46" s="1"/>
  <c r="DF15" i="46"/>
  <c r="DD15" i="46"/>
  <c r="CZ15" i="46"/>
  <c r="CY15" i="46"/>
  <c r="AC15" i="46"/>
  <c r="Z15" i="46"/>
  <c r="AA15" i="46" s="1"/>
  <c r="AC14" i="46"/>
  <c r="Z14" i="46"/>
  <c r="AA14" i="46" s="1"/>
  <c r="AC13" i="46"/>
  <c r="Z13" i="46"/>
  <c r="AA13" i="46" s="1"/>
  <c r="AC12" i="46"/>
  <c r="Z12" i="46"/>
  <c r="AA12" i="46" s="1"/>
  <c r="Z11" i="46"/>
  <c r="AA11" i="46" s="1"/>
  <c r="DF10" i="46"/>
  <c r="DD10" i="46"/>
  <c r="CZ10" i="46"/>
  <c r="CY10" i="46"/>
  <c r="Z10" i="46"/>
  <c r="AA10" i="46" s="1"/>
  <c r="AC10" i="46" s="1"/>
  <c r="Z26" i="40"/>
  <c r="AA26" i="40" s="1"/>
  <c r="AC26" i="40" s="1"/>
  <c r="Z25" i="40"/>
  <c r="AA25" i="40" s="1"/>
  <c r="AC25" i="40" s="1"/>
  <c r="DB24" i="40"/>
  <c r="CZ24" i="40"/>
  <c r="CV24" i="40"/>
  <c r="CU24" i="40"/>
  <c r="Z24" i="40"/>
  <c r="AA24" i="40" s="1"/>
  <c r="Z23" i="40"/>
  <c r="AA23" i="40" s="1"/>
  <c r="AC23" i="40" s="1"/>
  <c r="AA22" i="40"/>
  <c r="AC22" i="40" s="1"/>
  <c r="Z22" i="40"/>
  <c r="DB21" i="40"/>
  <c r="CZ21" i="40"/>
  <c r="CV21" i="40"/>
  <c r="CU21" i="40"/>
  <c r="Z21" i="40"/>
  <c r="AA21" i="40" s="1"/>
  <c r="AC21" i="40" s="1"/>
  <c r="Z20" i="40"/>
  <c r="AA20" i="40" s="1"/>
  <c r="Z19" i="40"/>
  <c r="AA19" i="40" s="1"/>
  <c r="AC19" i="40" s="1"/>
  <c r="DB18" i="40"/>
  <c r="CZ18" i="40"/>
  <c r="AK18" i="40" s="1"/>
  <c r="CV18" i="40"/>
  <c r="CU18" i="40"/>
  <c r="Z18" i="40"/>
  <c r="AA18" i="40" s="1"/>
  <c r="AC18" i="40" s="1"/>
  <c r="Z17" i="40"/>
  <c r="AA17" i="40" s="1"/>
  <c r="AC17" i="40" s="1"/>
  <c r="Z16" i="40"/>
  <c r="AA16" i="40" s="1"/>
  <c r="DB15" i="40"/>
  <c r="CZ15" i="40"/>
  <c r="CV15" i="40"/>
  <c r="CU15" i="40"/>
  <c r="Z15" i="40"/>
  <c r="AA15" i="40" s="1"/>
  <c r="DB14" i="40"/>
  <c r="CZ14" i="40"/>
  <c r="CV14" i="40"/>
  <c r="CU14" i="40"/>
  <c r="Z14" i="40"/>
  <c r="AA14" i="40" s="1"/>
  <c r="AC14" i="40" s="1"/>
  <c r="DB13" i="40"/>
  <c r="CZ13" i="40"/>
  <c r="CV13" i="40"/>
  <c r="CU13" i="40"/>
  <c r="Z13" i="40"/>
  <c r="AA13" i="40" s="1"/>
  <c r="AC13" i="40" s="1"/>
  <c r="Z12" i="40"/>
  <c r="AA12" i="40" s="1"/>
  <c r="Z11" i="40"/>
  <c r="AA11" i="40" s="1"/>
  <c r="DB10" i="40"/>
  <c r="CZ10" i="40"/>
  <c r="CV10" i="40"/>
  <c r="CU10" i="40"/>
  <c r="AA10" i="40"/>
  <c r="AC10" i="40" s="1"/>
  <c r="Z10" i="40"/>
  <c r="V6" i="42"/>
  <c r="U6" i="42"/>
  <c r="V5" i="42"/>
  <c r="U5" i="42"/>
  <c r="V4" i="42"/>
  <c r="U4" i="42"/>
  <c r="V3" i="42"/>
  <c r="U3" i="42"/>
  <c r="V2" i="42"/>
  <c r="U2" i="42"/>
  <c r="P21" i="46" l="1"/>
  <c r="P33" i="46"/>
  <c r="P35" i="46"/>
  <c r="P37" i="46"/>
  <c r="AK15" i="40"/>
  <c r="AC24" i="40"/>
  <c r="AD24" i="40" s="1"/>
  <c r="AC16" i="40"/>
  <c r="AD16" i="40" s="1"/>
  <c r="AD10" i="40"/>
  <c r="AD18" i="40"/>
  <c r="AK21" i="40"/>
  <c r="AD22" i="40"/>
  <c r="AK24" i="40"/>
  <c r="P15" i="40"/>
  <c r="P21" i="40"/>
  <c r="AC12" i="40"/>
  <c r="AD12" i="40" s="1"/>
  <c r="AD14" i="40"/>
  <c r="AE14" i="40" s="1"/>
  <c r="AF14" i="40" s="1"/>
  <c r="AC15" i="40"/>
  <c r="AD15" i="40" s="1"/>
  <c r="AD17" i="40"/>
  <c r="AC20" i="40"/>
  <c r="AD20" i="40" s="1"/>
  <c r="AD23" i="40"/>
  <c r="AD12" i="46"/>
  <c r="AD13" i="46"/>
  <c r="AD14" i="46"/>
  <c r="AD15" i="46"/>
  <c r="AD19" i="46"/>
  <c r="AC19" i="46"/>
  <c r="AD21" i="46"/>
  <c r="AC21" i="46"/>
  <c r="AD23" i="46"/>
  <c r="AC23" i="46"/>
  <c r="AD25" i="46"/>
  <c r="AC25" i="46"/>
  <c r="AD27" i="46"/>
  <c r="AC27" i="46"/>
  <c r="AD29" i="46"/>
  <c r="AC29" i="46"/>
  <c r="AD31" i="46"/>
  <c r="AC31" i="46"/>
  <c r="AD13" i="40"/>
  <c r="AE13" i="40" s="1"/>
  <c r="AF13" i="40" s="1"/>
  <c r="AD19" i="40"/>
  <c r="AD21" i="40"/>
  <c r="AD25" i="40"/>
  <c r="AD26" i="40"/>
  <c r="AD10" i="46"/>
  <c r="AC11" i="46"/>
  <c r="AD11" i="46" s="1"/>
  <c r="AD16" i="46"/>
  <c r="AD17" i="46"/>
  <c r="AD18" i="46"/>
  <c r="AC20" i="46"/>
  <c r="AD20" i="46" s="1"/>
  <c r="AC22" i="46"/>
  <c r="AD22" i="46" s="1"/>
  <c r="AC24" i="46"/>
  <c r="AD24" i="46" s="1"/>
  <c r="AE24" i="46" s="1"/>
  <c r="AF24" i="46" s="1"/>
  <c r="AC26" i="46"/>
  <c r="AD26" i="46" s="1"/>
  <c r="AC28" i="46"/>
  <c r="AD28" i="46" s="1"/>
  <c r="AC30" i="46"/>
  <c r="AD30" i="46" s="1"/>
  <c r="AC32" i="46"/>
  <c r="AD32" i="46" s="1"/>
  <c r="AE32" i="46" s="1"/>
  <c r="AF32" i="46" s="1"/>
  <c r="AD42" i="46"/>
  <c r="AD47" i="46"/>
  <c r="AD57" i="46"/>
  <c r="AD62" i="46"/>
  <c r="P13" i="40"/>
  <c r="AK13" i="40"/>
  <c r="P18" i="40"/>
  <c r="P24" i="40"/>
  <c r="AC33" i="46"/>
  <c r="AD33" i="46" s="1"/>
  <c r="AE33" i="46" s="1"/>
  <c r="AF33" i="46" s="1"/>
  <c r="AD34" i="46"/>
  <c r="AD35" i="46"/>
  <c r="AC36" i="46"/>
  <c r="AD36" i="46" s="1"/>
  <c r="AC37" i="46"/>
  <c r="AD37" i="46" s="1"/>
  <c r="AE37" i="46" s="1"/>
  <c r="AF37" i="46" s="1"/>
  <c r="AD38" i="46"/>
  <c r="AD39" i="46"/>
  <c r="AD40" i="46"/>
  <c r="AD41" i="46"/>
  <c r="AC42" i="46"/>
  <c r="AC43" i="46"/>
  <c r="AD43" i="46" s="1"/>
  <c r="AC44" i="46"/>
  <c r="AD44" i="46" s="1"/>
  <c r="AE44" i="46" s="1"/>
  <c r="AF44" i="46" s="1"/>
  <c r="AD45" i="46"/>
  <c r="AD46" i="46"/>
  <c r="AE46" i="46" s="1"/>
  <c r="AF46" i="46" s="1"/>
  <c r="DE46" i="46" s="1"/>
  <c r="AC47" i="46"/>
  <c r="AC48" i="46"/>
  <c r="AD48" i="46" s="1"/>
  <c r="AE48" i="46" s="1"/>
  <c r="AF48" i="46" s="1"/>
  <c r="AD49" i="46"/>
  <c r="AD50" i="46"/>
  <c r="AD51" i="46"/>
  <c r="AC52" i="46"/>
  <c r="AD52" i="46" s="1"/>
  <c r="AC53" i="46"/>
  <c r="AD53" i="46" s="1"/>
  <c r="AE53" i="46" s="1"/>
  <c r="AF53" i="46" s="1"/>
  <c r="AD54" i="46"/>
  <c r="AC55" i="46"/>
  <c r="AD55" i="46" s="1"/>
  <c r="AC56" i="46"/>
  <c r="AD56" i="46" s="1"/>
  <c r="AC57" i="46"/>
  <c r="AC58" i="46"/>
  <c r="AD58" i="46" s="1"/>
  <c r="AE58" i="46" s="1"/>
  <c r="AF58" i="46" s="1"/>
  <c r="AD59" i="46"/>
  <c r="AD60" i="46"/>
  <c r="AC61" i="46"/>
  <c r="AD61" i="46" s="1"/>
  <c r="AC62" i="46"/>
  <c r="DG46" i="46"/>
  <c r="AJ46" i="46" s="1"/>
  <c r="P41" i="46"/>
  <c r="P46" i="46"/>
  <c r="P54" i="46"/>
  <c r="P10" i="46"/>
  <c r="P29" i="46"/>
  <c r="P15" i="46"/>
  <c r="P18" i="46"/>
  <c r="P26" i="46"/>
  <c r="P32" i="46"/>
  <c r="P51" i="46"/>
  <c r="P10" i="40"/>
  <c r="AK14" i="40"/>
  <c r="AC11" i="40"/>
  <c r="AD11" i="40" s="1"/>
  <c r="P14" i="40"/>
  <c r="AK10" i="40"/>
  <c r="AE24" i="40" l="1"/>
  <c r="AF24" i="40" s="1"/>
  <c r="AE21" i="40"/>
  <c r="AF21" i="40" s="1"/>
  <c r="AE15" i="40"/>
  <c r="AF15" i="40" s="1"/>
  <c r="DG44" i="46"/>
  <c r="AJ44" i="46" s="1"/>
  <c r="DE44" i="46"/>
  <c r="DE53" i="46"/>
  <c r="DG53" i="46"/>
  <c r="AJ53" i="46" s="1"/>
  <c r="DG37" i="46"/>
  <c r="AJ37" i="46" s="1"/>
  <c r="DE37" i="46"/>
  <c r="DE33" i="46"/>
  <c r="DG33" i="46"/>
  <c r="AJ33" i="46" s="1"/>
  <c r="AE26" i="46"/>
  <c r="AF26" i="46" s="1"/>
  <c r="AE18" i="40"/>
  <c r="AF18" i="40" s="1"/>
  <c r="DE58" i="46"/>
  <c r="DG58" i="46"/>
  <c r="AJ58" i="46" s="1"/>
  <c r="DE48" i="46"/>
  <c r="DG48" i="46"/>
  <c r="AJ48" i="46" s="1"/>
  <c r="AK46" i="46"/>
  <c r="AI46" i="46"/>
  <c r="DE32" i="46"/>
  <c r="DG32" i="46"/>
  <c r="AJ32" i="46" s="1"/>
  <c r="DG24" i="46"/>
  <c r="AJ24" i="46" s="1"/>
  <c r="DE24" i="46"/>
  <c r="AE10" i="40"/>
  <c r="AF10" i="40" s="1"/>
  <c r="AE54" i="46"/>
  <c r="AF54" i="46" s="1"/>
  <c r="AE51" i="46"/>
  <c r="AF51" i="46" s="1"/>
  <c r="AE41" i="46"/>
  <c r="AF41" i="46" s="1"/>
  <c r="AE18" i="46"/>
  <c r="AF18" i="46" s="1"/>
  <c r="AE29" i="46"/>
  <c r="AF29" i="46" s="1"/>
  <c r="AE21" i="46"/>
  <c r="AF21" i="46" s="1"/>
  <c r="AE60" i="46"/>
  <c r="AF60" i="46" s="1"/>
  <c r="AE35" i="46"/>
  <c r="AF35" i="46" s="1"/>
  <c r="AE10" i="46"/>
  <c r="AF10" i="46" s="1"/>
  <c r="AE15" i="46"/>
  <c r="AF15" i="46" s="1"/>
  <c r="DG10" i="46" l="1"/>
  <c r="AJ10" i="46" s="1"/>
  <c r="DE10" i="46"/>
  <c r="DG60" i="46"/>
  <c r="AJ60" i="46" s="1"/>
  <c r="DE60" i="46"/>
  <c r="DG29" i="46"/>
  <c r="AJ29" i="46" s="1"/>
  <c r="DE29" i="46"/>
  <c r="DE41" i="46"/>
  <c r="DG41" i="46"/>
  <c r="AJ41" i="46" s="1"/>
  <c r="DE54" i="46"/>
  <c r="DG54" i="46"/>
  <c r="AJ54" i="46" s="1"/>
  <c r="AK24" i="46"/>
  <c r="AI24" i="46"/>
  <c r="AK37" i="46"/>
  <c r="AI37" i="46"/>
  <c r="AK44" i="46"/>
  <c r="AI44" i="46"/>
  <c r="DE15" i="46"/>
  <c r="DG15" i="46"/>
  <c r="AJ15" i="46" s="1"/>
  <c r="DE35" i="46"/>
  <c r="DG35" i="46"/>
  <c r="AJ35" i="46" s="1"/>
  <c r="DE21" i="46"/>
  <c r="DG21" i="46"/>
  <c r="AJ21" i="46" s="1"/>
  <c r="DE18" i="46"/>
  <c r="DG18" i="46"/>
  <c r="AJ18" i="46" s="1"/>
  <c r="DE51" i="46"/>
  <c r="DG51" i="46"/>
  <c r="AJ51" i="46" s="1"/>
  <c r="AK32" i="46"/>
  <c r="AI32" i="46"/>
  <c r="AK48" i="46"/>
  <c r="AI48" i="46"/>
  <c r="AK58" i="46"/>
  <c r="AI58" i="46"/>
  <c r="DE26" i="46"/>
  <c r="DG26" i="46"/>
  <c r="AJ26" i="46" s="1"/>
  <c r="AK33" i="46"/>
  <c r="AI33" i="46"/>
  <c r="AK53" i="46"/>
  <c r="AI53" i="46"/>
  <c r="AK29" i="46" l="1"/>
  <c r="AI29" i="46"/>
  <c r="AK60" i="46"/>
  <c r="AI60" i="46"/>
  <c r="AK10" i="46"/>
  <c r="AI10" i="46"/>
  <c r="AK26" i="46"/>
  <c r="AI26" i="46"/>
  <c r="AK51" i="46"/>
  <c r="AI51" i="46"/>
  <c r="AI18" i="46"/>
  <c r="AK18" i="46"/>
  <c r="DH18" i="46" s="1"/>
  <c r="AK21" i="46"/>
  <c r="AI21" i="46"/>
  <c r="AK35" i="46"/>
  <c r="AI35" i="46"/>
  <c r="AK15" i="46"/>
  <c r="AI15" i="46"/>
  <c r="AK54" i="46"/>
  <c r="AI54" i="46"/>
  <c r="AK41" i="46"/>
  <c r="AI41" i="46"/>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<sst xmlns="http://schemas.openxmlformats.org/spreadsheetml/2006/main" count="2064" uniqueCount="668">
  <si>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</si>
  <si>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</si>
  <si>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</si>
  <si>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</si>
  <si>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</si>
  <si>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</si>
  <si>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</si>
  <si>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</si>
  <si>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</si>
  <si>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</si>
  <si>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</si>
  <si>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</si>
  <si>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</si>
  <si>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</si>
  <si>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</si>
  <si>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</si>
  <si>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</si>
  <si>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</si>
  <si>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</si>
  <si>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</si>
  <si>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</si>
  <si>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</si>
  <si>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</si>
  <si>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</si>
  <si>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</si>
  <si>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</si>
  <si>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</si>
  <si>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</si>
  <si>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</si>
  <si>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</si>
  <si>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</si>
  <si>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</si>
  <si>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</si>
  <si>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</si>
  <si>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</si>
  <si>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</si>
  <si>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</si>
  <si>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</si>
  <si>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</si>
  <si>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</si>
  <si>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</si>
  <si>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</si>
  <si>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</si>
  <si>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</si>
  <si>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</si>
  <si>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</si>
  <si>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</si>
  <si>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</si>
  <si>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</si>
  <si>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</si>
  <si>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</si>
  <si>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</si>
  <si>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</si>
  <si>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</si>
  <si>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</si>
  <si>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</si>
  <si>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</si>
  <si>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</si>
  <si>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</si>
  <si>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</si>
  <si>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</si>
  <si>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</si>
  <si>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</si>
  <si>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</si>
  <si>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</si>
  <si>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</si>
  <si>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</si>
  <si>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</si>
  <si>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</si>
  <si>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</si>
  <si>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</si>
  <si>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</si>
  <si>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</si>
  <si>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</si>
  <si>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</si>
  <si>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</si>
  <si>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</si>
  <si>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</si>
  <si>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</si>
  <si>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</si>
  <si>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</si>
  <si>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</si>
  <si>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</si>
  <si>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</si>
  <si>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</si>
  <si>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</si>
  <si>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</si>
  <si>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</si>
  <si>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</si>
  <si>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</si>
  <si>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</si>
  <si>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</si>
  <si>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</si>
  <si>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</si>
  <si>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</si>
  <si>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</si>
  <si>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</si>
  <si>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</si>
  <si>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</si>
  <si>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</si>
  <si>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</si>
  <si>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</si>
  <si>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</si>
  <si>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</si>
  <si>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</si>
  <si>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</si>
  <si>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</si>
  <si>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</si>
  <si>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</si>
  <si>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</si>
  <si>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</si>
  <si>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</si>
  <si>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</si>
  <si>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</si>
  <si>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</si>
  <si>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</si>
  <si>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</si>
  <si>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</si>
  <si>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</si>
  <si>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</si>
  <si>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</si>
  <si>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</si>
  <si>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</si>
  <si>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</si>
  <si>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</si>
  <si>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</si>
  <si>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</si>
  <si>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</si>
  <si>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</si>
  <si>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</si>
  <si>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</si>
  <si>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</si>
  <si>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</si>
  <si>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</si>
  <si>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</si>
  <si>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</si>
  <si>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</si>
  <si>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</si>
  <si>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</si>
  <si>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</si>
  <si>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</si>
  <si>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</si>
  <si>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</si>
  <si>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</si>
  <si>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</si>
  <si>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</si>
  <si>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</si>
  <si>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</si>
  <si>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</si>
  <si>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</si>
  <si>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</si>
  <si>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</si>
  <si>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</si>
  <si>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</si>
  <si>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</si>
  <si>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</si>
  <si>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</si>
  <si>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</si>
  <si>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</si>
  <si>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</si>
  <si>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</si>
  <si>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</si>
  <si>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</si>
  <si>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</si>
  <si>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</si>
  <si>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</si>
  <si>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</si>
  <si>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</si>
  <si>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</si>
  <si>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</si>
  <si>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</si>
  <si>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</si>
  <si>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</si>
  <si>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</si>
  <si>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</si>
  <si>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</si>
  <si>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</si>
  <si>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</si>
  <si>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</si>
  <si>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</si>
  <si>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</si>
  <si>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</si>
  <si>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</si>
  <si>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</si>
  <si>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</si>
  <si>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</si>
  <si>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</si>
  <si>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</si>
  <si>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</si>
  <si>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</si>
  <si>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</si>
  <si>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</si>
  <si>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</si>
  <si>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</si>
  <si>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</si>
  <si>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</si>
  <si>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</si>
  <si>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</si>
  <si>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</si>
  <si>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</si>
  <si>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</si>
  <si>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</si>
  <si>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</si>
  <si>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</si>
  <si>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</si>
  <si>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</si>
  <si>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</si>
  <si>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</si>
  <si>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</si>
  <si>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</si>
  <si>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</si>
  <si>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</si>
  <si>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</si>
  <si>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</si>
  <si>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</si>
  <si>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</si>
  <si>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</si>
  <si>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</si>
  <si>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</si>
  <si>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</si>
  <si>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</si>
  <si>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</si>
  <si>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</si>
  <si>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</si>
  <si>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</si>
  <si>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</si>
  <si>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</si>
  <si>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</si>
  <si>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</si>
  <si>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</si>
  <si>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</si>
  <si>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</si>
  <si>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</si>
  <si>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</si>
  <si>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</si>
  <si>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</si>
  <si>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</si>
  <si>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</si>
  <si>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</si>
  <si>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</si>
  <si>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</si>
  <si>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</si>
  <si>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</si>
  <si>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</si>
  <si>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</si>
  <si>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</si>
  <si>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</si>
  <si>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</si>
  <si>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</si>
  <si>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</si>
  <si>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</si>
  <si>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</si>
  <si>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</si>
  <si>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</si>
  <si>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</si>
  <si>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</si>
  <si>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</si>
  <si>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</si>
  <si>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</si>
  <si>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</si>
  <si>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</si>
  <si>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</si>
  <si>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</si>
  <si>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</si>
  <si>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</si>
  <si>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</si>
  <si>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</si>
  <si>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</si>
  <si>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</si>
  <si>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</si>
  <si>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</si>
  <si>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</si>
  <si>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</si>
  <si>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</si>
  <si>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</si>
  <si>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</si>
  <si>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</si>
  <si>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</si>
  <si>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</si>
  <si>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</si>
  <si>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</si>
  <si>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</si>
  <si>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</si>
  <si>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</si>
  <si>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</si>
  <si>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</si>
  <si>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</si>
  <si>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</si>
  <si>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</si>
  <si>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</si>
  <si>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</si>
  <si>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</si>
  <si>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</si>
  <si>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</si>
  <si>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</si>
  <si>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</si>
  <si>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</si>
  <si>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</si>
  <si>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</si>
  <si>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</si>
  <si>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</si>
  <si>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</si>
  <si>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</si>
  <si>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</si>
  <si>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</si>
  <si>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</si>
  <si>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</si>
  <si>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</si>
  <si>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</si>
  <si>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</si>
  <si>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</si>
  <si>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</si>
  <si>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</si>
  <si>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</si>
  <si>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</si>
  <si>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</si>
  <si>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</si>
  <si>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</si>
  <si>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</si>
  <si>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</si>
  <si>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</si>
  <si>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</si>
  <si>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</si>
  <si>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</si>
  <si>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</si>
  <si>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</si>
  <si>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</si>
  <si>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</si>
  <si>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</si>
  <si>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</si>
  <si>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</si>
  <si>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</si>
  <si>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</si>
  <si>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</si>
  <si>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</si>
  <si>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</si>
  <si>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</si>
  <si>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</si>
  <si>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</si>
  <si>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</si>
  <si>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</si>
  <si>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</si>
  <si>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</si>
  <si>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</si>
  <si>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</si>
  <si>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</si>
  <si>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</si>
  <si>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</si>
  <si>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</si>
  <si>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</si>
  <si>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</si>
  <si>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</si>
  <si>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</si>
  <si>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</si>
  <si>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</si>
  <si>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</si>
  <si>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</si>
  <si>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</si>
  <si>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</si>
  <si>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</si>
  <si>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</si>
  <si>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</si>
  <si>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</si>
  <si>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</si>
  <si>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</si>
  <si>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</si>
  <si>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</si>
  <si>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</si>
  <si>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</si>
  <si>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</si>
  <si>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</si>
  <si>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</si>
  <si>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</si>
  <si>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</si>
  <si>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</si>
  <si>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</si>
  <si>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</si>
  <si>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</si>
  <si>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</si>
  <si>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</si>
  <si>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</si>
  <si>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</si>
  <si>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</si>
  <si>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</si>
  <si>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</si>
  <si>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</si>
  <si>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</si>
  <si>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</si>
  <si>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</si>
  <si>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</si>
  <si>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</si>
  <si>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</si>
  <si>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</si>
  <si>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</si>
  <si>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</si>
  <si>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</si>
  <si>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</si>
  <si>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</si>
  <si>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</si>
  <si>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</si>
  <si>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</si>
  <si>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</si>
  <si>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</si>
  <si>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</si>
  <si>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</si>
  <si>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</si>
  <si>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</si>
  <si>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</si>
  <si>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</si>
  <si>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</si>
  <si>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</si>
  <si>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</si>
  <si>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</si>
  <si>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</si>
  <si>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</si>
  <si>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</si>
  <si>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</si>
  <si>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</si>
  <si>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</si>
  <si>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</si>
  <si>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</si>
  <si>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</si>
  <si>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</si>
  <si>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</si>
  <si>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</si>
  <si>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</si>
  <si>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</si>
  <si>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</si>
  <si>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</si>
  <si>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</si>
  <si>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</si>
  <si>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</si>
  <si>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</si>
  <si>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</si>
  <si>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</si>
  <si>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</si>
  <si>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</si>
  <si>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</si>
  <si>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</si>
  <si>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</si>
  <si>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</si>
  <si>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</si>
  <si>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</si>
  <si>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</si>
  <si>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</si>
  <si>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</si>
  <si>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</si>
  <si>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</si>
  <si>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</si>
  <si>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</si>
  <si>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</si>
  <si>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</si>
  <si>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</si>
  <si>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</si>
  <si>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</si>
  <si>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</si>
  <si>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</si>
  <si>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</si>
  <si>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</si>
  <si>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</si>
  <si>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</si>
  <si>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</si>
  <si>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</si>
  <si>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</si>
  <si>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</si>
  <si>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</si>
  <si>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</si>
  <si>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</si>
  <si>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</si>
  <si>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</si>
  <si>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</si>
  <si>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</si>
  <si>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</si>
  <si>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</si>
  <si>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</si>
  <si>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</si>
  <si>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</si>
  <si>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</si>
  <si>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</si>
  <si>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</si>
  <si>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</si>
  <si>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</si>
  <si>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</si>
  <si>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</si>
  <si>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</si>
  <si>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</si>
  <si>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</si>
  <si>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</si>
  <si>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</si>
  <si>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</si>
  <si>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</si>
  <si>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</si>
  <si>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</si>
  <si>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</si>
  <si>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</si>
  <si>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</si>
  <si>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</si>
  <si>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</si>
  <si>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</si>
  <si>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</si>
  <si>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</si>
  <si>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</si>
  <si>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</si>
  <si>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</si>
  <si>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</si>
  <si>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</si>
  <si>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</si>
  <si>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</si>
  <si>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</si>
  <si>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</si>
  <si>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</si>
  <si>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</si>
  <si>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</si>
  <si>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</si>
  <si>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</si>
  <si>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</si>
  <si>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</si>
  <si>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</si>
  <si>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</si>
  <si>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</si>
  <si>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</si>
  <si>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</si>
  <si>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</si>
  <si>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</si>
  <si>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</si>
  <si>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</si>
  <si>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</si>
  <si>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</si>
  <si>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</si>
  <si>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</si>
  <si>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</si>
  <si>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</si>
  <si>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</si>
  <si>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</si>
  <si>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</si>
  <si>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</si>
  <si>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</si>
  <si>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</si>
  <si>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</si>
  <si>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</si>
  <si>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</si>
  <si>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</si>
  <si>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</si>
  <si>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</si>
  <si>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</si>
  <si>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</si>
  <si>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</si>
  <si>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</si>
  <si>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</si>
  <si>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</si>
  <si>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</si>
  <si>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</si>
  <si>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</si>
  <si>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</si>
  <si>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</si>
  <si>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</si>
  <si>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</si>
  <si>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</si>
  <si>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</si>
  <si>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</si>
  <si>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</si>
  <si>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</si>
  <si>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</si>
  <si>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</si>
  <si>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</si>
  <si>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</si>
  <si>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</si>
  <si>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</si>
  <si>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</si>
  <si>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</si>
  <si>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</si>
  <si>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</si>
  <si>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</si>
  <si>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</si>
  <si>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</si>
  <si>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</si>
  <si>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</si>
  <si>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</si>
  <si>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</si>
  <si>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</si>
  <si>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</si>
  <si>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</si>
  <si>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</si>
  <si>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</si>
  <si>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</si>
  <si>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</si>
  <si>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</si>
  <si>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</si>
  <si>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</si>
  <si>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</si>
  <si>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</si>
  <si>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</si>
  <si>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</si>
  <si>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</si>
  <si>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</si>
  <si>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</si>
  <si>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</si>
  <si>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</si>
  <si>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</si>
  <si>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</si>
  <si>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</si>
  <si>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Cambio de administración  que impliquen nuevas directrices, ajustes en programas y proyectos</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</si>
  <si>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</si>
  <si>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Directrices frente a la formulación e Implementación código de integridad </t>
  </si>
  <si>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</si>
  <si>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</si>
  <si>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t>(SE DEBE HACER UNA DESCRIPCIÓN DETALLADA DEL CONTROL, CONTEMPLANDO PROCEDIMIENTOS Y FORMATOS, RESPONSABLE Y PERIODICIDAD, ACCIONES ANTE POSIBLES DESVIACIONES)</t>
  </si>
  <si>
    <t>Registro de los procesos disciplinarios en el Sistema de información Disciplinaria, de obligatorio cumplimiento. (SE DEBE HACER UNA DESCRIPCIÓN DETALLADA DEL CONTROL, CONTEMPLANDO PROCEDIMIENTOS Y FORMATOS, RESPONSABLE Y PERIODICIDAD, ACCIONES ANTE POSIBLES DESVIACIONES)</t>
  </si>
  <si>
    <t>Base de datos de procesos disciplinarios del IPES. (SE DEBE HACER UNA DESCRIPCIÓN DETALLADA DEL CONTROL, CONTEMPLANDO PROCEDIMIENTOS Y FORMATOS, RESPONSABLE Y PERIODICIDAD, ACCIONES ANTE POSIBLES DESVIACIONES)</t>
  </si>
  <si>
    <t>Subdirector(a) Administrativo(a) y Financiero(a),  profesional especializado de Talento Humano, apoyada por profesional contratado.</t>
  </si>
  <si>
    <t>N° de encuestas diligenciadas / N° total de servidores que deben diligenciar la encuesta</t>
  </si>
  <si>
    <t>Gestionar el desarrollo de las actividades encaminadas al fortalecimiento continuo del clima organizacional y el bienestar en los Colaboradores de la entidad, promoviendo los valores y principios éticos con el propósito de tener personas integras y comprometidas con la misión, visión, objetivos institucionales y de la administración distrital.</t>
  </si>
  <si>
    <t>Incumplimiento en las actividades establecidas en el Programa de Bienestar Social e Incentivos de la entidad</t>
  </si>
  <si>
    <t xml:space="preserve">Análisis de expectativas y necesidades (DOFA) en el marco estratégico
Cultura organizacional No orientada al cumplimiento de lineamientos y procedimientos
La  poca o nula participación de los servidores públicos en el diligenciamiento de instrumentos para identificación necesidades relacionadas con la gestión del talento humano. </t>
  </si>
  <si>
    <t xml:space="preserve">1. Insatisfacción de los servidores públicos frente a la gestión del talento humano.
2.Constitución de reservas presupuestales, pérdida o disminución de recursos y Detrimento patrimonial
3. Reprocesos y demoras en la ejecución del Programa de Bienestar Social e Incentivos. 
4. Afectación del cumplimiento de los objetivos del Programa de Bienestar Social e Incentivos. 
5. Hallazgos por parte de Control Interno. 
6. Sanciones disciplinarias de acuerdo a la normatividad vigente.
</t>
  </si>
  <si>
    <t xml:space="preserve">1. Se revisa la normatividad vigente para aplicarla en el procedimiento.
2. Se diseña y elabora el instrumento diagnóstico en medio magnético (Google Drive-Formulario) formato tipo encuesta para conocer las necesidades de Bienestar Social e Incentivos de los Servidores/as Públicos/as a atender al interior de la entidad.
Este formato se aplica al iniciar cada año buscando conocer las necesidades para la próxima vigencia
3. Se remite por correo electrónico a los Servidores/as Públicos/as con el instrumento diagnóstico “encuesta” para ser diligenciado.
4. Diligenciamiento de la encuesta por parte de los Servidores/as Públicos/as a través del link de Google Drive-formularios.
5. Con los resultados de la encuesta diligenciada por los Servidores/as Públicos/as de la entidad, se formular y/o ajustan las actividades proyectadas a desarrollarse en el Programa de Bienestar Social e incentivos.
</t>
  </si>
  <si>
    <t>1. Divulgación sensibilización diligenciamiento formulario de diagnostico de necesidades Programa de Bienestar Social e Incentivos por correo electronico masivo. 
2.FO- 040 Detección Necesidades De Bienestar 
3. Matriz de consolidación</t>
  </si>
  <si>
    <t xml:space="preserve">1. Se presenta el Programa de Bienestar Social e Incentivos a los miembros del Comité de Incentivos y/o Bienestar Social para su verificación.
2. Se transforma de borrador a versión final para presentar el Programa de Bienestar Social e Incentivos a la Dirección General
3. Se presenta el Programa de Bienestar Social e Incentivos a la Dirección General para su aprobación. 
4. Se elabora y se entrega la Resolución de adopción y la versión final del Programa de Bienestar Social e Incentivos a la Dirección General
5. La Dirección General adopta el Programa de Bienestar Social e Incentivos por medio de la Resolución de Adopción.
6. El Programa de Bienestar Social e Incentivos y la Resolución de Adopción, se publican  en el Sistema Integrado de Gestión (SIG) de la entidad.
</t>
  </si>
  <si>
    <t>1. Divulgación sensibilización diligenciamiento formulario de diagnostico de necesidades Programa de Bienestar Social e Incentivos por correo electronico masivo. 
2. Resolución de Adopción Firmada por la Dirección General.
Versión Final del Programa de Bienestar Social e Incentivos
3. FO-021 Elaboración, modificación y/o Anulación Documentos.
4. Resolución de Adopción.
5. Programa de Bienestar Social e Incentivos.
6. Comunicación Masiva</t>
  </si>
  <si>
    <t>*Comité de Incentivos y/o Bienestar Social. *Subdirector(a) Administrativo(a) y Financiero(a),  profesional especializado de Talento Humano, apoyada por profesional contratado.
*Director(a) General</t>
  </si>
  <si>
    <t>No. de actividades desarrolladas / No. de actividades programadas
No. De Servidores/as participantes a la actividad / No. de Servidores/as de la entidad.
Presupuesto ejecutado / Presupuesto programado</t>
  </si>
  <si>
    <t xml:space="preserve">1. Con base en las actividades con recursos contempladas en el Programa de Bienestar Social e Incentivos, se adelanta el trámite contractual de acuerdo al procedimiento precontractual establecido por la Subdirección Juridica y de Contratación.
2. Se adelantan las acciones necesarias para disponer de la logística, espacio físico, recursos técnicos y humanos para el desarrollo de las actividades contempladas en el Programa de Bienestar Social e Incentivos.
3. Verificar el cumplimiento de las actividades contempladas en el Programa de Bienestar e Incentivos por medio de los soportes. 
</t>
  </si>
  <si>
    <t>1. Documentos aplicables al trámite contractual de las actividades con recursos del Programa de Bienestar Social e Incentivos.
2. Correos electronicos, chat y llamadas telefonicas con los diferentes proveedores y/o contratistas y/o entidades distritales y/o entidades privadas, para desarrollar las actividades con recursos y sin recursos contempladas en el Programa de Bienestar Social e Incentivos.
3. Evidencias (Registros fotográficos y/o fílmicos y/o planillas de asistencia FO-078 Planilla de Asistencia) de las actividades desarrolladas Programa de Bienestar Social e Incentivos.</t>
  </si>
  <si>
    <t xml:space="preserve">Deserción de los Servidores(as) Públicos(as) a las Actividades proyectadas en el Programa de Bienestar Social e Incentivos IPES </t>
  </si>
  <si>
    <t>No hay motivación e incentivo
No se prioriza la participación a las actividades por parte de los jefes inmediatos y de los Directivos de la entidad</t>
  </si>
  <si>
    <t xml:space="preserve">La baja participación de los Servidores(as) Públicos(as), por ende la perdida de recursos proyectado para las actividades.
Sanciones pecunarias por la inasistencia a las actividades con recursos contempladas en el Programa de Bienestar Social e Incentivos IPES </t>
  </si>
  <si>
    <t>1. Insatisfacción de los servidores públicos frente a la gestión del talento humano.
2.Constitución de reservas presupuestales, pérdida o disminución de recursos y Detrimento patrimonial
3. Reprocesos y demoras en la ejecución del Programa de Bienestar Social e Incentivos. 
4. Afectación del cumplimiento de los objetivos del Programa de Bienestar Social e Incentivos. 
5. Hallazgos por parte de Control Interno. 
6. Sanciones disciplinarias de acuerdo a la normatividad vigente.</t>
  </si>
  <si>
    <t>1. Acta de inicio del contrato
2. Cronograma de actividades con recursos y sin recursos del Programa de Bienestar Social e Incentivos IPES 
3. Socialización actividades con recursos y sin recursos a servidores(as) públicos(as) y/o Colaboradores de la entidad.
2. Diligenciamiento (FO-713) ACTA COMPROMISO ACTIVIDADES DE BIENESTAR</t>
  </si>
  <si>
    <t>Inoportuna planeación e implementación de las actividades con recursos y sin recursos contempladas en el Programa de Bienestar Social e Incentivos por parte de las dependencias de la entidad</t>
  </si>
  <si>
    <t xml:space="preserve">Deficiencias en la planeación y en los lineamientos de la Alta Dirección y de las dependencias con respecto a la ejecución de las actividades con recursos y sin recursos contempladas en el Programa de Bienestar Social e Incentivos IPES.
La no asistencia en las actividades con recursos y sin recursos contempladas en el Programa de Bienestar Social e Incentivos IPES.
Falta de Cultura organizacional frente al cumplimiento de los líneamientos institucionales.  
Variaciones constantes en planeación de las actividades con recursos y sin recursos contempladas en el Programa de Bienestar Social e Incentivos IPES como son: Fechas, Lugares, Grupos de Personas, entre otros. </t>
  </si>
  <si>
    <t>Retraso en la ejecución de las actividades con recursos y sin recursos contempladas en el Programa de Bienestar Social e Incentivos IPES.
Sanciones Disciplinarias
Deserción en la participación de los Servidores(as) Públicos(as) y/o Colaboradores a las  actividades con recursos y sin recursos contempladas en el Programa de Bienestar Social e Incentivos IPES.</t>
  </si>
  <si>
    <t>1. Acta de inicio 
2. Cronograma actividades
3. (FO-713) ACTA COMPROMISO ACTIVIDADES DE BIENESTAR
4.  Evidencias (Registros fotográficos y/o fílmicos y/o planillas de asistencia FO-078 Planilla de Asistencia) de las actividades desarrolladas Programa de Bienestar Social e Incentivos.</t>
  </si>
  <si>
    <t>1. Cronograma actividades
2.  (FO-713) ACTA COMPROMISO ACTIVIDADES DE BIENESTAR
4.  Evidencias (Registros fotográficos y/o fílmicos y/o planillas de asistencia FO-078 Planilla de Asistencia) de las actividades desarrolladas Programa de Bienestar Social e Incentivos.</t>
  </si>
  <si>
    <t>1. Revisión y aprobación propuesta de cronograma de las actividades con recursos y sin recursos contempladas en el Programa de Bienestar Social e Incentivos IPES.
2. Socialización de las actividades con recursos y sin recursos a los servidores(as) públicos(as) y/o Colaboradores deben asistir . 
3.  Evidencias (Registros fotográficos y/o fílmicos y/o planillas de asistencia FO-078 Planilla de Asistencia) de las actividades desarrolladas Programa de Bienestar Social e Incentivos.</t>
  </si>
  <si>
    <t xml:space="preserve">Implementación inoportuna de las actividades establecidas en el Programa de Bienestar Social e Incentivos.
Mínima participación de los servidores públicos en el diligenciamiento de instrumentos para identificación necesidades relacionadas con la gestión del talento humano.
Mínima participación de los servidores públicos en las actividades organizadas por talento humano.
Deficiencias en la planeación y en los lineamientos de la Alta Dirección con respecto a la ejecución del Programa de Bienestar Social e Incentivos.
Tiempos prolongados en la etapa precontractual de los procesos de contratación relacionados con la gestión del talento humano
 Insuficiencia de personal de planta para llevar a cabo los planes y programas y actividades propias de la gestión del talento humano
 </t>
  </si>
  <si>
    <t xml:space="preserve">La identificación de necesidades es realizada anualmente por  el profesional especializado de Talento Humano y apoyada(o) por el profesional contratado para tal fin, la cual se ejecuta a partir del Instrumento de identificación de necesidades: Correo electrónico.
FO- 040 Detección Necesidades De Bienestar, registros que se contemplan como evidencia. Ante posibles desviaciones, la actividad de identificación de necesidades, se reprograma pero en definitiva se concreta.   </t>
  </si>
  <si>
    <t xml:space="preserve">Con responsabilidad de la Subdirección Administrativa y Financiera se emite Resolución de Adopción Firmada por la Dirección General, con la versión Final del Programa de Bienestar Social e Incentivos
En dicho plaln adicional a las lineas de bienestar, se promueven las acciones necesarias para disponer de la logística, espacio físico, recursos técnicos y humanos para el desarrollo de las actividades contempladas en el Programa de Bienestar Social e Incentivos por parte de la Subdirección Administrativa y Financiera.
Cooo evidencias de las actividades desarrolladas Programa de Bienestar Social e Incentivos, se contemplan Registros fotográficos y/o fílmicos y/o planillas de asistencia FO-078 Planilla de Asistencia. Ante posibles desviaciones frente a la realización de las actividades programadas, se reprograman con las dependencias para que se realicen. </t>
  </si>
  <si>
    <t xml:space="preserve">Los profesionales  de Talento Humanola responsables de la  formulación del Programa de Bienestar Social e Incentivos, presentan el borrador  a los miembros del Comité de Incentivos y/o Bienestar Social para su verificación, quedando como evidencia la realimentación del  mismo e igualmente se presenta el Programa de Bienestar Social e Incentivos a la Dirección General para su aprobación. Asistencia. Ante posibles desviaciones por su no aprobación se realizan los ajustes y se presenta nuevamente para su verificación. </t>
  </si>
  <si>
    <t xml:space="preserve">En el marco de las responsabilidades de la Subdirección Administrativa y Financiera, se contempla que una vez se  adjudica el proceso de selección abreviada menor cuantía por la cual se contratan las actividades proyectadas en el Programa de Bienestar Social e Incentivos IPES 2019, (Dicho control  debe efectuarse por drectrices normativas del contrato Colombia Compra Eficiente).  se planifica con el proveedor las fechas de inicio de las actividades con recursos con revisión y aprobación del supervisor del contrato (Subdirectora Administrativa y Financiera) con el fin de ser socializadas mediante memorando (FO-713) ACTA COMPROMISO ACTIVIDADES DE BIENESTAR a cada servidor(a) público(a).
Como evidencias de las actividades desarrolladas Programa de Bienestar Social e Incentivos.se contemplan Registros fotográficos y/o fílmicos y/o planillas de asistencia FO-078 Planilla de Asistencia. Teniendo en cuenta que el control contempla directrices normativas, ante posibles desviaciones, debe ceñirse a dichos parámetros para no incurrir en incumplimiento o sanción.  </t>
  </si>
  <si>
    <t xml:space="preserve">Con responsabilidad de la la Supervisora del contrato (Sudirectora Administrativa y Financiera) presenta anualmente para la revisión y aprobación  de la Dirección General y  del cronograma de  actividades con recursos y sin recursos del Programa de Bienestar Social e Incentivos IPES. quedando como evidencia la realimentación del  mismo. Teniendo en cuenta que el control contempla directrices normativas, ante posibles desviaciones, debe ceñirse a dichos parámetros hasta su aprobación para no incurrir en incumplimiento.  
</t>
  </si>
  <si>
    <t>Cambios normativos que impliquen nuevas directrices, ajustes en planes, programas y proyectos</t>
  </si>
  <si>
    <t>Direccionamiento inadecuado de peticiones ciudadanas frente al acceso a los programas, trámites y/o servicios.   Inoportuna respuesta a los requerimientos y  términos legales de las  PQRSD</t>
  </si>
  <si>
    <t>Nuevas plataformas tecnológicas distritales que impliquen cambios de la infraestructura y la cultura organizacional de la entidad. Ej.   Sistema Distrital de Quejas y Soluciones - Bogotá te escucha</t>
  </si>
  <si>
    <t>Disminución en el Presupuesto asignado a la entidad.</t>
  </si>
  <si>
    <t>Desarticulación institucional y sectorial que no ha permitido la integración de respuestas a los requerimientos y  términos legales de las  PQRSD</t>
  </si>
  <si>
    <t xml:space="preserve">Ineficacia en la implementación de los procesos de inducción y reinducción  al personal   Alta rotación de personal
</t>
  </si>
  <si>
    <t xml:space="preserve">Direccionamiento inadecuado de peticiones ciudadanas frente al acceso a los programas, trámites y/o servicios.   Inoportuna respuesta a los requerimientos y  términos legales de las  PQRSD 
</t>
  </si>
  <si>
    <t xml:space="preserve">Se es reactivo ante novedades y hallazgos relacionados con los procesos de servicio al usuario   Limitado  compromiso de la alta dirección  </t>
  </si>
  <si>
    <t xml:space="preserve">Recursos limitados para la operación y logística del servicio </t>
  </si>
  <si>
    <t xml:space="preserve">Fallas en las tecnologías de información y las comunicaciones
</t>
  </si>
  <si>
    <t xml:space="preserve">Soporte insuficiente e inoportuno por parte de las áreas misionales hacia los procesos de atención al usuario
</t>
  </si>
  <si>
    <t>N.A</t>
  </si>
  <si>
    <t xml:space="preserve">No siempre se trabaja por procesos, lo que genera problemas de articulación de los grupos de trabajo. 
</t>
  </si>
  <si>
    <t xml:space="preserve">Inoportuna respuesta a los requerimientos y  términos legales de las  PQRSD </t>
  </si>
  <si>
    <t xml:space="preserve">Procedimientos y formatos no socializados de servicio al usuario </t>
  </si>
  <si>
    <t xml:space="preserve">Direccionamiento inadecuado de peticiones ciudadanas frente al acceso a los programas, trámites y/o servicios.   Inoportuna respuesta a los requerimientos y  términos legales de las  PQRSD </t>
  </si>
  <si>
    <t xml:space="preserve">No se ingresa la información de manera correcta y oportuna a los sistemas de información de la entidad. </t>
  </si>
  <si>
    <t>Perdida de integridad Perdida de disponibilidad  Perdida de confidencialidad</t>
  </si>
  <si>
    <t>AÑO:</t>
  </si>
  <si>
    <t>FECHA DE ACTUALIZACIÓN:</t>
  </si>
  <si>
    <t>En proceso de revisión y ajuste del riego</t>
  </si>
  <si>
    <t>N/A</t>
  </si>
  <si>
    <t>INDICADOR / INDICE</t>
  </si>
  <si>
    <t xml:space="preserve">Ambiental </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</si>
  <si>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</si>
  <si>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</si>
  <si>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06 de febrero  de 2017</t>
  </si>
  <si>
    <t>30  de septiembre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</si>
</sst>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4"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sz val="12"/>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hair">
        <color theme="3"/>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96">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 xfId="0" applyNumberFormat="1" applyFont="1" applyBorder="1" applyAlignment="1" applyProtection="1">
      <alignment horizontal="center" vertical="center" wrapText="1"/>
      <protection locked="0"/>
    </xf>
    <xf numFmtId="164" fontId="9" fillId="0" borderId="36" xfId="0" applyNumberFormat="1"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164" fontId="9" fillId="14" borderId="36" xfId="0" applyNumberFormat="1" applyFont="1" applyFill="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6" borderId="9"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41"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0" fontId="9" fillId="14" borderId="36" xfId="0" applyFont="1" applyFill="1" applyBorder="1" applyAlignment="1" applyProtection="1">
      <alignment horizontal="center" vertical="center" wrapText="1"/>
      <protection locked="0"/>
    </xf>
    <xf numFmtId="14" fontId="9" fillId="14" borderId="36" xfId="0" applyNumberFormat="1" applyFont="1" applyFill="1" applyBorder="1" applyAlignment="1" applyProtection="1">
      <alignment horizontal="justify" vertical="center" wrapText="1"/>
      <protection locked="0"/>
    </xf>
    <xf numFmtId="15" fontId="9" fillId="14" borderId="55" xfId="0" applyNumberFormat="1" applyFont="1" applyFill="1" applyBorder="1" applyAlignment="1" applyProtection="1">
      <alignment horizontal="justify" vertical="center" wrapText="1"/>
      <protection locked="0"/>
    </xf>
    <xf numFmtId="9" fontId="9" fillId="14" borderId="36" xfId="2" applyNumberFormat="1" applyFont="1" applyFill="1" applyBorder="1" applyAlignment="1" applyProtection="1">
      <alignment horizontal="center" vertical="center" wrapText="1"/>
      <protection locked="0"/>
    </xf>
    <xf numFmtId="15" fontId="9" fillId="14" borderId="55" xfId="0" applyNumberFormat="1" applyFont="1" applyFill="1" applyBorder="1" applyAlignment="1" applyProtection="1">
      <alignment horizontal="center" vertical="center" wrapText="1"/>
      <protection locked="0"/>
    </xf>
    <xf numFmtId="9" fontId="42" fillId="14" borderId="36" xfId="2" applyNumberFormat="1" applyFont="1" applyFill="1" applyBorder="1" applyAlignment="1" applyProtection="1">
      <alignment horizontal="center" vertical="center" wrapText="1"/>
      <protection locked="0"/>
    </xf>
    <xf numFmtId="0" fontId="4" fillId="14" borderId="36" xfId="0" applyFont="1" applyFill="1" applyBorder="1" applyAlignment="1" applyProtection="1">
      <alignment horizontal="justify" vertical="center" wrapText="1"/>
      <protection locked="0"/>
    </xf>
    <xf numFmtId="0" fontId="9" fillId="0" borderId="37"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14" fontId="9" fillId="14" borderId="1" xfId="0" applyNumberFormat="1" applyFont="1" applyFill="1" applyBorder="1" applyAlignment="1" applyProtection="1">
      <alignment horizontal="justify" vertical="center" wrapText="1"/>
      <protection locked="0"/>
    </xf>
    <xf numFmtId="0" fontId="9" fillId="14" borderId="4" xfId="0" applyFont="1" applyFill="1" applyBorder="1" applyAlignment="1" applyProtection="1">
      <alignment horizontal="justify" vertical="center" wrapText="1"/>
      <protection locked="0"/>
    </xf>
    <xf numFmtId="15" fontId="9" fillId="14" borderId="4" xfId="0" applyNumberFormat="1" applyFont="1" applyFill="1" applyBorder="1" applyAlignment="1" applyProtection="1">
      <alignment horizontal="justify" vertical="center" wrapText="1"/>
      <protection locked="0"/>
    </xf>
    <xf numFmtId="0" fontId="9" fillId="14" borderId="1" xfId="0" applyFont="1" applyFill="1" applyBorder="1" applyAlignment="1" applyProtection="1">
      <alignment horizontal="justify" vertical="center" wrapText="1"/>
      <protection locked="0"/>
    </xf>
    <xf numFmtId="9" fontId="9" fillId="14" borderId="1" xfId="2" applyNumberFormat="1" applyFont="1" applyFill="1" applyBorder="1" applyAlignment="1" applyProtection="1">
      <alignment horizontal="center" vertical="center" wrapText="1"/>
      <protection locked="0"/>
    </xf>
    <xf numFmtId="15" fontId="9" fillId="14" borderId="4" xfId="0" applyNumberFormat="1" applyFont="1" applyFill="1" applyBorder="1" applyAlignment="1" applyProtection="1">
      <alignment horizontal="center" vertical="center" wrapText="1"/>
      <protection locked="0"/>
    </xf>
    <xf numFmtId="9" fontId="42" fillId="14" borderId="1" xfId="2" applyNumberFormat="1" applyFont="1" applyFill="1" applyBorder="1" applyAlignment="1" applyProtection="1">
      <alignment horizontal="center" vertical="center" wrapText="1"/>
      <protection locked="0"/>
    </xf>
    <xf numFmtId="0" fontId="4" fillId="14" borderId="1" xfId="0" applyFont="1" applyFill="1" applyBorder="1" applyAlignment="1" applyProtection="1">
      <alignment horizontal="justify" vertical="center" wrapText="1"/>
      <protection locked="0"/>
    </xf>
    <xf numFmtId="0" fontId="9" fillId="0" borderId="43" xfId="0" applyFont="1" applyBorder="1" applyAlignment="1" applyProtection="1">
      <alignment horizontal="justify" vertical="center" wrapText="1"/>
      <protection locked="0"/>
    </xf>
    <xf numFmtId="14" fontId="9" fillId="14" borderId="47" xfId="0" applyNumberFormat="1" applyFont="1" applyFill="1" applyBorder="1" applyAlignment="1" applyProtection="1">
      <alignment horizontal="justify" vertical="center" wrapText="1"/>
      <protection locked="0"/>
    </xf>
    <xf numFmtId="0" fontId="9" fillId="14" borderId="47" xfId="0" applyFont="1" applyFill="1" applyBorder="1" applyAlignment="1" applyProtection="1">
      <alignment horizontal="justify" vertical="center" wrapText="1"/>
      <protection locked="0"/>
    </xf>
    <xf numFmtId="15" fontId="9" fillId="14" borderId="47" xfId="0" applyNumberFormat="1" applyFont="1" applyFill="1" applyBorder="1" applyAlignment="1" applyProtection="1">
      <alignment horizontal="justify" vertical="center" wrapText="1"/>
      <protection locked="0"/>
    </xf>
    <xf numFmtId="9" fontId="9" fillId="14" borderId="47" xfId="2" applyNumberFormat="1" applyFont="1" applyFill="1" applyBorder="1" applyAlignment="1" applyProtection="1">
      <alignment horizontal="center" vertical="center" wrapText="1"/>
      <protection locked="0"/>
    </xf>
    <xf numFmtId="15" fontId="9" fillId="14" borderId="47" xfId="0" applyNumberFormat="1" applyFont="1" applyFill="1" applyBorder="1" applyAlignment="1" applyProtection="1">
      <alignment horizontal="center" vertical="center" wrapText="1"/>
      <protection locked="0"/>
    </xf>
    <xf numFmtId="9" fontId="42" fillId="14" borderId="47" xfId="2" applyNumberFormat="1" applyFont="1" applyFill="1" applyBorder="1" applyAlignment="1" applyProtection="1">
      <alignment horizontal="center" vertical="center" wrapText="1"/>
      <protection locked="0"/>
    </xf>
    <xf numFmtId="0" fontId="4" fillId="14" borderId="47" xfId="0" applyFont="1" applyFill="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0" fontId="9" fillId="0" borderId="48" xfId="0" applyFont="1" applyBorder="1" applyAlignment="1" applyProtection="1">
      <alignment horizontal="justify" vertical="center" wrapText="1"/>
      <protection locked="0"/>
    </xf>
    <xf numFmtId="15" fontId="9" fillId="14" borderId="36" xfId="0" applyNumberFormat="1" applyFont="1" applyFill="1" applyBorder="1" applyAlignment="1" applyProtection="1">
      <alignment horizontal="justify" vertical="center" wrapText="1"/>
      <protection locked="0"/>
    </xf>
    <xf numFmtId="15" fontId="9" fillId="14" borderId="36" xfId="0" applyNumberFormat="1" applyFont="1" applyFill="1" applyBorder="1" applyAlignment="1" applyProtection="1">
      <alignment horizontal="center" vertical="center" wrapText="1"/>
      <protection locked="0"/>
    </xf>
    <xf numFmtId="0" fontId="4" fillId="14" borderId="36"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14" borderId="35" xfId="0" applyFont="1" applyFill="1" applyBorder="1" applyAlignment="1" applyProtection="1">
      <alignment horizontal="justify" vertical="center" wrapText="1"/>
      <protection locked="0"/>
    </xf>
    <xf numFmtId="0" fontId="9" fillId="0" borderId="2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9" fillId="0" borderId="36" xfId="0" applyFont="1" applyFill="1" applyBorder="1" applyAlignment="1" applyProtection="1">
      <alignment horizontal="justify" vertical="center" wrapText="1"/>
      <protection locked="0"/>
    </xf>
    <xf numFmtId="14"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36" xfId="0" applyFont="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3" xfId="0" applyFont="1" applyFill="1" applyBorder="1" applyAlignment="1" applyProtection="1">
      <alignment horizontal="justify" vertical="center" wrapText="1"/>
      <protection locked="0"/>
    </xf>
    <xf numFmtId="14"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center" vertical="center" wrapText="1"/>
      <protection locked="0"/>
    </xf>
    <xf numFmtId="0" fontId="4" fillId="0" borderId="3" xfId="0" applyFont="1" applyBorder="1" applyAlignment="1" applyProtection="1">
      <alignment horizontal="justify" vertical="center" wrapText="1"/>
      <protection locked="0"/>
    </xf>
    <xf numFmtId="0" fontId="9" fillId="0" borderId="53" xfId="0" applyFont="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14"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14" fontId="9" fillId="0" borderId="4"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justify" vertical="center" wrapText="1"/>
      <protection locked="0"/>
    </xf>
    <xf numFmtId="0" fontId="9" fillId="0" borderId="45" xfId="0" applyFont="1" applyBorder="1" applyAlignment="1" applyProtection="1">
      <alignment horizontal="justify" vertical="center" wrapText="1"/>
      <protection locked="0"/>
    </xf>
    <xf numFmtId="0" fontId="9" fillId="13" borderId="3" xfId="0" applyFont="1" applyFill="1" applyBorder="1" applyAlignment="1" applyProtection="1">
      <alignment horizontal="justify" vertical="center" wrapText="1"/>
      <protection locked="0"/>
    </xf>
    <xf numFmtId="0" fontId="9" fillId="0" borderId="3" xfId="0" applyFont="1" applyBorder="1" applyAlignment="1" applyProtection="1">
      <alignment horizontal="center" vertical="center" wrapText="1"/>
    </xf>
    <xf numFmtId="0" fontId="9" fillId="0" borderId="3" xfId="0" applyFont="1" applyFill="1" applyBorder="1" applyAlignment="1" applyProtection="1">
      <alignment horizontal="center" vertical="center" wrapText="1"/>
      <protection locked="0"/>
    </xf>
    <xf numFmtId="0" fontId="36" fillId="0" borderId="3" xfId="0" applyFont="1" applyBorder="1" applyAlignment="1" applyProtection="1">
      <alignment horizontal="center" vertical="center"/>
      <protection locked="0"/>
    </xf>
    <xf numFmtId="0" fontId="36" fillId="0" borderId="3" xfId="0" applyFont="1" applyBorder="1" applyAlignment="1" applyProtection="1">
      <alignment horizontal="center" vertical="center"/>
    </xf>
    <xf numFmtId="1" fontId="9" fillId="0" borderId="3" xfId="0" applyNumberFormat="1" applyFont="1" applyBorder="1" applyAlignment="1" applyProtection="1">
      <alignment horizontal="center" vertical="center" wrapText="1"/>
    </xf>
    <xf numFmtId="0" fontId="9" fillId="0" borderId="0" xfId="0" applyFont="1" applyBorder="1" applyAlignment="1" applyProtection="1">
      <alignment horizontal="center" vertical="center" wrapText="1"/>
      <protection locked="0"/>
    </xf>
    <xf numFmtId="0" fontId="9" fillId="13" borderId="1" xfId="0" applyFont="1" applyFill="1" applyBorder="1" applyAlignment="1" applyProtection="1">
      <alignment horizontal="justify" vertical="center" wrapText="1"/>
      <protection locked="0"/>
    </xf>
    <xf numFmtId="0" fontId="41" fillId="11"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13" borderId="39" xfId="0" applyFont="1" applyFill="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1" fontId="9" fillId="0" borderId="36" xfId="0" applyNumberFormat="1" applyFont="1" applyBorder="1" applyAlignment="1" applyProtection="1">
      <alignment horizontal="center" vertical="center" wrapText="1"/>
    </xf>
    <xf numFmtId="0" fontId="9" fillId="0" borderId="36" xfId="0" applyFont="1" applyBorder="1" applyAlignment="1" applyProtection="1">
      <alignment horizontal="left" vertical="center" wrapText="1"/>
      <protection locked="0"/>
    </xf>
    <xf numFmtId="0" fontId="38" fillId="12" borderId="4" xfId="0" applyFont="1" applyFill="1" applyBorder="1" applyAlignment="1" applyProtection="1">
      <alignment horizontal="center" vertical="center" wrapText="1"/>
      <protection locked="0"/>
    </xf>
    <xf numFmtId="0" fontId="9" fillId="0" borderId="3" xfId="0" applyFont="1" applyBorder="1" applyAlignment="1" applyProtection="1">
      <alignment horizontal="justify" vertical="center" wrapText="1"/>
      <protection locked="0"/>
    </xf>
    <xf numFmtId="0" fontId="38" fillId="12"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14" borderId="55" xfId="0" applyFont="1" applyFill="1" applyBorder="1" applyAlignment="1" applyProtection="1">
      <alignment horizontal="justify" vertical="center" wrapText="1"/>
      <protection locked="0"/>
    </xf>
    <xf numFmtId="0" fontId="9" fillId="14" borderId="2" xfId="0" applyFont="1" applyFill="1" applyBorder="1" applyAlignment="1" applyProtection="1">
      <alignment horizontal="justify" vertical="center" wrapText="1"/>
      <protection locked="0"/>
    </xf>
    <xf numFmtId="0" fontId="9" fillId="14" borderId="56" xfId="0" applyFont="1" applyFill="1" applyBorder="1" applyAlignment="1" applyProtection="1">
      <alignment horizontal="justify" vertical="center" wrapText="1"/>
      <protection locked="0"/>
    </xf>
    <xf numFmtId="0" fontId="4"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43" fillId="35" borderId="62" xfId="0" applyFont="1" applyFill="1" applyBorder="1" applyAlignment="1">
      <alignment horizontal="center" vertical="center" wrapText="1"/>
    </xf>
    <xf numFmtId="0" fontId="43" fillId="0" borderId="63"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63"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1"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4" fillId="0" borderId="4"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20" xfId="0" applyFont="1" applyBorder="1" applyAlignment="1" applyProtection="1">
      <alignment horizontal="justify" vertical="center" wrapText="1"/>
      <protection locked="0"/>
    </xf>
    <xf numFmtId="0" fontId="4" fillId="0" borderId="0" xfId="0" applyFont="1" applyBorder="1" applyAlignment="1" applyProtection="1">
      <alignment horizontal="justify" vertical="center" wrapText="1"/>
      <protection locked="0"/>
    </xf>
    <xf numFmtId="0" fontId="41" fillId="10" borderId="3" xfId="0" applyFont="1" applyFill="1" applyBorder="1" applyAlignment="1" applyProtection="1">
      <alignment horizontal="center" vertical="center" wrapText="1"/>
      <protection locked="0"/>
    </xf>
    <xf numFmtId="0" fontId="41" fillId="10" borderId="23" xfId="0" applyFont="1" applyFill="1" applyBorder="1" applyAlignment="1" applyProtection="1">
      <alignment horizontal="center" vertical="center" wrapText="1"/>
      <protection locked="0"/>
    </xf>
    <xf numFmtId="0" fontId="9" fillId="0" borderId="0" xfId="0" applyFont="1" applyBorder="1" applyAlignment="1" applyProtection="1">
      <alignment horizontal="center" vertical="center" wrapText="1"/>
    </xf>
    <xf numFmtId="0" fontId="41" fillId="0" borderId="0" xfId="0" applyFont="1" applyFill="1" applyBorder="1" applyAlignment="1" applyProtection="1">
      <alignment horizontal="justify" vertical="center" wrapText="1"/>
      <protection locked="0"/>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1" fillId="14" borderId="54"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5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3" xfId="0" applyFont="1" applyBorder="1" applyAlignment="1">
      <alignment horizontal="center" vertical="center"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36" xfId="0" applyFont="1" applyFill="1" applyBorder="1" applyAlignment="1">
      <alignment horizontal="center" vertical="center" wrapText="1"/>
    </xf>
    <xf numFmtId="0" fontId="32" fillId="0" borderId="51"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35"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2"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9" fillId="0" borderId="55"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56" xfId="0" applyFont="1" applyBorder="1" applyAlignment="1" applyProtection="1">
      <alignment horizontal="center" vertical="center" wrapText="1"/>
      <protection locked="0"/>
    </xf>
    <xf numFmtId="0" fontId="9" fillId="0" borderId="55"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0" fontId="9" fillId="0" borderId="45" xfId="0" applyFont="1" applyBorder="1" applyAlignment="1" applyProtection="1">
      <alignment horizontal="center" vertical="center" wrapText="1"/>
      <protection locked="0"/>
    </xf>
    <xf numFmtId="0" fontId="9" fillId="0" borderId="61"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4" fillId="14" borderId="55" xfId="0" applyFont="1" applyFill="1" applyBorder="1" applyAlignment="1" applyProtection="1">
      <alignment horizontal="center" vertical="center" wrapText="1"/>
      <protection locked="0"/>
    </xf>
    <xf numFmtId="0" fontId="4" fillId="14" borderId="2" xfId="0" applyFont="1" applyFill="1" applyBorder="1" applyAlignment="1" applyProtection="1">
      <alignment horizontal="center" vertical="center" wrapText="1"/>
      <protection locked="0"/>
    </xf>
    <xf numFmtId="0" fontId="4" fillId="14" borderId="56" xfId="0" applyFont="1" applyFill="1" applyBorder="1" applyAlignment="1" applyProtection="1">
      <alignment horizontal="center" vertical="center" wrapText="1"/>
      <protection locked="0"/>
    </xf>
    <xf numFmtId="0" fontId="9" fillId="14" borderId="55" xfId="0" applyFont="1" applyFill="1" applyBorder="1" applyAlignment="1" applyProtection="1">
      <alignment horizontal="justify" vertical="center" wrapText="1"/>
      <protection locked="0"/>
    </xf>
    <xf numFmtId="0" fontId="9" fillId="14" borderId="2" xfId="0" applyFont="1" applyFill="1" applyBorder="1" applyAlignment="1" applyProtection="1">
      <alignment horizontal="justify" vertical="center" wrapText="1"/>
      <protection locked="0"/>
    </xf>
    <xf numFmtId="0" fontId="9" fillId="14" borderId="56" xfId="0" applyFont="1" applyFill="1" applyBorder="1" applyAlignment="1" applyProtection="1">
      <alignment horizontal="justify" vertical="center" wrapText="1"/>
      <protection locked="0"/>
    </xf>
    <xf numFmtId="0" fontId="9" fillId="0" borderId="55"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56" xfId="0" applyFont="1" applyFill="1" applyBorder="1" applyAlignment="1" applyProtection="1">
      <alignment horizontal="center" vertical="center" wrapText="1"/>
      <protection locked="0"/>
    </xf>
    <xf numFmtId="0" fontId="9" fillId="0" borderId="55"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56" xfId="0" applyFont="1" applyBorder="1" applyAlignment="1" applyProtection="1">
      <alignment horizontal="center" vertical="center" wrapText="1"/>
    </xf>
    <xf numFmtId="0" fontId="4" fillId="0" borderId="5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41" fillId="10" borderId="1"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1"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1" fillId="12" borderId="5" xfId="0" applyFont="1" applyFill="1" applyBorder="1" applyAlignment="1" applyProtection="1">
      <alignment horizontal="center" vertical="center" wrapText="1"/>
      <protection locked="0"/>
    </xf>
    <xf numFmtId="0" fontId="41" fillId="12" borderId="7" xfId="0" applyFont="1" applyFill="1" applyBorder="1" applyAlignment="1" applyProtection="1">
      <alignment horizontal="center" vertical="center" wrapText="1"/>
      <protection locked="0"/>
    </xf>
    <xf numFmtId="0" fontId="41" fillId="12" borderId="6" xfId="0" applyFont="1" applyFill="1" applyBorder="1" applyAlignment="1" applyProtection="1">
      <alignment horizontal="center" vertical="center" wrapText="1"/>
      <protection locked="0"/>
    </xf>
    <xf numFmtId="1" fontId="9" fillId="0" borderId="55" xfId="0" applyNumberFormat="1" applyFont="1" applyBorder="1" applyAlignment="1" applyProtection="1">
      <alignment horizontal="center" vertical="center" wrapText="1"/>
    </xf>
    <xf numFmtId="1" fontId="9" fillId="0" borderId="2" xfId="0" applyNumberFormat="1" applyFont="1" applyBorder="1" applyAlignment="1" applyProtection="1">
      <alignment horizontal="center" vertical="center" wrapText="1"/>
    </xf>
    <xf numFmtId="1" fontId="9" fillId="0" borderId="56" xfId="0" applyNumberFormat="1" applyFont="1" applyBorder="1" applyAlignment="1" applyProtection="1">
      <alignment horizontal="center" vertical="center" wrapText="1"/>
    </xf>
    <xf numFmtId="0" fontId="38" fillId="12" borderId="3" xfId="0" applyFont="1" applyFill="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9" fillId="13" borderId="58" xfId="0" applyFont="1" applyFill="1" applyBorder="1" applyAlignment="1" applyProtection="1">
      <alignment horizontal="center" vertical="center" wrapText="1"/>
      <protection locked="0"/>
    </xf>
    <xf numFmtId="0" fontId="9" fillId="13" borderId="59" xfId="0" applyFont="1" applyFill="1" applyBorder="1" applyAlignment="1" applyProtection="1">
      <alignment horizontal="center" vertical="center" wrapText="1"/>
      <protection locked="0"/>
    </xf>
    <xf numFmtId="0" fontId="9" fillId="13" borderId="60" xfId="0" applyFont="1" applyFill="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13" borderId="39" xfId="0" applyFont="1" applyFill="1" applyBorder="1" applyAlignment="1" applyProtection="1">
      <alignment horizontal="center" vertical="center" wrapText="1"/>
      <protection locked="0"/>
    </xf>
    <xf numFmtId="0" fontId="9" fillId="13" borderId="44" xfId="0" applyFont="1" applyFill="1" applyBorder="1" applyAlignment="1" applyProtection="1">
      <alignment horizontal="center" vertical="center" wrapText="1"/>
      <protection locked="0"/>
    </xf>
    <xf numFmtId="0" fontId="9" fillId="13" borderId="46" xfId="0" applyFont="1" applyFill="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9" fillId="0" borderId="36"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1" fontId="9" fillId="0" borderId="36" xfId="0" applyNumberFormat="1"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33" xfId="0" applyFont="1" applyBorder="1" applyAlignment="1" applyProtection="1">
      <alignment horizontal="justify" vertical="center" wrapText="1"/>
      <protection locked="0"/>
    </xf>
    <xf numFmtId="0" fontId="9" fillId="0" borderId="5" xfId="0" applyFont="1" applyBorder="1" applyAlignment="1" applyProtection="1">
      <alignment horizontal="justify" vertical="center" wrapText="1"/>
      <protection locked="0"/>
    </xf>
    <xf numFmtId="0" fontId="9" fillId="0" borderId="20" xfId="0" applyFont="1" applyBorder="1" applyAlignment="1" applyProtection="1">
      <alignment horizontal="justify" vertical="center" wrapText="1"/>
      <protection locked="0"/>
    </xf>
    <xf numFmtId="0" fontId="9" fillId="0" borderId="39" xfId="0" applyFont="1" applyBorder="1" applyAlignment="1" applyProtection="1">
      <alignment horizontal="justify" vertical="center" wrapText="1"/>
      <protection locked="0"/>
    </xf>
    <xf numFmtId="0" fontId="9" fillId="0" borderId="44" xfId="0" applyFont="1" applyBorder="1" applyAlignment="1" applyProtection="1">
      <alignment horizontal="justify" vertical="center" wrapText="1"/>
      <protection locked="0"/>
    </xf>
    <xf numFmtId="0" fontId="9" fillId="0" borderId="46"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36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zoomScale="70" zoomScaleNormal="70" zoomScaleSheetLayoutView="70" workbookViewId="0">
      <selection activeCell="W19" sqref="W19:AA19"/>
    </sheetView>
  </sheetViews>
  <sheetFormatPr baseColWidth="10" defaultRowHeight="14.3" x14ac:dyDescent="0.25"/>
  <cols>
    <col min="1" max="1" width="18.875" customWidth="1"/>
    <col min="5" max="5" width="7.375" customWidth="1"/>
    <col min="10" max="10" width="30.25" customWidth="1"/>
    <col min="11" max="13" width="14.25" customWidth="1"/>
    <col min="14" max="18" width="14.375" customWidth="1"/>
    <col min="19" max="19" width="17.375" customWidth="1"/>
    <col min="22" max="22" width="18.375" customWidth="1"/>
  </cols>
  <sheetData>
    <row r="1" spans="1:27" s="68" customFormat="1" ht="12.25" customHeight="1" x14ac:dyDescent="0.25">
      <c r="A1" s="369"/>
      <c r="B1" s="371" t="s">
        <v>256</v>
      </c>
      <c r="C1" s="372"/>
      <c r="D1" s="372"/>
      <c r="E1" s="372"/>
      <c r="F1" s="372"/>
      <c r="G1" s="372"/>
      <c r="H1" s="372"/>
      <c r="I1" s="372"/>
      <c r="J1" s="372"/>
      <c r="K1" s="372"/>
      <c r="L1" s="372"/>
      <c r="M1" s="372"/>
      <c r="N1" s="372"/>
      <c r="O1" s="372"/>
      <c r="P1" s="372"/>
      <c r="Q1" s="372"/>
      <c r="R1" s="372"/>
      <c r="S1" s="372"/>
      <c r="T1" s="372"/>
      <c r="U1" s="372"/>
      <c r="V1" s="372"/>
      <c r="W1" s="373"/>
      <c r="X1" s="374" t="s">
        <v>257</v>
      </c>
      <c r="Y1" s="375"/>
      <c r="Z1" s="375"/>
      <c r="AA1" s="376"/>
    </row>
    <row r="2" spans="1:27" s="68" customFormat="1" ht="12.25" customHeight="1" x14ac:dyDescent="0.25">
      <c r="A2" s="369"/>
      <c r="B2" s="371"/>
      <c r="C2" s="372"/>
      <c r="D2" s="372"/>
      <c r="E2" s="372"/>
      <c r="F2" s="372"/>
      <c r="G2" s="372"/>
      <c r="H2" s="372"/>
      <c r="I2" s="372"/>
      <c r="J2" s="372"/>
      <c r="K2" s="372"/>
      <c r="L2" s="372"/>
      <c r="M2" s="372"/>
      <c r="N2" s="372"/>
      <c r="O2" s="372"/>
      <c r="P2" s="372"/>
      <c r="Q2" s="372"/>
      <c r="R2" s="372"/>
      <c r="S2" s="372"/>
      <c r="T2" s="372"/>
      <c r="U2" s="372"/>
      <c r="V2" s="372"/>
      <c r="W2" s="373"/>
      <c r="X2" s="377"/>
      <c r="Y2" s="378"/>
      <c r="Z2" s="378"/>
      <c r="AA2" s="379"/>
    </row>
    <row r="3" spans="1:27" s="68" customFormat="1" ht="1.55" hidden="1" customHeight="1" x14ac:dyDescent="0.25">
      <c r="A3" s="369"/>
      <c r="B3" s="371"/>
      <c r="C3" s="372"/>
      <c r="D3" s="372"/>
      <c r="E3" s="372"/>
      <c r="F3" s="372"/>
      <c r="G3" s="372"/>
      <c r="H3" s="372"/>
      <c r="I3" s="372"/>
      <c r="J3" s="372"/>
      <c r="K3" s="372"/>
      <c r="L3" s="372"/>
      <c r="M3" s="372"/>
      <c r="N3" s="372"/>
      <c r="O3" s="372"/>
      <c r="P3" s="372"/>
      <c r="Q3" s="372"/>
      <c r="R3" s="372"/>
      <c r="S3" s="372"/>
      <c r="T3" s="372"/>
      <c r="U3" s="372"/>
      <c r="V3" s="372"/>
      <c r="W3" s="373"/>
      <c r="X3" s="377"/>
      <c r="Y3" s="378"/>
      <c r="Z3" s="378"/>
      <c r="AA3" s="379"/>
    </row>
    <row r="4" spans="1:27" s="68" customFormat="1" ht="3.75" customHeight="1" x14ac:dyDescent="0.25">
      <c r="A4" s="369"/>
      <c r="B4" s="371"/>
      <c r="C4" s="372"/>
      <c r="D4" s="372"/>
      <c r="E4" s="372"/>
      <c r="F4" s="372"/>
      <c r="G4" s="372"/>
      <c r="H4" s="372"/>
      <c r="I4" s="372"/>
      <c r="J4" s="372"/>
      <c r="K4" s="372"/>
      <c r="L4" s="372"/>
      <c r="M4" s="372"/>
      <c r="N4" s="372"/>
      <c r="O4" s="372"/>
      <c r="P4" s="372"/>
      <c r="Q4" s="372"/>
      <c r="R4" s="372"/>
      <c r="S4" s="372"/>
      <c r="T4" s="372"/>
      <c r="U4" s="372"/>
      <c r="V4" s="372"/>
      <c r="W4" s="373"/>
      <c r="X4" s="380"/>
      <c r="Y4" s="381"/>
      <c r="Z4" s="381"/>
      <c r="AA4" s="382"/>
    </row>
    <row r="5" spans="1:27" s="68" customFormat="1" ht="12.25" customHeight="1" x14ac:dyDescent="0.25">
      <c r="A5" s="369"/>
      <c r="B5" s="371"/>
      <c r="C5" s="372"/>
      <c r="D5" s="372"/>
      <c r="E5" s="372"/>
      <c r="F5" s="372"/>
      <c r="G5" s="372"/>
      <c r="H5" s="372"/>
      <c r="I5" s="372"/>
      <c r="J5" s="372"/>
      <c r="K5" s="372"/>
      <c r="L5" s="372"/>
      <c r="M5" s="372"/>
      <c r="N5" s="372"/>
      <c r="O5" s="372"/>
      <c r="P5" s="372"/>
      <c r="Q5" s="372"/>
      <c r="R5" s="372"/>
      <c r="S5" s="372"/>
      <c r="T5" s="372"/>
      <c r="U5" s="372"/>
      <c r="V5" s="372"/>
      <c r="W5" s="373"/>
      <c r="X5" s="383" t="s">
        <v>258</v>
      </c>
      <c r="Y5" s="383"/>
      <c r="Z5" s="383" t="s">
        <v>259</v>
      </c>
      <c r="AA5" s="383"/>
    </row>
    <row r="6" spans="1:27" s="68" customFormat="1" ht="7.5" customHeight="1" x14ac:dyDescent="0.25">
      <c r="A6" s="369"/>
      <c r="B6" s="371"/>
      <c r="C6" s="372"/>
      <c r="D6" s="372"/>
      <c r="E6" s="372"/>
      <c r="F6" s="372"/>
      <c r="G6" s="372"/>
      <c r="H6" s="372"/>
      <c r="I6" s="372"/>
      <c r="J6" s="372"/>
      <c r="K6" s="372"/>
      <c r="L6" s="372"/>
      <c r="M6" s="372"/>
      <c r="N6" s="372"/>
      <c r="O6" s="372"/>
      <c r="P6" s="372"/>
      <c r="Q6" s="372"/>
      <c r="R6" s="372"/>
      <c r="S6" s="372"/>
      <c r="T6" s="372"/>
      <c r="U6" s="372"/>
      <c r="V6" s="372"/>
      <c r="W6" s="373"/>
      <c r="X6" s="383"/>
      <c r="Y6" s="383"/>
      <c r="Z6" s="383"/>
      <c r="AA6" s="383"/>
    </row>
    <row r="7" spans="1:27" s="68" customFormat="1" ht="21.25" customHeight="1" x14ac:dyDescent="0.25">
      <c r="A7" s="369"/>
      <c r="B7" s="371"/>
      <c r="C7" s="372"/>
      <c r="D7" s="372"/>
      <c r="E7" s="372"/>
      <c r="F7" s="372"/>
      <c r="G7" s="372"/>
      <c r="H7" s="372"/>
      <c r="I7" s="372"/>
      <c r="J7" s="372"/>
      <c r="K7" s="372"/>
      <c r="L7" s="372"/>
      <c r="M7" s="372"/>
      <c r="N7" s="372"/>
      <c r="O7" s="372"/>
      <c r="P7" s="372"/>
      <c r="Q7" s="372"/>
      <c r="R7" s="372"/>
      <c r="S7" s="372"/>
      <c r="T7" s="372"/>
      <c r="U7" s="372"/>
      <c r="V7" s="372"/>
      <c r="W7" s="373"/>
      <c r="X7" s="383" t="s">
        <v>260</v>
      </c>
      <c r="Y7" s="383"/>
      <c r="Z7" s="383">
        <v>1</v>
      </c>
      <c r="AA7" s="383"/>
    </row>
    <row r="8" spans="1:27" s="68" customFormat="1" ht="18.7" customHeight="1" x14ac:dyDescent="0.25">
      <c r="A8" s="370"/>
      <c r="B8" s="371"/>
      <c r="C8" s="372"/>
      <c r="D8" s="372"/>
      <c r="E8" s="372"/>
      <c r="F8" s="372"/>
      <c r="G8" s="372"/>
      <c r="H8" s="372"/>
      <c r="I8" s="372"/>
      <c r="J8" s="372"/>
      <c r="K8" s="372"/>
      <c r="L8" s="372"/>
      <c r="M8" s="372"/>
      <c r="N8" s="372"/>
      <c r="O8" s="372"/>
      <c r="P8" s="372"/>
      <c r="Q8" s="372"/>
      <c r="R8" s="372"/>
      <c r="S8" s="372"/>
      <c r="T8" s="372"/>
      <c r="U8" s="372"/>
      <c r="V8" s="372"/>
      <c r="W8" s="373"/>
      <c r="X8" s="384" t="s">
        <v>261</v>
      </c>
      <c r="Y8" s="384"/>
      <c r="Z8" s="384"/>
      <c r="AA8" s="384"/>
    </row>
    <row r="9" spans="1:27" s="68" customFormat="1" ht="17.5" customHeight="1" x14ac:dyDescent="0.25">
      <c r="A9" s="364" t="s">
        <v>262</v>
      </c>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row>
    <row r="10" spans="1:27" s="68" customFormat="1" ht="17.5" customHeight="1" x14ac:dyDescent="0.2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row>
    <row r="11" spans="1:27" s="68" customFormat="1" ht="12.25" customHeight="1" x14ac:dyDescent="0.25">
      <c r="A11" s="365" t="s">
        <v>263</v>
      </c>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row>
    <row r="12" spans="1:27" s="68" customFormat="1" ht="12.25" customHeight="1" thickBot="1" x14ac:dyDescent="0.3">
      <c r="A12" s="367"/>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row>
    <row r="13" spans="1:27" s="68" customFormat="1" ht="17.5" customHeight="1" thickBot="1" x14ac:dyDescent="0.3">
      <c r="A13" s="357" t="s">
        <v>264</v>
      </c>
      <c r="B13" s="358"/>
      <c r="C13" s="358"/>
      <c r="D13" s="358"/>
      <c r="E13" s="358"/>
      <c r="F13" s="358"/>
      <c r="G13" s="358"/>
      <c r="H13" s="358"/>
      <c r="I13" s="359"/>
      <c r="J13" s="357" t="s">
        <v>265</v>
      </c>
      <c r="K13" s="358"/>
      <c r="L13" s="358"/>
      <c r="M13" s="358"/>
      <c r="N13" s="358"/>
      <c r="O13" s="358"/>
      <c r="P13" s="358"/>
      <c r="Q13" s="358"/>
      <c r="R13" s="359"/>
      <c r="S13" s="357" t="s">
        <v>2</v>
      </c>
      <c r="T13" s="358"/>
      <c r="U13" s="358"/>
      <c r="V13" s="358"/>
      <c r="W13" s="358"/>
      <c r="X13" s="358"/>
      <c r="Y13" s="358"/>
      <c r="Z13" s="358"/>
      <c r="AA13" s="359"/>
    </row>
    <row r="14" spans="1:27" s="68" customFormat="1" ht="18" customHeight="1" thickBot="1" x14ac:dyDescent="0.3">
      <c r="A14" s="112" t="s">
        <v>266</v>
      </c>
      <c r="B14" s="357" t="s">
        <v>267</v>
      </c>
      <c r="C14" s="358"/>
      <c r="D14" s="358"/>
      <c r="E14" s="359"/>
      <c r="F14" s="357" t="s">
        <v>268</v>
      </c>
      <c r="G14" s="358"/>
      <c r="H14" s="358"/>
      <c r="I14" s="359"/>
      <c r="J14" s="112" t="s">
        <v>266</v>
      </c>
      <c r="K14" s="357" t="s">
        <v>269</v>
      </c>
      <c r="L14" s="358"/>
      <c r="M14" s="359"/>
      <c r="N14" s="357" t="s">
        <v>268</v>
      </c>
      <c r="O14" s="358"/>
      <c r="P14" s="358"/>
      <c r="Q14" s="358"/>
      <c r="R14" s="359"/>
      <c r="S14" s="112" t="s">
        <v>266</v>
      </c>
      <c r="T14" s="357" t="s">
        <v>269</v>
      </c>
      <c r="U14" s="358"/>
      <c r="V14" s="359"/>
      <c r="W14" s="357" t="s">
        <v>268</v>
      </c>
      <c r="X14" s="358"/>
      <c r="Y14" s="358"/>
      <c r="Z14" s="358"/>
      <c r="AA14" s="359"/>
    </row>
    <row r="15" spans="1:27" s="68" customFormat="1" ht="386.15" customHeight="1" thickBot="1" x14ac:dyDescent="0.3">
      <c r="A15" s="176" t="s">
        <v>270</v>
      </c>
      <c r="B15" s="360" t="s">
        <v>601</v>
      </c>
      <c r="C15" s="342"/>
      <c r="D15" s="342"/>
      <c r="E15" s="343"/>
      <c r="F15" s="333" t="s">
        <v>602</v>
      </c>
      <c r="G15" s="333"/>
      <c r="H15" s="333"/>
      <c r="I15" s="334"/>
      <c r="J15" s="182" t="s">
        <v>271</v>
      </c>
      <c r="K15" s="332" t="s">
        <v>604</v>
      </c>
      <c r="L15" s="333"/>
      <c r="M15" s="333"/>
      <c r="N15" s="333" t="s">
        <v>605</v>
      </c>
      <c r="O15" s="333"/>
      <c r="P15" s="333"/>
      <c r="Q15" s="333"/>
      <c r="R15" s="334"/>
      <c r="S15" s="182" t="s">
        <v>272</v>
      </c>
      <c r="T15" s="361" t="s">
        <v>651</v>
      </c>
      <c r="U15" s="336"/>
      <c r="V15" s="362"/>
      <c r="W15" s="335" t="s">
        <v>651</v>
      </c>
      <c r="X15" s="336"/>
      <c r="Y15" s="336"/>
      <c r="Z15" s="336"/>
      <c r="AA15" s="363"/>
    </row>
    <row r="16" spans="1:27" ht="250.5" customHeight="1" x14ac:dyDescent="0.25">
      <c r="A16" s="180" t="s">
        <v>273</v>
      </c>
      <c r="B16" s="352" t="s">
        <v>603</v>
      </c>
      <c r="C16" s="352"/>
      <c r="D16" s="352"/>
      <c r="E16" s="352"/>
      <c r="F16" s="333" t="s">
        <v>602</v>
      </c>
      <c r="G16" s="333"/>
      <c r="H16" s="333"/>
      <c r="I16" s="333"/>
      <c r="J16" s="181" t="s">
        <v>274</v>
      </c>
      <c r="K16" s="333" t="s">
        <v>645</v>
      </c>
      <c r="L16" s="333"/>
      <c r="M16" s="333"/>
      <c r="N16" s="335" t="s">
        <v>646</v>
      </c>
      <c r="O16" s="336"/>
      <c r="P16" s="336"/>
      <c r="Q16" s="336"/>
      <c r="R16" s="336"/>
      <c r="S16" s="181" t="s">
        <v>275</v>
      </c>
      <c r="T16" s="354" t="s">
        <v>651</v>
      </c>
      <c r="U16" s="355"/>
      <c r="V16" s="356"/>
      <c r="W16" s="333" t="s">
        <v>651</v>
      </c>
      <c r="X16" s="333"/>
      <c r="Y16" s="333"/>
      <c r="Z16" s="333"/>
      <c r="AA16" s="334"/>
    </row>
    <row r="17" spans="1:27" ht="177.8" customHeight="1" thickBot="1" x14ac:dyDescent="0.3">
      <c r="A17" s="179" t="s">
        <v>276</v>
      </c>
      <c r="B17" s="347" t="s">
        <v>640</v>
      </c>
      <c r="C17" s="348"/>
      <c r="D17" s="348"/>
      <c r="E17" s="349"/>
      <c r="F17" s="339" t="s">
        <v>641</v>
      </c>
      <c r="G17" s="340"/>
      <c r="H17" s="340"/>
      <c r="I17" s="353"/>
      <c r="J17" s="177" t="s">
        <v>277</v>
      </c>
      <c r="K17" s="344" t="s">
        <v>647</v>
      </c>
      <c r="L17" s="345"/>
      <c r="M17" s="345"/>
      <c r="N17" s="337"/>
      <c r="O17" s="338"/>
      <c r="P17" s="338"/>
      <c r="Q17" s="338"/>
      <c r="R17" s="338"/>
      <c r="S17" s="177" t="s">
        <v>278</v>
      </c>
      <c r="T17" s="344" t="s">
        <v>652</v>
      </c>
      <c r="U17" s="345"/>
      <c r="V17" s="345"/>
      <c r="W17" s="345" t="s">
        <v>653</v>
      </c>
      <c r="X17" s="345"/>
      <c r="Y17" s="345"/>
      <c r="Z17" s="345"/>
      <c r="AA17" s="346"/>
    </row>
    <row r="18" spans="1:27" ht="184.75" customHeight="1" x14ac:dyDescent="0.25">
      <c r="A18" s="180" t="s">
        <v>279</v>
      </c>
      <c r="B18" s="352" t="s">
        <v>642</v>
      </c>
      <c r="C18" s="352"/>
      <c r="D18" s="352"/>
      <c r="E18" s="352"/>
      <c r="F18" s="333" t="s">
        <v>641</v>
      </c>
      <c r="G18" s="333"/>
      <c r="H18" s="333"/>
      <c r="I18" s="333"/>
      <c r="J18" s="181" t="s">
        <v>280</v>
      </c>
      <c r="K18" s="333" t="s">
        <v>648</v>
      </c>
      <c r="L18" s="333"/>
      <c r="M18" s="333"/>
      <c r="N18" s="337"/>
      <c r="O18" s="338"/>
      <c r="P18" s="338"/>
      <c r="Q18" s="338"/>
      <c r="R18" s="338"/>
      <c r="S18" s="181" t="s">
        <v>281</v>
      </c>
      <c r="T18" s="350" t="s">
        <v>654</v>
      </c>
      <c r="U18" s="350"/>
      <c r="V18" s="350"/>
      <c r="W18" s="350" t="s">
        <v>655</v>
      </c>
      <c r="X18" s="350"/>
      <c r="Y18" s="350"/>
      <c r="Z18" s="350"/>
      <c r="AA18" s="351"/>
    </row>
    <row r="19" spans="1:27" ht="148.6" customHeight="1" thickBot="1" x14ac:dyDescent="0.3">
      <c r="A19" s="179" t="s">
        <v>282</v>
      </c>
      <c r="B19" s="347" t="s">
        <v>643</v>
      </c>
      <c r="C19" s="348"/>
      <c r="D19" s="348"/>
      <c r="E19" s="349"/>
      <c r="F19" s="345" t="s">
        <v>641</v>
      </c>
      <c r="G19" s="345"/>
      <c r="H19" s="345"/>
      <c r="I19" s="346"/>
      <c r="J19" s="177" t="s">
        <v>283</v>
      </c>
      <c r="K19" s="344" t="s">
        <v>649</v>
      </c>
      <c r="L19" s="345"/>
      <c r="M19" s="345"/>
      <c r="N19" s="337"/>
      <c r="O19" s="338"/>
      <c r="P19" s="338"/>
      <c r="Q19" s="338"/>
      <c r="R19" s="338"/>
      <c r="S19" s="177" t="s">
        <v>284</v>
      </c>
      <c r="T19" s="344" t="s">
        <v>651</v>
      </c>
      <c r="U19" s="345"/>
      <c r="V19" s="345"/>
      <c r="W19" s="345" t="s">
        <v>651</v>
      </c>
      <c r="X19" s="345"/>
      <c r="Y19" s="345"/>
      <c r="Z19" s="345"/>
      <c r="AA19" s="346"/>
    </row>
    <row r="20" spans="1:27" ht="127.55" customHeight="1" x14ac:dyDescent="0.25">
      <c r="A20" s="178" t="s">
        <v>285</v>
      </c>
      <c r="B20" s="341" t="s">
        <v>644</v>
      </c>
      <c r="C20" s="342"/>
      <c r="D20" s="342"/>
      <c r="E20" s="343"/>
      <c r="F20" s="333" t="s">
        <v>641</v>
      </c>
      <c r="G20" s="333"/>
      <c r="H20" s="333"/>
      <c r="I20" s="334"/>
      <c r="J20" s="176" t="s">
        <v>286</v>
      </c>
      <c r="K20" s="332" t="s">
        <v>650</v>
      </c>
      <c r="L20" s="333"/>
      <c r="M20" s="333"/>
      <c r="N20" s="339"/>
      <c r="O20" s="340"/>
      <c r="P20" s="340"/>
      <c r="Q20" s="340"/>
      <c r="R20" s="340"/>
      <c r="S20" s="176" t="s">
        <v>287</v>
      </c>
      <c r="T20" s="332" t="s">
        <v>656</v>
      </c>
      <c r="U20" s="333"/>
      <c r="V20" s="333"/>
      <c r="W20" s="333" t="s">
        <v>657</v>
      </c>
      <c r="X20" s="333"/>
      <c r="Y20" s="333"/>
      <c r="Z20" s="333"/>
      <c r="AA20" s="334"/>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2">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W14:AA14"/>
    <mergeCell ref="B15:E15"/>
    <mergeCell ref="F15:I15"/>
    <mergeCell ref="K15:M15"/>
    <mergeCell ref="N15:R15"/>
    <mergeCell ref="T15:V15"/>
    <mergeCell ref="W15:AA15"/>
    <mergeCell ref="B14:E14"/>
    <mergeCell ref="F14:I14"/>
    <mergeCell ref="K14:M14"/>
    <mergeCell ref="N14:R14"/>
    <mergeCell ref="T14:V14"/>
    <mergeCell ref="W16:AA16"/>
    <mergeCell ref="B16:E16"/>
    <mergeCell ref="F16:I16"/>
    <mergeCell ref="K16:M16"/>
    <mergeCell ref="T16:V16"/>
    <mergeCell ref="T17:V17"/>
    <mergeCell ref="B17:E17"/>
    <mergeCell ref="F17:I17"/>
    <mergeCell ref="K17:M17"/>
    <mergeCell ref="W17:AA17"/>
    <mergeCell ref="T20:V20"/>
    <mergeCell ref="W20:AA20"/>
    <mergeCell ref="N16:R20"/>
    <mergeCell ref="B20:E20"/>
    <mergeCell ref="F20:I20"/>
    <mergeCell ref="K20:M20"/>
    <mergeCell ref="T19:V19"/>
    <mergeCell ref="W19:AA19"/>
    <mergeCell ref="B19:E19"/>
    <mergeCell ref="F19:I19"/>
    <mergeCell ref="K19:M19"/>
    <mergeCell ref="W18:AA18"/>
    <mergeCell ref="B18:E18"/>
    <mergeCell ref="F18:I18"/>
    <mergeCell ref="K18:M18"/>
    <mergeCell ref="T18:V1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625" customWidth="1"/>
    <col min="4" max="4" width="14.375" customWidth="1"/>
    <col min="7" max="7" width="14.375" customWidth="1"/>
    <col min="21" max="21" width="11.375" style="108" customWidth="1"/>
    <col min="22" max="22" width="11.375" style="169"/>
  </cols>
  <sheetData>
    <row r="1" spans="1:22" ht="185.45" x14ac:dyDescent="0.25">
      <c r="A1" s="170" t="s">
        <v>594</v>
      </c>
      <c r="B1" s="170" t="s">
        <v>574</v>
      </c>
      <c r="C1" s="170" t="s">
        <v>575</v>
      </c>
      <c r="D1" s="170" t="s">
        <v>576</v>
      </c>
      <c r="E1" s="170" t="s">
        <v>577</v>
      </c>
      <c r="F1" s="170" t="s">
        <v>578</v>
      </c>
      <c r="G1" s="170" t="s">
        <v>579</v>
      </c>
      <c r="H1" s="170" t="s">
        <v>580</v>
      </c>
      <c r="I1" s="170" t="s">
        <v>581</v>
      </c>
      <c r="J1" s="170" t="s">
        <v>582</v>
      </c>
      <c r="K1" s="170" t="s">
        <v>583</v>
      </c>
      <c r="L1" s="170" t="s">
        <v>584</v>
      </c>
      <c r="M1" s="170" t="s">
        <v>585</v>
      </c>
      <c r="N1" s="170" t="s">
        <v>586</v>
      </c>
      <c r="O1" s="170" t="s">
        <v>587</v>
      </c>
      <c r="P1" s="170" t="s">
        <v>588</v>
      </c>
      <c r="Q1" s="170" t="s">
        <v>589</v>
      </c>
      <c r="R1" s="170" t="s">
        <v>590</v>
      </c>
      <c r="S1" s="170" t="s">
        <v>591</v>
      </c>
      <c r="T1" s="170" t="s">
        <v>592</v>
      </c>
      <c r="U1" s="171" t="s">
        <v>247</v>
      </c>
      <c r="V1" s="170" t="s">
        <v>593</v>
      </c>
    </row>
    <row r="2" spans="1:22" ht="14.95" x14ac:dyDescent="0.25">
      <c r="A2" s="168"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168" t="str">
        <f>IF(U2&lt;=5,"Moderado",IF(U2&lt;=10,"Mayor","Catastrofico"))</f>
        <v>Mayor</v>
      </c>
    </row>
    <row r="3" spans="1:22" ht="14.95" x14ac:dyDescent="0.25">
      <c r="A3" s="168"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COUNTIF(B3:T3,"Si")</f>
        <v>19</v>
      </c>
      <c r="V3" s="168" t="str">
        <f>IF(U3&lt;=5,"Moderado",IF(U3&lt;=10,"Mayor","Catastrofico"))</f>
        <v>Catastrofico</v>
      </c>
    </row>
    <row r="4" spans="1:22" ht="14.95" x14ac:dyDescent="0.25">
      <c r="A4" s="168"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COUNTIF(B4:T4,"Si")</f>
        <v>18</v>
      </c>
      <c r="V4" s="168" t="str">
        <f>IF(U4&lt;=5,"Moderado",IF(U4&lt;=10,"Mayor","Catastrofico"))</f>
        <v>Catastrofico</v>
      </c>
    </row>
    <row r="5" spans="1:22" ht="14.95" x14ac:dyDescent="0.25">
      <c r="A5" s="168"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COUNTIF(B5:T5,"Si")</f>
        <v>17</v>
      </c>
      <c r="V5" s="168" t="str">
        <f>IF(U5&lt;=5,"Moderado",IF(U5&lt;=10,"Mayor","Catastrofico"))</f>
        <v>Catastrofico</v>
      </c>
    </row>
    <row r="6" spans="1:22" ht="14.95" x14ac:dyDescent="0.25">
      <c r="A6" s="168"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COUNTIF(B6:T6,"Si")</f>
        <v>18</v>
      </c>
      <c r="V6" s="168" t="str">
        <f>IF(U6&lt;=5,"Moderado",IF(U6&lt;=10,"Mayor","Catastrofico"))</f>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ht="14.95"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ht="14.95"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ht="14.95"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ht="14.95"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ht="14.95"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ht="14.95"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ht="14.95"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ht="14.95"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ht="14.95"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42"/>
  <sheetViews>
    <sheetView tabSelected="1" zoomScale="70" zoomScaleNormal="70" workbookViewId="0">
      <selection activeCell="D38" sqref="D38:F41"/>
    </sheetView>
  </sheetViews>
  <sheetFormatPr baseColWidth="10" defaultColWidth="11.375" defaultRowHeight="12.9" x14ac:dyDescent="0.25"/>
  <cols>
    <col min="1" max="1" width="20.375" style="184" customWidth="1"/>
    <col min="2" max="3" width="16.375" style="184" customWidth="1"/>
    <col min="4" max="4" width="20.375" style="184" customWidth="1"/>
    <col min="5" max="5" width="28.375" style="184" customWidth="1"/>
    <col min="6" max="6" width="25.75" style="209" customWidth="1"/>
    <col min="7" max="7" width="16.625" style="209" hidden="1" customWidth="1"/>
    <col min="8" max="8" width="15.875" style="209" hidden="1" customWidth="1"/>
    <col min="9" max="9" width="18" style="209" hidden="1" customWidth="1"/>
    <col min="10" max="10" width="14.375" style="209" hidden="1" customWidth="1"/>
    <col min="11" max="11" width="50.625" style="209" customWidth="1"/>
    <col min="12" max="13" width="34.375" style="209" customWidth="1"/>
    <col min="14" max="14" width="16.375" style="292" customWidth="1"/>
    <col min="15" max="15" width="16.125" style="292" customWidth="1"/>
    <col min="16" max="16" width="15.125" style="292" customWidth="1"/>
    <col min="17" max="17" width="64.875" style="184" customWidth="1"/>
    <col min="18" max="18" width="17.375" style="184" customWidth="1"/>
    <col min="19" max="20" width="20.375" style="184" customWidth="1"/>
    <col min="21" max="21" width="19.875" style="184" customWidth="1"/>
    <col min="22" max="22" width="18" style="184" customWidth="1"/>
    <col min="23" max="23" width="19.875" style="184" customWidth="1"/>
    <col min="24" max="24" width="23.375" style="184" customWidth="1"/>
    <col min="25" max="25" width="19.375" style="184" customWidth="1"/>
    <col min="26" max="26" width="12.625" style="184" hidden="1" customWidth="1"/>
    <col min="27" max="27" width="15.375" style="184" customWidth="1"/>
    <col min="28" max="28" width="17.375" style="184" customWidth="1"/>
    <col min="29" max="29" width="11.875" style="292" hidden="1" customWidth="1"/>
    <col min="30" max="30" width="11.375" style="292" customWidth="1"/>
    <col min="31" max="31" width="7.375" style="292" hidden="1" customWidth="1"/>
    <col min="32" max="32" width="18.875" style="184" customWidth="1"/>
    <col min="33" max="33" width="20.875" style="184" customWidth="1"/>
    <col min="34" max="34" width="19.625" style="184" customWidth="1"/>
    <col min="35" max="35" width="17.875" style="292" customWidth="1"/>
    <col min="36" max="36" width="15.375" style="292" customWidth="1"/>
    <col min="37" max="37" width="16.375" style="292" customWidth="1"/>
    <col min="38" max="38" width="21.375" style="184" customWidth="1"/>
    <col min="39" max="39" width="61.125" style="184" customWidth="1"/>
    <col min="40" max="40" width="43.375" style="184" customWidth="1"/>
    <col min="41" max="41" width="25.625" style="209" customWidth="1"/>
    <col min="42" max="42" width="16.375" style="292" customWidth="1"/>
    <col min="43" max="43" width="20" style="292" customWidth="1"/>
    <col min="44" max="44" width="31.375" style="184" customWidth="1"/>
    <col min="45" max="46" width="20.625" style="209" hidden="1" customWidth="1"/>
    <col min="47" max="48" width="27.625" style="184" hidden="1" customWidth="1"/>
    <col min="49" max="50" width="20.625" style="184" hidden="1" customWidth="1"/>
    <col min="51" max="53" width="20.875" style="184" hidden="1" customWidth="1"/>
    <col min="54" max="55" width="20.875" style="209" hidden="1" customWidth="1"/>
    <col min="56" max="57" width="27.625" style="184" hidden="1" customWidth="1"/>
    <col min="58" max="62" width="20.625" style="184" hidden="1" customWidth="1"/>
    <col min="63" max="64" width="20.875" style="184" hidden="1" customWidth="1"/>
    <col min="65" max="66" width="27.625" style="184" hidden="1" customWidth="1"/>
    <col min="67" max="73" width="20.625" style="184" hidden="1" customWidth="1"/>
    <col min="74" max="75" width="27.625" style="184" hidden="1" customWidth="1"/>
    <col min="76" max="80" width="20.625" style="184" hidden="1" customWidth="1"/>
    <col min="81" max="81" width="63.875" style="184" customWidth="1"/>
    <col min="82" max="83" width="31.375" style="184" customWidth="1"/>
    <col min="84" max="84" width="63.875" style="184" customWidth="1"/>
    <col min="85" max="86" width="31.375" style="184" customWidth="1"/>
    <col min="87" max="87" width="63.875" style="184" customWidth="1"/>
    <col min="88" max="89" width="31.375" style="184" customWidth="1"/>
    <col min="90" max="91" width="11.375" style="184" customWidth="1"/>
    <col min="92" max="100" width="11.375" style="184" hidden="1" customWidth="1"/>
    <col min="101" max="103" width="11.375" style="184" customWidth="1"/>
    <col min="104" max="105" width="13.625" style="184" hidden="1" customWidth="1"/>
    <col min="106" max="107" width="11.375" style="184" hidden="1" customWidth="1"/>
    <col min="108" max="108" width="11.375" style="184" customWidth="1"/>
    <col min="109" max="110" width="11.375" style="184"/>
    <col min="111" max="111" width="20.875" style="184" customWidth="1"/>
    <col min="112" max="112" width="21.375" style="184" customWidth="1"/>
    <col min="113" max="118" width="11.375" style="184"/>
    <col min="119" max="125" width="0" style="184" hidden="1" customWidth="1"/>
    <col min="126" max="16384" width="11.375" style="184"/>
  </cols>
  <sheetData>
    <row r="1" spans="1:125" s="166" customFormat="1" ht="26.5" customHeight="1" x14ac:dyDescent="0.25">
      <c r="A1" s="431"/>
      <c r="B1" s="434" t="s">
        <v>599</v>
      </c>
      <c r="C1" s="435"/>
      <c r="D1" s="435"/>
      <c r="E1" s="435"/>
      <c r="F1" s="435"/>
      <c r="G1" s="435"/>
      <c r="H1" s="435"/>
      <c r="I1" s="435"/>
      <c r="J1" s="435"/>
      <c r="K1" s="435"/>
      <c r="L1" s="435"/>
      <c r="M1" s="435"/>
      <c r="N1" s="435"/>
      <c r="O1" s="435"/>
      <c r="P1" s="435"/>
      <c r="Q1" s="435"/>
      <c r="R1" s="435"/>
      <c r="S1" s="435" t="s">
        <v>228</v>
      </c>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40"/>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row>
    <row r="2" spans="1:125" s="166" customFormat="1" ht="26.5" customHeight="1" x14ac:dyDescent="0.25">
      <c r="A2" s="432"/>
      <c r="B2" s="436"/>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41"/>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row>
    <row r="3" spans="1:125" ht="30.75" customHeight="1" thickBot="1" x14ac:dyDescent="0.3">
      <c r="A3" s="433"/>
      <c r="B3" s="438"/>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42"/>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DO3" s="443"/>
      <c r="DP3" s="443"/>
      <c r="DQ3" s="416"/>
      <c r="DR3" s="416"/>
      <c r="DS3" s="416"/>
      <c r="DT3" s="416"/>
      <c r="DU3" s="416"/>
    </row>
    <row r="4" spans="1:125" ht="31.6" customHeight="1" thickBot="1" x14ac:dyDescent="0.3">
      <c r="A4" s="185"/>
      <c r="B4" s="311" t="s">
        <v>658</v>
      </c>
      <c r="C4" s="312">
        <v>2019</v>
      </c>
      <c r="D4" s="313"/>
      <c r="E4" s="311" t="s">
        <v>659</v>
      </c>
      <c r="F4" s="314">
        <v>43738</v>
      </c>
      <c r="G4" s="186"/>
      <c r="H4" s="186"/>
      <c r="I4" s="186"/>
      <c r="J4" s="186"/>
      <c r="K4" s="186"/>
      <c r="L4" s="186"/>
      <c r="M4" s="186"/>
      <c r="N4" s="187"/>
      <c r="O4" s="187"/>
      <c r="P4" s="187"/>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9"/>
      <c r="AP4" s="188"/>
      <c r="AQ4" s="188"/>
      <c r="AR4" s="188"/>
      <c r="AS4" s="189"/>
      <c r="AT4" s="189"/>
      <c r="AU4" s="188"/>
      <c r="AV4" s="188"/>
      <c r="AW4" s="188"/>
      <c r="AX4" s="188"/>
      <c r="AY4" s="188"/>
      <c r="AZ4" s="188"/>
      <c r="BA4" s="188"/>
      <c r="BB4" s="185"/>
      <c r="BC4" s="185"/>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DO4" s="443"/>
      <c r="DP4" s="443"/>
      <c r="DQ4" s="417"/>
      <c r="DR4" s="417"/>
      <c r="DS4" s="417"/>
      <c r="DT4" s="417"/>
      <c r="DU4" s="417"/>
    </row>
    <row r="5" spans="1:125" ht="28.55" customHeight="1" x14ac:dyDescent="0.25">
      <c r="A5" s="418" t="s">
        <v>40</v>
      </c>
      <c r="B5" s="418"/>
      <c r="C5" s="418"/>
      <c r="D5" s="418"/>
      <c r="E5" s="418"/>
      <c r="F5" s="420" t="s">
        <v>41</v>
      </c>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2" t="s">
        <v>51</v>
      </c>
      <c r="AM5" s="422"/>
      <c r="AN5" s="422"/>
      <c r="AO5" s="422"/>
      <c r="AP5" s="422"/>
      <c r="AQ5" s="422"/>
      <c r="AR5" s="422"/>
      <c r="AS5" s="185"/>
      <c r="AT5" s="185"/>
      <c r="AU5" s="183"/>
      <c r="AV5" s="183"/>
      <c r="AW5" s="183"/>
      <c r="AX5" s="183"/>
      <c r="AY5" s="183"/>
      <c r="AZ5" s="183"/>
      <c r="BA5" s="183"/>
      <c r="BB5" s="185"/>
      <c r="BC5" s="185"/>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424" t="s">
        <v>231</v>
      </c>
      <c r="CD5" s="425"/>
      <c r="CE5" s="425"/>
      <c r="CF5" s="425"/>
      <c r="CG5" s="425"/>
      <c r="CH5" s="425"/>
      <c r="CI5" s="425"/>
      <c r="CJ5" s="425"/>
      <c r="CK5" s="426"/>
      <c r="DO5" s="443"/>
      <c r="DP5" s="443"/>
      <c r="DQ5" s="190" t="s">
        <v>15</v>
      </c>
      <c r="DR5" s="190" t="s">
        <v>150</v>
      </c>
      <c r="DS5" s="190" t="s">
        <v>150</v>
      </c>
      <c r="DT5" s="190">
        <v>1</v>
      </c>
      <c r="DU5" s="190">
        <v>1</v>
      </c>
    </row>
    <row r="6" spans="1:125" ht="34.5" customHeight="1" x14ac:dyDescent="0.25">
      <c r="A6" s="419"/>
      <c r="B6" s="419"/>
      <c r="C6" s="419"/>
      <c r="D6" s="419"/>
      <c r="E6" s="419"/>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3"/>
      <c r="AM6" s="423"/>
      <c r="AN6" s="423"/>
      <c r="AO6" s="423"/>
      <c r="AP6" s="423"/>
      <c r="AQ6" s="423"/>
      <c r="AR6" s="423"/>
      <c r="AS6" s="427" t="s">
        <v>189</v>
      </c>
      <c r="AT6" s="427"/>
      <c r="AU6" s="427"/>
      <c r="AV6" s="427"/>
      <c r="AW6" s="427"/>
      <c r="AX6" s="427"/>
      <c r="AY6" s="427"/>
      <c r="AZ6" s="427"/>
      <c r="BA6" s="427"/>
      <c r="BB6" s="428" t="s">
        <v>192</v>
      </c>
      <c r="BC6" s="429"/>
      <c r="BD6" s="429"/>
      <c r="BE6" s="429"/>
      <c r="BF6" s="429"/>
      <c r="BG6" s="429"/>
      <c r="BH6" s="429"/>
      <c r="BI6" s="429"/>
      <c r="BJ6" s="430"/>
      <c r="BK6" s="428" t="s">
        <v>191</v>
      </c>
      <c r="BL6" s="429"/>
      <c r="BM6" s="429"/>
      <c r="BN6" s="429"/>
      <c r="BO6" s="429"/>
      <c r="BP6" s="429"/>
      <c r="BQ6" s="429"/>
      <c r="BR6" s="429"/>
      <c r="BS6" s="430"/>
      <c r="BT6" s="428" t="s">
        <v>190</v>
      </c>
      <c r="BU6" s="429"/>
      <c r="BV6" s="429"/>
      <c r="BW6" s="429"/>
      <c r="BX6" s="429"/>
      <c r="BY6" s="429"/>
      <c r="BZ6" s="429"/>
      <c r="CA6" s="429"/>
      <c r="CB6" s="430"/>
      <c r="CC6" s="424" t="s">
        <v>232</v>
      </c>
      <c r="CD6" s="425"/>
      <c r="CE6" s="425"/>
      <c r="CF6" s="425"/>
      <c r="CG6" s="425"/>
      <c r="CH6" s="425"/>
      <c r="CI6" s="425"/>
      <c r="CJ6" s="425"/>
      <c r="CK6" s="426"/>
      <c r="DO6" s="443"/>
      <c r="DP6" s="443"/>
      <c r="DQ6" s="190" t="s">
        <v>15</v>
      </c>
      <c r="DR6" s="190" t="s">
        <v>152</v>
      </c>
      <c r="DS6" s="190" t="s">
        <v>150</v>
      </c>
      <c r="DT6" s="190">
        <v>0</v>
      </c>
      <c r="DU6" s="190">
        <v>1</v>
      </c>
    </row>
    <row r="7" spans="1:125" ht="34.5" customHeight="1" x14ac:dyDescent="0.25">
      <c r="A7" s="294"/>
      <c r="B7" s="294"/>
      <c r="C7" s="293"/>
      <c r="D7" s="294"/>
      <c r="E7" s="294"/>
      <c r="F7" s="295"/>
      <c r="G7" s="444" t="s">
        <v>255</v>
      </c>
      <c r="H7" s="444"/>
      <c r="I7" s="444"/>
      <c r="J7" s="444"/>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6"/>
      <c r="AM7" s="296"/>
      <c r="AN7" s="296"/>
      <c r="AO7" s="296"/>
      <c r="AP7" s="296"/>
      <c r="AQ7" s="296"/>
      <c r="AR7" s="296"/>
      <c r="AS7" s="300"/>
      <c r="AT7" s="302"/>
      <c r="AU7" s="300"/>
      <c r="AV7" s="301"/>
      <c r="AW7" s="301"/>
      <c r="AX7" s="302"/>
      <c r="AY7" s="300"/>
      <c r="AZ7" s="301"/>
      <c r="BA7" s="302"/>
      <c r="BB7" s="300"/>
      <c r="BC7" s="301"/>
      <c r="BD7" s="301"/>
      <c r="BE7" s="301"/>
      <c r="BF7" s="301"/>
      <c r="BG7" s="301"/>
      <c r="BH7" s="301"/>
      <c r="BI7" s="301"/>
      <c r="BJ7" s="302"/>
      <c r="BK7" s="300"/>
      <c r="BL7" s="301"/>
      <c r="BM7" s="301"/>
      <c r="BN7" s="301"/>
      <c r="BO7" s="301"/>
      <c r="BP7" s="301"/>
      <c r="BQ7" s="301"/>
      <c r="BR7" s="301"/>
      <c r="BS7" s="302"/>
      <c r="BT7" s="300"/>
      <c r="BU7" s="301"/>
      <c r="BV7" s="301"/>
      <c r="BW7" s="301"/>
      <c r="BX7" s="301"/>
      <c r="BY7" s="301"/>
      <c r="BZ7" s="301"/>
      <c r="CA7" s="301"/>
      <c r="CB7" s="302"/>
      <c r="CC7" s="297"/>
      <c r="CD7" s="191"/>
      <c r="CE7" s="298"/>
      <c r="CF7" s="298"/>
      <c r="CG7" s="191"/>
      <c r="CH7" s="298"/>
      <c r="CI7" s="298"/>
      <c r="CJ7" s="191"/>
      <c r="CK7" s="299"/>
      <c r="DO7" s="443"/>
      <c r="DP7" s="443"/>
      <c r="DQ7" s="190"/>
      <c r="DR7" s="190"/>
      <c r="DS7" s="190"/>
      <c r="DT7" s="190"/>
      <c r="DU7" s="190"/>
    </row>
    <row r="8" spans="1:125" ht="33.799999999999997" customHeight="1" x14ac:dyDescent="0.25">
      <c r="A8" s="411" t="s">
        <v>0</v>
      </c>
      <c r="B8" s="411" t="s">
        <v>1</v>
      </c>
      <c r="C8" s="412" t="s">
        <v>237</v>
      </c>
      <c r="D8" s="411" t="s">
        <v>2</v>
      </c>
      <c r="E8" s="411" t="s">
        <v>39</v>
      </c>
      <c r="F8" s="411" t="s">
        <v>250</v>
      </c>
      <c r="G8" s="411" t="s">
        <v>251</v>
      </c>
      <c r="H8" s="411" t="s">
        <v>252</v>
      </c>
      <c r="I8" s="411" t="s">
        <v>253</v>
      </c>
      <c r="J8" s="411" t="s">
        <v>254</v>
      </c>
      <c r="K8" s="411" t="s">
        <v>249</v>
      </c>
      <c r="L8" s="411" t="s">
        <v>46</v>
      </c>
      <c r="M8" s="411" t="s">
        <v>47</v>
      </c>
      <c r="N8" s="411" t="s">
        <v>35</v>
      </c>
      <c r="O8" s="411"/>
      <c r="P8" s="411"/>
      <c r="Q8" s="411" t="s">
        <v>170</v>
      </c>
      <c r="R8" s="411" t="s">
        <v>157</v>
      </c>
      <c r="S8" s="411" t="s">
        <v>176</v>
      </c>
      <c r="T8" s="411" t="s">
        <v>177</v>
      </c>
      <c r="U8" s="411" t="s">
        <v>178</v>
      </c>
      <c r="V8" s="411" t="s">
        <v>179</v>
      </c>
      <c r="W8" s="411" t="s">
        <v>180</v>
      </c>
      <c r="X8" s="411" t="s">
        <v>181</v>
      </c>
      <c r="Y8" s="411" t="s">
        <v>182</v>
      </c>
      <c r="Z8" s="411" t="s">
        <v>28</v>
      </c>
      <c r="AA8" s="411" t="s">
        <v>183</v>
      </c>
      <c r="AB8" s="411" t="s">
        <v>184</v>
      </c>
      <c r="AC8" s="192"/>
      <c r="AD8" s="411" t="s">
        <v>185</v>
      </c>
      <c r="AE8" s="291"/>
      <c r="AF8" s="411" t="s">
        <v>186</v>
      </c>
      <c r="AG8" s="411" t="s">
        <v>187</v>
      </c>
      <c r="AH8" s="411" t="s">
        <v>188</v>
      </c>
      <c r="AI8" s="411" t="s">
        <v>3</v>
      </c>
      <c r="AJ8" s="411"/>
      <c r="AK8" s="411"/>
      <c r="AL8" s="411" t="s">
        <v>48</v>
      </c>
      <c r="AM8" s="411" t="s">
        <v>159</v>
      </c>
      <c r="AN8" s="411" t="s">
        <v>160</v>
      </c>
      <c r="AO8" s="411" t="s">
        <v>161</v>
      </c>
      <c r="AP8" s="411" t="s">
        <v>36</v>
      </c>
      <c r="AQ8" s="411" t="s">
        <v>37</v>
      </c>
      <c r="AR8" s="411" t="s">
        <v>662</v>
      </c>
      <c r="AS8" s="447" t="s">
        <v>49</v>
      </c>
      <c r="AT8" s="449"/>
      <c r="AU8" s="447" t="s">
        <v>166</v>
      </c>
      <c r="AV8" s="448"/>
      <c r="AW8" s="448"/>
      <c r="AX8" s="449"/>
      <c r="AY8" s="447" t="s">
        <v>165</v>
      </c>
      <c r="AZ8" s="448"/>
      <c r="BA8" s="449"/>
      <c r="BB8" s="447" t="s">
        <v>49</v>
      </c>
      <c r="BC8" s="449"/>
      <c r="BD8" s="447" t="s">
        <v>166</v>
      </c>
      <c r="BE8" s="448"/>
      <c r="BF8" s="448"/>
      <c r="BG8" s="449"/>
      <c r="BH8" s="447" t="s">
        <v>165</v>
      </c>
      <c r="BI8" s="448"/>
      <c r="BJ8" s="449"/>
      <c r="BK8" s="447" t="s">
        <v>49</v>
      </c>
      <c r="BL8" s="449"/>
      <c r="BM8" s="447" t="s">
        <v>166</v>
      </c>
      <c r="BN8" s="448"/>
      <c r="BO8" s="448"/>
      <c r="BP8" s="449"/>
      <c r="BQ8" s="447" t="s">
        <v>165</v>
      </c>
      <c r="BR8" s="448"/>
      <c r="BS8" s="449"/>
      <c r="BT8" s="447" t="s">
        <v>49</v>
      </c>
      <c r="BU8" s="449"/>
      <c r="BV8" s="447" t="s">
        <v>166</v>
      </c>
      <c r="BW8" s="448"/>
      <c r="BX8" s="448"/>
      <c r="BY8" s="449"/>
      <c r="BZ8" s="447" t="s">
        <v>165</v>
      </c>
      <c r="CA8" s="448"/>
      <c r="CB8" s="449"/>
      <c r="CC8" s="411" t="s">
        <v>234</v>
      </c>
      <c r="CD8" s="412" t="s">
        <v>230</v>
      </c>
      <c r="CE8" s="411" t="s">
        <v>233</v>
      </c>
      <c r="CF8" s="411" t="s">
        <v>235</v>
      </c>
      <c r="CG8" s="412" t="s">
        <v>230</v>
      </c>
      <c r="CH8" s="411" t="s">
        <v>233</v>
      </c>
      <c r="CI8" s="411" t="s">
        <v>236</v>
      </c>
      <c r="CJ8" s="412" t="s">
        <v>230</v>
      </c>
      <c r="CK8" s="411" t="s">
        <v>233</v>
      </c>
      <c r="DA8" s="446" t="s">
        <v>154</v>
      </c>
      <c r="DB8" s="446"/>
      <c r="DC8" s="446"/>
      <c r="DO8" s="443"/>
      <c r="DP8" s="443"/>
      <c r="DQ8" s="190" t="s">
        <v>15</v>
      </c>
      <c r="DR8" s="190" t="s">
        <v>150</v>
      </c>
      <c r="DS8" s="190" t="s">
        <v>152</v>
      </c>
      <c r="DT8" s="190">
        <v>1</v>
      </c>
      <c r="DU8" s="190">
        <v>0</v>
      </c>
    </row>
    <row r="9" spans="1:125" ht="65.25" customHeight="1" thickBot="1" x14ac:dyDescent="0.3">
      <c r="A9" s="411"/>
      <c r="B9" s="411"/>
      <c r="C9" s="453"/>
      <c r="D9" s="412"/>
      <c r="E9" s="412"/>
      <c r="F9" s="412"/>
      <c r="G9" s="412"/>
      <c r="H9" s="412"/>
      <c r="I9" s="412"/>
      <c r="J9" s="412"/>
      <c r="K9" s="412"/>
      <c r="L9" s="412"/>
      <c r="M9" s="412"/>
      <c r="N9" s="289" t="s">
        <v>4</v>
      </c>
      <c r="O9" s="289" t="s">
        <v>5</v>
      </c>
      <c r="P9" s="289" t="s">
        <v>6</v>
      </c>
      <c r="Q9" s="412"/>
      <c r="R9" s="412"/>
      <c r="S9" s="412"/>
      <c r="T9" s="412" t="s">
        <v>171</v>
      </c>
      <c r="U9" s="412" t="s">
        <v>56</v>
      </c>
      <c r="V9" s="412" t="s">
        <v>172</v>
      </c>
      <c r="W9" s="412" t="s">
        <v>173</v>
      </c>
      <c r="X9" s="412" t="s">
        <v>174</v>
      </c>
      <c r="Y9" s="412" t="s">
        <v>175</v>
      </c>
      <c r="Z9" s="412"/>
      <c r="AA9" s="412"/>
      <c r="AB9" s="412"/>
      <c r="AC9" s="193"/>
      <c r="AD9" s="412"/>
      <c r="AE9" s="289" t="s">
        <v>573</v>
      </c>
      <c r="AF9" s="412"/>
      <c r="AG9" s="412"/>
      <c r="AH9" s="412"/>
      <c r="AI9" s="289" t="s">
        <v>4</v>
      </c>
      <c r="AJ9" s="289" t="s">
        <v>5</v>
      </c>
      <c r="AK9" s="289" t="s">
        <v>6</v>
      </c>
      <c r="AL9" s="412"/>
      <c r="AM9" s="412"/>
      <c r="AN9" s="412"/>
      <c r="AO9" s="412"/>
      <c r="AP9" s="412"/>
      <c r="AQ9" s="412"/>
      <c r="AR9" s="412"/>
      <c r="AS9" s="194" t="s">
        <v>163</v>
      </c>
      <c r="AT9" s="194" t="s">
        <v>50</v>
      </c>
      <c r="AU9" s="194" t="s">
        <v>169</v>
      </c>
      <c r="AV9" s="194" t="s">
        <v>38</v>
      </c>
      <c r="AW9" s="194" t="s">
        <v>164</v>
      </c>
      <c r="AX9" s="194" t="s">
        <v>32</v>
      </c>
      <c r="AY9" s="194" t="s">
        <v>167</v>
      </c>
      <c r="AZ9" s="194" t="s">
        <v>168</v>
      </c>
      <c r="BA9" s="194" t="s">
        <v>34</v>
      </c>
      <c r="BB9" s="194" t="s">
        <v>163</v>
      </c>
      <c r="BC9" s="194" t="s">
        <v>50</v>
      </c>
      <c r="BD9" s="194" t="s">
        <v>169</v>
      </c>
      <c r="BE9" s="194" t="s">
        <v>38</v>
      </c>
      <c r="BF9" s="194" t="s">
        <v>164</v>
      </c>
      <c r="BG9" s="194" t="s">
        <v>32</v>
      </c>
      <c r="BH9" s="194" t="s">
        <v>167</v>
      </c>
      <c r="BI9" s="194" t="s">
        <v>168</v>
      </c>
      <c r="BJ9" s="194" t="s">
        <v>34</v>
      </c>
      <c r="BK9" s="194" t="s">
        <v>163</v>
      </c>
      <c r="BL9" s="194" t="s">
        <v>50</v>
      </c>
      <c r="BM9" s="194" t="s">
        <v>169</v>
      </c>
      <c r="BN9" s="194" t="s">
        <v>38</v>
      </c>
      <c r="BO9" s="194" t="s">
        <v>164</v>
      </c>
      <c r="BP9" s="194" t="s">
        <v>32</v>
      </c>
      <c r="BQ9" s="194" t="s">
        <v>167</v>
      </c>
      <c r="BR9" s="194" t="s">
        <v>168</v>
      </c>
      <c r="BS9" s="194" t="s">
        <v>34</v>
      </c>
      <c r="BT9" s="194" t="s">
        <v>163</v>
      </c>
      <c r="BU9" s="194" t="s">
        <v>50</v>
      </c>
      <c r="BV9" s="194" t="s">
        <v>169</v>
      </c>
      <c r="BW9" s="194" t="s">
        <v>38</v>
      </c>
      <c r="BX9" s="194" t="s">
        <v>164</v>
      </c>
      <c r="BY9" s="194" t="s">
        <v>32</v>
      </c>
      <c r="BZ9" s="194" t="s">
        <v>167</v>
      </c>
      <c r="CA9" s="194" t="s">
        <v>168</v>
      </c>
      <c r="CB9" s="194" t="s">
        <v>34</v>
      </c>
      <c r="CC9" s="412"/>
      <c r="CD9" s="445"/>
      <c r="CE9" s="412"/>
      <c r="CF9" s="412"/>
      <c r="CG9" s="445"/>
      <c r="CH9" s="412"/>
      <c r="CI9" s="412"/>
      <c r="CJ9" s="445"/>
      <c r="CK9" s="412"/>
      <c r="CU9" s="167" t="s">
        <v>138</v>
      </c>
      <c r="CV9" s="167" t="s">
        <v>139</v>
      </c>
      <c r="CZ9" s="167" t="s">
        <v>138</v>
      </c>
      <c r="DA9" s="167" t="s">
        <v>138</v>
      </c>
      <c r="DB9" s="167" t="s">
        <v>139</v>
      </c>
      <c r="DC9" s="167" t="s">
        <v>139</v>
      </c>
      <c r="DO9" s="195"/>
      <c r="DP9" s="195"/>
      <c r="DQ9" s="196" t="s">
        <v>142</v>
      </c>
      <c r="DR9" s="196" t="s">
        <v>153</v>
      </c>
      <c r="DS9" s="196" t="s">
        <v>153</v>
      </c>
      <c r="DT9" s="195"/>
      <c r="DU9" s="195"/>
    </row>
    <row r="10" spans="1:125" s="209" customFormat="1" ht="221.95" customHeight="1" thickBot="1" x14ac:dyDescent="0.3">
      <c r="A10" s="454" t="s">
        <v>24</v>
      </c>
      <c r="B10" s="454" t="s">
        <v>27</v>
      </c>
      <c r="C10" s="391" t="s">
        <v>240</v>
      </c>
      <c r="D10" s="456" t="s">
        <v>210</v>
      </c>
      <c r="E10" s="388" t="s">
        <v>611</v>
      </c>
      <c r="F10" s="385" t="s">
        <v>612</v>
      </c>
      <c r="G10" s="385"/>
      <c r="H10" s="385"/>
      <c r="I10" s="385"/>
      <c r="J10" s="385"/>
      <c r="K10" s="385" t="s">
        <v>613</v>
      </c>
      <c r="L10" s="388" t="s">
        <v>634</v>
      </c>
      <c r="M10" s="388" t="s">
        <v>614</v>
      </c>
      <c r="N10" s="385" t="s">
        <v>8</v>
      </c>
      <c r="O10" s="385" t="s">
        <v>15</v>
      </c>
      <c r="P10" s="403" t="str">
        <f>INDEX(Validacion!$C$15:$G$19,Bienestar!CU10:CU12,Bienestar!CV10:CV12)</f>
        <v>Alta</v>
      </c>
      <c r="Q10" s="197" t="s">
        <v>635</v>
      </c>
      <c r="R10" s="198" t="s">
        <v>158</v>
      </c>
      <c r="S10" s="198" t="s">
        <v>58</v>
      </c>
      <c r="T10" s="198" t="s">
        <v>59</v>
      </c>
      <c r="U10" s="198" t="s">
        <v>60</v>
      </c>
      <c r="V10" s="198" t="s">
        <v>61</v>
      </c>
      <c r="W10" s="198" t="s">
        <v>62</v>
      </c>
      <c r="X10" s="198" t="s">
        <v>75</v>
      </c>
      <c r="Y10" s="198" t="s">
        <v>63</v>
      </c>
      <c r="Z10" s="282">
        <f t="shared" ref="Z10:Z26" si="0">IF(S10="Asignado",15,0)+IF(T10="Adecuado",15,0)+IF(U10="Oportuna",15,0)+IF(V10="Prevenir",15,IF(V10="Detectar",10,0))+IF(W10="Confiable",15,0)+IF(X10="Se investigan y resuelven oportunamente",15,0)+IF(Y10="Completa",10,IF(Y10="Incompleta",5,0))</f>
        <v>100</v>
      </c>
      <c r="AA10" s="280" t="str">
        <f t="shared" ref="AA10:AA26" si="1">IF(Z10&gt;=96,"Fuerte",IF(OR(Z10=95,Z10&gt;=86),"Moderado","Débil"))</f>
        <v>Fuerte</v>
      </c>
      <c r="AB10" s="282" t="s">
        <v>141</v>
      </c>
      <c r="AC10" s="199">
        <f t="shared" ref="AC10:AC26" si="2">IF(AA10="Fuerte",100,IF(AA10="Moderado",50,0))+IF(AB10="Fuerte",100,IF(AB10="Moderado",50,0))</f>
        <v>200</v>
      </c>
      <c r="AD10" s="200" t="str">
        <f t="shared" ref="AD10:AD26" si="3">IF(AND(AA10="Moderado",AB10="Moderado",AC10=100),"Moderado",IF(AC10=200,"Fuerte",IF(OR(AC10=150,),"Moderado","Débil")))</f>
        <v>Fuerte</v>
      </c>
      <c r="AE10" s="450">
        <f>(IF(AD10="Fuerte",100,IF(AD10="Moderado",50,0))+IF(AD11="Fuerte",100,IF(AD11="Moderado",50,0))+(IF(AD12="Fuerte",100,IF(AD12="Moderado",50,0)))/3)</f>
        <v>183.33333333333334</v>
      </c>
      <c r="AF10" s="403" t="str">
        <f>IF(AE10&gt;=100,"moderado",IF(OR(AE10=99,AE10&gt;=50),"Moderado","Débil"))</f>
        <v>moderado</v>
      </c>
      <c r="AG10" s="385" t="s">
        <v>150</v>
      </c>
      <c r="AH10" s="385" t="s">
        <v>150</v>
      </c>
      <c r="AI10" s="403" t="s">
        <v>9</v>
      </c>
      <c r="AJ10" s="403" t="s">
        <v>16</v>
      </c>
      <c r="AK10" s="403" t="str">
        <f>INDEX(Validacion!$C$15:$G$19,Bienestar!CZ10:CZ12,Bienestar!DB10:DB12)</f>
        <v>Moderada</v>
      </c>
      <c r="AL10" s="400" t="s">
        <v>229</v>
      </c>
      <c r="AM10" s="197" t="s">
        <v>615</v>
      </c>
      <c r="AN10" s="197" t="s">
        <v>616</v>
      </c>
      <c r="AO10" s="201" t="s">
        <v>609</v>
      </c>
      <c r="AP10" s="175">
        <v>43467</v>
      </c>
      <c r="AQ10" s="175">
        <v>43496</v>
      </c>
      <c r="AR10" s="197" t="s">
        <v>610</v>
      </c>
      <c r="AS10" s="202"/>
      <c r="AT10" s="202"/>
      <c r="AU10" s="197"/>
      <c r="AV10" s="197"/>
      <c r="AW10" s="197"/>
      <c r="AX10" s="203"/>
      <c r="AY10" s="397"/>
      <c r="AZ10" s="306"/>
      <c r="BA10" s="397"/>
      <c r="BB10" s="202"/>
      <c r="BC10" s="197"/>
      <c r="BD10" s="197"/>
      <c r="BE10" s="197"/>
      <c r="BF10" s="204"/>
      <c r="BG10" s="205"/>
      <c r="BH10" s="397"/>
      <c r="BI10" s="397"/>
      <c r="BJ10" s="394"/>
      <c r="BK10" s="202"/>
      <c r="BL10" s="197"/>
      <c r="BM10" s="197"/>
      <c r="BN10" s="197"/>
      <c r="BO10" s="206"/>
      <c r="BP10" s="205"/>
      <c r="BQ10" s="397"/>
      <c r="BR10" s="397"/>
      <c r="BS10" s="394"/>
      <c r="BT10" s="207"/>
      <c r="BU10" s="207"/>
      <c r="BV10" s="207"/>
      <c r="BW10" s="207"/>
      <c r="BX10" s="207"/>
      <c r="BY10" s="207"/>
      <c r="BZ10" s="207"/>
      <c r="CA10" s="207"/>
      <c r="CB10" s="207"/>
      <c r="CC10" s="315" t="s">
        <v>660</v>
      </c>
      <c r="CD10" s="316" t="s">
        <v>661</v>
      </c>
      <c r="CE10" s="316" t="s">
        <v>661</v>
      </c>
      <c r="CF10" s="286"/>
      <c r="CG10" s="286"/>
      <c r="CH10" s="286"/>
      <c r="CI10" s="286"/>
      <c r="CJ10" s="286"/>
      <c r="CK10" s="208"/>
      <c r="CU10" s="409">
        <f>VLOOKUP(N10,Validacion!$I$15:$M$19,2,FALSE)</f>
        <v>4</v>
      </c>
      <c r="CV10" s="409">
        <f>VLOOKUP(O10,Validacion!$I$23:$J$27,2,FALSE)</f>
        <v>3</v>
      </c>
      <c r="CZ10" s="409">
        <f>VLOOKUP($AI10,Validacion!$I$15:$M$19,2,FALSE)</f>
        <v>3</v>
      </c>
      <c r="DA10" s="409"/>
      <c r="DB10" s="409">
        <f>VLOOKUP($AJ10,Validacion!$I$23:$J$27,2,FALSE)</f>
        <v>2</v>
      </c>
      <c r="DC10" s="406"/>
    </row>
    <row r="11" spans="1:125" s="209" customFormat="1" ht="228.75" customHeight="1" thickBot="1" x14ac:dyDescent="0.3">
      <c r="A11" s="389"/>
      <c r="B11" s="389"/>
      <c r="C11" s="392"/>
      <c r="D11" s="457"/>
      <c r="E11" s="389"/>
      <c r="F11" s="386"/>
      <c r="G11" s="386"/>
      <c r="H11" s="386"/>
      <c r="I11" s="386"/>
      <c r="J11" s="386"/>
      <c r="K11" s="386"/>
      <c r="L11" s="389"/>
      <c r="M11" s="389"/>
      <c r="N11" s="386"/>
      <c r="O11" s="386"/>
      <c r="P11" s="404"/>
      <c r="Q11" s="197" t="s">
        <v>637</v>
      </c>
      <c r="R11" s="198" t="s">
        <v>223</v>
      </c>
      <c r="S11" s="198" t="s">
        <v>58</v>
      </c>
      <c r="T11" s="198" t="s">
        <v>59</v>
      </c>
      <c r="U11" s="198" t="s">
        <v>60</v>
      </c>
      <c r="V11" s="198" t="s">
        <v>72</v>
      </c>
      <c r="W11" s="198" t="s">
        <v>62</v>
      </c>
      <c r="X11" s="198" t="s">
        <v>75</v>
      </c>
      <c r="Y11" s="198" t="s">
        <v>63</v>
      </c>
      <c r="Z11" s="282">
        <f t="shared" si="0"/>
        <v>95</v>
      </c>
      <c r="AA11" s="280" t="str">
        <f t="shared" si="1"/>
        <v>Moderado</v>
      </c>
      <c r="AB11" s="282" t="s">
        <v>141</v>
      </c>
      <c r="AC11" s="199">
        <f t="shared" si="2"/>
        <v>150</v>
      </c>
      <c r="AD11" s="200" t="str">
        <f t="shared" si="3"/>
        <v>Moderado</v>
      </c>
      <c r="AE11" s="451"/>
      <c r="AF11" s="404"/>
      <c r="AG11" s="386"/>
      <c r="AH11" s="386"/>
      <c r="AI11" s="404"/>
      <c r="AJ11" s="404"/>
      <c r="AK11" s="404"/>
      <c r="AL11" s="401"/>
      <c r="AM11" s="197" t="s">
        <v>617</v>
      </c>
      <c r="AN11" s="197" t="s">
        <v>618</v>
      </c>
      <c r="AO11" s="201" t="s">
        <v>619</v>
      </c>
      <c r="AP11" s="175">
        <v>43467</v>
      </c>
      <c r="AQ11" s="175">
        <v>43496</v>
      </c>
      <c r="AR11" s="197" t="s">
        <v>620</v>
      </c>
      <c r="AS11" s="210"/>
      <c r="AT11" s="210"/>
      <c r="AU11" s="211"/>
      <c r="AV11" s="211"/>
      <c r="AW11" s="211"/>
      <c r="AX11" s="212"/>
      <c r="AY11" s="398"/>
      <c r="AZ11" s="307"/>
      <c r="BA11" s="398"/>
      <c r="BB11" s="210"/>
      <c r="BC11" s="210"/>
      <c r="BD11" s="213"/>
      <c r="BE11" s="213"/>
      <c r="BF11" s="214"/>
      <c r="BG11" s="215"/>
      <c r="BH11" s="398"/>
      <c r="BI11" s="398"/>
      <c r="BJ11" s="395"/>
      <c r="BK11" s="210"/>
      <c r="BL11" s="210"/>
      <c r="BM11" s="213"/>
      <c r="BN11" s="213"/>
      <c r="BO11" s="216"/>
      <c r="BP11" s="215"/>
      <c r="BQ11" s="398"/>
      <c r="BR11" s="398"/>
      <c r="BS11" s="395"/>
      <c r="BT11" s="217"/>
      <c r="BU11" s="217"/>
      <c r="BV11" s="217"/>
      <c r="BW11" s="217"/>
      <c r="BX11" s="217"/>
      <c r="BY11" s="217"/>
      <c r="BZ11" s="217"/>
      <c r="CA11" s="217"/>
      <c r="CB11" s="217"/>
      <c r="CC11" s="315" t="s">
        <v>660</v>
      </c>
      <c r="CD11" s="316" t="s">
        <v>661</v>
      </c>
      <c r="CE11" s="316" t="s">
        <v>661</v>
      </c>
      <c r="CF11" s="277"/>
      <c r="CG11" s="277"/>
      <c r="CH11" s="277"/>
      <c r="CI11" s="277"/>
      <c r="CJ11" s="277"/>
      <c r="CK11" s="218"/>
      <c r="CU11" s="386"/>
      <c r="CV11" s="386"/>
      <c r="CZ11" s="386"/>
      <c r="DA11" s="386"/>
      <c r="DB11" s="386"/>
      <c r="DC11" s="407"/>
    </row>
    <row r="12" spans="1:125" s="209" customFormat="1" ht="263.25" customHeight="1" thickBot="1" x14ac:dyDescent="0.3">
      <c r="A12" s="455"/>
      <c r="B12" s="455"/>
      <c r="C12" s="393"/>
      <c r="D12" s="458"/>
      <c r="E12" s="390"/>
      <c r="F12" s="387"/>
      <c r="G12" s="387"/>
      <c r="H12" s="387"/>
      <c r="I12" s="387"/>
      <c r="J12" s="387"/>
      <c r="K12" s="387"/>
      <c r="L12" s="390"/>
      <c r="M12" s="390"/>
      <c r="N12" s="387"/>
      <c r="O12" s="387"/>
      <c r="P12" s="405"/>
      <c r="Q12" s="197" t="s">
        <v>636</v>
      </c>
      <c r="R12" s="198" t="s">
        <v>158</v>
      </c>
      <c r="S12" s="198" t="s">
        <v>58</v>
      </c>
      <c r="T12" s="198" t="s">
        <v>59</v>
      </c>
      <c r="U12" s="198" t="s">
        <v>60</v>
      </c>
      <c r="V12" s="198" t="s">
        <v>61</v>
      </c>
      <c r="W12" s="198" t="s">
        <v>62</v>
      </c>
      <c r="X12" s="198" t="s">
        <v>75</v>
      </c>
      <c r="Y12" s="198" t="s">
        <v>63</v>
      </c>
      <c r="Z12" s="282">
        <f t="shared" si="0"/>
        <v>100</v>
      </c>
      <c r="AA12" s="280" t="str">
        <f t="shared" si="1"/>
        <v>Fuerte</v>
      </c>
      <c r="AB12" s="282" t="s">
        <v>141</v>
      </c>
      <c r="AC12" s="199">
        <f t="shared" si="2"/>
        <v>200</v>
      </c>
      <c r="AD12" s="200" t="str">
        <f t="shared" si="3"/>
        <v>Fuerte</v>
      </c>
      <c r="AE12" s="452"/>
      <c r="AF12" s="405"/>
      <c r="AG12" s="387"/>
      <c r="AH12" s="387"/>
      <c r="AI12" s="405"/>
      <c r="AJ12" s="405"/>
      <c r="AK12" s="405"/>
      <c r="AL12" s="402"/>
      <c r="AM12" s="197" t="s">
        <v>621</v>
      </c>
      <c r="AN12" s="197" t="s">
        <v>622</v>
      </c>
      <c r="AO12" s="201" t="s">
        <v>609</v>
      </c>
      <c r="AP12" s="175">
        <v>43467</v>
      </c>
      <c r="AQ12" s="175">
        <v>43496</v>
      </c>
      <c r="AR12" s="197" t="s">
        <v>620</v>
      </c>
      <c r="AS12" s="219"/>
      <c r="AT12" s="219"/>
      <c r="AU12" s="220"/>
      <c r="AV12" s="220"/>
      <c r="AW12" s="220"/>
      <c r="AX12" s="221"/>
      <c r="AY12" s="399"/>
      <c r="AZ12" s="308"/>
      <c r="BA12" s="399"/>
      <c r="BB12" s="219"/>
      <c r="BC12" s="219"/>
      <c r="BD12" s="220"/>
      <c r="BE12" s="220"/>
      <c r="BF12" s="222"/>
      <c r="BG12" s="223"/>
      <c r="BH12" s="399"/>
      <c r="BI12" s="399"/>
      <c r="BJ12" s="396"/>
      <c r="BK12" s="219"/>
      <c r="BL12" s="219"/>
      <c r="BM12" s="220"/>
      <c r="BN12" s="220"/>
      <c r="BO12" s="224"/>
      <c r="BP12" s="223"/>
      <c r="BQ12" s="399"/>
      <c r="BR12" s="399"/>
      <c r="BS12" s="396"/>
      <c r="BT12" s="225"/>
      <c r="BU12" s="225"/>
      <c r="BV12" s="225"/>
      <c r="BW12" s="225"/>
      <c r="BX12" s="225"/>
      <c r="BY12" s="225"/>
      <c r="BZ12" s="225"/>
      <c r="CA12" s="225"/>
      <c r="CB12" s="225"/>
      <c r="CC12" s="315" t="s">
        <v>660</v>
      </c>
      <c r="CD12" s="316" t="s">
        <v>661</v>
      </c>
      <c r="CE12" s="316" t="s">
        <v>661</v>
      </c>
      <c r="CF12" s="226"/>
      <c r="CG12" s="226"/>
      <c r="CH12" s="226"/>
      <c r="CI12" s="226"/>
      <c r="CJ12" s="226"/>
      <c r="CK12" s="227"/>
      <c r="CU12" s="410"/>
      <c r="CV12" s="410"/>
      <c r="CZ12" s="410"/>
      <c r="DA12" s="410"/>
      <c r="DB12" s="410"/>
      <c r="DC12" s="408"/>
    </row>
    <row r="13" spans="1:125" s="209" customFormat="1" ht="343.55" customHeight="1" thickBot="1" x14ac:dyDescent="0.3">
      <c r="A13" s="277" t="s">
        <v>24</v>
      </c>
      <c r="B13" s="277" t="s">
        <v>27</v>
      </c>
      <c r="C13" s="285" t="s">
        <v>240</v>
      </c>
      <c r="D13" s="278" t="s">
        <v>210</v>
      </c>
      <c r="E13" s="286" t="s">
        <v>611</v>
      </c>
      <c r="F13" s="282" t="s">
        <v>623</v>
      </c>
      <c r="G13" s="282"/>
      <c r="H13" s="282"/>
      <c r="I13" s="282"/>
      <c r="J13" s="282"/>
      <c r="K13" s="282" t="s">
        <v>624</v>
      </c>
      <c r="L13" s="288" t="s">
        <v>625</v>
      </c>
      <c r="M13" s="288" t="s">
        <v>626</v>
      </c>
      <c r="N13" s="282" t="s">
        <v>8</v>
      </c>
      <c r="O13" s="282" t="s">
        <v>16</v>
      </c>
      <c r="P13" s="280" t="str">
        <f>INDEX(Validacion!$C$15:$G$19,Bienestar!CU13:CU13,Bienestar!CV13:CV13)</f>
        <v>Alta</v>
      </c>
      <c r="Q13" s="197" t="s">
        <v>638</v>
      </c>
      <c r="R13" s="198" t="s">
        <v>158</v>
      </c>
      <c r="S13" s="198" t="s">
        <v>65</v>
      </c>
      <c r="T13" s="198" t="s">
        <v>59</v>
      </c>
      <c r="U13" s="198" t="s">
        <v>60</v>
      </c>
      <c r="V13" s="198" t="s">
        <v>73</v>
      </c>
      <c r="W13" s="198" t="s">
        <v>74</v>
      </c>
      <c r="X13" s="198" t="s">
        <v>75</v>
      </c>
      <c r="Y13" s="198" t="s">
        <v>63</v>
      </c>
      <c r="Z13" s="282">
        <f t="shared" si="0"/>
        <v>55</v>
      </c>
      <c r="AA13" s="280" t="str">
        <f t="shared" si="1"/>
        <v>Débil</v>
      </c>
      <c r="AB13" s="282" t="s">
        <v>133</v>
      </c>
      <c r="AC13" s="199">
        <f t="shared" si="2"/>
        <v>0</v>
      </c>
      <c r="AD13" s="200" t="str">
        <f t="shared" si="3"/>
        <v>Débil</v>
      </c>
      <c r="AE13" s="287">
        <f>(IF(AD13="Fuerte",100,IF(AD13="Moderado",50,0)))</f>
        <v>0</v>
      </c>
      <c r="AF13" s="280" t="str">
        <f>IF(AE13&gt;=100,"Fuerte",IF(OR(AE13=99,AE13&gt;=50),"Moderado","Débil"))</f>
        <v>Débil</v>
      </c>
      <c r="AG13" s="282" t="s">
        <v>151</v>
      </c>
      <c r="AH13" s="282" t="s">
        <v>152</v>
      </c>
      <c r="AI13" s="280" t="s">
        <v>8</v>
      </c>
      <c r="AJ13" s="280" t="s">
        <v>16</v>
      </c>
      <c r="AK13" s="280" t="str">
        <f>INDEX(Validacion!$C$15:$G$19,Bienestar!CZ13:CZ13,Bienestar!DB13:DB13)</f>
        <v>Alta</v>
      </c>
      <c r="AL13" s="283" t="s">
        <v>226</v>
      </c>
      <c r="AM13" s="197" t="s">
        <v>627</v>
      </c>
      <c r="AN13" s="197" t="s">
        <v>631</v>
      </c>
      <c r="AO13" s="201" t="s">
        <v>609</v>
      </c>
      <c r="AP13" s="175">
        <v>43648</v>
      </c>
      <c r="AQ13" s="175">
        <v>43496</v>
      </c>
      <c r="AR13" s="197" t="s">
        <v>620</v>
      </c>
      <c r="AS13" s="202"/>
      <c r="AT13" s="202"/>
      <c r="AU13" s="197"/>
      <c r="AV13" s="197"/>
      <c r="AW13" s="197"/>
      <c r="AX13" s="228"/>
      <c r="AY13" s="197"/>
      <c r="AZ13" s="197"/>
      <c r="BA13" s="197"/>
      <c r="BB13" s="202"/>
      <c r="BC13" s="202"/>
      <c r="BD13" s="197"/>
      <c r="BE13" s="197"/>
      <c r="BF13" s="201"/>
      <c r="BG13" s="229"/>
      <c r="BH13" s="197"/>
      <c r="BI13" s="197"/>
      <c r="BJ13" s="230"/>
      <c r="BK13" s="202"/>
      <c r="BL13" s="202"/>
      <c r="BM13" s="197"/>
      <c r="BN13" s="197"/>
      <c r="BO13" s="201"/>
      <c r="BP13" s="229"/>
      <c r="BQ13" s="197"/>
      <c r="BR13" s="197"/>
      <c r="BS13" s="230"/>
      <c r="BT13" s="207"/>
      <c r="BU13" s="207"/>
      <c r="BV13" s="207"/>
      <c r="BW13" s="207"/>
      <c r="BX13" s="207"/>
      <c r="BY13" s="207"/>
      <c r="BZ13" s="207"/>
      <c r="CA13" s="207"/>
      <c r="CB13" s="207"/>
      <c r="CC13" s="315" t="s">
        <v>660</v>
      </c>
      <c r="CD13" s="316" t="s">
        <v>661</v>
      </c>
      <c r="CE13" s="316" t="s">
        <v>661</v>
      </c>
      <c r="CF13" s="286"/>
      <c r="CG13" s="286"/>
      <c r="CH13" s="286"/>
      <c r="CI13" s="286"/>
      <c r="CJ13" s="286"/>
      <c r="CK13" s="208"/>
      <c r="CU13" s="276">
        <f>VLOOKUP(N13,Validacion!$I$15:$M$19,2,FALSE)</f>
        <v>4</v>
      </c>
      <c r="CV13" s="276">
        <f>VLOOKUP(O13,Validacion!$I$23:$J$27,2,FALSE)</f>
        <v>2</v>
      </c>
      <c r="CZ13" s="276">
        <f>VLOOKUP($AI13,Validacion!$I$15:$M$19,2,FALSE)</f>
        <v>4</v>
      </c>
      <c r="DA13" s="273"/>
      <c r="DB13" s="276">
        <f>VLOOKUP($AJ13,Validacion!$I$23:$J$27,2,FALSE)</f>
        <v>2</v>
      </c>
      <c r="DC13" s="273"/>
    </row>
    <row r="14" spans="1:125" s="209" customFormat="1" ht="344.25" customHeight="1" x14ac:dyDescent="0.25">
      <c r="A14" s="277" t="s">
        <v>24</v>
      </c>
      <c r="B14" s="277" t="s">
        <v>27</v>
      </c>
      <c r="C14" s="285" t="s">
        <v>240</v>
      </c>
      <c r="D14" s="278" t="s">
        <v>210</v>
      </c>
      <c r="E14" s="286" t="s">
        <v>611</v>
      </c>
      <c r="F14" s="282" t="s">
        <v>628</v>
      </c>
      <c r="G14" s="282"/>
      <c r="H14" s="282"/>
      <c r="I14" s="282"/>
      <c r="J14" s="282"/>
      <c r="K14" s="282" t="s">
        <v>629</v>
      </c>
      <c r="L14" s="288" t="s">
        <v>630</v>
      </c>
      <c r="M14" s="288" t="s">
        <v>626</v>
      </c>
      <c r="N14" s="282" t="s">
        <v>7</v>
      </c>
      <c r="O14" s="282" t="s">
        <v>16</v>
      </c>
      <c r="P14" s="280" t="str">
        <f>INDEX(Validacion!$C$15:$G$19,Bienestar!CU14:CU14,Bienestar!CV14:CV14)</f>
        <v>Alta</v>
      </c>
      <c r="Q14" s="197" t="s">
        <v>639</v>
      </c>
      <c r="R14" s="198" t="s">
        <v>223</v>
      </c>
      <c r="S14" s="198" t="s">
        <v>58</v>
      </c>
      <c r="T14" s="198" t="s">
        <v>59</v>
      </c>
      <c r="U14" s="198" t="s">
        <v>60</v>
      </c>
      <c r="V14" s="198" t="s">
        <v>61</v>
      </c>
      <c r="W14" s="198" t="s">
        <v>62</v>
      </c>
      <c r="X14" s="198" t="s">
        <v>75</v>
      </c>
      <c r="Y14" s="198" t="s">
        <v>63</v>
      </c>
      <c r="Z14" s="282">
        <f t="shared" si="0"/>
        <v>100</v>
      </c>
      <c r="AA14" s="280" t="str">
        <f t="shared" si="1"/>
        <v>Fuerte</v>
      </c>
      <c r="AB14" s="282" t="s">
        <v>141</v>
      </c>
      <c r="AC14" s="199">
        <f t="shared" si="2"/>
        <v>200</v>
      </c>
      <c r="AD14" s="200" t="str">
        <f t="shared" si="3"/>
        <v>Fuerte</v>
      </c>
      <c r="AE14" s="287">
        <f>(IF(AD14="Fuerte",100,IF(AD14="Moderado",50,0)))</f>
        <v>100</v>
      </c>
      <c r="AF14" s="280" t="str">
        <f>IF(AE14&gt;=100,"Fuerte",IF(OR(AE14=99,AE14&gt;=50),"Moderado","Débil"))</f>
        <v>Fuerte</v>
      </c>
      <c r="AG14" s="282" t="s">
        <v>150</v>
      </c>
      <c r="AH14" s="282" t="s">
        <v>152</v>
      </c>
      <c r="AI14" s="280" t="s">
        <v>9</v>
      </c>
      <c r="AJ14" s="280" t="s">
        <v>16</v>
      </c>
      <c r="AK14" s="280" t="str">
        <f>INDEX(Validacion!$C$15:$G$19,Bienestar!CZ14:CZ14,Bienestar!DB14:DB14)</f>
        <v>Moderada</v>
      </c>
      <c r="AL14" s="231" t="s">
        <v>226</v>
      </c>
      <c r="AM14" s="232" t="s">
        <v>633</v>
      </c>
      <c r="AN14" s="197" t="s">
        <v>632</v>
      </c>
      <c r="AO14" s="201" t="s">
        <v>609</v>
      </c>
      <c r="AP14" s="175">
        <v>43648</v>
      </c>
      <c r="AQ14" s="175">
        <v>43830</v>
      </c>
      <c r="AR14" s="197" t="s">
        <v>620</v>
      </c>
      <c r="AS14" s="202"/>
      <c r="AT14" s="202"/>
      <c r="AU14" s="197"/>
      <c r="AV14" s="197"/>
      <c r="AW14" s="197"/>
      <c r="AX14" s="228"/>
      <c r="AY14" s="197"/>
      <c r="AZ14" s="197"/>
      <c r="BA14" s="197"/>
      <c r="BB14" s="202"/>
      <c r="BC14" s="202"/>
      <c r="BD14" s="197"/>
      <c r="BE14" s="197"/>
      <c r="BF14" s="201"/>
      <c r="BG14" s="229"/>
      <c r="BH14" s="197"/>
      <c r="BI14" s="197"/>
      <c r="BJ14" s="230"/>
      <c r="BK14" s="202"/>
      <c r="BL14" s="202"/>
      <c r="BM14" s="197"/>
      <c r="BN14" s="197"/>
      <c r="BO14" s="201"/>
      <c r="BP14" s="229"/>
      <c r="BQ14" s="197"/>
      <c r="BR14" s="197"/>
      <c r="BS14" s="230"/>
      <c r="BT14" s="207"/>
      <c r="BU14" s="207"/>
      <c r="BV14" s="207"/>
      <c r="BW14" s="207"/>
      <c r="BX14" s="207"/>
      <c r="BY14" s="207"/>
      <c r="BZ14" s="207"/>
      <c r="CA14" s="207"/>
      <c r="CB14" s="207"/>
      <c r="CC14" s="315" t="s">
        <v>660</v>
      </c>
      <c r="CD14" s="316" t="s">
        <v>661</v>
      </c>
      <c r="CE14" s="316" t="s">
        <v>661</v>
      </c>
      <c r="CF14" s="286"/>
      <c r="CG14" s="286"/>
      <c r="CH14" s="286"/>
      <c r="CI14" s="286"/>
      <c r="CJ14" s="286"/>
      <c r="CK14" s="208"/>
      <c r="CU14" s="276">
        <f>VLOOKUP(N14,Validacion!$I$15:$M$19,2,FALSE)</f>
        <v>5</v>
      </c>
      <c r="CV14" s="276">
        <f>VLOOKUP(O14,Validacion!$I$23:$J$27,2,FALSE)</f>
        <v>2</v>
      </c>
      <c r="CZ14" s="276">
        <f>VLOOKUP($AI14,Validacion!$I$15:$M$19,2,FALSE)</f>
        <v>3</v>
      </c>
      <c r="DA14" s="233"/>
      <c r="DB14" s="276">
        <f>VLOOKUP($AJ14,Validacion!$I$23:$J$27,2,FALSE)</f>
        <v>2</v>
      </c>
      <c r="DC14" s="234"/>
    </row>
    <row r="15" spans="1:125" s="209" customFormat="1" ht="74.25" hidden="1" customHeight="1" x14ac:dyDescent="0.25">
      <c r="A15" s="459" t="s">
        <v>24</v>
      </c>
      <c r="B15" s="459" t="s">
        <v>27</v>
      </c>
      <c r="C15" s="460" t="s">
        <v>240</v>
      </c>
      <c r="D15" s="462" t="s">
        <v>210</v>
      </c>
      <c r="E15" s="465"/>
      <c r="F15" s="414"/>
      <c r="G15" s="414"/>
      <c r="H15" s="414"/>
      <c r="I15" s="414"/>
      <c r="J15" s="414"/>
      <c r="K15" s="414"/>
      <c r="L15" s="466"/>
      <c r="M15" s="466"/>
      <c r="N15" s="414" t="s">
        <v>9</v>
      </c>
      <c r="O15" s="414" t="s">
        <v>13</v>
      </c>
      <c r="P15" s="469" t="str">
        <f>INDEX(Validacion!$C$15:$G$19,Bienestar!CU15:CU17,Bienestar!CV15:CV17)</f>
        <v>Extrema</v>
      </c>
      <c r="Q15" s="235" t="s">
        <v>606</v>
      </c>
      <c r="R15" s="198" t="s">
        <v>158</v>
      </c>
      <c r="S15" s="198" t="s">
        <v>65</v>
      </c>
      <c r="T15" s="198" t="s">
        <v>59</v>
      </c>
      <c r="U15" s="198" t="s">
        <v>60</v>
      </c>
      <c r="V15" s="198" t="s">
        <v>73</v>
      </c>
      <c r="W15" s="198" t="s">
        <v>74</v>
      </c>
      <c r="X15" s="198" t="s">
        <v>75</v>
      </c>
      <c r="Y15" s="198" t="s">
        <v>63</v>
      </c>
      <c r="Z15" s="282">
        <f t="shared" si="0"/>
        <v>55</v>
      </c>
      <c r="AA15" s="280" t="str">
        <f t="shared" si="1"/>
        <v>Débil</v>
      </c>
      <c r="AB15" s="282" t="s">
        <v>133</v>
      </c>
      <c r="AC15" s="199">
        <f t="shared" si="2"/>
        <v>0</v>
      </c>
      <c r="AD15" s="200" t="str">
        <f t="shared" si="3"/>
        <v>Débil</v>
      </c>
      <c r="AE15" s="472">
        <f>(IF(AD15="Fuerte",100,IF(AD15="Moderado",50,0))+IF(AD16="Fuerte",100,IF(AD16="Moderado",50,0))+(IF(AD17="Fuerte",100,IF(AD17="Moderado",50,0)))/3)</f>
        <v>100</v>
      </c>
      <c r="AF15" s="469" t="str">
        <f>IF(AE15&gt;=100,"Fuerte",IF(OR(AE15=99,AE15&gt;=50),"Moderado","Débil"))</f>
        <v>Fuerte</v>
      </c>
      <c r="AG15" s="414" t="s">
        <v>151</v>
      </c>
      <c r="AH15" s="414" t="s">
        <v>152</v>
      </c>
      <c r="AI15" s="469" t="s">
        <v>8</v>
      </c>
      <c r="AJ15" s="469" t="s">
        <v>14</v>
      </c>
      <c r="AK15" s="469" t="str">
        <f>INDEX(Validacion!$C$15:$G$19,Bienestar!CZ15:CZ17,Bienestar!DB15:DB17)</f>
        <v>Extrema</v>
      </c>
      <c r="AL15" s="475"/>
      <c r="AM15" s="235"/>
      <c r="AN15" s="235"/>
      <c r="AO15" s="286"/>
      <c r="AP15" s="173"/>
      <c r="AQ15" s="173"/>
      <c r="AR15" s="286"/>
      <c r="AS15" s="236"/>
      <c r="AT15" s="236"/>
      <c r="AU15" s="286"/>
      <c r="AV15" s="286"/>
      <c r="AW15" s="286"/>
      <c r="AX15" s="237"/>
      <c r="AY15" s="286"/>
      <c r="AZ15" s="286"/>
      <c r="BA15" s="286"/>
      <c r="BB15" s="236"/>
      <c r="BC15" s="236"/>
      <c r="BD15" s="235"/>
      <c r="BE15" s="235"/>
      <c r="BF15" s="282"/>
      <c r="BG15" s="238"/>
      <c r="BH15" s="235"/>
      <c r="BI15" s="235"/>
      <c r="BJ15" s="239"/>
      <c r="BK15" s="236"/>
      <c r="BL15" s="236"/>
      <c r="BM15" s="235"/>
      <c r="BN15" s="235"/>
      <c r="BO15" s="282"/>
      <c r="BP15" s="238"/>
      <c r="BQ15" s="235"/>
      <c r="BR15" s="235"/>
      <c r="BS15" s="239"/>
      <c r="BT15" s="240"/>
      <c r="BU15" s="240"/>
      <c r="BV15" s="240"/>
      <c r="BW15" s="240"/>
      <c r="BX15" s="240"/>
      <c r="BY15" s="240"/>
      <c r="BZ15" s="240"/>
      <c r="CA15" s="240"/>
      <c r="CB15" s="240"/>
      <c r="CC15" s="286"/>
      <c r="CD15" s="286"/>
      <c r="CE15" s="286"/>
      <c r="CF15" s="286"/>
      <c r="CG15" s="286"/>
      <c r="CH15" s="286"/>
      <c r="CI15" s="286"/>
      <c r="CJ15" s="286"/>
      <c r="CK15" s="208"/>
      <c r="CU15" s="409">
        <f>VLOOKUP(N15,Validacion!$I$15:$M$19,2,FALSE)</f>
        <v>3</v>
      </c>
      <c r="CV15" s="409">
        <f>VLOOKUP(O15,Validacion!$I$23:$J$27,2,FALSE)</f>
        <v>5</v>
      </c>
      <c r="CZ15" s="409">
        <f>VLOOKUP($AI15,Validacion!$I$15:$M$19,2,FALSE)</f>
        <v>4</v>
      </c>
      <c r="DA15" s="415"/>
      <c r="DB15" s="409">
        <f>VLOOKUP($AJ15,Validacion!$I$23:$J$27,2,FALSE)</f>
        <v>4</v>
      </c>
      <c r="DC15" s="415"/>
    </row>
    <row r="16" spans="1:125" s="209" customFormat="1" ht="74.25" hidden="1" customHeight="1" x14ac:dyDescent="0.25">
      <c r="A16" s="459"/>
      <c r="B16" s="459"/>
      <c r="C16" s="461"/>
      <c r="D16" s="463"/>
      <c r="E16" s="459"/>
      <c r="F16" s="415"/>
      <c r="G16" s="415"/>
      <c r="H16" s="415"/>
      <c r="I16" s="415"/>
      <c r="J16" s="415"/>
      <c r="K16" s="415"/>
      <c r="L16" s="467"/>
      <c r="M16" s="467"/>
      <c r="N16" s="415"/>
      <c r="O16" s="415"/>
      <c r="P16" s="470"/>
      <c r="Q16" s="241" t="s">
        <v>606</v>
      </c>
      <c r="R16" s="275" t="s">
        <v>158</v>
      </c>
      <c r="S16" s="275" t="s">
        <v>58</v>
      </c>
      <c r="T16" s="275" t="s">
        <v>59</v>
      </c>
      <c r="U16" s="275" t="s">
        <v>60</v>
      </c>
      <c r="V16" s="275" t="s">
        <v>61</v>
      </c>
      <c r="W16" s="275" t="s">
        <v>62</v>
      </c>
      <c r="X16" s="275" t="s">
        <v>75</v>
      </c>
      <c r="Y16" s="275" t="s">
        <v>63</v>
      </c>
      <c r="Z16" s="273">
        <f t="shared" si="0"/>
        <v>100</v>
      </c>
      <c r="AA16" s="274" t="str">
        <f t="shared" si="1"/>
        <v>Fuerte</v>
      </c>
      <c r="AB16" s="273" t="s">
        <v>141</v>
      </c>
      <c r="AC16" s="242">
        <f t="shared" si="2"/>
        <v>200</v>
      </c>
      <c r="AD16" s="243" t="str">
        <f t="shared" si="3"/>
        <v>Fuerte</v>
      </c>
      <c r="AE16" s="473"/>
      <c r="AF16" s="470"/>
      <c r="AG16" s="415"/>
      <c r="AH16" s="415"/>
      <c r="AI16" s="470"/>
      <c r="AJ16" s="470"/>
      <c r="AK16" s="470"/>
      <c r="AL16" s="476"/>
      <c r="AM16" s="244"/>
      <c r="AN16" s="244"/>
      <c r="AO16" s="290"/>
      <c r="AP16" s="172"/>
      <c r="AQ16" s="172"/>
      <c r="AR16" s="290"/>
      <c r="AS16" s="245"/>
      <c r="AT16" s="245"/>
      <c r="AU16" s="290"/>
      <c r="AV16" s="290"/>
      <c r="AW16" s="290"/>
      <c r="AX16" s="246"/>
      <c r="AY16" s="290"/>
      <c r="AZ16" s="290"/>
      <c r="BA16" s="290"/>
      <c r="BB16" s="245"/>
      <c r="BC16" s="245"/>
      <c r="BD16" s="244"/>
      <c r="BE16" s="244"/>
      <c r="BF16" s="305"/>
      <c r="BG16" s="247"/>
      <c r="BH16" s="244"/>
      <c r="BI16" s="244"/>
      <c r="BJ16" s="304"/>
      <c r="BK16" s="245"/>
      <c r="BL16" s="245"/>
      <c r="BM16" s="244"/>
      <c r="BN16" s="244"/>
      <c r="BO16" s="305"/>
      <c r="BP16" s="247"/>
      <c r="BQ16" s="244"/>
      <c r="BR16" s="244"/>
      <c r="BS16" s="304"/>
      <c r="BT16" s="248"/>
      <c r="BU16" s="248"/>
      <c r="BV16" s="248"/>
      <c r="BW16" s="248"/>
      <c r="BX16" s="248"/>
      <c r="BY16" s="248"/>
      <c r="BZ16" s="248"/>
      <c r="CA16" s="248"/>
      <c r="CB16" s="248"/>
      <c r="CC16" s="290"/>
      <c r="CD16" s="290"/>
      <c r="CE16" s="290"/>
      <c r="CF16" s="290"/>
      <c r="CG16" s="290"/>
      <c r="CH16" s="290"/>
      <c r="CI16" s="290"/>
      <c r="CJ16" s="290"/>
      <c r="CK16" s="249"/>
      <c r="CU16" s="386"/>
      <c r="CV16" s="386"/>
      <c r="CZ16" s="386"/>
      <c r="DA16" s="415"/>
      <c r="DB16" s="386"/>
      <c r="DC16" s="415"/>
    </row>
    <row r="17" spans="1:107" s="209" customFormat="1" ht="117.7" hidden="1" customHeight="1" thickBot="1" x14ac:dyDescent="0.3">
      <c r="A17" s="454"/>
      <c r="B17" s="454"/>
      <c r="C17" s="461"/>
      <c r="D17" s="464"/>
      <c r="E17" s="454"/>
      <c r="F17" s="409"/>
      <c r="G17" s="409"/>
      <c r="H17" s="409"/>
      <c r="I17" s="409"/>
      <c r="J17" s="409"/>
      <c r="K17" s="409"/>
      <c r="L17" s="468"/>
      <c r="M17" s="468"/>
      <c r="N17" s="409"/>
      <c r="O17" s="409"/>
      <c r="P17" s="471"/>
      <c r="Q17" s="250" t="s">
        <v>606</v>
      </c>
      <c r="R17" s="251" t="s">
        <v>223</v>
      </c>
      <c r="S17" s="251" t="s">
        <v>65</v>
      </c>
      <c r="T17" s="251" t="s">
        <v>59</v>
      </c>
      <c r="U17" s="251" t="s">
        <v>60</v>
      </c>
      <c r="V17" s="251" t="s">
        <v>72</v>
      </c>
      <c r="W17" s="251" t="s">
        <v>62</v>
      </c>
      <c r="X17" s="251" t="s">
        <v>75</v>
      </c>
      <c r="Y17" s="251" t="s">
        <v>63</v>
      </c>
      <c r="Z17" s="276">
        <f t="shared" si="0"/>
        <v>80</v>
      </c>
      <c r="AA17" s="281" t="str">
        <f t="shared" si="1"/>
        <v>Débil</v>
      </c>
      <c r="AB17" s="276" t="s">
        <v>15</v>
      </c>
      <c r="AC17" s="252">
        <f t="shared" si="2"/>
        <v>50</v>
      </c>
      <c r="AD17" s="253" t="str">
        <f t="shared" si="3"/>
        <v>Débil</v>
      </c>
      <c r="AE17" s="474"/>
      <c r="AF17" s="471"/>
      <c r="AG17" s="409"/>
      <c r="AH17" s="409"/>
      <c r="AI17" s="471"/>
      <c r="AJ17" s="471"/>
      <c r="AK17" s="471"/>
      <c r="AL17" s="476"/>
      <c r="AM17" s="241"/>
      <c r="AN17" s="241"/>
      <c r="AO17" s="277"/>
      <c r="AP17" s="84"/>
      <c r="AQ17" s="84"/>
      <c r="AR17" s="277"/>
      <c r="AS17" s="254"/>
      <c r="AT17" s="254"/>
      <c r="AU17" s="277"/>
      <c r="AV17" s="277"/>
      <c r="AW17" s="277"/>
      <c r="AX17" s="255"/>
      <c r="AY17" s="277"/>
      <c r="AZ17" s="277"/>
      <c r="BA17" s="277"/>
      <c r="BB17" s="254"/>
      <c r="BC17" s="254"/>
      <c r="BD17" s="241"/>
      <c r="BE17" s="241"/>
      <c r="BF17" s="273"/>
      <c r="BG17" s="256"/>
      <c r="BH17" s="241"/>
      <c r="BI17" s="241"/>
      <c r="BJ17" s="257"/>
      <c r="BK17" s="254"/>
      <c r="BL17" s="254"/>
      <c r="BM17" s="241"/>
      <c r="BN17" s="241"/>
      <c r="BO17" s="273"/>
      <c r="BP17" s="256"/>
      <c r="BQ17" s="241"/>
      <c r="BR17" s="241"/>
      <c r="BS17" s="257"/>
      <c r="BT17" s="258"/>
      <c r="BU17" s="258"/>
      <c r="BV17" s="258"/>
      <c r="BW17" s="258"/>
      <c r="BX17" s="258"/>
      <c r="BY17" s="258"/>
      <c r="BZ17" s="258"/>
      <c r="CA17" s="258"/>
      <c r="CB17" s="258"/>
      <c r="CC17" s="277"/>
      <c r="CD17" s="277"/>
      <c r="CE17" s="277"/>
      <c r="CF17" s="277"/>
      <c r="CG17" s="277"/>
      <c r="CH17" s="277"/>
      <c r="CI17" s="277"/>
      <c r="CJ17" s="277"/>
      <c r="CK17" s="218"/>
      <c r="CU17" s="386"/>
      <c r="CV17" s="386"/>
      <c r="CZ17" s="386"/>
      <c r="DA17" s="415"/>
      <c r="DB17" s="386"/>
      <c r="DC17" s="415"/>
    </row>
    <row r="18" spans="1:107" s="209" customFormat="1" ht="74.25" hidden="1" customHeight="1" x14ac:dyDescent="0.25">
      <c r="A18" s="459" t="s">
        <v>24</v>
      </c>
      <c r="B18" s="459" t="s">
        <v>27</v>
      </c>
      <c r="C18" s="460" t="s">
        <v>240</v>
      </c>
      <c r="D18" s="462" t="s">
        <v>210</v>
      </c>
      <c r="E18" s="465"/>
      <c r="F18" s="414"/>
      <c r="G18" s="414"/>
      <c r="H18" s="414"/>
      <c r="I18" s="414"/>
      <c r="J18" s="414"/>
      <c r="K18" s="414"/>
      <c r="L18" s="466"/>
      <c r="M18" s="466"/>
      <c r="N18" s="414" t="s">
        <v>9</v>
      </c>
      <c r="O18" s="414" t="s">
        <v>13</v>
      </c>
      <c r="P18" s="469" t="str">
        <f>INDEX(Validacion!$C$15:$G$19,Bienestar!CU18:CU20,Bienestar!CV18:CV20)</f>
        <v>Extrema</v>
      </c>
      <c r="Q18" s="235" t="s">
        <v>607</v>
      </c>
      <c r="R18" s="198" t="s">
        <v>158</v>
      </c>
      <c r="S18" s="198" t="s">
        <v>65</v>
      </c>
      <c r="T18" s="198" t="s">
        <v>59</v>
      </c>
      <c r="U18" s="198" t="s">
        <v>60</v>
      </c>
      <c r="V18" s="198" t="s">
        <v>73</v>
      </c>
      <c r="W18" s="198" t="s">
        <v>74</v>
      </c>
      <c r="X18" s="198" t="s">
        <v>75</v>
      </c>
      <c r="Y18" s="198" t="s">
        <v>63</v>
      </c>
      <c r="Z18" s="282">
        <f t="shared" si="0"/>
        <v>55</v>
      </c>
      <c r="AA18" s="280" t="str">
        <f t="shared" si="1"/>
        <v>Débil</v>
      </c>
      <c r="AB18" s="282" t="s">
        <v>133</v>
      </c>
      <c r="AC18" s="199">
        <f t="shared" si="2"/>
        <v>0</v>
      </c>
      <c r="AD18" s="200" t="str">
        <f t="shared" si="3"/>
        <v>Débil</v>
      </c>
      <c r="AE18" s="472">
        <f>(IF(AD18="Fuerte",100,IF(AD18="Moderado",50,0))+IF(AD19="Fuerte",100,IF(AD19="Moderado",50,0))+(IF(AD20="Fuerte",100,IF(AD20="Moderado",50,0)))/3)</f>
        <v>100</v>
      </c>
      <c r="AF18" s="469" t="str">
        <f>IF(AE18&gt;=100,"Fuerte",IF(OR(AE18=99,AE18&gt;=50),"Moderado","Débil"))</f>
        <v>Fuerte</v>
      </c>
      <c r="AG18" s="414" t="s">
        <v>151</v>
      </c>
      <c r="AH18" s="414" t="s">
        <v>152</v>
      </c>
      <c r="AI18" s="469" t="s">
        <v>8</v>
      </c>
      <c r="AJ18" s="469" t="s">
        <v>14</v>
      </c>
      <c r="AK18" s="469" t="str">
        <f>INDEX(Validacion!$C$15:$G$19,Bienestar!CZ18:CZ20,Bienestar!DB18:DB20)</f>
        <v>Extrema</v>
      </c>
      <c r="AL18" s="475"/>
      <c r="AM18" s="235"/>
      <c r="AN18" s="235"/>
      <c r="AO18" s="286"/>
      <c r="AP18" s="173"/>
      <c r="AQ18" s="173"/>
      <c r="AR18" s="286"/>
      <c r="AS18" s="236"/>
      <c r="AT18" s="236"/>
      <c r="AU18" s="286"/>
      <c r="AV18" s="286"/>
      <c r="AW18" s="286"/>
      <c r="AX18" s="237"/>
      <c r="AY18" s="286"/>
      <c r="AZ18" s="286"/>
      <c r="BA18" s="286"/>
      <c r="BB18" s="236"/>
      <c r="BC18" s="236"/>
      <c r="BD18" s="235"/>
      <c r="BE18" s="235"/>
      <c r="BF18" s="282"/>
      <c r="BG18" s="238"/>
      <c r="BH18" s="235"/>
      <c r="BI18" s="235"/>
      <c r="BJ18" s="239"/>
      <c r="BK18" s="236"/>
      <c r="BL18" s="236"/>
      <c r="BM18" s="235"/>
      <c r="BN18" s="235"/>
      <c r="BO18" s="282"/>
      <c r="BP18" s="238"/>
      <c r="BQ18" s="235"/>
      <c r="BR18" s="235"/>
      <c r="BS18" s="239"/>
      <c r="BT18" s="240"/>
      <c r="BU18" s="240"/>
      <c r="BV18" s="240"/>
      <c r="BW18" s="240"/>
      <c r="BX18" s="240"/>
      <c r="BY18" s="240"/>
      <c r="BZ18" s="240"/>
      <c r="CA18" s="240"/>
      <c r="CB18" s="240"/>
      <c r="CC18" s="286"/>
      <c r="CD18" s="286"/>
      <c r="CE18" s="286"/>
      <c r="CF18" s="286"/>
      <c r="CG18" s="286"/>
      <c r="CH18" s="286"/>
      <c r="CI18" s="286"/>
      <c r="CJ18" s="286"/>
      <c r="CK18" s="208"/>
      <c r="CU18" s="409">
        <f>VLOOKUP(N18,Validacion!$I$15:$M$19,2,FALSE)</f>
        <v>3</v>
      </c>
      <c r="CV18" s="409">
        <f>VLOOKUP(O18,Validacion!$I$23:$J$27,2,FALSE)</f>
        <v>5</v>
      </c>
      <c r="CZ18" s="409">
        <f>VLOOKUP($AI18,Validacion!$I$15:$M$19,2,FALSE)</f>
        <v>4</v>
      </c>
      <c r="DA18" s="415"/>
      <c r="DB18" s="409">
        <f>VLOOKUP($AJ18,Validacion!$I$23:$J$27,2,FALSE)</f>
        <v>4</v>
      </c>
      <c r="DC18" s="415"/>
    </row>
    <row r="19" spans="1:107" s="209" customFormat="1" ht="139.94999999999999" hidden="1" customHeight="1" x14ac:dyDescent="0.25">
      <c r="A19" s="459"/>
      <c r="B19" s="459"/>
      <c r="C19" s="461"/>
      <c r="D19" s="463"/>
      <c r="E19" s="459"/>
      <c r="F19" s="415"/>
      <c r="G19" s="415"/>
      <c r="H19" s="415"/>
      <c r="I19" s="415"/>
      <c r="J19" s="415"/>
      <c r="K19" s="415"/>
      <c r="L19" s="467"/>
      <c r="M19" s="467"/>
      <c r="N19" s="415"/>
      <c r="O19" s="415"/>
      <c r="P19" s="470"/>
      <c r="Q19" s="241" t="s">
        <v>608</v>
      </c>
      <c r="R19" s="275" t="s">
        <v>158</v>
      </c>
      <c r="S19" s="275" t="s">
        <v>58</v>
      </c>
      <c r="T19" s="275" t="s">
        <v>59</v>
      </c>
      <c r="U19" s="275" t="s">
        <v>60</v>
      </c>
      <c r="V19" s="275" t="s">
        <v>61</v>
      </c>
      <c r="W19" s="275" t="s">
        <v>62</v>
      </c>
      <c r="X19" s="275" t="s">
        <v>75</v>
      </c>
      <c r="Y19" s="275" t="s">
        <v>63</v>
      </c>
      <c r="Z19" s="273">
        <f t="shared" si="0"/>
        <v>100</v>
      </c>
      <c r="AA19" s="274" t="str">
        <f t="shared" si="1"/>
        <v>Fuerte</v>
      </c>
      <c r="AB19" s="273" t="s">
        <v>141</v>
      </c>
      <c r="AC19" s="242">
        <f t="shared" si="2"/>
        <v>200</v>
      </c>
      <c r="AD19" s="243" t="str">
        <f t="shared" si="3"/>
        <v>Fuerte</v>
      </c>
      <c r="AE19" s="473"/>
      <c r="AF19" s="470"/>
      <c r="AG19" s="415"/>
      <c r="AH19" s="415"/>
      <c r="AI19" s="470"/>
      <c r="AJ19" s="470"/>
      <c r="AK19" s="470"/>
      <c r="AL19" s="476"/>
      <c r="AM19" s="244"/>
      <c r="AN19" s="244"/>
      <c r="AO19" s="290"/>
      <c r="AP19" s="172"/>
      <c r="AQ19" s="172"/>
      <c r="AR19" s="290"/>
      <c r="AS19" s="245"/>
      <c r="AT19" s="245"/>
      <c r="AU19" s="290"/>
      <c r="AV19" s="290"/>
      <c r="AW19" s="290"/>
      <c r="AX19" s="246"/>
      <c r="AY19" s="290"/>
      <c r="AZ19" s="290"/>
      <c r="BA19" s="290"/>
      <c r="BB19" s="245"/>
      <c r="BC19" s="245"/>
      <c r="BD19" s="244"/>
      <c r="BE19" s="244"/>
      <c r="BF19" s="305"/>
      <c r="BG19" s="247"/>
      <c r="BH19" s="244"/>
      <c r="BI19" s="244"/>
      <c r="BJ19" s="304"/>
      <c r="BK19" s="245"/>
      <c r="BL19" s="245"/>
      <c r="BM19" s="244"/>
      <c r="BN19" s="244"/>
      <c r="BO19" s="305"/>
      <c r="BP19" s="247"/>
      <c r="BQ19" s="244"/>
      <c r="BR19" s="244"/>
      <c r="BS19" s="304"/>
      <c r="BT19" s="248"/>
      <c r="BU19" s="248"/>
      <c r="BV19" s="248"/>
      <c r="BW19" s="248"/>
      <c r="BX19" s="248"/>
      <c r="BY19" s="248"/>
      <c r="BZ19" s="248"/>
      <c r="CA19" s="248"/>
      <c r="CB19" s="248"/>
      <c r="CC19" s="290"/>
      <c r="CD19" s="290"/>
      <c r="CE19" s="290"/>
      <c r="CF19" s="290"/>
      <c r="CG19" s="290"/>
      <c r="CH19" s="290"/>
      <c r="CI19" s="290"/>
      <c r="CJ19" s="290"/>
      <c r="CK19" s="249"/>
      <c r="CU19" s="386"/>
      <c r="CV19" s="386"/>
      <c r="CZ19" s="386"/>
      <c r="DA19" s="415"/>
      <c r="DB19" s="386"/>
      <c r="DC19" s="415"/>
    </row>
    <row r="20" spans="1:107" s="209" customFormat="1" ht="224.85" hidden="1" customHeight="1" thickBot="1" x14ac:dyDescent="0.3">
      <c r="A20" s="454"/>
      <c r="B20" s="454"/>
      <c r="C20" s="461"/>
      <c r="D20" s="464"/>
      <c r="E20" s="454"/>
      <c r="F20" s="409"/>
      <c r="G20" s="409"/>
      <c r="H20" s="409"/>
      <c r="I20" s="409"/>
      <c r="J20" s="409"/>
      <c r="K20" s="409"/>
      <c r="L20" s="468"/>
      <c r="M20" s="468"/>
      <c r="N20" s="409"/>
      <c r="O20" s="409"/>
      <c r="P20" s="471"/>
      <c r="Q20" s="241" t="s">
        <v>608</v>
      </c>
      <c r="R20" s="251" t="s">
        <v>223</v>
      </c>
      <c r="S20" s="251" t="s">
        <v>65</v>
      </c>
      <c r="T20" s="251" t="s">
        <v>59</v>
      </c>
      <c r="U20" s="251" t="s">
        <v>60</v>
      </c>
      <c r="V20" s="251" t="s">
        <v>72</v>
      </c>
      <c r="W20" s="251" t="s">
        <v>62</v>
      </c>
      <c r="X20" s="251" t="s">
        <v>75</v>
      </c>
      <c r="Y20" s="251" t="s">
        <v>63</v>
      </c>
      <c r="Z20" s="276">
        <f t="shared" si="0"/>
        <v>80</v>
      </c>
      <c r="AA20" s="281" t="str">
        <f t="shared" si="1"/>
        <v>Débil</v>
      </c>
      <c r="AB20" s="276" t="s">
        <v>15</v>
      </c>
      <c r="AC20" s="252">
        <f t="shared" si="2"/>
        <v>50</v>
      </c>
      <c r="AD20" s="253" t="str">
        <f t="shared" si="3"/>
        <v>Débil</v>
      </c>
      <c r="AE20" s="474"/>
      <c r="AF20" s="471"/>
      <c r="AG20" s="409"/>
      <c r="AH20" s="409"/>
      <c r="AI20" s="471"/>
      <c r="AJ20" s="471"/>
      <c r="AK20" s="471"/>
      <c r="AL20" s="476"/>
      <c r="AM20" s="241"/>
      <c r="AN20" s="241"/>
      <c r="AO20" s="277"/>
      <c r="AP20" s="84"/>
      <c r="AQ20" s="84"/>
      <c r="AR20" s="277"/>
      <c r="AS20" s="254"/>
      <c r="AT20" s="254"/>
      <c r="AU20" s="277"/>
      <c r="AV20" s="277"/>
      <c r="AW20" s="277"/>
      <c r="AX20" s="255"/>
      <c r="AY20" s="277"/>
      <c r="AZ20" s="277"/>
      <c r="BA20" s="277"/>
      <c r="BB20" s="254"/>
      <c r="BC20" s="254"/>
      <c r="BD20" s="241"/>
      <c r="BE20" s="241"/>
      <c r="BF20" s="273"/>
      <c r="BG20" s="256"/>
      <c r="BH20" s="241"/>
      <c r="BI20" s="241"/>
      <c r="BJ20" s="257"/>
      <c r="BK20" s="254"/>
      <c r="BL20" s="254"/>
      <c r="BM20" s="241"/>
      <c r="BN20" s="241"/>
      <c r="BO20" s="273"/>
      <c r="BP20" s="256"/>
      <c r="BQ20" s="241"/>
      <c r="BR20" s="241"/>
      <c r="BS20" s="257"/>
      <c r="BT20" s="258"/>
      <c r="BU20" s="258"/>
      <c r="BV20" s="258"/>
      <c r="BW20" s="258"/>
      <c r="BX20" s="258"/>
      <c r="BY20" s="258"/>
      <c r="BZ20" s="258"/>
      <c r="CA20" s="258"/>
      <c r="CB20" s="258"/>
      <c r="CC20" s="277"/>
      <c r="CD20" s="277"/>
      <c r="CE20" s="277"/>
      <c r="CF20" s="277"/>
      <c r="CG20" s="277"/>
      <c r="CH20" s="277"/>
      <c r="CI20" s="277"/>
      <c r="CJ20" s="277"/>
      <c r="CK20" s="218"/>
      <c r="CU20" s="386"/>
      <c r="CV20" s="386"/>
      <c r="CZ20" s="386"/>
      <c r="DA20" s="415"/>
      <c r="DB20" s="386"/>
      <c r="DC20" s="415"/>
    </row>
    <row r="21" spans="1:107" s="209" customFormat="1" ht="74.25" hidden="1" customHeight="1" x14ac:dyDescent="0.25">
      <c r="A21" s="459" t="s">
        <v>24</v>
      </c>
      <c r="B21" s="459" t="s">
        <v>27</v>
      </c>
      <c r="C21" s="460" t="s">
        <v>240</v>
      </c>
      <c r="D21" s="462" t="s">
        <v>210</v>
      </c>
      <c r="E21" s="465"/>
      <c r="F21" s="414"/>
      <c r="G21" s="465"/>
      <c r="H21" s="465"/>
      <c r="I21" s="465"/>
      <c r="J21" s="477"/>
      <c r="K21" s="480"/>
      <c r="L21" s="465"/>
      <c r="M21" s="465"/>
      <c r="N21" s="414" t="s">
        <v>9</v>
      </c>
      <c r="O21" s="414" t="s">
        <v>13</v>
      </c>
      <c r="P21" s="469" t="str">
        <f>INDEX(Validacion!$C$15:$G$19,Bienestar!CU21:CU23,Bienestar!CV21:CV23)</f>
        <v>Extrema</v>
      </c>
      <c r="Q21" s="241" t="s">
        <v>608</v>
      </c>
      <c r="R21" s="198" t="s">
        <v>158</v>
      </c>
      <c r="S21" s="198" t="s">
        <v>65</v>
      </c>
      <c r="T21" s="198" t="s">
        <v>59</v>
      </c>
      <c r="U21" s="198" t="s">
        <v>60</v>
      </c>
      <c r="V21" s="198" t="s">
        <v>73</v>
      </c>
      <c r="W21" s="198" t="s">
        <v>74</v>
      </c>
      <c r="X21" s="198" t="s">
        <v>75</v>
      </c>
      <c r="Y21" s="198" t="s">
        <v>63</v>
      </c>
      <c r="Z21" s="282">
        <f t="shared" si="0"/>
        <v>55</v>
      </c>
      <c r="AA21" s="280" t="str">
        <f t="shared" si="1"/>
        <v>Débil</v>
      </c>
      <c r="AB21" s="282" t="s">
        <v>133</v>
      </c>
      <c r="AC21" s="199">
        <f t="shared" si="2"/>
        <v>0</v>
      </c>
      <c r="AD21" s="200" t="str">
        <f t="shared" si="3"/>
        <v>Débil</v>
      </c>
      <c r="AE21" s="472">
        <f>(IF(AD21="Fuerte",100,IF(AD21="Moderado",50,0))+IF(AD22="Fuerte",100,IF(AD22="Moderado",50,0))+(IF(AD23="Fuerte",100,IF(AD23="Moderado",50,0)))/3)</f>
        <v>100</v>
      </c>
      <c r="AF21" s="469" t="str">
        <f>IF(AE21&gt;=100,"Fuerte",IF(OR(AE21=99,AE21&gt;=50),"Moderado","Débil"))</f>
        <v>Fuerte</v>
      </c>
      <c r="AG21" s="414" t="s">
        <v>151</v>
      </c>
      <c r="AH21" s="414" t="s">
        <v>152</v>
      </c>
      <c r="AI21" s="469" t="s">
        <v>8</v>
      </c>
      <c r="AJ21" s="469" t="s">
        <v>14</v>
      </c>
      <c r="AK21" s="469" t="str">
        <f>INDEX(Validacion!$C$15:$G$19,Bienestar!CZ21:CZ23,Bienestar!DB21:DB23)</f>
        <v>Extrema</v>
      </c>
      <c r="AL21" s="475"/>
      <c r="AM21" s="235"/>
      <c r="AN21" s="235"/>
      <c r="AO21" s="286"/>
      <c r="AP21" s="173"/>
      <c r="AQ21" s="173"/>
      <c r="AR21" s="286"/>
      <c r="AS21" s="236"/>
      <c r="AT21" s="236"/>
      <c r="AU21" s="286"/>
      <c r="AV21" s="286"/>
      <c r="AW21" s="286"/>
      <c r="AX21" s="237"/>
      <c r="AY21" s="286"/>
      <c r="AZ21" s="286"/>
      <c r="BA21" s="286"/>
      <c r="BB21" s="236"/>
      <c r="BC21" s="236"/>
      <c r="BD21" s="235"/>
      <c r="BE21" s="235"/>
      <c r="BF21" s="282"/>
      <c r="BG21" s="238"/>
      <c r="BH21" s="235"/>
      <c r="BI21" s="235"/>
      <c r="BJ21" s="239"/>
      <c r="BK21" s="236"/>
      <c r="BL21" s="236"/>
      <c r="BM21" s="235"/>
      <c r="BN21" s="235"/>
      <c r="BO21" s="282"/>
      <c r="BP21" s="238"/>
      <c r="BQ21" s="235"/>
      <c r="BR21" s="235"/>
      <c r="BS21" s="239"/>
      <c r="BT21" s="240"/>
      <c r="BU21" s="240"/>
      <c r="BV21" s="240"/>
      <c r="BW21" s="240"/>
      <c r="BX21" s="240"/>
      <c r="BY21" s="240"/>
      <c r="BZ21" s="240"/>
      <c r="CA21" s="240"/>
      <c r="CB21" s="240"/>
      <c r="CC21" s="286"/>
      <c r="CD21" s="286"/>
      <c r="CE21" s="286"/>
      <c r="CF21" s="286"/>
      <c r="CG21" s="286"/>
      <c r="CH21" s="286"/>
      <c r="CI21" s="286"/>
      <c r="CJ21" s="286"/>
      <c r="CK21" s="208"/>
      <c r="CU21" s="409">
        <f>VLOOKUP(N21,Validacion!$I$15:$M$19,2,FALSE)</f>
        <v>3</v>
      </c>
      <c r="CV21" s="409">
        <f>VLOOKUP(O21,Validacion!$I$23:$J$27,2,FALSE)</f>
        <v>5</v>
      </c>
      <c r="CZ21" s="409">
        <f>VLOOKUP($AI21,Validacion!$I$15:$M$19,2,FALSE)</f>
        <v>4</v>
      </c>
      <c r="DA21" s="415"/>
      <c r="DB21" s="409">
        <f>VLOOKUP($AJ21,Validacion!$I$23:$J$27,2,FALSE)</f>
        <v>4</v>
      </c>
      <c r="DC21" s="415"/>
    </row>
    <row r="22" spans="1:107" s="209" customFormat="1" ht="74.25" hidden="1" customHeight="1" x14ac:dyDescent="0.25">
      <c r="A22" s="459"/>
      <c r="B22" s="459"/>
      <c r="C22" s="461"/>
      <c r="D22" s="463"/>
      <c r="E22" s="459"/>
      <c r="F22" s="415"/>
      <c r="G22" s="459"/>
      <c r="H22" s="459"/>
      <c r="I22" s="459"/>
      <c r="J22" s="478"/>
      <c r="K22" s="481"/>
      <c r="L22" s="459"/>
      <c r="M22" s="459"/>
      <c r="N22" s="415"/>
      <c r="O22" s="415"/>
      <c r="P22" s="470"/>
      <c r="Q22" s="241" t="s">
        <v>608</v>
      </c>
      <c r="R22" s="275" t="s">
        <v>158</v>
      </c>
      <c r="S22" s="275" t="s">
        <v>58</v>
      </c>
      <c r="T22" s="275" t="s">
        <v>59</v>
      </c>
      <c r="U22" s="275" t="s">
        <v>60</v>
      </c>
      <c r="V22" s="275" t="s">
        <v>61</v>
      </c>
      <c r="W22" s="275" t="s">
        <v>62</v>
      </c>
      <c r="X22" s="275" t="s">
        <v>75</v>
      </c>
      <c r="Y22" s="275" t="s">
        <v>63</v>
      </c>
      <c r="Z22" s="273">
        <f t="shared" si="0"/>
        <v>100</v>
      </c>
      <c r="AA22" s="274" t="str">
        <f t="shared" si="1"/>
        <v>Fuerte</v>
      </c>
      <c r="AB22" s="273" t="s">
        <v>141</v>
      </c>
      <c r="AC22" s="242">
        <f t="shared" si="2"/>
        <v>200</v>
      </c>
      <c r="AD22" s="243" t="str">
        <f t="shared" si="3"/>
        <v>Fuerte</v>
      </c>
      <c r="AE22" s="473"/>
      <c r="AF22" s="470"/>
      <c r="AG22" s="415"/>
      <c r="AH22" s="415"/>
      <c r="AI22" s="470"/>
      <c r="AJ22" s="470"/>
      <c r="AK22" s="470"/>
      <c r="AL22" s="476"/>
      <c r="AM22" s="244"/>
      <c r="AN22" s="244"/>
      <c r="AO22" s="290"/>
      <c r="AP22" s="172"/>
      <c r="AQ22" s="172"/>
      <c r="AR22" s="290"/>
      <c r="AS22" s="245"/>
      <c r="AT22" s="245"/>
      <c r="AU22" s="290"/>
      <c r="AV22" s="290"/>
      <c r="AW22" s="290"/>
      <c r="AX22" s="246"/>
      <c r="AY22" s="290"/>
      <c r="AZ22" s="290"/>
      <c r="BA22" s="290"/>
      <c r="BB22" s="245"/>
      <c r="BC22" s="245"/>
      <c r="BD22" s="244"/>
      <c r="BE22" s="244"/>
      <c r="BF22" s="305"/>
      <c r="BG22" s="247"/>
      <c r="BH22" s="244"/>
      <c r="BI22" s="244"/>
      <c r="BJ22" s="304"/>
      <c r="BK22" s="245"/>
      <c r="BL22" s="245"/>
      <c r="BM22" s="244"/>
      <c r="BN22" s="244"/>
      <c r="BO22" s="305"/>
      <c r="BP22" s="247"/>
      <c r="BQ22" s="244"/>
      <c r="BR22" s="244"/>
      <c r="BS22" s="304"/>
      <c r="BT22" s="248"/>
      <c r="BU22" s="248"/>
      <c r="BV22" s="248"/>
      <c r="BW22" s="248"/>
      <c r="BX22" s="248"/>
      <c r="BY22" s="248"/>
      <c r="BZ22" s="248"/>
      <c r="CA22" s="248"/>
      <c r="CB22" s="248"/>
      <c r="CC22" s="290"/>
      <c r="CD22" s="290"/>
      <c r="CE22" s="290"/>
      <c r="CF22" s="290"/>
      <c r="CG22" s="290"/>
      <c r="CH22" s="290"/>
      <c r="CI22" s="290"/>
      <c r="CJ22" s="290"/>
      <c r="CK22" s="249"/>
      <c r="CU22" s="386"/>
      <c r="CV22" s="386"/>
      <c r="CZ22" s="386"/>
      <c r="DA22" s="415"/>
      <c r="DB22" s="386"/>
      <c r="DC22" s="415"/>
    </row>
    <row r="23" spans="1:107" s="209" customFormat="1" ht="146.05000000000001" hidden="1" customHeight="1" thickBot="1" x14ac:dyDescent="0.3">
      <c r="A23" s="454"/>
      <c r="B23" s="454"/>
      <c r="C23" s="461"/>
      <c r="D23" s="464"/>
      <c r="E23" s="454"/>
      <c r="F23" s="409"/>
      <c r="G23" s="454"/>
      <c r="H23" s="454"/>
      <c r="I23" s="454"/>
      <c r="J23" s="479"/>
      <c r="K23" s="482"/>
      <c r="L23" s="454"/>
      <c r="M23" s="454"/>
      <c r="N23" s="409"/>
      <c r="O23" s="409"/>
      <c r="P23" s="471"/>
      <c r="Q23" s="241" t="s">
        <v>608</v>
      </c>
      <c r="R23" s="251" t="s">
        <v>223</v>
      </c>
      <c r="S23" s="251" t="s">
        <v>65</v>
      </c>
      <c r="T23" s="251" t="s">
        <v>59</v>
      </c>
      <c r="U23" s="251" t="s">
        <v>60</v>
      </c>
      <c r="V23" s="251" t="s">
        <v>72</v>
      </c>
      <c r="W23" s="251" t="s">
        <v>62</v>
      </c>
      <c r="X23" s="251" t="s">
        <v>75</v>
      </c>
      <c r="Y23" s="251" t="s">
        <v>63</v>
      </c>
      <c r="Z23" s="276">
        <f t="shared" si="0"/>
        <v>80</v>
      </c>
      <c r="AA23" s="281" t="str">
        <f t="shared" si="1"/>
        <v>Débil</v>
      </c>
      <c r="AB23" s="276" t="s">
        <v>15</v>
      </c>
      <c r="AC23" s="252">
        <f t="shared" si="2"/>
        <v>50</v>
      </c>
      <c r="AD23" s="253" t="str">
        <f t="shared" si="3"/>
        <v>Débil</v>
      </c>
      <c r="AE23" s="474"/>
      <c r="AF23" s="471"/>
      <c r="AG23" s="409"/>
      <c r="AH23" s="409"/>
      <c r="AI23" s="471"/>
      <c r="AJ23" s="471"/>
      <c r="AK23" s="471"/>
      <c r="AL23" s="476"/>
      <c r="AM23" s="250"/>
      <c r="AN23" s="250"/>
      <c r="AO23" s="284"/>
      <c r="AP23" s="174"/>
      <c r="AQ23" s="174"/>
      <c r="AR23" s="284"/>
      <c r="AS23" s="259"/>
      <c r="AT23" s="259"/>
      <c r="AU23" s="284"/>
      <c r="AV23" s="284"/>
      <c r="AW23" s="284"/>
      <c r="AX23" s="260"/>
      <c r="AY23" s="284"/>
      <c r="AZ23" s="284"/>
      <c r="BA23" s="284"/>
      <c r="BB23" s="259"/>
      <c r="BC23" s="259"/>
      <c r="BD23" s="250"/>
      <c r="BE23" s="250"/>
      <c r="BF23" s="276"/>
      <c r="BG23" s="261"/>
      <c r="BH23" s="250"/>
      <c r="BI23" s="250"/>
      <c r="BJ23" s="303"/>
      <c r="BK23" s="259"/>
      <c r="BL23" s="259"/>
      <c r="BM23" s="250"/>
      <c r="BN23" s="250"/>
      <c r="BO23" s="276"/>
      <c r="BP23" s="261"/>
      <c r="BQ23" s="250"/>
      <c r="BR23" s="250"/>
      <c r="BS23" s="303"/>
      <c r="BT23" s="262"/>
      <c r="BU23" s="262"/>
      <c r="BV23" s="262"/>
      <c r="BW23" s="262"/>
      <c r="BX23" s="262"/>
      <c r="BY23" s="262"/>
      <c r="BZ23" s="262"/>
      <c r="CA23" s="262"/>
      <c r="CB23" s="262"/>
      <c r="CC23" s="284"/>
      <c r="CD23" s="284"/>
      <c r="CE23" s="284"/>
      <c r="CF23" s="284"/>
      <c r="CG23" s="284"/>
      <c r="CH23" s="284"/>
      <c r="CI23" s="284"/>
      <c r="CJ23" s="284"/>
      <c r="CK23" s="263"/>
      <c r="CU23" s="386"/>
      <c r="CV23" s="386"/>
      <c r="CZ23" s="386"/>
      <c r="DA23" s="415"/>
      <c r="DB23" s="386"/>
      <c r="DC23" s="415"/>
    </row>
    <row r="24" spans="1:107" s="209" customFormat="1" ht="74.25" hidden="1" customHeight="1" x14ac:dyDescent="0.25">
      <c r="A24" s="459" t="s">
        <v>24</v>
      </c>
      <c r="B24" s="459" t="s">
        <v>27</v>
      </c>
      <c r="C24" s="415" t="s">
        <v>240</v>
      </c>
      <c r="D24" s="462" t="s">
        <v>210</v>
      </c>
      <c r="E24" s="459"/>
      <c r="F24" s="415"/>
      <c r="G24" s="415"/>
      <c r="H24" s="415"/>
      <c r="I24" s="415"/>
      <c r="J24" s="415"/>
      <c r="K24" s="415"/>
      <c r="L24" s="467"/>
      <c r="M24" s="467"/>
      <c r="N24" s="415" t="s">
        <v>9</v>
      </c>
      <c r="O24" s="415" t="s">
        <v>13</v>
      </c>
      <c r="P24" s="470" t="str">
        <f>INDEX(Validacion!$C$15:$G$19,Bienestar!CU24:CU26,Bienestar!CV24:CV26)</f>
        <v>Extrema</v>
      </c>
      <c r="Q24" s="241" t="s">
        <v>608</v>
      </c>
      <c r="R24" s="275" t="s">
        <v>158</v>
      </c>
      <c r="S24" s="275" t="s">
        <v>65</v>
      </c>
      <c r="T24" s="275" t="s">
        <v>59</v>
      </c>
      <c r="U24" s="275" t="s">
        <v>60</v>
      </c>
      <c r="V24" s="275" t="s">
        <v>73</v>
      </c>
      <c r="W24" s="275" t="s">
        <v>74</v>
      </c>
      <c r="X24" s="275" t="s">
        <v>75</v>
      </c>
      <c r="Y24" s="275" t="s">
        <v>63</v>
      </c>
      <c r="Z24" s="273">
        <f t="shared" si="0"/>
        <v>55</v>
      </c>
      <c r="AA24" s="274" t="str">
        <f t="shared" si="1"/>
        <v>Débil</v>
      </c>
      <c r="AB24" s="273" t="s">
        <v>133</v>
      </c>
      <c r="AC24" s="242">
        <f t="shared" si="2"/>
        <v>0</v>
      </c>
      <c r="AD24" s="243" t="str">
        <f t="shared" si="3"/>
        <v>Débil</v>
      </c>
      <c r="AE24" s="473">
        <f>(IF(AD24="Fuerte",100,IF(AD24="Moderado",50,0))+IF(AD25="Fuerte",100,IF(AD25="Moderado",50,0))+(IF(AD26="Fuerte",100,IF(AD26="Moderado",50,0)))/3)</f>
        <v>100</v>
      </c>
      <c r="AF24" s="470" t="str">
        <f>IF(AE24&gt;=100,"Fuerte",IF(OR(AE24=99,AE24&gt;=50),"Moderado","Débil"))</f>
        <v>Fuerte</v>
      </c>
      <c r="AG24" s="415" t="s">
        <v>151</v>
      </c>
      <c r="AH24" s="415" t="s">
        <v>152</v>
      </c>
      <c r="AI24" s="470" t="s">
        <v>8</v>
      </c>
      <c r="AJ24" s="470" t="s">
        <v>14</v>
      </c>
      <c r="AK24" s="470" t="str">
        <f>INDEX(Validacion!$C$15:$G$19,Bienestar!CZ24:CZ26,Bienestar!DB24:DB26)</f>
        <v>Extrema</v>
      </c>
      <c r="AL24" s="483"/>
      <c r="AM24" s="241"/>
      <c r="AN24" s="241"/>
      <c r="AO24" s="277"/>
      <c r="AP24" s="84"/>
      <c r="AQ24" s="84"/>
      <c r="AR24" s="277"/>
      <c r="AS24" s="254"/>
      <c r="AT24" s="254"/>
      <c r="AU24" s="277"/>
      <c r="AV24" s="277"/>
      <c r="AW24" s="277"/>
      <c r="AX24" s="255"/>
      <c r="AY24" s="277"/>
      <c r="AZ24" s="277"/>
      <c r="BA24" s="277"/>
      <c r="BB24" s="254"/>
      <c r="BC24" s="254"/>
      <c r="BD24" s="241"/>
      <c r="BE24" s="241"/>
      <c r="BF24" s="273"/>
      <c r="BG24" s="256"/>
      <c r="BH24" s="241"/>
      <c r="BI24" s="241"/>
      <c r="BJ24" s="257"/>
      <c r="BK24" s="254"/>
      <c r="BL24" s="254"/>
      <c r="BM24" s="241"/>
      <c r="BN24" s="241"/>
      <c r="BO24" s="273"/>
      <c r="BP24" s="256"/>
      <c r="BQ24" s="241"/>
      <c r="BR24" s="241"/>
      <c r="BS24" s="257"/>
      <c r="BT24" s="258"/>
      <c r="BU24" s="258"/>
      <c r="BV24" s="258"/>
      <c r="BW24" s="258"/>
      <c r="BX24" s="258"/>
      <c r="BY24" s="258"/>
      <c r="BZ24" s="258"/>
      <c r="CA24" s="258"/>
      <c r="CB24" s="258"/>
      <c r="CC24" s="277"/>
      <c r="CD24" s="277"/>
      <c r="CE24" s="277"/>
      <c r="CF24" s="277"/>
      <c r="CG24" s="277"/>
      <c r="CH24" s="277"/>
      <c r="CI24" s="277"/>
      <c r="CJ24" s="277"/>
      <c r="CK24" s="277"/>
      <c r="CU24" s="409">
        <f>VLOOKUP(N24,Validacion!$I$15:$M$19,2,FALSE)</f>
        <v>3</v>
      </c>
      <c r="CV24" s="409">
        <f>VLOOKUP(O24,Validacion!$I$23:$J$27,2,FALSE)</f>
        <v>5</v>
      </c>
      <c r="CZ24" s="409">
        <f>VLOOKUP($AI24,Validacion!$I$15:$M$19,2,FALSE)</f>
        <v>4</v>
      </c>
      <c r="DA24" s="415"/>
      <c r="DB24" s="409">
        <f>VLOOKUP($AJ24,Validacion!$I$23:$J$27,2,FALSE)</f>
        <v>4</v>
      </c>
      <c r="DC24" s="415"/>
    </row>
    <row r="25" spans="1:107" s="209" customFormat="1" ht="74.25" hidden="1" customHeight="1" x14ac:dyDescent="0.25">
      <c r="A25" s="459"/>
      <c r="B25" s="459"/>
      <c r="C25" s="415"/>
      <c r="D25" s="463"/>
      <c r="E25" s="459"/>
      <c r="F25" s="415"/>
      <c r="G25" s="415"/>
      <c r="H25" s="415"/>
      <c r="I25" s="415"/>
      <c r="J25" s="415"/>
      <c r="K25" s="415"/>
      <c r="L25" s="467"/>
      <c r="M25" s="467"/>
      <c r="N25" s="415"/>
      <c r="O25" s="415"/>
      <c r="P25" s="470"/>
      <c r="Q25" s="241" t="s">
        <v>608</v>
      </c>
      <c r="R25" s="275" t="s">
        <v>158</v>
      </c>
      <c r="S25" s="275" t="s">
        <v>58</v>
      </c>
      <c r="T25" s="275" t="s">
        <v>59</v>
      </c>
      <c r="U25" s="275" t="s">
        <v>60</v>
      </c>
      <c r="V25" s="275" t="s">
        <v>61</v>
      </c>
      <c r="W25" s="275" t="s">
        <v>62</v>
      </c>
      <c r="X25" s="275" t="s">
        <v>75</v>
      </c>
      <c r="Y25" s="275" t="s">
        <v>63</v>
      </c>
      <c r="Z25" s="273">
        <f t="shared" si="0"/>
        <v>100</v>
      </c>
      <c r="AA25" s="274" t="str">
        <f t="shared" si="1"/>
        <v>Fuerte</v>
      </c>
      <c r="AB25" s="273" t="s">
        <v>141</v>
      </c>
      <c r="AC25" s="242">
        <f t="shared" si="2"/>
        <v>200</v>
      </c>
      <c r="AD25" s="243" t="str">
        <f t="shared" si="3"/>
        <v>Fuerte</v>
      </c>
      <c r="AE25" s="473"/>
      <c r="AF25" s="470"/>
      <c r="AG25" s="415"/>
      <c r="AH25" s="415"/>
      <c r="AI25" s="470"/>
      <c r="AJ25" s="470"/>
      <c r="AK25" s="470"/>
      <c r="AL25" s="483"/>
      <c r="AM25" s="241"/>
      <c r="AN25" s="241"/>
      <c r="AO25" s="277"/>
      <c r="AP25" s="84"/>
      <c r="AQ25" s="84"/>
      <c r="AR25" s="277"/>
      <c r="AS25" s="254"/>
      <c r="AT25" s="254"/>
      <c r="AU25" s="277"/>
      <c r="AV25" s="277"/>
      <c r="AW25" s="277"/>
      <c r="AX25" s="255"/>
      <c r="AY25" s="277"/>
      <c r="AZ25" s="277"/>
      <c r="BA25" s="277"/>
      <c r="BB25" s="254"/>
      <c r="BC25" s="254"/>
      <c r="BD25" s="241"/>
      <c r="BE25" s="241"/>
      <c r="BF25" s="273"/>
      <c r="BG25" s="256"/>
      <c r="BH25" s="241"/>
      <c r="BI25" s="241"/>
      <c r="BJ25" s="257"/>
      <c r="BK25" s="254"/>
      <c r="BL25" s="254"/>
      <c r="BM25" s="241"/>
      <c r="BN25" s="241"/>
      <c r="BO25" s="273"/>
      <c r="BP25" s="256"/>
      <c r="BQ25" s="241"/>
      <c r="BR25" s="241"/>
      <c r="BS25" s="257"/>
      <c r="BT25" s="258"/>
      <c r="BU25" s="258"/>
      <c r="BV25" s="258"/>
      <c r="BW25" s="258"/>
      <c r="BX25" s="258"/>
      <c r="BY25" s="258"/>
      <c r="BZ25" s="258"/>
      <c r="CA25" s="258"/>
      <c r="CB25" s="258"/>
      <c r="CC25" s="277"/>
      <c r="CD25" s="277"/>
      <c r="CE25" s="277"/>
      <c r="CF25" s="277"/>
      <c r="CG25" s="277"/>
      <c r="CH25" s="277"/>
      <c r="CI25" s="277"/>
      <c r="CJ25" s="277"/>
      <c r="CK25" s="277"/>
      <c r="CU25" s="386"/>
      <c r="CV25" s="386"/>
      <c r="CZ25" s="386"/>
      <c r="DA25" s="415"/>
      <c r="DB25" s="386"/>
      <c r="DC25" s="415"/>
    </row>
    <row r="26" spans="1:107" s="209" customFormat="1" ht="160.30000000000001" hidden="1" customHeight="1" x14ac:dyDescent="0.25">
      <c r="A26" s="459"/>
      <c r="B26" s="459"/>
      <c r="C26" s="415"/>
      <c r="D26" s="464"/>
      <c r="E26" s="459"/>
      <c r="F26" s="415"/>
      <c r="G26" s="415"/>
      <c r="H26" s="415"/>
      <c r="I26" s="415"/>
      <c r="J26" s="415"/>
      <c r="K26" s="415"/>
      <c r="L26" s="467"/>
      <c r="M26" s="467"/>
      <c r="N26" s="415"/>
      <c r="O26" s="415"/>
      <c r="P26" s="470"/>
      <c r="Q26" s="241" t="s">
        <v>608</v>
      </c>
      <c r="R26" s="275" t="s">
        <v>223</v>
      </c>
      <c r="S26" s="275" t="s">
        <v>65</v>
      </c>
      <c r="T26" s="275" t="s">
        <v>59</v>
      </c>
      <c r="U26" s="275" t="s">
        <v>60</v>
      </c>
      <c r="V26" s="275" t="s">
        <v>72</v>
      </c>
      <c r="W26" s="275" t="s">
        <v>62</v>
      </c>
      <c r="X26" s="275" t="s">
        <v>75</v>
      </c>
      <c r="Y26" s="275" t="s">
        <v>63</v>
      </c>
      <c r="Z26" s="273">
        <f t="shared" si="0"/>
        <v>80</v>
      </c>
      <c r="AA26" s="274" t="str">
        <f t="shared" si="1"/>
        <v>Débil</v>
      </c>
      <c r="AB26" s="273" t="s">
        <v>15</v>
      </c>
      <c r="AC26" s="242">
        <f t="shared" si="2"/>
        <v>50</v>
      </c>
      <c r="AD26" s="243" t="str">
        <f t="shared" si="3"/>
        <v>Débil</v>
      </c>
      <c r="AE26" s="473"/>
      <c r="AF26" s="470"/>
      <c r="AG26" s="415"/>
      <c r="AH26" s="415"/>
      <c r="AI26" s="470"/>
      <c r="AJ26" s="470"/>
      <c r="AK26" s="470"/>
      <c r="AL26" s="483"/>
      <c r="AM26" s="241"/>
      <c r="AN26" s="241"/>
      <c r="AO26" s="277"/>
      <c r="AP26" s="84"/>
      <c r="AQ26" s="84"/>
      <c r="AR26" s="277"/>
      <c r="AS26" s="254"/>
      <c r="AT26" s="254"/>
      <c r="AU26" s="277"/>
      <c r="AV26" s="277"/>
      <c r="AW26" s="277"/>
      <c r="AX26" s="255"/>
      <c r="AY26" s="277"/>
      <c r="AZ26" s="277"/>
      <c r="BA26" s="277"/>
      <c r="BB26" s="254"/>
      <c r="BC26" s="254"/>
      <c r="BD26" s="241"/>
      <c r="BE26" s="241"/>
      <c r="BF26" s="273"/>
      <c r="BG26" s="256"/>
      <c r="BH26" s="241"/>
      <c r="BI26" s="241"/>
      <c r="BJ26" s="257"/>
      <c r="BK26" s="254"/>
      <c r="BL26" s="254"/>
      <c r="BM26" s="241"/>
      <c r="BN26" s="241"/>
      <c r="BO26" s="273"/>
      <c r="BP26" s="256"/>
      <c r="BQ26" s="241"/>
      <c r="BR26" s="241"/>
      <c r="BS26" s="257"/>
      <c r="BT26" s="258"/>
      <c r="BU26" s="258"/>
      <c r="BV26" s="258"/>
      <c r="BW26" s="258"/>
      <c r="BX26" s="258"/>
      <c r="BY26" s="258"/>
      <c r="BZ26" s="258"/>
      <c r="CA26" s="258"/>
      <c r="CB26" s="258"/>
      <c r="CC26" s="277"/>
      <c r="CD26" s="277"/>
      <c r="CE26" s="277"/>
      <c r="CF26" s="277"/>
      <c r="CG26" s="277"/>
      <c r="CH26" s="277"/>
      <c r="CI26" s="277"/>
      <c r="CJ26" s="277"/>
      <c r="CK26" s="277"/>
      <c r="CU26" s="386"/>
      <c r="CV26" s="386"/>
      <c r="CZ26" s="386"/>
      <c r="DA26" s="415"/>
      <c r="DB26" s="386"/>
      <c r="DC26" s="415"/>
    </row>
    <row r="27" spans="1:107" s="209" customFormat="1" ht="74.25" hidden="1" customHeight="1" x14ac:dyDescent="0.25">
      <c r="A27" s="290"/>
      <c r="B27" s="290"/>
      <c r="C27" s="305"/>
      <c r="D27" s="264"/>
      <c r="E27" s="290"/>
      <c r="F27" s="290"/>
      <c r="G27" s="290"/>
      <c r="H27" s="290"/>
      <c r="I27" s="290"/>
      <c r="J27" s="290"/>
      <c r="K27" s="290"/>
      <c r="L27" s="290"/>
      <c r="M27" s="290"/>
      <c r="N27" s="305"/>
      <c r="O27" s="305"/>
      <c r="P27" s="265"/>
      <c r="Q27" s="244"/>
      <c r="R27" s="266"/>
      <c r="S27" s="266"/>
      <c r="T27" s="266"/>
      <c r="U27" s="266"/>
      <c r="V27" s="266"/>
      <c r="W27" s="266"/>
      <c r="X27" s="266"/>
      <c r="Y27" s="266"/>
      <c r="Z27" s="305"/>
      <c r="AA27" s="265"/>
      <c r="AB27" s="305"/>
      <c r="AC27" s="267"/>
      <c r="AD27" s="268"/>
      <c r="AE27" s="269"/>
      <c r="AF27" s="265"/>
      <c r="AG27" s="305"/>
      <c r="AH27" s="305"/>
      <c r="AI27" s="265"/>
      <c r="AJ27" s="265"/>
      <c r="AK27" s="265"/>
      <c r="AL27" s="266"/>
      <c r="AM27" s="244"/>
      <c r="AN27" s="244"/>
      <c r="AO27" s="290"/>
      <c r="AP27" s="172"/>
      <c r="AQ27" s="172"/>
      <c r="AR27" s="290"/>
      <c r="AS27" s="245"/>
      <c r="AT27" s="245"/>
      <c r="AU27" s="290"/>
      <c r="AV27" s="290"/>
      <c r="AW27" s="290"/>
      <c r="AX27" s="246"/>
      <c r="AY27" s="290"/>
      <c r="AZ27" s="290"/>
      <c r="BA27" s="290"/>
      <c r="BB27" s="245"/>
      <c r="BC27" s="245"/>
      <c r="BD27" s="244"/>
      <c r="BE27" s="244"/>
      <c r="BF27" s="305"/>
      <c r="BG27" s="247"/>
      <c r="BH27" s="244"/>
      <c r="BI27" s="244"/>
      <c r="BJ27" s="304"/>
      <c r="BK27" s="245"/>
      <c r="BL27" s="245"/>
      <c r="BM27" s="244"/>
      <c r="BN27" s="244"/>
      <c r="BO27" s="305"/>
      <c r="BP27" s="247"/>
      <c r="BQ27" s="244"/>
      <c r="BR27" s="244"/>
      <c r="BS27" s="304"/>
      <c r="BT27" s="248"/>
      <c r="BU27" s="248"/>
      <c r="BV27" s="248"/>
      <c r="BW27" s="248"/>
      <c r="BX27" s="248"/>
      <c r="BY27" s="248"/>
      <c r="BZ27" s="248"/>
      <c r="CA27" s="248"/>
      <c r="CB27" s="248"/>
      <c r="CC27" s="290"/>
      <c r="CD27" s="290"/>
      <c r="CE27" s="290"/>
      <c r="CF27" s="290"/>
      <c r="CG27" s="290"/>
      <c r="CH27" s="290"/>
      <c r="CI27" s="290"/>
      <c r="CJ27" s="290"/>
      <c r="CK27" s="290"/>
      <c r="CU27" s="270"/>
      <c r="CV27" s="270"/>
      <c r="CZ27" s="270"/>
      <c r="DA27" s="270"/>
      <c r="DB27" s="270"/>
      <c r="DC27" s="234"/>
    </row>
    <row r="28" spans="1:107" s="209" customFormat="1" ht="74.25" hidden="1" customHeight="1" x14ac:dyDescent="0.25">
      <c r="A28" s="277"/>
      <c r="B28" s="277"/>
      <c r="C28" s="273"/>
      <c r="D28" s="271"/>
      <c r="E28" s="277"/>
      <c r="F28" s="277"/>
      <c r="G28" s="277"/>
      <c r="H28" s="277"/>
      <c r="I28" s="277"/>
      <c r="J28" s="277"/>
      <c r="K28" s="277"/>
      <c r="L28" s="277"/>
      <c r="M28" s="277"/>
      <c r="N28" s="273"/>
      <c r="O28" s="273"/>
      <c r="P28" s="274"/>
      <c r="Q28" s="241"/>
      <c r="R28" s="275"/>
      <c r="S28" s="275"/>
      <c r="T28" s="275"/>
      <c r="U28" s="275"/>
      <c r="V28" s="275"/>
      <c r="W28" s="275"/>
      <c r="X28" s="275"/>
      <c r="Y28" s="275"/>
      <c r="Z28" s="273"/>
      <c r="AA28" s="274"/>
      <c r="AB28" s="273"/>
      <c r="AC28" s="242"/>
      <c r="AD28" s="243"/>
      <c r="AE28" s="279"/>
      <c r="AF28" s="274"/>
      <c r="AG28" s="273"/>
      <c r="AH28" s="273"/>
      <c r="AI28" s="274"/>
      <c r="AJ28" s="274"/>
      <c r="AK28" s="274"/>
      <c r="AL28" s="275"/>
      <c r="AM28" s="241"/>
      <c r="AN28" s="241"/>
      <c r="AO28" s="277"/>
      <c r="AP28" s="84"/>
      <c r="AQ28" s="84"/>
      <c r="AR28" s="277"/>
      <c r="AS28" s="254"/>
      <c r="AT28" s="254"/>
      <c r="AU28" s="277"/>
      <c r="AV28" s="277"/>
      <c r="AW28" s="277"/>
      <c r="AX28" s="255"/>
      <c r="AY28" s="277"/>
      <c r="AZ28" s="277"/>
      <c r="BA28" s="277"/>
      <c r="BB28" s="254"/>
      <c r="BC28" s="254"/>
      <c r="BD28" s="241"/>
      <c r="BE28" s="241"/>
      <c r="BF28" s="273"/>
      <c r="BG28" s="256"/>
      <c r="BH28" s="241"/>
      <c r="BI28" s="241"/>
      <c r="BJ28" s="257"/>
      <c r="BK28" s="254"/>
      <c r="BL28" s="254"/>
      <c r="BM28" s="241"/>
      <c r="BN28" s="241"/>
      <c r="BO28" s="273"/>
      <c r="BP28" s="256"/>
      <c r="BQ28" s="241"/>
      <c r="BR28" s="241"/>
      <c r="BS28" s="257"/>
      <c r="BT28" s="258"/>
      <c r="BU28" s="258"/>
      <c r="BV28" s="258"/>
      <c r="BW28" s="258"/>
      <c r="BX28" s="258"/>
      <c r="BY28" s="258"/>
      <c r="BZ28" s="258"/>
      <c r="CA28" s="258"/>
      <c r="CB28" s="258"/>
      <c r="CC28" s="277"/>
      <c r="CD28" s="277"/>
      <c r="CE28" s="277"/>
      <c r="CF28" s="277"/>
      <c r="CG28" s="277"/>
      <c r="CH28" s="277"/>
      <c r="CI28" s="277"/>
      <c r="CJ28" s="277"/>
      <c r="CK28" s="277"/>
      <c r="CU28" s="270"/>
      <c r="CV28" s="270"/>
      <c r="CZ28" s="270"/>
      <c r="DA28" s="270"/>
      <c r="DB28" s="270"/>
      <c r="DC28" s="234"/>
    </row>
    <row r="29" spans="1:107" s="209" customFormat="1" ht="74.25" hidden="1" customHeight="1" x14ac:dyDescent="0.25">
      <c r="A29" s="277"/>
      <c r="B29" s="277"/>
      <c r="C29" s="273"/>
      <c r="D29" s="271"/>
      <c r="E29" s="277"/>
      <c r="F29" s="277"/>
      <c r="G29" s="277"/>
      <c r="H29" s="277"/>
      <c r="I29" s="277"/>
      <c r="J29" s="277"/>
      <c r="K29" s="277"/>
      <c r="L29" s="277"/>
      <c r="M29" s="277"/>
      <c r="N29" s="273"/>
      <c r="O29" s="273"/>
      <c r="P29" s="274"/>
      <c r="Q29" s="241"/>
      <c r="R29" s="275"/>
      <c r="S29" s="275"/>
      <c r="T29" s="275"/>
      <c r="U29" s="275"/>
      <c r="V29" s="275"/>
      <c r="W29" s="275"/>
      <c r="X29" s="275"/>
      <c r="Y29" s="275"/>
      <c r="Z29" s="273"/>
      <c r="AA29" s="274"/>
      <c r="AB29" s="273"/>
      <c r="AC29" s="242"/>
      <c r="AD29" s="243"/>
      <c r="AE29" s="279"/>
      <c r="AF29" s="274"/>
      <c r="AG29" s="273"/>
      <c r="AH29" s="273"/>
      <c r="AI29" s="274"/>
      <c r="AJ29" s="274"/>
      <c r="AK29" s="274"/>
      <c r="AL29" s="275"/>
      <c r="AM29" s="241"/>
      <c r="AN29" s="241"/>
      <c r="AO29" s="277"/>
      <c r="AP29" s="84"/>
      <c r="AQ29" s="84"/>
      <c r="AR29" s="277"/>
      <c r="AS29" s="254"/>
      <c r="AT29" s="254"/>
      <c r="AU29" s="277"/>
      <c r="AV29" s="277"/>
      <c r="AW29" s="277"/>
      <c r="AX29" s="255"/>
      <c r="AY29" s="277"/>
      <c r="AZ29" s="277"/>
      <c r="BA29" s="277"/>
      <c r="BB29" s="254"/>
      <c r="BC29" s="254"/>
      <c r="BD29" s="241"/>
      <c r="BE29" s="241"/>
      <c r="BF29" s="273"/>
      <c r="BG29" s="256"/>
      <c r="BH29" s="241"/>
      <c r="BI29" s="241"/>
      <c r="BJ29" s="257"/>
      <c r="BK29" s="254"/>
      <c r="BL29" s="254"/>
      <c r="BM29" s="241"/>
      <c r="BN29" s="241"/>
      <c r="BO29" s="273"/>
      <c r="BP29" s="256"/>
      <c r="BQ29" s="241"/>
      <c r="BR29" s="241"/>
      <c r="BS29" s="257"/>
      <c r="BT29" s="258"/>
      <c r="BU29" s="258"/>
      <c r="BV29" s="258"/>
      <c r="BW29" s="258"/>
      <c r="BX29" s="258"/>
      <c r="BY29" s="258"/>
      <c r="BZ29" s="258"/>
      <c r="CA29" s="258"/>
      <c r="CB29" s="258"/>
      <c r="CC29" s="277"/>
      <c r="CD29" s="277"/>
      <c r="CE29" s="277"/>
      <c r="CF29" s="277"/>
      <c r="CG29" s="277"/>
      <c r="CH29" s="277"/>
      <c r="CI29" s="277"/>
      <c r="CJ29" s="277"/>
      <c r="CK29" s="277"/>
      <c r="CU29" s="270"/>
      <c r="CV29" s="270"/>
      <c r="CZ29" s="270"/>
      <c r="DA29" s="270"/>
      <c r="DB29" s="270"/>
      <c r="DC29" s="234"/>
    </row>
    <row r="30" spans="1:107" s="209" customFormat="1" ht="74.25" hidden="1" customHeight="1" x14ac:dyDescent="0.25">
      <c r="A30" s="277"/>
      <c r="B30" s="277"/>
      <c r="C30" s="273"/>
      <c r="D30" s="271"/>
      <c r="E30" s="277"/>
      <c r="F30" s="277"/>
      <c r="G30" s="277"/>
      <c r="H30" s="277"/>
      <c r="I30" s="277"/>
      <c r="J30" s="277"/>
      <c r="K30" s="277"/>
      <c r="L30" s="277"/>
      <c r="M30" s="277"/>
      <c r="N30" s="273"/>
      <c r="O30" s="273"/>
      <c r="P30" s="274"/>
      <c r="Q30" s="241"/>
      <c r="R30" s="275"/>
      <c r="S30" s="275"/>
      <c r="T30" s="275"/>
      <c r="U30" s="275"/>
      <c r="V30" s="275"/>
      <c r="W30" s="275"/>
      <c r="X30" s="275"/>
      <c r="Y30" s="275"/>
      <c r="Z30" s="273"/>
      <c r="AA30" s="274"/>
      <c r="AB30" s="273"/>
      <c r="AC30" s="242"/>
      <c r="AD30" s="243"/>
      <c r="AE30" s="279"/>
      <c r="AF30" s="274"/>
      <c r="AG30" s="273"/>
      <c r="AH30" s="273"/>
      <c r="AI30" s="274"/>
      <c r="AJ30" s="274"/>
      <c r="AK30" s="274"/>
      <c r="AL30" s="275"/>
      <c r="AM30" s="241"/>
      <c r="AN30" s="241"/>
      <c r="AO30" s="277"/>
      <c r="AP30" s="84"/>
      <c r="AQ30" s="84"/>
      <c r="AR30" s="277"/>
      <c r="AS30" s="254"/>
      <c r="AT30" s="254"/>
      <c r="AU30" s="277"/>
      <c r="AV30" s="277"/>
      <c r="AW30" s="277"/>
      <c r="AX30" s="255"/>
      <c r="AY30" s="277"/>
      <c r="AZ30" s="277"/>
      <c r="BA30" s="277"/>
      <c r="BB30" s="254"/>
      <c r="BC30" s="254"/>
      <c r="BD30" s="241"/>
      <c r="BE30" s="241"/>
      <c r="BF30" s="273"/>
      <c r="BG30" s="256"/>
      <c r="BH30" s="241"/>
      <c r="BI30" s="241"/>
      <c r="BJ30" s="257"/>
      <c r="BK30" s="254"/>
      <c r="BL30" s="254"/>
      <c r="BM30" s="241"/>
      <c r="BN30" s="241"/>
      <c r="BO30" s="273"/>
      <c r="BP30" s="256"/>
      <c r="BQ30" s="241"/>
      <c r="BR30" s="241"/>
      <c r="BS30" s="257"/>
      <c r="BT30" s="258"/>
      <c r="BU30" s="258"/>
      <c r="BV30" s="258"/>
      <c r="BW30" s="258"/>
      <c r="BX30" s="258"/>
      <c r="BY30" s="258"/>
      <c r="BZ30" s="258"/>
      <c r="CA30" s="258"/>
      <c r="CB30" s="258"/>
      <c r="CC30" s="277"/>
      <c r="CD30" s="277"/>
      <c r="CE30" s="277"/>
      <c r="CF30" s="277"/>
      <c r="CG30" s="277"/>
      <c r="CH30" s="277"/>
      <c r="CI30" s="277"/>
      <c r="CJ30" s="277"/>
      <c r="CK30" s="277"/>
      <c r="CU30" s="270"/>
      <c r="CV30" s="270"/>
      <c r="CZ30" s="270"/>
      <c r="DA30" s="270"/>
      <c r="DB30" s="270"/>
      <c r="DC30" s="234"/>
    </row>
    <row r="31" spans="1:107" s="209" customFormat="1" ht="74.25" hidden="1" customHeight="1" x14ac:dyDescent="0.25">
      <c r="A31" s="277"/>
      <c r="B31" s="277"/>
      <c r="C31" s="273"/>
      <c r="D31" s="271"/>
      <c r="E31" s="277"/>
      <c r="F31" s="277"/>
      <c r="G31" s="277"/>
      <c r="H31" s="277"/>
      <c r="I31" s="277"/>
      <c r="J31" s="277"/>
      <c r="K31" s="277"/>
      <c r="L31" s="277"/>
      <c r="M31" s="277"/>
      <c r="N31" s="273"/>
      <c r="O31" s="273"/>
      <c r="P31" s="274"/>
      <c r="Q31" s="241"/>
      <c r="R31" s="275"/>
      <c r="S31" s="275"/>
      <c r="T31" s="275"/>
      <c r="U31" s="275"/>
      <c r="V31" s="275"/>
      <c r="W31" s="275"/>
      <c r="X31" s="275"/>
      <c r="Y31" s="275"/>
      <c r="Z31" s="273"/>
      <c r="AA31" s="274"/>
      <c r="AB31" s="273"/>
      <c r="AC31" s="242"/>
      <c r="AD31" s="243"/>
      <c r="AE31" s="279"/>
      <c r="AF31" s="274"/>
      <c r="AG31" s="273"/>
      <c r="AH31" s="273"/>
      <c r="AI31" s="274"/>
      <c r="AJ31" s="274"/>
      <c r="AK31" s="274"/>
      <c r="AL31" s="275"/>
      <c r="AM31" s="241"/>
      <c r="AN31" s="241"/>
      <c r="AO31" s="277"/>
      <c r="AP31" s="84"/>
      <c r="AQ31" s="84"/>
      <c r="AR31" s="277"/>
      <c r="AS31" s="254"/>
      <c r="AT31" s="254"/>
      <c r="AU31" s="277"/>
      <c r="AV31" s="277"/>
      <c r="AW31" s="277"/>
      <c r="AX31" s="255"/>
      <c r="AY31" s="277"/>
      <c r="AZ31" s="277"/>
      <c r="BA31" s="277"/>
      <c r="BB31" s="254"/>
      <c r="BC31" s="254"/>
      <c r="BD31" s="241"/>
      <c r="BE31" s="241"/>
      <c r="BF31" s="273"/>
      <c r="BG31" s="256"/>
      <c r="BH31" s="241"/>
      <c r="BI31" s="241"/>
      <c r="BJ31" s="257"/>
      <c r="BK31" s="254"/>
      <c r="BL31" s="254"/>
      <c r="BM31" s="241"/>
      <c r="BN31" s="241"/>
      <c r="BO31" s="273"/>
      <c r="BP31" s="256"/>
      <c r="BQ31" s="241"/>
      <c r="BR31" s="241"/>
      <c r="BS31" s="257"/>
      <c r="BT31" s="258"/>
      <c r="BU31" s="258"/>
      <c r="BV31" s="258"/>
      <c r="BW31" s="258"/>
      <c r="BX31" s="258"/>
      <c r="BY31" s="258"/>
      <c r="BZ31" s="258"/>
      <c r="CA31" s="258"/>
      <c r="CB31" s="258"/>
      <c r="CC31" s="277"/>
      <c r="CD31" s="277"/>
      <c r="CE31" s="277"/>
      <c r="CF31" s="277"/>
      <c r="CG31" s="277"/>
      <c r="CH31" s="277"/>
      <c r="CI31" s="277"/>
      <c r="CJ31" s="277"/>
      <c r="CK31" s="277"/>
      <c r="CU31" s="270"/>
      <c r="CV31" s="270"/>
      <c r="CZ31" s="270"/>
      <c r="DA31" s="270"/>
      <c r="DB31" s="270"/>
      <c r="DC31" s="234"/>
    </row>
    <row r="32" spans="1:107" s="209" customFormat="1" ht="74.25" hidden="1" customHeight="1" x14ac:dyDescent="0.25">
      <c r="A32" s="277"/>
      <c r="B32" s="277"/>
      <c r="C32" s="273"/>
      <c r="D32" s="271"/>
      <c r="E32" s="277"/>
      <c r="F32" s="277"/>
      <c r="G32" s="277"/>
      <c r="H32" s="277"/>
      <c r="I32" s="277"/>
      <c r="J32" s="277"/>
      <c r="K32" s="277"/>
      <c r="L32" s="277"/>
      <c r="M32" s="277"/>
      <c r="N32" s="273"/>
      <c r="O32" s="273"/>
      <c r="P32" s="274"/>
      <c r="Q32" s="241"/>
      <c r="R32" s="275"/>
      <c r="S32" s="275"/>
      <c r="T32" s="275"/>
      <c r="U32" s="275"/>
      <c r="V32" s="275"/>
      <c r="W32" s="275"/>
      <c r="X32" s="275"/>
      <c r="Y32" s="275"/>
      <c r="Z32" s="273"/>
      <c r="AA32" s="274"/>
      <c r="AB32" s="273"/>
      <c r="AC32" s="242"/>
      <c r="AD32" s="243"/>
      <c r="AE32" s="279"/>
      <c r="AF32" s="274"/>
      <c r="AG32" s="273"/>
      <c r="AH32" s="273"/>
      <c r="AI32" s="274"/>
      <c r="AJ32" s="274"/>
      <c r="AK32" s="274"/>
      <c r="AL32" s="275"/>
      <c r="AM32" s="241"/>
      <c r="AN32" s="241"/>
      <c r="AO32" s="277"/>
      <c r="AP32" s="84"/>
      <c r="AQ32" s="84"/>
      <c r="AR32" s="277"/>
      <c r="AS32" s="254"/>
      <c r="AT32" s="254"/>
      <c r="AU32" s="277"/>
      <c r="AV32" s="277"/>
      <c r="AW32" s="277"/>
      <c r="AX32" s="255"/>
      <c r="AY32" s="277"/>
      <c r="AZ32" s="277"/>
      <c r="BA32" s="277"/>
      <c r="BB32" s="254"/>
      <c r="BC32" s="254"/>
      <c r="BD32" s="241"/>
      <c r="BE32" s="241"/>
      <c r="BF32" s="273"/>
      <c r="BG32" s="256"/>
      <c r="BH32" s="241"/>
      <c r="BI32" s="241"/>
      <c r="BJ32" s="257"/>
      <c r="BK32" s="254"/>
      <c r="BL32" s="254"/>
      <c r="BM32" s="241"/>
      <c r="BN32" s="241"/>
      <c r="BO32" s="273"/>
      <c r="BP32" s="256"/>
      <c r="BQ32" s="241"/>
      <c r="BR32" s="241"/>
      <c r="BS32" s="257"/>
      <c r="BT32" s="258"/>
      <c r="BU32" s="258"/>
      <c r="BV32" s="258"/>
      <c r="BW32" s="258"/>
      <c r="BX32" s="258"/>
      <c r="BY32" s="258"/>
      <c r="BZ32" s="258"/>
      <c r="CA32" s="258"/>
      <c r="CB32" s="258"/>
      <c r="CC32" s="277"/>
      <c r="CD32" s="277"/>
      <c r="CE32" s="277"/>
      <c r="CF32" s="277"/>
      <c r="CG32" s="277"/>
      <c r="CH32" s="277"/>
      <c r="CI32" s="277"/>
      <c r="CJ32" s="277"/>
      <c r="CK32" s="277"/>
      <c r="CU32" s="270"/>
      <c r="CV32" s="270"/>
      <c r="CZ32" s="270"/>
      <c r="DA32" s="270"/>
      <c r="DB32" s="270"/>
      <c r="DC32" s="234"/>
    </row>
    <row r="33" spans="1:125" s="209" customFormat="1" ht="74.25" hidden="1" customHeight="1" x14ac:dyDescent="0.25">
      <c r="A33" s="277"/>
      <c r="B33" s="277"/>
      <c r="C33" s="273"/>
      <c r="D33" s="271"/>
      <c r="E33" s="277"/>
      <c r="F33" s="277"/>
      <c r="G33" s="277"/>
      <c r="H33" s="277"/>
      <c r="I33" s="277"/>
      <c r="J33" s="277"/>
      <c r="K33" s="277"/>
      <c r="L33" s="277"/>
      <c r="M33" s="277"/>
      <c r="N33" s="273"/>
      <c r="O33" s="273"/>
      <c r="P33" s="274"/>
      <c r="Q33" s="241"/>
      <c r="R33" s="275"/>
      <c r="S33" s="275"/>
      <c r="T33" s="275"/>
      <c r="U33" s="275"/>
      <c r="V33" s="275"/>
      <c r="W33" s="275"/>
      <c r="X33" s="275"/>
      <c r="Y33" s="275"/>
      <c r="Z33" s="273"/>
      <c r="AA33" s="274"/>
      <c r="AB33" s="273"/>
      <c r="AC33" s="242"/>
      <c r="AD33" s="243"/>
      <c r="AE33" s="279"/>
      <c r="AF33" s="274"/>
      <c r="AG33" s="273"/>
      <c r="AH33" s="273"/>
      <c r="AI33" s="274"/>
      <c r="AJ33" s="274"/>
      <c r="AK33" s="274"/>
      <c r="AL33" s="275"/>
      <c r="AM33" s="241"/>
      <c r="AN33" s="241"/>
      <c r="AO33" s="277"/>
      <c r="AP33" s="84"/>
      <c r="AQ33" s="84"/>
      <c r="AR33" s="277"/>
      <c r="AS33" s="254"/>
      <c r="AT33" s="254"/>
      <c r="AU33" s="277"/>
      <c r="AV33" s="277"/>
      <c r="AW33" s="277"/>
      <c r="AX33" s="255"/>
      <c r="AY33" s="277"/>
      <c r="AZ33" s="277"/>
      <c r="BA33" s="277"/>
      <c r="BB33" s="254"/>
      <c r="BC33" s="254"/>
      <c r="BD33" s="241"/>
      <c r="BE33" s="241"/>
      <c r="BF33" s="273"/>
      <c r="BG33" s="256"/>
      <c r="BH33" s="241"/>
      <c r="BI33" s="241"/>
      <c r="BJ33" s="257"/>
      <c r="BK33" s="254"/>
      <c r="BL33" s="254"/>
      <c r="BM33" s="241"/>
      <c r="BN33" s="241"/>
      <c r="BO33" s="273"/>
      <c r="BP33" s="256"/>
      <c r="BQ33" s="241"/>
      <c r="BR33" s="241"/>
      <c r="BS33" s="257"/>
      <c r="BT33" s="258"/>
      <c r="BU33" s="258"/>
      <c r="BV33" s="258"/>
      <c r="BW33" s="258"/>
      <c r="BX33" s="258"/>
      <c r="BY33" s="258"/>
      <c r="BZ33" s="258"/>
      <c r="CA33" s="258"/>
      <c r="CB33" s="258"/>
      <c r="CC33" s="277"/>
      <c r="CD33" s="277"/>
      <c r="CE33" s="277"/>
      <c r="CF33" s="277"/>
      <c r="CG33" s="277"/>
      <c r="CH33" s="277"/>
      <c r="CI33" s="277"/>
      <c r="CJ33" s="277"/>
      <c r="CK33" s="277"/>
      <c r="CU33" s="270"/>
      <c r="CV33" s="270"/>
      <c r="CZ33" s="270"/>
      <c r="DA33" s="270"/>
      <c r="DB33" s="270"/>
      <c r="DC33" s="234"/>
    </row>
    <row r="34" spans="1:125" s="209" customFormat="1" ht="74.25" hidden="1" customHeight="1" x14ac:dyDescent="0.25">
      <c r="A34" s="277"/>
      <c r="B34" s="277"/>
      <c r="C34" s="273"/>
      <c r="D34" s="271"/>
      <c r="E34" s="277"/>
      <c r="F34" s="277"/>
      <c r="G34" s="277"/>
      <c r="H34" s="277"/>
      <c r="I34" s="277"/>
      <c r="J34" s="277"/>
      <c r="K34" s="277"/>
      <c r="L34" s="277"/>
      <c r="M34" s="277"/>
      <c r="N34" s="273"/>
      <c r="O34" s="273"/>
      <c r="P34" s="274"/>
      <c r="Q34" s="241"/>
      <c r="R34" s="275"/>
      <c r="S34" s="275"/>
      <c r="T34" s="275"/>
      <c r="U34" s="275"/>
      <c r="V34" s="275"/>
      <c r="W34" s="275"/>
      <c r="X34" s="275"/>
      <c r="Y34" s="275"/>
      <c r="Z34" s="273"/>
      <c r="AA34" s="274"/>
      <c r="AB34" s="273"/>
      <c r="AC34" s="242"/>
      <c r="AD34" s="243"/>
      <c r="AE34" s="279"/>
      <c r="AF34" s="274"/>
      <c r="AG34" s="273"/>
      <c r="AH34" s="273"/>
      <c r="AI34" s="274"/>
      <c r="AJ34" s="274"/>
      <c r="AK34" s="274"/>
      <c r="AL34" s="275"/>
      <c r="AM34" s="241"/>
      <c r="AN34" s="241"/>
      <c r="AO34" s="277"/>
      <c r="AP34" s="84"/>
      <c r="AQ34" s="84"/>
      <c r="AR34" s="277"/>
      <c r="AS34" s="254"/>
      <c r="AT34" s="254"/>
      <c r="AU34" s="277"/>
      <c r="AV34" s="277"/>
      <c r="AW34" s="277"/>
      <c r="AX34" s="255"/>
      <c r="AY34" s="277"/>
      <c r="AZ34" s="277"/>
      <c r="BA34" s="277"/>
      <c r="BB34" s="254"/>
      <c r="BC34" s="254"/>
      <c r="BD34" s="241"/>
      <c r="BE34" s="241"/>
      <c r="BF34" s="273"/>
      <c r="BG34" s="256"/>
      <c r="BH34" s="241"/>
      <c r="BI34" s="241"/>
      <c r="BJ34" s="257"/>
      <c r="BK34" s="254"/>
      <c r="BL34" s="254"/>
      <c r="BM34" s="241"/>
      <c r="BN34" s="241"/>
      <c r="BO34" s="273"/>
      <c r="BP34" s="256"/>
      <c r="BQ34" s="241"/>
      <c r="BR34" s="241"/>
      <c r="BS34" s="257"/>
      <c r="BT34" s="258"/>
      <c r="BU34" s="258"/>
      <c r="BV34" s="258"/>
      <c r="BW34" s="258"/>
      <c r="BX34" s="258"/>
      <c r="BY34" s="258"/>
      <c r="BZ34" s="258"/>
      <c r="CA34" s="258"/>
      <c r="CB34" s="258"/>
      <c r="CC34" s="277"/>
      <c r="CD34" s="277"/>
      <c r="CE34" s="277"/>
      <c r="CF34" s="277"/>
      <c r="CG34" s="277"/>
      <c r="CH34" s="277"/>
      <c r="CI34" s="277"/>
      <c r="CJ34" s="277"/>
      <c r="CK34" s="277"/>
      <c r="CU34" s="270"/>
      <c r="CV34" s="270"/>
      <c r="CZ34" s="270"/>
      <c r="DA34" s="270"/>
      <c r="DB34" s="270"/>
      <c r="DC34" s="234"/>
    </row>
    <row r="35" spans="1:125" s="209" customFormat="1" ht="74.25" hidden="1" customHeight="1" x14ac:dyDescent="0.25">
      <c r="A35" s="277"/>
      <c r="B35" s="277"/>
      <c r="C35" s="273"/>
      <c r="D35" s="271"/>
      <c r="E35" s="277"/>
      <c r="F35" s="277"/>
      <c r="G35" s="277"/>
      <c r="H35" s="277"/>
      <c r="I35" s="277"/>
      <c r="J35" s="277"/>
      <c r="K35" s="277"/>
      <c r="L35" s="277"/>
      <c r="M35" s="277"/>
      <c r="N35" s="273"/>
      <c r="O35" s="273"/>
      <c r="P35" s="274"/>
      <c r="Q35" s="241"/>
      <c r="R35" s="275"/>
      <c r="S35" s="275"/>
      <c r="T35" s="275"/>
      <c r="U35" s="275"/>
      <c r="V35" s="275"/>
      <c r="W35" s="275"/>
      <c r="X35" s="275"/>
      <c r="Y35" s="275"/>
      <c r="Z35" s="273"/>
      <c r="AA35" s="274"/>
      <c r="AB35" s="273"/>
      <c r="AC35" s="242"/>
      <c r="AD35" s="243"/>
      <c r="AE35" s="279"/>
      <c r="AF35" s="274"/>
      <c r="AG35" s="273"/>
      <c r="AH35" s="273"/>
      <c r="AI35" s="274"/>
      <c r="AJ35" s="274"/>
      <c r="AK35" s="274"/>
      <c r="AL35" s="275"/>
      <c r="AM35" s="241"/>
      <c r="AN35" s="241"/>
      <c r="AO35" s="277"/>
      <c r="AP35" s="84"/>
      <c r="AQ35" s="84"/>
      <c r="AR35" s="277"/>
      <c r="AS35" s="254"/>
      <c r="AT35" s="254"/>
      <c r="AU35" s="277"/>
      <c r="AV35" s="277"/>
      <c r="AW35" s="277"/>
      <c r="AX35" s="255"/>
      <c r="AY35" s="277"/>
      <c r="AZ35" s="277"/>
      <c r="BA35" s="277"/>
      <c r="BB35" s="254"/>
      <c r="BC35" s="254"/>
      <c r="BD35" s="241"/>
      <c r="BE35" s="241"/>
      <c r="BF35" s="273"/>
      <c r="BG35" s="256"/>
      <c r="BH35" s="241"/>
      <c r="BI35" s="241"/>
      <c r="BJ35" s="257"/>
      <c r="BK35" s="254"/>
      <c r="BL35" s="254"/>
      <c r="BM35" s="241"/>
      <c r="BN35" s="241"/>
      <c r="BO35" s="273"/>
      <c r="BP35" s="256"/>
      <c r="BQ35" s="241"/>
      <c r="BR35" s="241"/>
      <c r="BS35" s="257"/>
      <c r="BT35" s="258"/>
      <c r="BU35" s="258"/>
      <c r="BV35" s="258"/>
      <c r="BW35" s="258"/>
      <c r="BX35" s="258"/>
      <c r="BY35" s="258"/>
      <c r="BZ35" s="258"/>
      <c r="CA35" s="258"/>
      <c r="CB35" s="258"/>
      <c r="CC35" s="277"/>
      <c r="CD35" s="277"/>
      <c r="CE35" s="277"/>
      <c r="CF35" s="277"/>
      <c r="CG35" s="277"/>
      <c r="CH35" s="277"/>
      <c r="CI35" s="277"/>
      <c r="CJ35" s="277"/>
      <c r="CK35" s="277"/>
      <c r="CU35" s="270"/>
      <c r="CV35" s="270"/>
      <c r="CZ35" s="270"/>
      <c r="DA35" s="270"/>
      <c r="DB35" s="270"/>
      <c r="DC35" s="234"/>
    </row>
    <row r="36" spans="1:125" ht="26.5" hidden="1" customHeight="1" x14ac:dyDescent="0.25">
      <c r="A36" s="324"/>
      <c r="B36" s="324"/>
      <c r="C36" s="324"/>
      <c r="D36" s="324"/>
      <c r="E36" s="324"/>
      <c r="F36" s="262"/>
      <c r="G36" s="262"/>
      <c r="H36" s="262"/>
      <c r="I36" s="262"/>
      <c r="J36" s="262"/>
      <c r="K36" s="262"/>
      <c r="L36" s="262"/>
      <c r="M36" s="262"/>
      <c r="N36" s="309"/>
      <c r="O36" s="309"/>
      <c r="P36" s="310"/>
      <c r="Q36" s="324"/>
      <c r="R36" s="324"/>
      <c r="S36" s="324"/>
      <c r="T36" s="324"/>
      <c r="U36" s="324"/>
      <c r="V36" s="324"/>
      <c r="W36" s="324"/>
      <c r="X36" s="324"/>
      <c r="Y36" s="324"/>
      <c r="Z36" s="324"/>
      <c r="AA36" s="324"/>
      <c r="AB36" s="324"/>
      <c r="AC36" s="309"/>
      <c r="AD36" s="309"/>
      <c r="AE36" s="309"/>
      <c r="AF36" s="324"/>
      <c r="AG36" s="324"/>
      <c r="AH36" s="324"/>
      <c r="AI36" s="309"/>
      <c r="AJ36" s="309"/>
      <c r="AK36" s="309"/>
      <c r="AL36" s="324"/>
      <c r="AM36" s="324"/>
      <c r="AN36" s="324"/>
      <c r="AO36" s="262"/>
      <c r="AP36" s="309"/>
      <c r="AQ36" s="309"/>
      <c r="AR36" s="324"/>
      <c r="AS36" s="262"/>
      <c r="AT36" s="262"/>
      <c r="AU36" s="324"/>
      <c r="AV36" s="324"/>
      <c r="AW36" s="324"/>
      <c r="AX36" s="324"/>
      <c r="AY36" s="324"/>
      <c r="AZ36" s="324"/>
      <c r="BA36" s="324"/>
      <c r="BB36" s="262"/>
      <c r="BC36" s="262"/>
      <c r="BD36" s="324"/>
      <c r="BE36" s="324"/>
      <c r="BF36" s="324"/>
      <c r="BG36" s="324"/>
      <c r="BH36" s="324"/>
      <c r="BI36" s="324"/>
      <c r="BJ36" s="324"/>
      <c r="BK36" s="324"/>
      <c r="BL36" s="324"/>
      <c r="BM36" s="324"/>
      <c r="BN36" s="324"/>
      <c r="BO36" s="324"/>
      <c r="BP36" s="324"/>
      <c r="BQ36" s="324"/>
      <c r="BR36" s="324"/>
      <c r="BS36" s="324"/>
      <c r="BT36" s="324"/>
      <c r="BU36" s="324"/>
      <c r="BV36" s="324"/>
      <c r="BW36" s="324"/>
      <c r="BX36" s="324"/>
      <c r="BY36" s="324"/>
      <c r="BZ36" s="324"/>
      <c r="CA36" s="324"/>
      <c r="CB36" s="324"/>
      <c r="CC36" s="324"/>
      <c r="CD36" s="324"/>
      <c r="CE36" s="324"/>
      <c r="CF36" s="324"/>
      <c r="CG36" s="324"/>
      <c r="CH36" s="324"/>
      <c r="CI36" s="324"/>
      <c r="CJ36" s="324"/>
      <c r="CK36" s="324"/>
    </row>
    <row r="37" spans="1:125" s="325" customFormat="1" ht="39.1" customHeight="1" x14ac:dyDescent="0.25">
      <c r="F37" s="327"/>
      <c r="G37" s="327"/>
      <c r="H37" s="327"/>
      <c r="I37" s="327"/>
      <c r="J37" s="327"/>
      <c r="K37" s="327"/>
      <c r="L37" s="327"/>
      <c r="M37" s="327"/>
      <c r="N37" s="234"/>
      <c r="O37" s="234"/>
      <c r="P37" s="330"/>
      <c r="AC37" s="234"/>
      <c r="AD37" s="234"/>
      <c r="AE37" s="234"/>
      <c r="AI37" s="234"/>
      <c r="AJ37" s="234"/>
      <c r="AK37" s="234"/>
      <c r="AO37" s="327"/>
      <c r="AP37" s="234"/>
      <c r="AQ37" s="234"/>
      <c r="AS37" s="327"/>
      <c r="AT37" s="327"/>
      <c r="BB37" s="327"/>
      <c r="BC37" s="327"/>
    </row>
    <row r="38" spans="1:125" ht="54" customHeight="1" x14ac:dyDescent="0.25">
      <c r="A38" s="325"/>
      <c r="B38" s="325"/>
      <c r="C38" s="325"/>
      <c r="D38" s="413" t="s">
        <v>42</v>
      </c>
      <c r="E38" s="413"/>
      <c r="F38" s="413"/>
      <c r="G38" s="328"/>
      <c r="H38" s="328"/>
      <c r="I38" s="328"/>
      <c r="J38" s="329"/>
      <c r="K38" s="321"/>
      <c r="L38" s="327"/>
      <c r="M38" s="331"/>
      <c r="N38" s="234"/>
      <c r="O38" s="234"/>
      <c r="P38" s="234"/>
      <c r="Q38" s="325"/>
      <c r="R38" s="325"/>
      <c r="S38" s="325"/>
      <c r="T38" s="325"/>
      <c r="U38" s="325"/>
      <c r="V38" s="325"/>
      <c r="W38" s="325"/>
      <c r="X38" s="325"/>
      <c r="Y38" s="325"/>
      <c r="Z38" s="325"/>
      <c r="AA38" s="325"/>
      <c r="AB38" s="325"/>
      <c r="AC38" s="234"/>
      <c r="AD38" s="234"/>
      <c r="AE38" s="234"/>
      <c r="AF38" s="325"/>
      <c r="AG38" s="325"/>
      <c r="AH38" s="325"/>
      <c r="AI38" s="234"/>
      <c r="AJ38" s="234"/>
      <c r="AK38" s="234"/>
      <c r="AL38" s="325"/>
      <c r="AM38" s="325"/>
      <c r="AN38" s="325"/>
      <c r="AO38" s="327"/>
      <c r="AP38" s="234"/>
      <c r="AQ38" s="234"/>
      <c r="AR38" s="325"/>
      <c r="AS38" s="327"/>
      <c r="AT38" s="327"/>
      <c r="AU38" s="325"/>
      <c r="AV38" s="325"/>
      <c r="AW38" s="325"/>
      <c r="AX38" s="325"/>
      <c r="AY38" s="325"/>
      <c r="AZ38" s="325"/>
      <c r="BA38" s="325"/>
      <c r="BB38" s="327"/>
      <c r="BC38" s="327"/>
      <c r="BD38" s="325"/>
      <c r="BE38" s="325"/>
      <c r="BF38" s="325"/>
      <c r="BG38" s="325"/>
      <c r="BH38" s="325"/>
      <c r="BI38" s="325"/>
      <c r="BJ38" s="325"/>
      <c r="BK38" s="325"/>
      <c r="BL38" s="325"/>
      <c r="BM38" s="325"/>
      <c r="BN38" s="325"/>
      <c r="BO38" s="325"/>
      <c r="BP38" s="325"/>
      <c r="BQ38" s="325"/>
      <c r="BR38" s="325"/>
      <c r="BS38" s="325"/>
      <c r="BT38" s="325"/>
      <c r="BU38" s="325"/>
      <c r="BV38" s="325"/>
      <c r="BW38" s="325"/>
      <c r="BX38" s="325"/>
      <c r="BY38" s="325"/>
      <c r="BZ38" s="325"/>
      <c r="CA38" s="325"/>
      <c r="CB38" s="325"/>
      <c r="CC38" s="325"/>
      <c r="CD38" s="325"/>
      <c r="CE38" s="325"/>
      <c r="CF38" s="325"/>
      <c r="CG38" s="325"/>
      <c r="CH38" s="325"/>
      <c r="CI38" s="325"/>
      <c r="CJ38" s="325"/>
      <c r="CK38" s="325"/>
      <c r="CL38" s="325"/>
      <c r="CM38" s="325"/>
      <c r="CN38" s="325"/>
      <c r="CO38" s="325"/>
      <c r="CP38" s="325"/>
      <c r="CQ38" s="325"/>
      <c r="CR38" s="325"/>
      <c r="CS38" s="325"/>
      <c r="CT38" s="325"/>
      <c r="CU38" s="325"/>
      <c r="CV38" s="325"/>
      <c r="CW38" s="325"/>
      <c r="CX38" s="325"/>
      <c r="CY38" s="325"/>
      <c r="CZ38" s="325"/>
      <c r="DA38" s="325"/>
      <c r="DB38" s="325"/>
      <c r="DC38" s="325"/>
      <c r="DD38" s="325"/>
      <c r="DE38" s="325"/>
      <c r="DF38" s="325"/>
      <c r="DG38" s="325"/>
      <c r="DH38" s="325"/>
    </row>
    <row r="39" spans="1:125" s="292" customFormat="1" ht="32.950000000000003" customHeight="1" x14ac:dyDescent="0.25">
      <c r="A39" s="325"/>
      <c r="B39" s="325"/>
      <c r="C39" s="325"/>
      <c r="D39" s="317" t="s">
        <v>43</v>
      </c>
      <c r="E39" s="317" t="s">
        <v>44</v>
      </c>
      <c r="F39" s="317" t="s">
        <v>45</v>
      </c>
      <c r="G39" s="272"/>
      <c r="H39" s="272"/>
      <c r="I39" s="272"/>
      <c r="J39" s="319"/>
      <c r="K39" s="321"/>
      <c r="L39" s="234"/>
      <c r="M39" s="331"/>
      <c r="N39" s="234"/>
      <c r="O39" s="234"/>
      <c r="P39" s="234"/>
      <c r="Q39" s="325"/>
      <c r="R39" s="325"/>
      <c r="S39" s="325"/>
      <c r="T39" s="325"/>
      <c r="U39" s="325"/>
      <c r="V39" s="325"/>
      <c r="W39" s="325"/>
      <c r="X39" s="325"/>
      <c r="Y39" s="325"/>
      <c r="Z39" s="325"/>
      <c r="AA39" s="325"/>
      <c r="AB39" s="325"/>
      <c r="AC39" s="234"/>
      <c r="AD39" s="234"/>
      <c r="AE39" s="234"/>
      <c r="AF39" s="325"/>
      <c r="AG39" s="325"/>
      <c r="AH39" s="325"/>
      <c r="AI39" s="234"/>
      <c r="AJ39" s="234"/>
      <c r="AK39" s="234"/>
      <c r="AL39" s="325"/>
      <c r="AM39" s="325"/>
      <c r="AN39" s="325"/>
      <c r="AO39" s="327"/>
      <c r="AP39" s="234"/>
      <c r="AQ39" s="234"/>
      <c r="AR39" s="325"/>
      <c r="AS39" s="327"/>
      <c r="AT39" s="327"/>
      <c r="AU39" s="325"/>
      <c r="AV39" s="325"/>
      <c r="AW39" s="325"/>
      <c r="AX39" s="325"/>
      <c r="AY39" s="325"/>
      <c r="AZ39" s="325"/>
      <c r="BA39" s="325"/>
      <c r="BB39" s="327"/>
      <c r="BC39" s="327"/>
      <c r="BD39" s="325"/>
      <c r="BE39" s="325"/>
      <c r="BF39" s="325"/>
      <c r="BG39" s="325"/>
      <c r="BH39" s="325"/>
      <c r="BI39" s="325"/>
      <c r="BJ39" s="325"/>
      <c r="BK39" s="325"/>
      <c r="BL39" s="325"/>
      <c r="BM39" s="325"/>
      <c r="BN39" s="325"/>
      <c r="BO39" s="325"/>
      <c r="BP39" s="325"/>
      <c r="BQ39" s="325"/>
      <c r="BR39" s="325"/>
      <c r="BS39" s="325"/>
      <c r="BT39" s="325"/>
      <c r="BU39" s="325"/>
      <c r="BV39" s="325"/>
      <c r="BW39" s="325"/>
      <c r="BX39" s="325"/>
      <c r="BY39" s="325"/>
      <c r="BZ39" s="325"/>
      <c r="CA39" s="325"/>
      <c r="CB39" s="325"/>
      <c r="CC39" s="325"/>
      <c r="CD39" s="325"/>
      <c r="CE39" s="325"/>
      <c r="CF39" s="325"/>
      <c r="CG39" s="325"/>
      <c r="CH39" s="325"/>
      <c r="CI39" s="325"/>
      <c r="CJ39" s="325"/>
      <c r="CK39" s="325"/>
      <c r="CL39" s="325"/>
      <c r="CM39" s="325"/>
      <c r="CN39" s="325"/>
      <c r="CO39" s="325"/>
      <c r="CP39" s="325"/>
      <c r="CQ39" s="325"/>
      <c r="CR39" s="325"/>
      <c r="CS39" s="325"/>
      <c r="CT39" s="325"/>
      <c r="CU39" s="325"/>
      <c r="CV39" s="325"/>
      <c r="CW39" s="325"/>
      <c r="CX39" s="325"/>
      <c r="CY39" s="325"/>
      <c r="CZ39" s="325"/>
      <c r="DA39" s="325"/>
      <c r="DB39" s="325"/>
      <c r="DC39" s="325"/>
      <c r="DD39" s="325"/>
      <c r="DE39" s="325"/>
      <c r="DF39" s="325"/>
      <c r="DG39" s="325"/>
      <c r="DH39" s="325"/>
      <c r="DI39" s="184"/>
      <c r="DJ39" s="184"/>
      <c r="DK39" s="184"/>
      <c r="DL39" s="184"/>
      <c r="DM39" s="184"/>
      <c r="DN39" s="184"/>
      <c r="DO39" s="184"/>
      <c r="DP39" s="184"/>
      <c r="DQ39" s="184"/>
      <c r="DR39" s="184"/>
      <c r="DS39" s="184"/>
      <c r="DT39" s="184"/>
      <c r="DU39" s="184"/>
    </row>
    <row r="40" spans="1:125" s="292" customFormat="1" ht="59.3" customHeight="1" x14ac:dyDescent="0.25">
      <c r="A40" s="325"/>
      <c r="B40" s="325"/>
      <c r="C40" s="325"/>
      <c r="D40" s="318">
        <v>1</v>
      </c>
      <c r="E40" s="17" t="s">
        <v>664</v>
      </c>
      <c r="F40" s="318" t="s">
        <v>666</v>
      </c>
      <c r="G40" s="257"/>
      <c r="H40" s="257"/>
      <c r="I40" s="257"/>
      <c r="J40" s="320"/>
      <c r="K40" s="322"/>
      <c r="L40" s="234"/>
      <c r="M40" s="327"/>
      <c r="N40" s="234"/>
      <c r="O40" s="234"/>
      <c r="P40" s="234"/>
      <c r="Q40" s="325"/>
      <c r="R40" s="325"/>
      <c r="S40" s="325"/>
      <c r="T40" s="325"/>
      <c r="U40" s="325"/>
      <c r="V40" s="325"/>
      <c r="W40" s="325"/>
      <c r="X40" s="325"/>
      <c r="Y40" s="325"/>
      <c r="Z40" s="325"/>
      <c r="AA40" s="325"/>
      <c r="AB40" s="325"/>
      <c r="AC40" s="234"/>
      <c r="AD40" s="234"/>
      <c r="AE40" s="234"/>
      <c r="AF40" s="325"/>
      <c r="AG40" s="325"/>
      <c r="AH40" s="325"/>
      <c r="AI40" s="234"/>
      <c r="AJ40" s="234"/>
      <c r="AK40" s="234"/>
      <c r="AL40" s="325"/>
      <c r="AM40" s="325"/>
      <c r="AN40" s="325"/>
      <c r="AO40" s="327"/>
      <c r="AP40" s="234"/>
      <c r="AQ40" s="234"/>
      <c r="AR40" s="325"/>
      <c r="AS40" s="327"/>
      <c r="AT40" s="327"/>
      <c r="AU40" s="325"/>
      <c r="AV40" s="325"/>
      <c r="AW40" s="325"/>
      <c r="AX40" s="325"/>
      <c r="AY40" s="325"/>
      <c r="AZ40" s="325"/>
      <c r="BA40" s="325"/>
      <c r="BB40" s="327"/>
      <c r="BC40" s="327"/>
      <c r="BD40" s="325"/>
      <c r="BE40" s="325"/>
      <c r="BF40" s="325"/>
      <c r="BG40" s="325"/>
      <c r="BH40" s="325"/>
      <c r="BI40" s="325"/>
      <c r="BJ40" s="325"/>
      <c r="BK40" s="325"/>
      <c r="BL40" s="325"/>
      <c r="BM40" s="325"/>
      <c r="BN40" s="325"/>
      <c r="BO40" s="325"/>
      <c r="BP40" s="325"/>
      <c r="BQ40" s="325"/>
      <c r="BR40" s="325"/>
      <c r="BS40" s="325"/>
      <c r="BT40" s="325"/>
      <c r="BU40" s="325"/>
      <c r="BV40" s="325"/>
      <c r="BW40" s="325"/>
      <c r="BX40" s="325"/>
      <c r="BY40" s="325"/>
      <c r="BZ40" s="325"/>
      <c r="CA40" s="325"/>
      <c r="CB40" s="325"/>
      <c r="CC40" s="325"/>
      <c r="CD40" s="325"/>
      <c r="CE40" s="325"/>
      <c r="CF40" s="325"/>
      <c r="CG40" s="325"/>
      <c r="CH40" s="325"/>
      <c r="CI40" s="325"/>
      <c r="CJ40" s="325"/>
      <c r="CK40" s="325"/>
      <c r="CL40" s="325"/>
      <c r="CM40" s="325"/>
      <c r="CN40" s="325"/>
      <c r="CO40" s="325"/>
      <c r="CP40" s="325"/>
      <c r="CQ40" s="325"/>
      <c r="CR40" s="325"/>
      <c r="CS40" s="325"/>
      <c r="CT40" s="325"/>
      <c r="CU40" s="325"/>
      <c r="CV40" s="325"/>
      <c r="CW40" s="325"/>
      <c r="CX40" s="325"/>
      <c r="CY40" s="325"/>
      <c r="CZ40" s="325"/>
      <c r="DA40" s="325"/>
      <c r="DB40" s="325"/>
      <c r="DC40" s="325"/>
      <c r="DD40" s="325"/>
      <c r="DE40" s="325"/>
      <c r="DF40" s="325"/>
      <c r="DG40" s="325"/>
      <c r="DH40" s="325"/>
      <c r="DI40" s="184"/>
      <c r="DJ40" s="184"/>
      <c r="DK40" s="184"/>
      <c r="DL40" s="184"/>
      <c r="DM40" s="184"/>
      <c r="DN40" s="184"/>
      <c r="DO40" s="184"/>
      <c r="DP40" s="184"/>
      <c r="DQ40" s="184"/>
      <c r="DR40" s="184"/>
      <c r="DS40" s="184"/>
      <c r="DT40" s="184"/>
      <c r="DU40" s="184"/>
    </row>
    <row r="41" spans="1:125" ht="172.55" customHeight="1" x14ac:dyDescent="0.25">
      <c r="A41" s="325"/>
      <c r="B41" s="325"/>
      <c r="C41" s="325"/>
      <c r="D41" s="257">
        <v>2</v>
      </c>
      <c r="E41" s="258" t="s">
        <v>665</v>
      </c>
      <c r="F41" s="257" t="s">
        <v>667</v>
      </c>
      <c r="G41" s="262"/>
      <c r="H41" s="262"/>
      <c r="I41" s="262"/>
      <c r="J41" s="326"/>
      <c r="K41" s="323"/>
      <c r="L41" s="327"/>
      <c r="M41" s="327"/>
      <c r="N41" s="234"/>
      <c r="O41" s="234"/>
      <c r="P41" s="234"/>
      <c r="Q41" s="325"/>
      <c r="R41" s="325"/>
      <c r="S41" s="325"/>
      <c r="T41" s="325"/>
      <c r="U41" s="325"/>
      <c r="V41" s="325"/>
      <c r="W41" s="325"/>
      <c r="X41" s="325"/>
      <c r="Y41" s="325"/>
      <c r="Z41" s="325"/>
      <c r="AA41" s="325"/>
      <c r="AB41" s="325"/>
      <c r="AC41" s="234"/>
      <c r="AD41" s="234"/>
      <c r="AE41" s="234"/>
      <c r="AF41" s="325"/>
      <c r="AG41" s="325"/>
      <c r="AH41" s="325"/>
      <c r="AI41" s="234"/>
      <c r="AJ41" s="234"/>
      <c r="AK41" s="234"/>
      <c r="AL41" s="325"/>
      <c r="AM41" s="325"/>
      <c r="AN41" s="325"/>
      <c r="AO41" s="327"/>
      <c r="AP41" s="234"/>
      <c r="AQ41" s="234"/>
      <c r="AR41" s="325"/>
      <c r="AS41" s="327"/>
      <c r="AT41" s="327"/>
      <c r="AU41" s="325"/>
      <c r="AV41" s="325"/>
      <c r="AW41" s="325"/>
      <c r="AX41" s="325"/>
      <c r="AY41" s="325"/>
      <c r="AZ41" s="325"/>
      <c r="BA41" s="325"/>
      <c r="BB41" s="327"/>
      <c r="BC41" s="327"/>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5"/>
      <c r="CA41" s="325"/>
      <c r="CB41" s="325"/>
      <c r="CC41" s="325"/>
      <c r="CD41" s="325"/>
      <c r="CE41" s="325"/>
      <c r="CF41" s="325"/>
      <c r="CG41" s="325"/>
      <c r="CH41" s="325"/>
      <c r="CI41" s="325"/>
      <c r="CJ41" s="325"/>
      <c r="CK41" s="325"/>
      <c r="CL41" s="325"/>
      <c r="CM41" s="325"/>
      <c r="CN41" s="325"/>
      <c r="CO41" s="325"/>
      <c r="CP41" s="325"/>
      <c r="CQ41" s="325"/>
      <c r="CR41" s="325"/>
      <c r="CS41" s="325"/>
      <c r="CT41" s="325"/>
      <c r="CU41" s="325"/>
      <c r="CV41" s="325"/>
      <c r="CW41" s="325"/>
      <c r="CX41" s="325"/>
      <c r="CY41" s="325"/>
      <c r="CZ41" s="325"/>
      <c r="DA41" s="325"/>
      <c r="DB41" s="325"/>
      <c r="DC41" s="325"/>
      <c r="DD41" s="325"/>
      <c r="DE41" s="325"/>
      <c r="DF41" s="325"/>
      <c r="DG41" s="325"/>
      <c r="DH41" s="325"/>
    </row>
    <row r="42" spans="1:125" s="234" customFormat="1" ht="145.4" customHeight="1" x14ac:dyDescent="0.25">
      <c r="A42" s="325"/>
      <c r="B42" s="325"/>
      <c r="C42" s="325"/>
      <c r="E42" s="327"/>
      <c r="K42" s="322"/>
      <c r="M42" s="327"/>
      <c r="Q42" s="325"/>
      <c r="R42" s="325"/>
      <c r="S42" s="325"/>
      <c r="T42" s="325"/>
      <c r="U42" s="325"/>
      <c r="V42" s="325"/>
      <c r="W42" s="325"/>
      <c r="X42" s="325"/>
      <c r="Y42" s="325"/>
      <c r="Z42" s="325"/>
      <c r="AA42" s="325"/>
      <c r="AB42" s="325"/>
      <c r="AF42" s="325"/>
      <c r="AG42" s="325"/>
      <c r="AH42" s="325"/>
      <c r="AL42" s="325"/>
      <c r="AM42" s="325"/>
      <c r="AN42" s="325"/>
      <c r="AO42" s="327"/>
      <c r="AR42" s="325"/>
      <c r="AS42" s="327"/>
      <c r="AT42" s="327"/>
      <c r="AU42" s="325"/>
      <c r="AV42" s="325"/>
      <c r="AW42" s="325"/>
      <c r="AX42" s="325"/>
      <c r="AY42" s="325"/>
      <c r="AZ42" s="325"/>
      <c r="BA42" s="325"/>
      <c r="BB42" s="327"/>
      <c r="BC42" s="327"/>
      <c r="BD42" s="325"/>
      <c r="BE42" s="325"/>
      <c r="BF42" s="325"/>
      <c r="BG42" s="325"/>
      <c r="BH42" s="325"/>
      <c r="BI42" s="325"/>
      <c r="BJ42" s="325"/>
      <c r="BK42" s="325"/>
      <c r="BL42" s="325"/>
      <c r="BM42" s="325"/>
      <c r="BN42" s="325"/>
      <c r="BO42" s="325"/>
      <c r="BP42" s="325"/>
      <c r="BQ42" s="325"/>
      <c r="BR42" s="325"/>
      <c r="BS42" s="325"/>
      <c r="BT42" s="325"/>
      <c r="BU42" s="325"/>
      <c r="BV42" s="325"/>
      <c r="BW42" s="325"/>
      <c r="BX42" s="325"/>
      <c r="BY42" s="325"/>
      <c r="BZ42" s="325"/>
      <c r="CA42" s="325"/>
      <c r="CB42" s="325"/>
      <c r="CC42" s="325"/>
      <c r="CD42" s="325"/>
      <c r="CE42" s="325"/>
      <c r="CF42" s="325"/>
      <c r="CG42" s="325"/>
      <c r="CH42" s="325"/>
      <c r="CI42" s="325"/>
      <c r="CJ42" s="325"/>
      <c r="CK42" s="325"/>
      <c r="CL42" s="325"/>
      <c r="CM42" s="325"/>
      <c r="CN42" s="325"/>
      <c r="CO42" s="325"/>
      <c r="CP42" s="325"/>
      <c r="CQ42" s="325"/>
      <c r="CR42" s="325"/>
      <c r="CS42" s="325"/>
      <c r="CT42" s="325"/>
      <c r="CU42" s="325"/>
      <c r="CV42" s="325"/>
      <c r="CW42" s="325"/>
      <c r="CX42" s="325"/>
      <c r="CY42" s="325"/>
      <c r="CZ42" s="325"/>
      <c r="DA42" s="325"/>
      <c r="DB42" s="325"/>
      <c r="DC42" s="325"/>
      <c r="DD42" s="325"/>
      <c r="DE42" s="325"/>
      <c r="DF42" s="325"/>
      <c r="DG42" s="325"/>
      <c r="DH42" s="325"/>
      <c r="DI42" s="325"/>
      <c r="DJ42" s="325"/>
      <c r="DK42" s="325"/>
      <c r="DL42" s="325"/>
      <c r="DM42" s="325"/>
      <c r="DN42" s="325"/>
      <c r="DO42" s="325"/>
      <c r="DP42" s="325"/>
      <c r="DQ42" s="325"/>
      <c r="DR42" s="325"/>
      <c r="DS42" s="325"/>
      <c r="DT42" s="325"/>
      <c r="DU42" s="325"/>
    </row>
  </sheetData>
  <mergeCells count="238">
    <mergeCell ref="DC24:DC26"/>
    <mergeCell ref="AI24:AI26"/>
    <mergeCell ref="AJ24:AJ26"/>
    <mergeCell ref="AK24:AK26"/>
    <mergeCell ref="AL24:AL26"/>
    <mergeCell ref="CU24:CU26"/>
    <mergeCell ref="CV24:CV26"/>
    <mergeCell ref="CZ24:CZ26"/>
    <mergeCell ref="DA24:DA26"/>
    <mergeCell ref="DB24:DB26"/>
    <mergeCell ref="CZ21:CZ23"/>
    <mergeCell ref="DA21:DA23"/>
    <mergeCell ref="DB21:DB23"/>
    <mergeCell ref="DC21:DC23"/>
    <mergeCell ref="A24:A26"/>
    <mergeCell ref="B24:B26"/>
    <mergeCell ref="C24:C26"/>
    <mergeCell ref="D24:D26"/>
    <mergeCell ref="E24:E26"/>
    <mergeCell ref="F24:F26"/>
    <mergeCell ref="G24:G26"/>
    <mergeCell ref="H24:H26"/>
    <mergeCell ref="I24:I26"/>
    <mergeCell ref="J24:J26"/>
    <mergeCell ref="K24:K26"/>
    <mergeCell ref="L24:L26"/>
    <mergeCell ref="M24:M26"/>
    <mergeCell ref="N24:N26"/>
    <mergeCell ref="O24:O26"/>
    <mergeCell ref="P24:P26"/>
    <mergeCell ref="AE24:AE26"/>
    <mergeCell ref="AF24:AF26"/>
    <mergeCell ref="AG24:AG26"/>
    <mergeCell ref="AH24:AH26"/>
    <mergeCell ref="AF21:AF23"/>
    <mergeCell ref="AG21:AG23"/>
    <mergeCell ref="AH21:AH23"/>
    <mergeCell ref="AI21:AI23"/>
    <mergeCell ref="AJ21:AJ23"/>
    <mergeCell ref="AK21:AK23"/>
    <mergeCell ref="AL21:AL23"/>
    <mergeCell ref="CU21:CU23"/>
    <mergeCell ref="CV21:CV23"/>
    <mergeCell ref="AL18:AL20"/>
    <mergeCell ref="CU18:CU20"/>
    <mergeCell ref="CV18:CV20"/>
    <mergeCell ref="CZ18:CZ20"/>
    <mergeCell ref="DA18:DA20"/>
    <mergeCell ref="DB18:DB20"/>
    <mergeCell ref="DC18:DC20"/>
    <mergeCell ref="A21:A23"/>
    <mergeCell ref="B21:B23"/>
    <mergeCell ref="C21:C23"/>
    <mergeCell ref="D21:D23"/>
    <mergeCell ref="E21:E23"/>
    <mergeCell ref="F21:F23"/>
    <mergeCell ref="G21:G23"/>
    <mergeCell ref="H21:H23"/>
    <mergeCell ref="I21:I23"/>
    <mergeCell ref="J21:J23"/>
    <mergeCell ref="K21:K23"/>
    <mergeCell ref="L21:L23"/>
    <mergeCell ref="M21:M23"/>
    <mergeCell ref="N21:N23"/>
    <mergeCell ref="O21:O23"/>
    <mergeCell ref="P21:P23"/>
    <mergeCell ref="AE21:AE23"/>
    <mergeCell ref="DC15:DC17"/>
    <mergeCell ref="A18:A20"/>
    <mergeCell ref="B18:B20"/>
    <mergeCell ref="C18:C20"/>
    <mergeCell ref="D18:D20"/>
    <mergeCell ref="E18:E20"/>
    <mergeCell ref="F18:F20"/>
    <mergeCell ref="G18:G20"/>
    <mergeCell ref="H18:H20"/>
    <mergeCell ref="I18:I20"/>
    <mergeCell ref="J18:J20"/>
    <mergeCell ref="K18:K20"/>
    <mergeCell ref="L18:L20"/>
    <mergeCell ref="M18:M20"/>
    <mergeCell ref="N18:N20"/>
    <mergeCell ref="O18:O20"/>
    <mergeCell ref="P18:P20"/>
    <mergeCell ref="AE18:AE20"/>
    <mergeCell ref="AF18:AF20"/>
    <mergeCell ref="AG18:AG20"/>
    <mergeCell ref="AH18:AH20"/>
    <mergeCell ref="AI18:AI20"/>
    <mergeCell ref="AJ18:AJ20"/>
    <mergeCell ref="AK18:AK20"/>
    <mergeCell ref="AI15:AI17"/>
    <mergeCell ref="AJ15:AJ17"/>
    <mergeCell ref="AK15:AK17"/>
    <mergeCell ref="AL15:AL17"/>
    <mergeCell ref="CU15:CU17"/>
    <mergeCell ref="CV15:CV17"/>
    <mergeCell ref="CZ15:CZ17"/>
    <mergeCell ref="DA15:DA17"/>
    <mergeCell ref="DB15:DB17"/>
    <mergeCell ref="L15:L17"/>
    <mergeCell ref="M15:M17"/>
    <mergeCell ref="N15:N17"/>
    <mergeCell ref="O15:O17"/>
    <mergeCell ref="P15:P17"/>
    <mergeCell ref="AE15:AE17"/>
    <mergeCell ref="AF15:AF17"/>
    <mergeCell ref="AG15:AG17"/>
    <mergeCell ref="AH15:AH17"/>
    <mergeCell ref="C8:C9"/>
    <mergeCell ref="A10:A12"/>
    <mergeCell ref="B10:B12"/>
    <mergeCell ref="D10:D12"/>
    <mergeCell ref="E10:E12"/>
    <mergeCell ref="F10:F12"/>
    <mergeCell ref="E8:E9"/>
    <mergeCell ref="F8:F9"/>
    <mergeCell ref="A15:A17"/>
    <mergeCell ref="B15:B17"/>
    <mergeCell ref="C15:C17"/>
    <mergeCell ref="D15:D17"/>
    <mergeCell ref="E15:E17"/>
    <mergeCell ref="F15:F17"/>
    <mergeCell ref="L8:L9"/>
    <mergeCell ref="M8:M9"/>
    <mergeCell ref="N8:P8"/>
    <mergeCell ref="AM8:AM9"/>
    <mergeCell ref="AN8:AN9"/>
    <mergeCell ref="Z8:Z9"/>
    <mergeCell ref="AA8:AA9"/>
    <mergeCell ref="AB8:AB9"/>
    <mergeCell ref="Q8:Q9"/>
    <mergeCell ref="R8:R9"/>
    <mergeCell ref="S8:S9"/>
    <mergeCell ref="T8:T9"/>
    <mergeCell ref="U8:U9"/>
    <mergeCell ref="V8:V9"/>
    <mergeCell ref="AS8:AT8"/>
    <mergeCell ref="AU8:AX8"/>
    <mergeCell ref="AY8:BA8"/>
    <mergeCell ref="O10:O12"/>
    <mergeCell ref="P10:P12"/>
    <mergeCell ref="AE10:AE12"/>
    <mergeCell ref="AF10:AF12"/>
    <mergeCell ref="BB8:BC8"/>
    <mergeCell ref="BD8:BG8"/>
    <mergeCell ref="AO8:AO9"/>
    <mergeCell ref="AP8:AP9"/>
    <mergeCell ref="AQ8:AQ9"/>
    <mergeCell ref="AR8:AR9"/>
    <mergeCell ref="AD8:AD9"/>
    <mergeCell ref="AF8:AF9"/>
    <mergeCell ref="AG8:AG9"/>
    <mergeCell ref="AH8:AH9"/>
    <mergeCell ref="AI8:AK8"/>
    <mergeCell ref="AL8:AL9"/>
    <mergeCell ref="AH10:AH12"/>
    <mergeCell ref="AG10:AG12"/>
    <mergeCell ref="X8:X9"/>
    <mergeCell ref="Y8:Y9"/>
    <mergeCell ref="G7:J7"/>
    <mergeCell ref="A8:A9"/>
    <mergeCell ref="B8:B9"/>
    <mergeCell ref="D8:D9"/>
    <mergeCell ref="DS3:DS4"/>
    <mergeCell ref="CJ8:CJ9"/>
    <mergeCell ref="CK8:CK9"/>
    <mergeCell ref="DA8:DC8"/>
    <mergeCell ref="CF8:CF9"/>
    <mergeCell ref="CG8:CG9"/>
    <mergeCell ref="CH8:CH9"/>
    <mergeCell ref="CI8:CI9"/>
    <mergeCell ref="BH8:BJ8"/>
    <mergeCell ref="CC8:CC9"/>
    <mergeCell ref="CD8:CD9"/>
    <mergeCell ref="CE8:CE9"/>
    <mergeCell ref="BK8:BL8"/>
    <mergeCell ref="BM8:BP8"/>
    <mergeCell ref="BQ8:BS8"/>
    <mergeCell ref="BT8:BU8"/>
    <mergeCell ref="BV8:BY8"/>
    <mergeCell ref="BZ8:CB8"/>
    <mergeCell ref="D38:F38"/>
    <mergeCell ref="J15:J17"/>
    <mergeCell ref="K15:K17"/>
    <mergeCell ref="G15:G17"/>
    <mergeCell ref="H15:H17"/>
    <mergeCell ref="I15:I17"/>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K8:K9"/>
    <mergeCell ref="K10:K12"/>
    <mergeCell ref="G8:G9"/>
    <mergeCell ref="G10:G12"/>
    <mergeCell ref="H8:H9"/>
    <mergeCell ref="H10:H12"/>
    <mergeCell ref="I8:I9"/>
    <mergeCell ref="I10:I12"/>
    <mergeCell ref="J8:J9"/>
    <mergeCell ref="J10:J12"/>
    <mergeCell ref="DC10:DC12"/>
    <mergeCell ref="DB10:DB12"/>
    <mergeCell ref="DA10:DA12"/>
    <mergeCell ref="CZ10:CZ12"/>
    <mergeCell ref="CV10:CV12"/>
    <mergeCell ref="CU10:CU12"/>
    <mergeCell ref="BS10:BS12"/>
    <mergeCell ref="BR10:BR12"/>
    <mergeCell ref="BQ10:BQ12"/>
    <mergeCell ref="N10:N12"/>
    <mergeCell ref="M10:M12"/>
    <mergeCell ref="C10:C12"/>
    <mergeCell ref="BJ10:BJ12"/>
    <mergeCell ref="BI10:BI12"/>
    <mergeCell ref="BH10:BH12"/>
    <mergeCell ref="BA10:BA12"/>
    <mergeCell ref="AY10:AY12"/>
    <mergeCell ref="AL10:AL12"/>
    <mergeCell ref="AK10:AK12"/>
    <mergeCell ref="AJ10:AJ12"/>
    <mergeCell ref="AI10:AI12"/>
    <mergeCell ref="L10:L12"/>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36" operator="equal" id="{3581B528-6013-4113-B787-152D003A3FC1}">
            <xm:f>'DATOS '!$A$6</xm:f>
            <x14:dxf>
              <fill>
                <patternFill>
                  <bgColor rgb="FF00B050"/>
                </patternFill>
              </fill>
            </x14:dxf>
          </x14:cfRule>
          <x14:cfRule type="cellIs" priority="337" operator="equal" id="{63AB54CB-E0F3-46AF-8ACB-B224DDD1E649}">
            <xm:f>'DATOS '!$A$5</xm:f>
            <x14:dxf>
              <fill>
                <patternFill>
                  <bgColor rgb="FF92D050"/>
                </patternFill>
              </fill>
            </x14:dxf>
          </x14:cfRule>
          <x14:cfRule type="cellIs" priority="338" operator="equal" id="{5AAEB860-0921-4D61-85F7-3F34E35F9DA0}">
            <xm:f>'DATOS '!$A$4</xm:f>
            <x14:dxf>
              <fill>
                <patternFill>
                  <bgColor rgb="FFFFFF00"/>
                </patternFill>
              </fill>
            </x14:dxf>
          </x14:cfRule>
          <x14:cfRule type="cellIs" priority="339" operator="equal" id="{DB2845A9-6B1E-424F-87C6-CECF127B5E9D}">
            <xm:f>'DATOS '!$A$3</xm:f>
            <x14:dxf>
              <fill>
                <patternFill>
                  <bgColor rgb="FFFFC000"/>
                </patternFill>
              </fill>
            </x14:dxf>
          </x14:cfRule>
          <x14:cfRule type="cellIs" priority="340" operator="equal" id="{C7D07FF5-796E-44DC-94DF-9841C7618938}">
            <xm:f>'DATOS '!$A$2</xm:f>
            <x14:dxf>
              <fill>
                <patternFill>
                  <bgColor rgb="FFFF0000"/>
                </patternFill>
              </fill>
            </x14:dxf>
          </x14:cfRule>
          <xm:sqref>N10 AI10 N13:N14 AI13:AI14</xm:sqref>
        </x14:conditionalFormatting>
        <x14:conditionalFormatting xmlns:xm="http://schemas.microsoft.com/office/excel/2006/main">
          <x14:cfRule type="cellIs" priority="341" operator="equal" id="{63592E8F-EB51-44DD-829A-060613CA8381}">
            <xm:f>'DATOS '!$A$13</xm:f>
            <x14:dxf>
              <fill>
                <patternFill>
                  <bgColor rgb="FF00B050"/>
                </patternFill>
              </fill>
            </x14:dxf>
          </x14:cfRule>
          <x14:cfRule type="cellIs" priority="342" operator="equal" id="{C9D7971D-8EF3-4B16-A906-1A862BC0DC07}">
            <xm:f>'DATOS '!$A$12</xm:f>
            <x14:dxf>
              <fill>
                <patternFill>
                  <bgColor rgb="FF92D050"/>
                </patternFill>
              </fill>
            </x14:dxf>
          </x14:cfRule>
          <x14:cfRule type="cellIs" priority="343" operator="equal" id="{32FAC9BE-1B93-4BDE-9C3E-0F1567FB50B9}">
            <xm:f>'DATOS '!$A$11</xm:f>
            <x14:dxf>
              <fill>
                <patternFill>
                  <bgColor rgb="FFFFFF00"/>
                </patternFill>
              </fill>
            </x14:dxf>
          </x14:cfRule>
          <x14:cfRule type="cellIs" priority="344" operator="equal" id="{1C0AB6EC-3D36-48FC-95D5-29B8A8D74FC4}">
            <xm:f>'DATOS '!$A$10</xm:f>
            <x14:dxf>
              <fill>
                <patternFill>
                  <bgColor rgb="FFFFC000"/>
                </patternFill>
              </fill>
            </x14:dxf>
          </x14:cfRule>
          <x14:cfRule type="cellIs" priority="345" operator="equal" id="{6951F159-CACB-4E25-B0F9-8CDAA0153B13}">
            <xm:f>'DATOS '!$A$9</xm:f>
            <x14:dxf>
              <fill>
                <patternFill>
                  <bgColor rgb="FFFF0000"/>
                </patternFill>
              </fill>
            </x14:dxf>
          </x14:cfRule>
          <xm:sqref>O10 AJ10 O13:O14 AJ13:AJ14</xm:sqref>
        </x14:conditionalFormatting>
        <x14:conditionalFormatting xmlns:xm="http://schemas.microsoft.com/office/excel/2006/main">
          <x14:cfRule type="cellIs" priority="346" operator="equal" id="{644EA223-1B9F-4D70-BDDB-54D0A0ACDA3A}">
            <xm:f>'DATOS '!$A$19</xm:f>
            <x14:dxf>
              <fill>
                <patternFill>
                  <bgColor rgb="FF92D050"/>
                </patternFill>
              </fill>
            </x14:dxf>
          </x14:cfRule>
          <x14:cfRule type="cellIs" priority="347" operator="equal" id="{8D682805-5B57-4A4F-B84D-2C9912067687}">
            <xm:f>'DATOS '!$A$18</xm:f>
            <x14:dxf>
              <fill>
                <patternFill>
                  <bgColor rgb="FFFFFF00"/>
                </patternFill>
              </fill>
            </x14:dxf>
          </x14:cfRule>
          <x14:cfRule type="cellIs" priority="348" operator="equal" id="{6EE34CB8-9A1D-4BAA-A212-486C01B155C1}">
            <xm:f>'DATOS '!$A$17</xm:f>
            <x14:dxf>
              <fill>
                <patternFill>
                  <bgColor rgb="FFFFC000"/>
                </patternFill>
              </fill>
            </x14:dxf>
          </x14:cfRule>
          <x14:cfRule type="cellIs" priority="349" operator="equal" id="{98D548AD-2A95-420C-A8E0-CFCD41399719}">
            <xm:f>'DATOS '!$A$16</xm:f>
            <x14:dxf>
              <fill>
                <patternFill>
                  <bgColor rgb="FFFF0000"/>
                </patternFill>
              </fill>
            </x14:dxf>
          </x14:cfRule>
          <xm:sqref>CU10:CV10 CZ10:DB10 AL10 CU13:CV14 CZ13:DC13 CZ14 DB14</xm:sqref>
        </x14:conditionalFormatting>
        <x14:conditionalFormatting xmlns:xm="http://schemas.microsoft.com/office/excel/2006/main">
          <x14:cfRule type="cellIs" priority="266" operator="equal" id="{1EED28F9-D33A-4C07-8D29-3818EA82DC53}">
            <xm:f>'DATOS '!$A$19</xm:f>
            <x14:dxf>
              <fill>
                <patternFill>
                  <bgColor rgb="FF92D050"/>
                </patternFill>
              </fill>
            </x14:dxf>
          </x14:cfRule>
          <x14:cfRule type="cellIs" priority="267" operator="equal" id="{61E92972-ADF0-442A-90DB-159F6194B119}">
            <xm:f>'DATOS '!$A$18</xm:f>
            <x14:dxf>
              <fill>
                <patternFill>
                  <bgColor rgb="FFFFFF00"/>
                </patternFill>
              </fill>
            </x14:dxf>
          </x14:cfRule>
          <x14:cfRule type="cellIs" priority="268" operator="equal" id="{91796FE9-AC0A-4B8A-920A-DAF997E87449}">
            <xm:f>'DATOS '!$A$17</xm:f>
            <x14:dxf>
              <fill>
                <patternFill>
                  <bgColor rgb="FFFFC000"/>
                </patternFill>
              </fill>
            </x14:dxf>
          </x14:cfRule>
          <x14:cfRule type="cellIs" priority="269"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3" operator="equal" id="{774D086E-04D0-4469-BB12-4C0A2DC68B93}">
            <xm:f>'DATOS '!$A$19</xm:f>
            <x14:dxf>
              <fill>
                <patternFill>
                  <bgColor rgb="FF92D050"/>
                </patternFill>
              </fill>
            </x14:dxf>
          </x14:cfRule>
          <x14:cfRule type="cellIs" priority="94" operator="equal" id="{1802FE3F-3A51-4C3A-89B3-50A30D08B6E6}">
            <xm:f>'DATOS '!$A$18</xm:f>
            <x14:dxf>
              <fill>
                <patternFill>
                  <bgColor rgb="FFFFFF00"/>
                </patternFill>
              </fill>
            </x14:dxf>
          </x14:cfRule>
          <x14:cfRule type="cellIs" priority="95" operator="equal" id="{ABFDD1C3-EDF1-4A85-9125-074020C81C54}">
            <xm:f>'DATOS '!$A$17</xm:f>
            <x14:dxf>
              <fill>
                <patternFill>
                  <bgColor rgb="FFFFC000"/>
                </patternFill>
              </fill>
            </x14:dxf>
          </x14:cfRule>
          <x14:cfRule type="cellIs" priority="96" operator="equal" id="{8AC06CDE-A081-4AE9-923F-17F66E43ABFC}">
            <xm:f>'DATOS '!$A$16</xm:f>
            <x14:dxf>
              <fill>
                <patternFill>
                  <bgColor rgb="FFFF0000"/>
                </patternFill>
              </fill>
            </x14:dxf>
          </x14:cfRule>
          <xm:sqref>AK10 AK13:AK14</xm:sqref>
        </x14:conditionalFormatting>
        <x14:conditionalFormatting xmlns:xm="http://schemas.microsoft.com/office/excel/2006/main">
          <x14:cfRule type="cellIs" priority="89" operator="equal" id="{78540AE0-4345-4FC1-ABAB-49D477D7B3FB}">
            <xm:f>'DATOS '!$A$19</xm:f>
            <x14:dxf>
              <fill>
                <patternFill>
                  <bgColor rgb="FF92D050"/>
                </patternFill>
              </fill>
            </x14:dxf>
          </x14:cfRule>
          <x14:cfRule type="cellIs" priority="90" operator="equal" id="{0F1FD63A-BAEB-4CF4-A9FC-5135816F90F5}">
            <xm:f>'DATOS '!$A$18</xm:f>
            <x14:dxf>
              <fill>
                <patternFill>
                  <bgColor rgb="FFFFFF00"/>
                </patternFill>
              </fill>
            </x14:dxf>
          </x14:cfRule>
          <x14:cfRule type="cellIs" priority="91" operator="equal" id="{BD0CEC7C-550B-4BC2-B2F9-76B7A201CB9A}">
            <xm:f>'DATOS '!$A$17</xm:f>
            <x14:dxf>
              <fill>
                <patternFill>
                  <bgColor rgb="FFFFC000"/>
                </patternFill>
              </fill>
            </x14:dxf>
          </x14:cfRule>
          <x14:cfRule type="cellIs" priority="92" operator="equal" id="{3906EA16-F08A-405B-BB5D-12EF635ACE5D}">
            <xm:f>'DATOS '!$A$16</xm:f>
            <x14:dxf>
              <fill>
                <patternFill>
                  <bgColor rgb="FFFF0000"/>
                </patternFill>
              </fill>
            </x14:dxf>
          </x14:cfRule>
          <xm:sqref>P13:P14</xm:sqref>
        </x14:conditionalFormatting>
        <x14:conditionalFormatting xmlns:xm="http://schemas.microsoft.com/office/excel/2006/main">
          <x14:cfRule type="cellIs" priority="75" operator="equal" id="{F2C6630F-FB9F-48C8-AE5B-2FC2C2D78B46}">
            <xm:f>'DATOS '!$A$6</xm:f>
            <x14:dxf>
              <fill>
                <patternFill>
                  <bgColor rgb="FF00B050"/>
                </patternFill>
              </fill>
            </x14:dxf>
          </x14:cfRule>
          <x14:cfRule type="cellIs" priority="76" operator="equal" id="{C2EB9421-907A-497F-80FD-452D6127F89B}">
            <xm:f>'DATOS '!$A$5</xm:f>
            <x14:dxf>
              <fill>
                <patternFill>
                  <bgColor rgb="FF92D050"/>
                </patternFill>
              </fill>
            </x14:dxf>
          </x14:cfRule>
          <x14:cfRule type="cellIs" priority="77" operator="equal" id="{1C9BD153-DA9F-4BD4-8DF9-90AD6A650C59}">
            <xm:f>'DATOS '!$A$4</xm:f>
            <x14:dxf>
              <fill>
                <patternFill>
                  <bgColor rgb="FFFFFF00"/>
                </patternFill>
              </fill>
            </x14:dxf>
          </x14:cfRule>
          <x14:cfRule type="cellIs" priority="78" operator="equal" id="{2D03904E-B81C-4924-AAFD-8F7D799DDA0C}">
            <xm:f>'DATOS '!$A$3</xm:f>
            <x14:dxf>
              <fill>
                <patternFill>
                  <bgColor rgb="FFFFC000"/>
                </patternFill>
              </fill>
            </x14:dxf>
          </x14:cfRule>
          <x14:cfRule type="cellIs" priority="79" operator="equal" id="{070483F2-DC56-4065-AED1-2594EB8647E0}">
            <xm:f>'DATOS '!$A$2</xm:f>
            <x14:dxf>
              <fill>
                <patternFill>
                  <bgColor rgb="FFFF0000"/>
                </patternFill>
              </fill>
            </x14:dxf>
          </x14:cfRule>
          <xm:sqref>N15:N16 AI15</xm:sqref>
        </x14:conditionalFormatting>
        <x14:conditionalFormatting xmlns:xm="http://schemas.microsoft.com/office/excel/2006/main">
          <x14:cfRule type="cellIs" priority="80" operator="equal" id="{6D1CCC12-5270-4F97-B9E9-7C581E20EFF8}">
            <xm:f>'DATOS '!$A$13</xm:f>
            <x14:dxf>
              <fill>
                <patternFill>
                  <bgColor rgb="FF00B050"/>
                </patternFill>
              </fill>
            </x14:dxf>
          </x14:cfRule>
          <x14:cfRule type="cellIs" priority="81" operator="equal" id="{693192A2-7B64-4226-997C-8826D397E6AA}">
            <xm:f>'DATOS '!$A$12</xm:f>
            <x14:dxf>
              <fill>
                <patternFill>
                  <bgColor rgb="FF92D050"/>
                </patternFill>
              </fill>
            </x14:dxf>
          </x14:cfRule>
          <x14:cfRule type="cellIs" priority="82" operator="equal" id="{C6492E1D-A443-49A2-A729-81B539038EC0}">
            <xm:f>'DATOS '!$A$11</xm:f>
            <x14:dxf>
              <fill>
                <patternFill>
                  <bgColor rgb="FFFFFF00"/>
                </patternFill>
              </fill>
            </x14:dxf>
          </x14:cfRule>
          <x14:cfRule type="cellIs" priority="83" operator="equal" id="{CBBBE5EB-1F43-42C2-84BB-BA80A9DB66A3}">
            <xm:f>'DATOS '!$A$10</xm:f>
            <x14:dxf>
              <fill>
                <patternFill>
                  <bgColor rgb="FFFFC000"/>
                </patternFill>
              </fill>
            </x14:dxf>
          </x14:cfRule>
          <x14:cfRule type="cellIs" priority="84" operator="equal" id="{BA7CB933-90D2-42AB-A202-675766BAB6A6}">
            <xm:f>'DATOS '!$A$9</xm:f>
            <x14:dxf>
              <fill>
                <patternFill>
                  <bgColor rgb="FFFF0000"/>
                </patternFill>
              </fill>
            </x14:dxf>
          </x14:cfRule>
          <xm:sqref>O15:O16 AJ15</xm:sqref>
        </x14:conditionalFormatting>
        <x14:conditionalFormatting xmlns:xm="http://schemas.microsoft.com/office/excel/2006/main">
          <x14:cfRule type="cellIs" priority="85" operator="equal" id="{DF63FA1A-DFE2-4B3A-8FEF-BFF154D739B3}">
            <xm:f>'DATOS '!$A$19</xm:f>
            <x14:dxf>
              <fill>
                <patternFill>
                  <bgColor rgb="FF92D050"/>
                </patternFill>
              </fill>
            </x14:dxf>
          </x14:cfRule>
          <x14:cfRule type="cellIs" priority="86" operator="equal" id="{C6B79C8F-6C68-44ED-B320-58FAA8034369}">
            <xm:f>'DATOS '!$A$18</xm:f>
            <x14:dxf>
              <fill>
                <patternFill>
                  <bgColor rgb="FFFFFF00"/>
                </patternFill>
              </fill>
            </x14:dxf>
          </x14:cfRule>
          <x14:cfRule type="cellIs" priority="87" operator="equal" id="{85B38D51-01E8-4543-BFC3-04EA0ECD2D42}">
            <xm:f>'DATOS '!$A$17</xm:f>
            <x14:dxf>
              <fill>
                <patternFill>
                  <bgColor rgb="FFFFC000"/>
                </patternFill>
              </fill>
            </x14:dxf>
          </x14:cfRule>
          <x14:cfRule type="cellIs" priority="88" operator="equal" id="{C656EADF-67D3-444D-990D-A3FB0F5758F9}">
            <xm:f>'DATOS '!$A$16</xm:f>
            <x14:dxf>
              <fill>
                <patternFill>
                  <bgColor rgb="FFFF0000"/>
                </patternFill>
              </fill>
            </x14:dxf>
          </x14:cfRule>
          <xm:sqref>CU15:CV16 CZ15:DC15</xm:sqref>
        </x14:conditionalFormatting>
        <x14:conditionalFormatting xmlns:xm="http://schemas.microsoft.com/office/excel/2006/main">
          <x14:cfRule type="cellIs" priority="71" operator="equal" id="{B2F2DEDE-99DD-4211-BC93-555676F1B541}">
            <xm:f>'DATOS '!$A$19</xm:f>
            <x14:dxf>
              <fill>
                <patternFill>
                  <bgColor rgb="FF92D050"/>
                </patternFill>
              </fill>
            </x14:dxf>
          </x14:cfRule>
          <x14:cfRule type="cellIs" priority="72" operator="equal" id="{10CBF57B-2293-42CB-BF0C-9920E080C0D3}">
            <xm:f>'DATOS '!$A$18</xm:f>
            <x14:dxf>
              <fill>
                <patternFill>
                  <bgColor rgb="FFFFFF00"/>
                </patternFill>
              </fill>
            </x14:dxf>
          </x14:cfRule>
          <x14:cfRule type="cellIs" priority="73" operator="equal" id="{D61FC53B-69F4-48A7-8535-6F499A739410}">
            <xm:f>'DATOS '!$A$17</xm:f>
            <x14:dxf>
              <fill>
                <patternFill>
                  <bgColor rgb="FFFFC000"/>
                </patternFill>
              </fill>
            </x14:dxf>
          </x14:cfRule>
          <x14:cfRule type="cellIs" priority="74" operator="equal" id="{E4AFB7D3-6766-4EA9-9164-679B7011845F}">
            <xm:f>'DATOS '!$A$16</xm:f>
            <x14:dxf>
              <fill>
                <patternFill>
                  <bgColor rgb="FFFF0000"/>
                </patternFill>
              </fill>
            </x14:dxf>
          </x14:cfRule>
          <xm:sqref>AK15</xm:sqref>
        </x14:conditionalFormatting>
        <x14:conditionalFormatting xmlns:xm="http://schemas.microsoft.com/office/excel/2006/main">
          <x14:cfRule type="cellIs" priority="67" operator="equal" id="{F0088797-F6E3-46F4-8BA6-E01E460E332F}">
            <xm:f>'DATOS '!$A$19</xm:f>
            <x14:dxf>
              <fill>
                <patternFill>
                  <bgColor rgb="FF92D050"/>
                </patternFill>
              </fill>
            </x14:dxf>
          </x14:cfRule>
          <x14:cfRule type="cellIs" priority="68" operator="equal" id="{1127C9A9-AC66-43B8-AED4-96887C5E8616}">
            <xm:f>'DATOS '!$A$18</xm:f>
            <x14:dxf>
              <fill>
                <patternFill>
                  <bgColor rgb="FFFFFF00"/>
                </patternFill>
              </fill>
            </x14:dxf>
          </x14:cfRule>
          <x14:cfRule type="cellIs" priority="69" operator="equal" id="{F19F573B-D33F-4F37-9AAC-B946E4213082}">
            <xm:f>'DATOS '!$A$17</xm:f>
            <x14:dxf>
              <fill>
                <patternFill>
                  <bgColor rgb="FFFFC000"/>
                </patternFill>
              </fill>
            </x14:dxf>
          </x14:cfRule>
          <x14:cfRule type="cellIs" priority="70" operator="equal" id="{5D546486-A86A-4A0A-9DA4-7BD58ABE682B}">
            <xm:f>'DATOS '!$A$16</xm:f>
            <x14:dxf>
              <fill>
                <patternFill>
                  <bgColor rgb="FFFF0000"/>
                </patternFill>
              </fill>
            </x14:dxf>
          </x14:cfRule>
          <xm:sqref>P15:P16</xm:sqref>
        </x14:conditionalFormatting>
        <x14:conditionalFormatting xmlns:xm="http://schemas.microsoft.com/office/excel/2006/main">
          <x14:cfRule type="cellIs" priority="53" operator="equal" id="{D39BD468-A7E5-495C-A1F9-CBD829722434}">
            <xm:f>'DATOS '!$A$6</xm:f>
            <x14:dxf>
              <fill>
                <patternFill>
                  <bgColor rgb="FF00B050"/>
                </patternFill>
              </fill>
            </x14:dxf>
          </x14:cfRule>
          <x14:cfRule type="cellIs" priority="54" operator="equal" id="{A3BBA818-1DB4-4FA7-A919-8A24B2B501DC}">
            <xm:f>'DATOS '!$A$5</xm:f>
            <x14:dxf>
              <fill>
                <patternFill>
                  <bgColor rgb="FF92D050"/>
                </patternFill>
              </fill>
            </x14:dxf>
          </x14:cfRule>
          <x14:cfRule type="cellIs" priority="55" operator="equal" id="{4147497F-3B8E-42CF-8F1F-B805ADA1BBA0}">
            <xm:f>'DATOS '!$A$4</xm:f>
            <x14:dxf>
              <fill>
                <patternFill>
                  <bgColor rgb="FFFFFF00"/>
                </patternFill>
              </fill>
            </x14:dxf>
          </x14:cfRule>
          <x14:cfRule type="cellIs" priority="56" operator="equal" id="{A8E630FF-8272-44AD-AF67-247F8D459FF4}">
            <xm:f>'DATOS '!$A$3</xm:f>
            <x14:dxf>
              <fill>
                <patternFill>
                  <bgColor rgb="FFFFC000"/>
                </patternFill>
              </fill>
            </x14:dxf>
          </x14:cfRule>
          <x14:cfRule type="cellIs" priority="57" operator="equal" id="{365A4D51-1B29-4B74-A45B-9533AF6F3EE4}">
            <xm:f>'DATOS '!$A$2</xm:f>
            <x14:dxf>
              <fill>
                <patternFill>
                  <bgColor rgb="FFFF0000"/>
                </patternFill>
              </fill>
            </x14:dxf>
          </x14:cfRule>
          <xm:sqref>N18:N19 AI18</xm:sqref>
        </x14:conditionalFormatting>
        <x14:conditionalFormatting xmlns:xm="http://schemas.microsoft.com/office/excel/2006/main">
          <x14:cfRule type="cellIs" priority="58" operator="equal" id="{1FCF5571-DBB8-4DA0-A0B4-0E420916E48F}">
            <xm:f>'DATOS '!$A$13</xm:f>
            <x14:dxf>
              <fill>
                <patternFill>
                  <bgColor rgb="FF00B050"/>
                </patternFill>
              </fill>
            </x14:dxf>
          </x14:cfRule>
          <x14:cfRule type="cellIs" priority="59" operator="equal" id="{68B08328-B5CC-4152-BCAD-1F19F50A9EFD}">
            <xm:f>'DATOS '!$A$12</xm:f>
            <x14:dxf>
              <fill>
                <patternFill>
                  <bgColor rgb="FF92D050"/>
                </patternFill>
              </fill>
            </x14:dxf>
          </x14:cfRule>
          <x14:cfRule type="cellIs" priority="60" operator="equal" id="{06C2CFA2-EF2A-4E55-A00C-25D08EC285CD}">
            <xm:f>'DATOS '!$A$11</xm:f>
            <x14:dxf>
              <fill>
                <patternFill>
                  <bgColor rgb="FFFFFF00"/>
                </patternFill>
              </fill>
            </x14:dxf>
          </x14:cfRule>
          <x14:cfRule type="cellIs" priority="61" operator="equal" id="{C6D0A728-081C-4B63-BD91-D37BC8BDDA99}">
            <xm:f>'DATOS '!$A$10</xm:f>
            <x14:dxf>
              <fill>
                <patternFill>
                  <bgColor rgb="FFFFC000"/>
                </patternFill>
              </fill>
            </x14:dxf>
          </x14:cfRule>
          <x14:cfRule type="cellIs" priority="62" operator="equal" id="{862A22EA-692D-4DED-96A2-FA2641B7011E}">
            <xm:f>'DATOS '!$A$9</xm:f>
            <x14:dxf>
              <fill>
                <patternFill>
                  <bgColor rgb="FFFF0000"/>
                </patternFill>
              </fill>
            </x14:dxf>
          </x14:cfRule>
          <xm:sqref>O18:O19 AJ18</xm:sqref>
        </x14:conditionalFormatting>
        <x14:conditionalFormatting xmlns:xm="http://schemas.microsoft.com/office/excel/2006/main">
          <x14:cfRule type="cellIs" priority="63" operator="equal" id="{A9B34BF4-A6D1-46D4-BFB8-F1D24CD528D1}">
            <xm:f>'DATOS '!$A$19</xm:f>
            <x14:dxf>
              <fill>
                <patternFill>
                  <bgColor rgb="FF92D050"/>
                </patternFill>
              </fill>
            </x14:dxf>
          </x14:cfRule>
          <x14:cfRule type="cellIs" priority="64" operator="equal" id="{B744BE4C-E84F-4826-9620-ADDB26257957}">
            <xm:f>'DATOS '!$A$18</xm:f>
            <x14:dxf>
              <fill>
                <patternFill>
                  <bgColor rgb="FFFFFF00"/>
                </patternFill>
              </fill>
            </x14:dxf>
          </x14:cfRule>
          <x14:cfRule type="cellIs" priority="65" operator="equal" id="{0D81E11A-6473-401E-8B56-EF25323FCCC7}">
            <xm:f>'DATOS '!$A$17</xm:f>
            <x14:dxf>
              <fill>
                <patternFill>
                  <bgColor rgb="FFFFC000"/>
                </patternFill>
              </fill>
            </x14:dxf>
          </x14:cfRule>
          <x14:cfRule type="cellIs" priority="66" operator="equal" id="{EA5FAFFF-D8EE-494D-B418-BD350BA8BBB9}">
            <xm:f>'DATOS '!$A$16</xm:f>
            <x14:dxf>
              <fill>
                <patternFill>
                  <bgColor rgb="FFFF0000"/>
                </patternFill>
              </fill>
            </x14:dxf>
          </x14:cfRule>
          <xm:sqref>CU18:CV19 CZ18:DC18</xm:sqref>
        </x14:conditionalFormatting>
        <x14:conditionalFormatting xmlns:xm="http://schemas.microsoft.com/office/excel/2006/main">
          <x14:cfRule type="cellIs" priority="49" operator="equal" id="{EBE97E35-981F-4D1C-8293-CFBFA846EB70}">
            <xm:f>'DATOS '!$A$19</xm:f>
            <x14:dxf>
              <fill>
                <patternFill>
                  <bgColor rgb="FF92D050"/>
                </patternFill>
              </fill>
            </x14:dxf>
          </x14:cfRule>
          <x14:cfRule type="cellIs" priority="50" operator="equal" id="{A3054A26-9322-483A-B2CF-C436666B0B7A}">
            <xm:f>'DATOS '!$A$18</xm:f>
            <x14:dxf>
              <fill>
                <patternFill>
                  <bgColor rgb="FFFFFF00"/>
                </patternFill>
              </fill>
            </x14:dxf>
          </x14:cfRule>
          <x14:cfRule type="cellIs" priority="51" operator="equal" id="{59DF950D-85A1-4FA7-B794-1D2707607A49}">
            <xm:f>'DATOS '!$A$17</xm:f>
            <x14:dxf>
              <fill>
                <patternFill>
                  <bgColor rgb="FFFFC000"/>
                </patternFill>
              </fill>
            </x14:dxf>
          </x14:cfRule>
          <x14:cfRule type="cellIs" priority="52" operator="equal" id="{730646AD-AD73-40A6-8940-00D90E52D504}">
            <xm:f>'DATOS '!$A$16</xm:f>
            <x14:dxf>
              <fill>
                <patternFill>
                  <bgColor rgb="FFFF0000"/>
                </patternFill>
              </fill>
            </x14:dxf>
          </x14:cfRule>
          <xm:sqref>AK18</xm:sqref>
        </x14:conditionalFormatting>
        <x14:conditionalFormatting xmlns:xm="http://schemas.microsoft.com/office/excel/2006/main">
          <x14:cfRule type="cellIs" priority="45" operator="equal" id="{96679749-2B22-4C8A-9A4F-CE3C97D84096}">
            <xm:f>'DATOS '!$A$19</xm:f>
            <x14:dxf>
              <fill>
                <patternFill>
                  <bgColor rgb="FF92D050"/>
                </patternFill>
              </fill>
            </x14:dxf>
          </x14:cfRule>
          <x14:cfRule type="cellIs" priority="46" operator="equal" id="{B9AD6A76-CEB0-4718-8304-4E9909CB9DD3}">
            <xm:f>'DATOS '!$A$18</xm:f>
            <x14:dxf>
              <fill>
                <patternFill>
                  <bgColor rgb="FFFFFF00"/>
                </patternFill>
              </fill>
            </x14:dxf>
          </x14:cfRule>
          <x14:cfRule type="cellIs" priority="47" operator="equal" id="{211B4D3A-F77F-4899-AE51-08D184461E4E}">
            <xm:f>'DATOS '!$A$17</xm:f>
            <x14:dxf>
              <fill>
                <patternFill>
                  <bgColor rgb="FFFFC000"/>
                </patternFill>
              </fill>
            </x14:dxf>
          </x14:cfRule>
          <x14:cfRule type="cellIs" priority="48" operator="equal" id="{D303D8DC-617F-4DC3-8D33-9DDBEB1261C3}">
            <xm:f>'DATOS '!$A$16</xm:f>
            <x14:dxf>
              <fill>
                <patternFill>
                  <bgColor rgb="FFFF0000"/>
                </patternFill>
              </fill>
            </x14:dxf>
          </x14:cfRule>
          <xm:sqref>P18:P19</xm:sqref>
        </x14:conditionalFormatting>
        <x14:conditionalFormatting xmlns:xm="http://schemas.microsoft.com/office/excel/2006/main">
          <x14:cfRule type="cellIs" priority="31" operator="equal" id="{B39087DA-AC9D-44FF-90F1-9D0FCBEBCF65}">
            <xm:f>'DATOS '!$A$6</xm:f>
            <x14:dxf>
              <fill>
                <patternFill>
                  <bgColor rgb="FF00B050"/>
                </patternFill>
              </fill>
            </x14:dxf>
          </x14:cfRule>
          <x14:cfRule type="cellIs" priority="32" operator="equal" id="{E8B42FFF-D60F-4F81-8AE7-D72270573673}">
            <xm:f>'DATOS '!$A$5</xm:f>
            <x14:dxf>
              <fill>
                <patternFill>
                  <bgColor rgb="FF92D050"/>
                </patternFill>
              </fill>
            </x14:dxf>
          </x14:cfRule>
          <x14:cfRule type="cellIs" priority="33" operator="equal" id="{519F8776-AE2D-4D87-A0A6-9059F773A2C5}">
            <xm:f>'DATOS '!$A$4</xm:f>
            <x14:dxf>
              <fill>
                <patternFill>
                  <bgColor rgb="FFFFFF00"/>
                </patternFill>
              </fill>
            </x14:dxf>
          </x14:cfRule>
          <x14:cfRule type="cellIs" priority="34" operator="equal" id="{70D52835-B651-4BE1-97A0-BF4B16713525}">
            <xm:f>'DATOS '!$A$3</xm:f>
            <x14:dxf>
              <fill>
                <patternFill>
                  <bgColor rgb="FFFFC000"/>
                </patternFill>
              </fill>
            </x14:dxf>
          </x14:cfRule>
          <x14:cfRule type="cellIs" priority="35" operator="equal" id="{FD1C0E0F-D962-4C56-8A01-8DC0183FCE56}">
            <xm:f>'DATOS '!$A$2</xm:f>
            <x14:dxf>
              <fill>
                <patternFill>
                  <bgColor rgb="FFFF0000"/>
                </patternFill>
              </fill>
            </x14:dxf>
          </x14:cfRule>
          <xm:sqref>N21:N22 AI21</xm:sqref>
        </x14:conditionalFormatting>
        <x14:conditionalFormatting xmlns:xm="http://schemas.microsoft.com/office/excel/2006/main">
          <x14:cfRule type="cellIs" priority="36" operator="equal" id="{AAAAFE31-1CFC-4C52-9629-76D92FFD643A}">
            <xm:f>'DATOS '!$A$13</xm:f>
            <x14:dxf>
              <fill>
                <patternFill>
                  <bgColor rgb="FF00B050"/>
                </patternFill>
              </fill>
            </x14:dxf>
          </x14:cfRule>
          <x14:cfRule type="cellIs" priority="37" operator="equal" id="{EA2C953F-2F71-4CC1-BCAD-9942224B2419}">
            <xm:f>'DATOS '!$A$12</xm:f>
            <x14:dxf>
              <fill>
                <patternFill>
                  <bgColor rgb="FF92D050"/>
                </patternFill>
              </fill>
            </x14:dxf>
          </x14:cfRule>
          <x14:cfRule type="cellIs" priority="38" operator="equal" id="{F392CB3A-9E0F-4130-9FC2-D41F5D60F9E8}">
            <xm:f>'DATOS '!$A$11</xm:f>
            <x14:dxf>
              <fill>
                <patternFill>
                  <bgColor rgb="FFFFFF00"/>
                </patternFill>
              </fill>
            </x14:dxf>
          </x14:cfRule>
          <x14:cfRule type="cellIs" priority="39" operator="equal" id="{E4FA25DD-E0BF-47B6-AF11-6954860E9186}">
            <xm:f>'DATOS '!$A$10</xm:f>
            <x14:dxf>
              <fill>
                <patternFill>
                  <bgColor rgb="FFFFC000"/>
                </patternFill>
              </fill>
            </x14:dxf>
          </x14:cfRule>
          <x14:cfRule type="cellIs" priority="40" operator="equal" id="{A741F7D7-757F-4059-A08F-40D38A7A5DAD}">
            <xm:f>'DATOS '!$A$9</xm:f>
            <x14:dxf>
              <fill>
                <patternFill>
                  <bgColor rgb="FFFF0000"/>
                </patternFill>
              </fill>
            </x14:dxf>
          </x14:cfRule>
          <xm:sqref>O21:O22 AJ21</xm:sqref>
        </x14:conditionalFormatting>
        <x14:conditionalFormatting xmlns:xm="http://schemas.microsoft.com/office/excel/2006/main">
          <x14:cfRule type="cellIs" priority="41" operator="equal" id="{DBE9ECD7-5F4A-46A2-8E6C-ABD7973B561C}">
            <xm:f>'DATOS '!$A$19</xm:f>
            <x14:dxf>
              <fill>
                <patternFill>
                  <bgColor rgb="FF92D050"/>
                </patternFill>
              </fill>
            </x14:dxf>
          </x14:cfRule>
          <x14:cfRule type="cellIs" priority="42" operator="equal" id="{0239E56F-2DDD-4923-A2BE-73A357CD2276}">
            <xm:f>'DATOS '!$A$18</xm:f>
            <x14:dxf>
              <fill>
                <patternFill>
                  <bgColor rgb="FFFFFF00"/>
                </patternFill>
              </fill>
            </x14:dxf>
          </x14:cfRule>
          <x14:cfRule type="cellIs" priority="43" operator="equal" id="{32FCC664-C2CC-4107-9F62-2AABFDC2B1BC}">
            <xm:f>'DATOS '!$A$17</xm:f>
            <x14:dxf>
              <fill>
                <patternFill>
                  <bgColor rgb="FFFFC000"/>
                </patternFill>
              </fill>
            </x14:dxf>
          </x14:cfRule>
          <x14:cfRule type="cellIs" priority="44" operator="equal" id="{7E7C62AB-8E7A-484C-AFA0-4A07BC86E944}">
            <xm:f>'DATOS '!$A$16</xm:f>
            <x14:dxf>
              <fill>
                <patternFill>
                  <bgColor rgb="FFFF0000"/>
                </patternFill>
              </fill>
            </x14:dxf>
          </x14:cfRule>
          <xm:sqref>CU21:CV22 CZ21:DC21</xm:sqref>
        </x14:conditionalFormatting>
        <x14:conditionalFormatting xmlns:xm="http://schemas.microsoft.com/office/excel/2006/main">
          <x14:cfRule type="cellIs" priority="27" operator="equal" id="{DCAE3447-B158-4835-A1E8-5DD07FCE76F1}">
            <xm:f>'DATOS '!$A$19</xm:f>
            <x14:dxf>
              <fill>
                <patternFill>
                  <bgColor rgb="FF92D050"/>
                </patternFill>
              </fill>
            </x14:dxf>
          </x14:cfRule>
          <x14:cfRule type="cellIs" priority="28" operator="equal" id="{8BC067D4-DEEA-4D16-860D-DE957B96E2D3}">
            <xm:f>'DATOS '!$A$18</xm:f>
            <x14:dxf>
              <fill>
                <patternFill>
                  <bgColor rgb="FFFFFF00"/>
                </patternFill>
              </fill>
            </x14:dxf>
          </x14:cfRule>
          <x14:cfRule type="cellIs" priority="29" operator="equal" id="{8DE4F346-BCA0-41CE-A973-7AFE0F730DD5}">
            <xm:f>'DATOS '!$A$17</xm:f>
            <x14:dxf>
              <fill>
                <patternFill>
                  <bgColor rgb="FFFFC000"/>
                </patternFill>
              </fill>
            </x14:dxf>
          </x14:cfRule>
          <x14:cfRule type="cellIs" priority="30" operator="equal" id="{2B58AD34-419A-470D-AFEC-71E2EE00D679}">
            <xm:f>'DATOS '!$A$16</xm:f>
            <x14:dxf>
              <fill>
                <patternFill>
                  <bgColor rgb="FFFF0000"/>
                </patternFill>
              </fill>
            </x14:dxf>
          </x14:cfRule>
          <xm:sqref>AK21</xm:sqref>
        </x14:conditionalFormatting>
        <x14:conditionalFormatting xmlns:xm="http://schemas.microsoft.com/office/excel/2006/main">
          <x14:cfRule type="cellIs" priority="23" operator="equal" id="{C9FF6497-4513-46B5-975D-1996F9F7DB5A}">
            <xm:f>'DATOS '!$A$19</xm:f>
            <x14:dxf>
              <fill>
                <patternFill>
                  <bgColor rgb="FF92D050"/>
                </patternFill>
              </fill>
            </x14:dxf>
          </x14:cfRule>
          <x14:cfRule type="cellIs" priority="24" operator="equal" id="{4549BAE8-6C9F-48AB-B274-EE540D976383}">
            <xm:f>'DATOS '!$A$18</xm:f>
            <x14:dxf>
              <fill>
                <patternFill>
                  <bgColor rgb="FFFFFF00"/>
                </patternFill>
              </fill>
            </x14:dxf>
          </x14:cfRule>
          <x14:cfRule type="cellIs" priority="25" operator="equal" id="{C17E02F5-6093-4A52-ADDD-7243B14CC157}">
            <xm:f>'DATOS '!$A$17</xm:f>
            <x14:dxf>
              <fill>
                <patternFill>
                  <bgColor rgb="FFFFC000"/>
                </patternFill>
              </fill>
            </x14:dxf>
          </x14:cfRule>
          <x14:cfRule type="cellIs" priority="26" operator="equal" id="{E79A9CF7-3B56-4017-91EA-44823EC19A0D}">
            <xm:f>'DATOS '!$A$16</xm:f>
            <x14:dxf>
              <fill>
                <patternFill>
                  <bgColor rgb="FFFF0000"/>
                </patternFill>
              </fill>
            </x14:dxf>
          </x14:cfRule>
          <xm:sqref>P21:P22</xm:sqref>
        </x14:conditionalFormatting>
        <x14:conditionalFormatting xmlns:xm="http://schemas.microsoft.com/office/excel/2006/main">
          <x14:cfRule type="cellIs" priority="9" operator="equal" id="{35C0CF3C-D021-421D-B7A6-791CEECCEBC6}">
            <xm:f>'DATOS '!$A$6</xm:f>
            <x14:dxf>
              <fill>
                <patternFill>
                  <bgColor rgb="FF00B050"/>
                </patternFill>
              </fill>
            </x14:dxf>
          </x14:cfRule>
          <x14:cfRule type="cellIs" priority="10" operator="equal" id="{0832579B-39DD-4995-860B-993052515CD0}">
            <xm:f>'DATOS '!$A$5</xm:f>
            <x14:dxf>
              <fill>
                <patternFill>
                  <bgColor rgb="FF92D050"/>
                </patternFill>
              </fill>
            </x14:dxf>
          </x14:cfRule>
          <x14:cfRule type="cellIs" priority="11" operator="equal" id="{68C33889-6BFD-47D7-AA61-77570CD1BCAD}">
            <xm:f>'DATOS '!$A$4</xm:f>
            <x14:dxf>
              <fill>
                <patternFill>
                  <bgColor rgb="FFFFFF00"/>
                </patternFill>
              </fill>
            </x14:dxf>
          </x14:cfRule>
          <x14:cfRule type="cellIs" priority="12" operator="equal" id="{F11AAD71-BDBC-4B8C-A7B9-FC88573FF86F}">
            <xm:f>'DATOS '!$A$3</xm:f>
            <x14:dxf>
              <fill>
                <patternFill>
                  <bgColor rgb="FFFFC000"/>
                </patternFill>
              </fill>
            </x14:dxf>
          </x14:cfRule>
          <x14:cfRule type="cellIs" priority="13" operator="equal" id="{E52D99A9-9015-4F9F-AC1C-FF4BAFD117A2}">
            <xm:f>'DATOS '!$A$2</xm:f>
            <x14:dxf>
              <fill>
                <patternFill>
                  <bgColor rgb="FFFF0000"/>
                </patternFill>
              </fill>
            </x14:dxf>
          </x14:cfRule>
          <xm:sqref>N24:N25 AI24</xm:sqref>
        </x14:conditionalFormatting>
        <x14:conditionalFormatting xmlns:xm="http://schemas.microsoft.com/office/excel/2006/main">
          <x14:cfRule type="cellIs" priority="14" operator="equal" id="{48B10F16-1A5F-423A-A1B5-E55388185F47}">
            <xm:f>'DATOS '!$A$13</xm:f>
            <x14:dxf>
              <fill>
                <patternFill>
                  <bgColor rgb="FF00B050"/>
                </patternFill>
              </fill>
            </x14:dxf>
          </x14:cfRule>
          <x14:cfRule type="cellIs" priority="15" operator="equal" id="{C5EBEFE6-9649-4FA6-AA6F-D6F321EA7125}">
            <xm:f>'DATOS '!$A$12</xm:f>
            <x14:dxf>
              <fill>
                <patternFill>
                  <bgColor rgb="FF92D050"/>
                </patternFill>
              </fill>
            </x14:dxf>
          </x14:cfRule>
          <x14:cfRule type="cellIs" priority="16" operator="equal" id="{984A6E73-141D-4CA8-A49A-E3B439A55B5A}">
            <xm:f>'DATOS '!$A$11</xm:f>
            <x14:dxf>
              <fill>
                <patternFill>
                  <bgColor rgb="FFFFFF00"/>
                </patternFill>
              </fill>
            </x14:dxf>
          </x14:cfRule>
          <x14:cfRule type="cellIs" priority="17" operator="equal" id="{58FD7A74-67D5-4519-A252-2D3D182E6AAF}">
            <xm:f>'DATOS '!$A$10</xm:f>
            <x14:dxf>
              <fill>
                <patternFill>
                  <bgColor rgb="FFFFC000"/>
                </patternFill>
              </fill>
            </x14:dxf>
          </x14:cfRule>
          <x14:cfRule type="cellIs" priority="18" operator="equal" id="{CA13B4E2-24B3-44F1-BC0A-F25BFF9F2193}">
            <xm:f>'DATOS '!$A$9</xm:f>
            <x14:dxf>
              <fill>
                <patternFill>
                  <bgColor rgb="FFFF0000"/>
                </patternFill>
              </fill>
            </x14:dxf>
          </x14:cfRule>
          <xm:sqref>O24:O25 AJ24</xm:sqref>
        </x14:conditionalFormatting>
        <x14:conditionalFormatting xmlns:xm="http://schemas.microsoft.com/office/excel/2006/main">
          <x14:cfRule type="cellIs" priority="19" operator="equal" id="{04921586-0711-4818-879F-B88F8F3563D2}">
            <xm:f>'DATOS '!$A$19</xm:f>
            <x14:dxf>
              <fill>
                <patternFill>
                  <bgColor rgb="FF92D050"/>
                </patternFill>
              </fill>
            </x14:dxf>
          </x14:cfRule>
          <x14:cfRule type="cellIs" priority="20" operator="equal" id="{B2AA76C3-5F53-4F1C-888E-ECB30B2CD883}">
            <xm:f>'DATOS '!$A$18</xm:f>
            <x14:dxf>
              <fill>
                <patternFill>
                  <bgColor rgb="FFFFFF00"/>
                </patternFill>
              </fill>
            </x14:dxf>
          </x14:cfRule>
          <x14:cfRule type="cellIs" priority="21" operator="equal" id="{C4E474D7-1EE9-4B07-98BD-D059EDEDEBD4}">
            <xm:f>'DATOS '!$A$17</xm:f>
            <x14:dxf>
              <fill>
                <patternFill>
                  <bgColor rgb="FFFFC000"/>
                </patternFill>
              </fill>
            </x14:dxf>
          </x14:cfRule>
          <x14:cfRule type="cellIs" priority="22" operator="equal" id="{A47F3D8C-E6A8-4BFC-8434-63B728BAA0AA}">
            <xm:f>'DATOS '!$A$16</xm:f>
            <x14:dxf>
              <fill>
                <patternFill>
                  <bgColor rgb="FFFF0000"/>
                </patternFill>
              </fill>
            </x14:dxf>
          </x14:cfRule>
          <xm:sqref>CU24:CV25 CZ24:DC24</xm:sqref>
        </x14:conditionalFormatting>
        <x14:conditionalFormatting xmlns:xm="http://schemas.microsoft.com/office/excel/2006/main">
          <x14:cfRule type="cellIs" priority="5" operator="equal" id="{E0E03580-DD16-4368-98EB-E6149A7E7AE6}">
            <xm:f>'DATOS '!$A$19</xm:f>
            <x14:dxf>
              <fill>
                <patternFill>
                  <bgColor rgb="FF92D050"/>
                </patternFill>
              </fill>
            </x14:dxf>
          </x14:cfRule>
          <x14:cfRule type="cellIs" priority="6" operator="equal" id="{2E4AB41B-00AB-480B-9941-56EC0CE759B5}">
            <xm:f>'DATOS '!$A$18</xm:f>
            <x14:dxf>
              <fill>
                <patternFill>
                  <bgColor rgb="FFFFFF00"/>
                </patternFill>
              </fill>
            </x14:dxf>
          </x14:cfRule>
          <x14:cfRule type="cellIs" priority="7" operator="equal" id="{F91BC4F9-BE94-4544-B6E8-BA5771EFF206}">
            <xm:f>'DATOS '!$A$17</xm:f>
            <x14:dxf>
              <fill>
                <patternFill>
                  <bgColor rgb="FFFFC000"/>
                </patternFill>
              </fill>
            </x14:dxf>
          </x14:cfRule>
          <x14:cfRule type="cellIs" priority="8" operator="equal" id="{B7A8E683-B54E-4DA4-93FB-8630C7270965}">
            <xm:f>'DATOS '!$A$16</xm:f>
            <x14:dxf>
              <fill>
                <patternFill>
                  <bgColor rgb="FFFF0000"/>
                </patternFill>
              </fill>
            </x14:dxf>
          </x14:cfRule>
          <xm:sqref>AK24</xm:sqref>
        </x14:conditionalFormatting>
        <x14:conditionalFormatting xmlns:xm="http://schemas.microsoft.com/office/excel/2006/main">
          <x14:cfRule type="cellIs" priority="1" operator="equal" id="{C2FFFF50-17A9-4BE7-9BC3-03013F46D9F9}">
            <xm:f>'DATOS '!$A$19</xm:f>
            <x14:dxf>
              <fill>
                <patternFill>
                  <bgColor rgb="FF92D050"/>
                </patternFill>
              </fill>
            </x14:dxf>
          </x14:cfRule>
          <x14:cfRule type="cellIs" priority="2" operator="equal" id="{196B6B75-5BF2-4E7F-A0CE-D75521EDBC75}">
            <xm:f>'DATOS '!$A$18</xm:f>
            <x14:dxf>
              <fill>
                <patternFill>
                  <bgColor rgb="FFFFFF00"/>
                </patternFill>
              </fill>
            </x14:dxf>
          </x14:cfRule>
          <x14:cfRule type="cellIs" priority="3" operator="equal" id="{EE9AD19E-AB96-49BA-9EFA-DEC2009F5FA3}">
            <xm:f>'DATOS '!$A$17</xm:f>
            <x14:dxf>
              <fill>
                <patternFill>
                  <bgColor rgb="FFFFC000"/>
                </patternFill>
              </fill>
            </x14:dxf>
          </x14:cfRule>
          <x14:cfRule type="cellIs" priority="4" operator="equal" id="{D29B4442-1848-46EC-985C-ACC70EAB1F64}">
            <xm:f>'DATOS '!$A$16</xm:f>
            <x14:dxf>
              <fill>
                <patternFill>
                  <bgColor rgb="FFFF0000"/>
                </patternFill>
              </fill>
            </x14:dxf>
          </x14:cfRule>
          <xm:sqref>P24:P25</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AL27:AL35 AL10:AL16 AL18:AL19 AL21:AL22 AL24:AL25</xm:sqref>
        </x14:dataValidation>
        <x14:dataValidation type="list" allowBlank="1" showInputMessage="1" showErrorMessage="1">
          <x14:formula1>
            <xm:f>Validacion!$J$1:$J$4</xm:f>
          </x14:formula1>
          <xm:sqref>AG27:AH35 AG10:AH16 AG18:AH19 AG21:AH22 AG24:AH25</xm:sqref>
        </x14:dataValidation>
        <x14:dataValidation type="list" allowBlank="1" showInputMessage="1" showErrorMessage="1">
          <x14:formula1>
            <xm:f>'DATOS '!$A$9:$A$13</xm:f>
          </x14:formula1>
          <xm:sqref>O10:O35</xm:sqref>
        </x14:dataValidation>
        <x14:dataValidation type="list" allowBlank="1" showInputMessage="1" showErrorMessage="1">
          <x14:formula1>
            <xm:f>'DATOS '!$A$2:$A$6</xm:f>
          </x14:formula1>
          <xm:sqref>N10:N35</xm:sqref>
        </x14:dataValidation>
        <x14:dataValidation type="list" allowBlank="1" showInputMessage="1" showErrorMessage="1">
          <x14:formula1>
            <xm:f>'DATOS '!$C$32:$C$56</xm:f>
          </x14:formula1>
          <xm:sqref>D10:D35</xm:sqref>
        </x14:dataValidation>
        <x14:dataValidation type="list" allowBlank="1" showInputMessage="1" showErrorMessage="1">
          <x14:formula1>
            <xm:f>'DATOS '!$B$32:$B$35</xm:f>
          </x14:formula1>
          <xm:sqref>B10:B35</xm:sqref>
        </x14:dataValidation>
        <x14:dataValidation type="list" allowBlank="1" showInputMessage="1" showErrorMessage="1">
          <x14:formula1>
            <xm:f>'DATOS '!$A$32:$A$39</xm:f>
          </x14:formula1>
          <xm:sqref>A10:A35</xm:sqref>
        </x14:dataValidation>
        <x14:dataValidation type="list" allowBlank="1" showInputMessage="1" showErrorMessage="1">
          <x14:formula1>
            <xm:f>'DATOS '!$E$32:$E$40</xm:f>
          </x14:formula1>
          <xm:sqref>C13:C35</xm:sqref>
        </x14:dataValidation>
        <x14:dataValidation type="list" allowBlank="1" showInputMessage="1" showErrorMessage="1">
          <x14:formula1>
            <xm:f>'DATOS '!$E$24:$E$26</xm:f>
          </x14:formula1>
          <xm:sqref>AB10:AB35</xm:sqref>
        </x14:dataValidation>
        <x14:dataValidation type="list" allowBlank="1" showInputMessage="1" showErrorMessage="1">
          <x14:formula1>
            <xm:f>'DATOS '!$C$24:$C$25</xm:f>
          </x14:formula1>
          <xm:sqref>R10:R35</xm:sqref>
        </x14:dataValidation>
        <x14:dataValidation type="list" allowBlank="1" showInputMessage="1" showErrorMessage="1">
          <x14:formula1>
            <xm:f>Validacion!$G$2:$G$4</xm:f>
          </x14:formula1>
          <xm:sqref>Y10:Y35</xm:sqref>
        </x14:dataValidation>
        <x14:dataValidation type="list" allowBlank="1" showInputMessage="1" showErrorMessage="1">
          <x14:formula1>
            <xm:f>Validacion!$F$2:$F$3</xm:f>
          </x14:formula1>
          <xm:sqref>X10:X35</xm:sqref>
        </x14:dataValidation>
        <x14:dataValidation type="list" allowBlank="1" showInputMessage="1" showErrorMessage="1">
          <x14:formula1>
            <xm:f>Validacion!$E$2:$E$3</xm:f>
          </x14:formula1>
          <xm:sqref>W10:W35</xm:sqref>
        </x14:dataValidation>
        <x14:dataValidation type="list" allowBlank="1" showInputMessage="1" showErrorMessage="1">
          <x14:formula1>
            <xm:f>Validacion!$D$2:$D$4</xm:f>
          </x14:formula1>
          <xm:sqref>V10:V35</xm:sqref>
        </x14:dataValidation>
        <x14:dataValidation type="list" allowBlank="1" showInputMessage="1" showErrorMessage="1">
          <x14:formula1>
            <xm:f>Validacion!$C$2:$C$3</xm:f>
          </x14:formula1>
          <xm:sqref>U10:U35</xm:sqref>
        </x14:dataValidation>
        <x14:dataValidation type="list" allowBlank="1" showInputMessage="1" showErrorMessage="1">
          <x14:formula1>
            <xm:f>Validacion!$B$2:$B$3</xm:f>
          </x14:formula1>
          <xm:sqref>T10:T35</xm:sqref>
        </x14:dataValidation>
        <x14:dataValidation type="list" allowBlank="1" showInputMessage="1" showErrorMessage="1">
          <x14:formula1>
            <xm:f>Validacion!$A$2:$A$3</xm:f>
          </x14:formula1>
          <xm:sqref>S10:S35</xm:sqref>
        </x14:dataValidation>
        <x14:dataValidation type="list" allowBlank="1" showInputMessage="1" showErrorMessage="1">
          <x14:formula1>
            <xm:f>Validacion!$I$15:$I$19</xm:f>
          </x14:formula1>
          <xm:sqref>AI10:AI35</xm:sqref>
        </x14:dataValidation>
        <x14:dataValidation type="list" allowBlank="1" showInputMessage="1" showErrorMessage="1">
          <x14:formula1>
            <xm:f>Validacion!$I$23:$I$27</xm:f>
          </x14:formula1>
          <xm:sqref>AJ10:AJ35</xm:sqref>
        </x14:dataValidation>
        <x14:dataValidation type="list" allowBlank="1" showInputMessage="1" showErrorMessage="1">
          <x14:formula1>
            <xm:f>'DATOS '!$E$32:$E$41</xm:f>
          </x14:formula1>
          <xm:sqref>C10:C12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70"/>
      <c r="B1" s="486" t="s">
        <v>228</v>
      </c>
      <c r="C1" s="487"/>
      <c r="D1" s="487"/>
      <c r="E1" s="487"/>
      <c r="F1" s="487"/>
      <c r="G1" s="487"/>
      <c r="H1" s="487"/>
      <c r="I1" s="487"/>
      <c r="J1" s="487"/>
      <c r="K1" s="487"/>
      <c r="L1" s="487"/>
      <c r="M1" s="487"/>
      <c r="N1" s="487"/>
      <c r="O1" s="487"/>
      <c r="P1" s="487"/>
      <c r="Q1" s="487"/>
      <c r="R1" s="487"/>
      <c r="S1" s="487" t="s">
        <v>228</v>
      </c>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92"/>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484"/>
      <c r="B2" s="488"/>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c r="AN2" s="489"/>
      <c r="AO2" s="489"/>
      <c r="AP2" s="489"/>
      <c r="AQ2" s="489"/>
      <c r="AR2" s="493"/>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85"/>
      <c r="B3" s="490"/>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95"/>
      <c r="DT3" s="495"/>
      <c r="DU3" s="496"/>
      <c r="DV3" s="496"/>
      <c r="DW3" s="496"/>
      <c r="DX3" s="496"/>
      <c r="DY3" s="496"/>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95"/>
      <c r="DT4" s="495"/>
      <c r="DU4" s="497"/>
      <c r="DV4" s="497"/>
      <c r="DW4" s="497"/>
      <c r="DX4" s="497"/>
      <c r="DY4" s="497"/>
    </row>
    <row r="5" spans="1:129" ht="28.55" customHeight="1" x14ac:dyDescent="0.25">
      <c r="A5" s="585" t="s">
        <v>40</v>
      </c>
      <c r="B5" s="585"/>
      <c r="C5" s="585"/>
      <c r="D5" s="585"/>
      <c r="E5" s="585"/>
      <c r="F5" s="505" t="s">
        <v>41</v>
      </c>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6" t="s">
        <v>51</v>
      </c>
      <c r="AM5" s="506"/>
      <c r="AN5" s="506"/>
      <c r="AO5" s="506"/>
      <c r="AP5" s="506"/>
      <c r="AQ5" s="506"/>
      <c r="AR5" s="506"/>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01" t="s">
        <v>231</v>
      </c>
      <c r="CD5" s="502"/>
      <c r="CE5" s="502"/>
      <c r="CF5" s="502"/>
      <c r="CG5" s="502"/>
      <c r="CH5" s="502"/>
      <c r="CI5" s="502"/>
      <c r="CJ5" s="502"/>
      <c r="CK5" s="503"/>
      <c r="DS5" s="495"/>
      <c r="DT5" s="495"/>
      <c r="DU5" s="65" t="s">
        <v>15</v>
      </c>
      <c r="DV5" s="65" t="s">
        <v>150</v>
      </c>
      <c r="DW5" s="65" t="s">
        <v>150</v>
      </c>
      <c r="DX5" s="65">
        <v>1</v>
      </c>
      <c r="DY5" s="65">
        <v>1</v>
      </c>
    </row>
    <row r="6" spans="1:129" ht="34.5" customHeight="1" x14ac:dyDescent="0.25">
      <c r="A6" s="585"/>
      <c r="B6" s="585"/>
      <c r="C6" s="585"/>
      <c r="D6" s="585"/>
      <c r="E6" s="58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6"/>
      <c r="AM6" s="506"/>
      <c r="AN6" s="506"/>
      <c r="AO6" s="506"/>
      <c r="AP6" s="506"/>
      <c r="AQ6" s="506"/>
      <c r="AR6" s="506"/>
      <c r="AS6" s="500" t="s">
        <v>189</v>
      </c>
      <c r="AT6" s="507"/>
      <c r="AU6" s="507"/>
      <c r="AV6" s="507"/>
      <c r="AW6" s="507"/>
      <c r="AX6" s="507"/>
      <c r="AY6" s="507"/>
      <c r="AZ6" s="507"/>
      <c r="BA6" s="507"/>
      <c r="BB6" s="498" t="s">
        <v>192</v>
      </c>
      <c r="BC6" s="499"/>
      <c r="BD6" s="499"/>
      <c r="BE6" s="499"/>
      <c r="BF6" s="499"/>
      <c r="BG6" s="499"/>
      <c r="BH6" s="499"/>
      <c r="BI6" s="499"/>
      <c r="BJ6" s="500"/>
      <c r="BK6" s="498" t="s">
        <v>191</v>
      </c>
      <c r="BL6" s="499"/>
      <c r="BM6" s="499"/>
      <c r="BN6" s="499"/>
      <c r="BO6" s="499"/>
      <c r="BP6" s="499"/>
      <c r="BQ6" s="499"/>
      <c r="BR6" s="499"/>
      <c r="BS6" s="500"/>
      <c r="BT6" s="498" t="s">
        <v>190</v>
      </c>
      <c r="BU6" s="499"/>
      <c r="BV6" s="499"/>
      <c r="BW6" s="499"/>
      <c r="BX6" s="499"/>
      <c r="BY6" s="499"/>
      <c r="BZ6" s="499"/>
      <c r="CA6" s="499"/>
      <c r="CB6" s="500"/>
      <c r="CC6" s="501" t="s">
        <v>232</v>
      </c>
      <c r="CD6" s="502"/>
      <c r="CE6" s="502"/>
      <c r="CF6" s="502"/>
      <c r="CG6" s="502"/>
      <c r="CH6" s="502"/>
      <c r="CI6" s="502"/>
      <c r="CJ6" s="502"/>
      <c r="CK6" s="503"/>
      <c r="DS6" s="495"/>
      <c r="DT6" s="495"/>
      <c r="DU6" s="65" t="s">
        <v>15</v>
      </c>
      <c r="DV6" s="65" t="s">
        <v>152</v>
      </c>
      <c r="DW6" s="65" t="s">
        <v>150</v>
      </c>
      <c r="DX6" s="65">
        <v>0</v>
      </c>
      <c r="DY6" s="65">
        <v>1</v>
      </c>
    </row>
    <row r="7" spans="1:129" ht="34.5" customHeight="1" x14ac:dyDescent="0.25">
      <c r="A7" s="159"/>
      <c r="B7" s="159"/>
      <c r="C7" s="159"/>
      <c r="D7" s="159"/>
      <c r="E7" s="159"/>
      <c r="F7" s="160"/>
      <c r="G7" s="584" t="s">
        <v>255</v>
      </c>
      <c r="H7" s="584"/>
      <c r="I7" s="584"/>
      <c r="J7" s="584"/>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495"/>
      <c r="DT7" s="495"/>
      <c r="DU7" s="65"/>
      <c r="DV7" s="65"/>
      <c r="DW7" s="65"/>
      <c r="DX7" s="65"/>
      <c r="DY7" s="65"/>
    </row>
    <row r="8" spans="1:129" ht="33.799999999999997" customHeight="1" x14ac:dyDescent="0.25">
      <c r="A8" s="504" t="s">
        <v>0</v>
      </c>
      <c r="B8" s="504" t="s">
        <v>1</v>
      </c>
      <c r="C8" s="504" t="s">
        <v>572</v>
      </c>
      <c r="D8" s="504" t="s">
        <v>2</v>
      </c>
      <c r="E8" s="504" t="s">
        <v>39</v>
      </c>
      <c r="F8" s="504" t="s">
        <v>288</v>
      </c>
      <c r="G8" s="504" t="s">
        <v>251</v>
      </c>
      <c r="H8" s="504" t="s">
        <v>252</v>
      </c>
      <c r="I8" s="504" t="s">
        <v>253</v>
      </c>
      <c r="J8" s="504" t="s">
        <v>254</v>
      </c>
      <c r="K8" s="504" t="s">
        <v>249</v>
      </c>
      <c r="L8" s="504" t="s">
        <v>46</v>
      </c>
      <c r="M8" s="504" t="s">
        <v>47</v>
      </c>
      <c r="N8" s="504" t="s">
        <v>35</v>
      </c>
      <c r="O8" s="504"/>
      <c r="P8" s="504"/>
      <c r="Q8" s="504" t="s">
        <v>170</v>
      </c>
      <c r="R8" s="504" t="s">
        <v>157</v>
      </c>
      <c r="S8" s="504" t="s">
        <v>176</v>
      </c>
      <c r="T8" s="504" t="s">
        <v>177</v>
      </c>
      <c r="U8" s="504" t="s">
        <v>178</v>
      </c>
      <c r="V8" s="504" t="s">
        <v>179</v>
      </c>
      <c r="W8" s="504" t="s">
        <v>180</v>
      </c>
      <c r="X8" s="504" t="s">
        <v>181</v>
      </c>
      <c r="Y8" s="504" t="s">
        <v>182</v>
      </c>
      <c r="Z8" s="504" t="s">
        <v>28</v>
      </c>
      <c r="AA8" s="504" t="s">
        <v>183</v>
      </c>
      <c r="AB8" s="504" t="s">
        <v>184</v>
      </c>
      <c r="AC8" s="88"/>
      <c r="AD8" s="504" t="s">
        <v>185</v>
      </c>
      <c r="AE8" s="88"/>
      <c r="AF8" s="504" t="s">
        <v>186</v>
      </c>
      <c r="AG8" s="504" t="s">
        <v>187</v>
      </c>
      <c r="AH8" s="504" t="s">
        <v>188</v>
      </c>
      <c r="AI8" s="504" t="s">
        <v>3</v>
      </c>
      <c r="AJ8" s="504"/>
      <c r="AK8" s="504"/>
      <c r="AL8" s="504" t="s">
        <v>48</v>
      </c>
      <c r="AM8" s="504" t="s">
        <v>159</v>
      </c>
      <c r="AN8" s="504" t="s">
        <v>160</v>
      </c>
      <c r="AO8" s="504" t="s">
        <v>161</v>
      </c>
      <c r="AP8" s="504" t="s">
        <v>36</v>
      </c>
      <c r="AQ8" s="504" t="s">
        <v>37</v>
      </c>
      <c r="AR8" s="504" t="s">
        <v>162</v>
      </c>
      <c r="AS8" s="511" t="s">
        <v>49</v>
      </c>
      <c r="AT8" s="512"/>
      <c r="AU8" s="508" t="s">
        <v>166</v>
      </c>
      <c r="AV8" s="509"/>
      <c r="AW8" s="509"/>
      <c r="AX8" s="510"/>
      <c r="AY8" s="508" t="s">
        <v>165</v>
      </c>
      <c r="AZ8" s="509"/>
      <c r="BA8" s="510"/>
      <c r="BB8" s="511" t="s">
        <v>49</v>
      </c>
      <c r="BC8" s="512"/>
      <c r="BD8" s="508" t="s">
        <v>166</v>
      </c>
      <c r="BE8" s="509"/>
      <c r="BF8" s="509"/>
      <c r="BG8" s="510"/>
      <c r="BH8" s="508" t="s">
        <v>165</v>
      </c>
      <c r="BI8" s="509"/>
      <c r="BJ8" s="510"/>
      <c r="BK8" s="511" t="s">
        <v>49</v>
      </c>
      <c r="BL8" s="512"/>
      <c r="BM8" s="508" t="s">
        <v>166</v>
      </c>
      <c r="BN8" s="509"/>
      <c r="BO8" s="509"/>
      <c r="BP8" s="510"/>
      <c r="BQ8" s="508" t="s">
        <v>165</v>
      </c>
      <c r="BR8" s="509"/>
      <c r="BS8" s="510"/>
      <c r="BT8" s="511" t="s">
        <v>49</v>
      </c>
      <c r="BU8" s="512"/>
      <c r="BV8" s="508" t="s">
        <v>166</v>
      </c>
      <c r="BW8" s="509"/>
      <c r="BX8" s="509"/>
      <c r="BY8" s="510"/>
      <c r="BZ8" s="508" t="s">
        <v>165</v>
      </c>
      <c r="CA8" s="509"/>
      <c r="CB8" s="510"/>
      <c r="CC8" s="504" t="s">
        <v>234</v>
      </c>
      <c r="CD8" s="513" t="s">
        <v>230</v>
      </c>
      <c r="CE8" s="504" t="s">
        <v>233</v>
      </c>
      <c r="CF8" s="504" t="s">
        <v>235</v>
      </c>
      <c r="CG8" s="513" t="s">
        <v>230</v>
      </c>
      <c r="CH8" s="504" t="s">
        <v>233</v>
      </c>
      <c r="CI8" s="504" t="s">
        <v>236</v>
      </c>
      <c r="CJ8" s="513" t="s">
        <v>230</v>
      </c>
      <c r="CK8" s="504" t="s">
        <v>233</v>
      </c>
      <c r="DE8" s="515" t="s">
        <v>154</v>
      </c>
      <c r="DF8" s="515"/>
      <c r="DG8" s="515"/>
      <c r="DS8" s="495"/>
      <c r="DT8" s="495"/>
      <c r="DU8" s="65" t="s">
        <v>15</v>
      </c>
      <c r="DV8" s="65" t="s">
        <v>150</v>
      </c>
      <c r="DW8" s="65" t="s">
        <v>152</v>
      </c>
      <c r="DX8" s="65">
        <v>1</v>
      </c>
      <c r="DY8" s="65">
        <v>0</v>
      </c>
    </row>
    <row r="9" spans="1:129" ht="33.799999999999997" customHeight="1" x14ac:dyDescent="0.25">
      <c r="A9" s="504"/>
      <c r="B9" s="504"/>
      <c r="C9" s="504"/>
      <c r="D9" s="504"/>
      <c r="E9" s="504"/>
      <c r="F9" s="504"/>
      <c r="G9" s="504"/>
      <c r="H9" s="504"/>
      <c r="I9" s="504"/>
      <c r="J9" s="504"/>
      <c r="K9" s="504"/>
      <c r="L9" s="504"/>
      <c r="M9" s="504"/>
      <c r="N9" s="88" t="s">
        <v>4</v>
      </c>
      <c r="O9" s="88" t="s">
        <v>5</v>
      </c>
      <c r="P9" s="88" t="s">
        <v>6</v>
      </c>
      <c r="Q9" s="504"/>
      <c r="R9" s="504"/>
      <c r="S9" s="504"/>
      <c r="T9" s="504" t="s">
        <v>171</v>
      </c>
      <c r="U9" s="504" t="s">
        <v>56</v>
      </c>
      <c r="V9" s="504" t="s">
        <v>172</v>
      </c>
      <c r="W9" s="504" t="s">
        <v>173</v>
      </c>
      <c r="X9" s="504" t="s">
        <v>174</v>
      </c>
      <c r="Y9" s="504" t="s">
        <v>175</v>
      </c>
      <c r="Z9" s="504"/>
      <c r="AA9" s="504"/>
      <c r="AB9" s="504"/>
      <c r="AC9" s="88"/>
      <c r="AD9" s="504"/>
      <c r="AE9" s="88"/>
      <c r="AF9" s="504"/>
      <c r="AG9" s="504"/>
      <c r="AH9" s="504"/>
      <c r="AI9" s="88" t="s">
        <v>4</v>
      </c>
      <c r="AJ9" s="88" t="s">
        <v>5</v>
      </c>
      <c r="AK9" s="88" t="s">
        <v>6</v>
      </c>
      <c r="AL9" s="504"/>
      <c r="AM9" s="504"/>
      <c r="AN9" s="504"/>
      <c r="AO9" s="504"/>
      <c r="AP9" s="504"/>
      <c r="AQ9" s="504"/>
      <c r="AR9" s="504"/>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04"/>
      <c r="CD9" s="514"/>
      <c r="CE9" s="504"/>
      <c r="CF9" s="504"/>
      <c r="CG9" s="514"/>
      <c r="CH9" s="504"/>
      <c r="CI9" s="504"/>
      <c r="CJ9" s="514"/>
      <c r="CK9" s="504"/>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16" t="s">
        <v>53</v>
      </c>
      <c r="B10" s="516" t="s">
        <v>194</v>
      </c>
      <c r="C10" s="516" t="s">
        <v>239</v>
      </c>
      <c r="D10" s="517" t="s">
        <v>217</v>
      </c>
      <c r="E10" s="516" t="s">
        <v>289</v>
      </c>
      <c r="F10" s="516" t="s">
        <v>290</v>
      </c>
      <c r="G10" s="516"/>
      <c r="H10" s="516"/>
      <c r="I10" s="516"/>
      <c r="J10" s="516"/>
      <c r="K10" s="516"/>
      <c r="L10" s="516" t="s">
        <v>291</v>
      </c>
      <c r="M10" s="516" t="s">
        <v>292</v>
      </c>
      <c r="N10" s="531" t="s">
        <v>11</v>
      </c>
      <c r="O10" s="531" t="s">
        <v>14</v>
      </c>
      <c r="P10" s="531"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33">
        <f>(IF(AD10="Fuerte",100,IF(AD10="Moderado",50,0))+IF(AD11="Fuerte",100,IF(AD11="Moderado",50,0))+(IF(AD12="Fuerte",100,IF(AD12="Moderado",50,0))+IF(AD13="Fuerte",100,IF(AD13="Moderado",50,0))+IF(AD14="Fuerte",100,IF(AD14="Moderado",50,0)))/5)</f>
        <v>260</v>
      </c>
      <c r="AF10" s="531" t="str">
        <f>IF(AE10&gt;=100,"Fuerte",IF(OR(AE10=99,AE10&gt;=50),"Moderado","Débil"))</f>
        <v>Fuerte</v>
      </c>
      <c r="AG10" s="531" t="s">
        <v>150</v>
      </c>
      <c r="AH10" s="531" t="s">
        <v>152</v>
      </c>
      <c r="AI10" s="531" t="str">
        <f>VLOOKUP(IF(DE10=0,DE10+1,IF(DE10&lt;0,DE10+2,DE10)),[9]Validacion!$J$15:$K$19,2,FALSE)</f>
        <v>Rara Vez</v>
      </c>
      <c r="AJ10" s="531" t="str">
        <f>VLOOKUP(IF(DG10=0,DG10+1,DG10),[9]Validacion!$J$23:$K$27,2,FALSE)</f>
        <v>Mayor</v>
      </c>
      <c r="AK10" s="531" t="str">
        <f>INDEX([9]Validacion!$C$15:$G$19,IF(DE10=0,DE10+1,IF(DE10&lt;0,DE10+2,'Mapa de Riesgos'!DE10:DE14)),IF(DG10=0,DG10+1,'Mapa de Riesgos'!DG10:DG14))</f>
        <v>Alta</v>
      </c>
      <c r="AL10" s="532" t="s">
        <v>226</v>
      </c>
      <c r="AM10" s="85" t="s">
        <v>294</v>
      </c>
      <c r="AN10" s="85" t="s">
        <v>295</v>
      </c>
      <c r="AO10" s="93" t="s">
        <v>296</v>
      </c>
      <c r="AP10" s="84">
        <v>43467</v>
      </c>
      <c r="AQ10" s="84">
        <v>43830</v>
      </c>
      <c r="AR10" s="93" t="s">
        <v>297</v>
      </c>
      <c r="AS10" s="20"/>
      <c r="AT10" s="20"/>
      <c r="AU10" s="12"/>
      <c r="AV10" s="93"/>
      <c r="AW10" s="93"/>
      <c r="AX10" s="107"/>
      <c r="AY10" s="528"/>
      <c r="AZ10" s="91"/>
      <c r="BA10" s="528"/>
      <c r="BB10" s="20"/>
      <c r="BC10" s="93"/>
      <c r="BD10" s="85"/>
      <c r="BE10" s="85"/>
      <c r="BF10" s="16"/>
      <c r="BG10" s="86"/>
      <c r="BH10" s="519"/>
      <c r="BI10" s="519"/>
      <c r="BJ10" s="522"/>
      <c r="BK10" s="20"/>
      <c r="BL10" s="93"/>
      <c r="BM10" s="85"/>
      <c r="BN10" s="85"/>
      <c r="BO10" s="18"/>
      <c r="BP10" s="86"/>
      <c r="BQ10" s="519"/>
      <c r="BR10" s="519"/>
      <c r="BS10" s="522"/>
      <c r="BT10" s="17"/>
      <c r="BU10" s="17"/>
      <c r="BV10" s="17"/>
      <c r="BW10" s="17"/>
      <c r="BX10" s="17"/>
      <c r="BY10" s="17"/>
      <c r="BZ10" s="17"/>
      <c r="CA10" s="17"/>
      <c r="CB10" s="17"/>
      <c r="CC10" s="93"/>
      <c r="CD10" s="93"/>
      <c r="CE10" s="93"/>
      <c r="CF10" s="93"/>
      <c r="CG10" s="93"/>
      <c r="CH10" s="93"/>
      <c r="CI10" s="93"/>
      <c r="CJ10" s="93"/>
      <c r="CK10" s="93"/>
      <c r="CY10" s="525">
        <f>VLOOKUP(N10,[9]Validacion!$I$15:$M$19,2,FALSE)</f>
        <v>1</v>
      </c>
      <c r="CZ10" s="525">
        <f>VLOOKUP(O10,[9]Validacion!$I$23:$J$27,2,FALSE)</f>
        <v>4</v>
      </c>
      <c r="DD10" s="525">
        <f>VLOOKUP($N10,[9]Validacion!$I$15:$M$19,2,FALSE)</f>
        <v>1</v>
      </c>
      <c r="DE10" s="525">
        <f>IF(AF10="Fuerte",DD10-2,IF(AND(AF10="Moderado",AG10="Directamente",AH10="Directamente"),DD10-1,IF(AND(AF10="Moderado",AG10="No Disminuye",AH10="Directamente"),DD10,IF(AND(AF10="Moderado",AG10="Directamente",AH10="No Disminuye"),DD10-1,DD10))))</f>
        <v>-1</v>
      </c>
      <c r="DF10" s="525">
        <f>VLOOKUP($O10,[9]Validacion!$I$23:$J$27,2,FALSE)</f>
        <v>4</v>
      </c>
      <c r="DG10" s="534">
        <f>IF(AF10="Fuerte",DF10,IF(AND(AF10="Moderado",AG10="Directamente",AH10="Directamente"),DF10-1,IF(AND(AF10="Moderado",AG10="No Disminuye",AH10="Directamente"),DF10-1,IF(AND(AF10="Moderado",AG10="Directamente",AH10="No Disminuye"),DF10,DF10))))</f>
        <v>4</v>
      </c>
    </row>
    <row r="11" spans="1:129" s="11" customFormat="1" ht="92.25" customHeight="1" x14ac:dyDescent="0.25">
      <c r="A11" s="516"/>
      <c r="B11" s="516"/>
      <c r="C11" s="516"/>
      <c r="D11" s="517"/>
      <c r="E11" s="516"/>
      <c r="F11" s="516"/>
      <c r="G11" s="516"/>
      <c r="H11" s="516"/>
      <c r="I11" s="516"/>
      <c r="J11" s="516"/>
      <c r="K11" s="516"/>
      <c r="L11" s="516"/>
      <c r="M11" s="516"/>
      <c r="N11" s="531"/>
      <c r="O11" s="531"/>
      <c r="P11" s="531"/>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33"/>
      <c r="AF11" s="531"/>
      <c r="AG11" s="531"/>
      <c r="AH11" s="531"/>
      <c r="AI11" s="531"/>
      <c r="AJ11" s="531"/>
      <c r="AK11" s="531"/>
      <c r="AL11" s="532"/>
      <c r="AM11" s="85" t="s">
        <v>299</v>
      </c>
      <c r="AN11" s="85" t="s">
        <v>300</v>
      </c>
      <c r="AO11" s="93" t="s">
        <v>296</v>
      </c>
      <c r="AP11" s="84">
        <v>43467</v>
      </c>
      <c r="AQ11" s="84">
        <v>43830</v>
      </c>
      <c r="AR11" s="93" t="s">
        <v>301</v>
      </c>
      <c r="AS11" s="20"/>
      <c r="AT11" s="20"/>
      <c r="AU11" s="91"/>
      <c r="AV11" s="91"/>
      <c r="AW11" s="91"/>
      <c r="AX11" s="107"/>
      <c r="AY11" s="529"/>
      <c r="AZ11" s="99"/>
      <c r="BA11" s="529"/>
      <c r="BB11" s="20"/>
      <c r="BC11" s="20"/>
      <c r="BD11" s="85"/>
      <c r="BE11" s="85"/>
      <c r="BF11" s="16"/>
      <c r="BG11" s="86"/>
      <c r="BH11" s="520"/>
      <c r="BI11" s="520"/>
      <c r="BJ11" s="523"/>
      <c r="BK11" s="20"/>
      <c r="BL11" s="20"/>
      <c r="BM11" s="85"/>
      <c r="BN11" s="85"/>
      <c r="BO11" s="19"/>
      <c r="BP11" s="86"/>
      <c r="BQ11" s="520"/>
      <c r="BR11" s="520"/>
      <c r="BS11" s="523"/>
      <c r="BT11" s="17"/>
      <c r="BU11" s="17"/>
      <c r="BV11" s="17"/>
      <c r="BW11" s="17"/>
      <c r="BX11" s="17"/>
      <c r="BY11" s="17"/>
      <c r="BZ11" s="17"/>
      <c r="CA11" s="17"/>
      <c r="CB11" s="17"/>
      <c r="CC11" s="93"/>
      <c r="CD11" s="93"/>
      <c r="CE11" s="93"/>
      <c r="CF11" s="93"/>
      <c r="CG11" s="93"/>
      <c r="CH11" s="93"/>
      <c r="CI11" s="93"/>
      <c r="CJ11" s="93"/>
      <c r="CK11" s="93"/>
      <c r="CY11" s="526"/>
      <c r="CZ11" s="526"/>
      <c r="DD11" s="526"/>
      <c r="DE11" s="526"/>
      <c r="DF11" s="526"/>
      <c r="DG11" s="534"/>
    </row>
    <row r="12" spans="1:129" s="11" customFormat="1" ht="101.25" customHeight="1" x14ac:dyDescent="0.25">
      <c r="A12" s="516"/>
      <c r="B12" s="516"/>
      <c r="C12" s="516"/>
      <c r="D12" s="517"/>
      <c r="E12" s="516"/>
      <c r="F12" s="516"/>
      <c r="G12" s="516"/>
      <c r="H12" s="516"/>
      <c r="I12" s="516"/>
      <c r="J12" s="516"/>
      <c r="K12" s="516"/>
      <c r="L12" s="516"/>
      <c r="M12" s="516"/>
      <c r="N12" s="531"/>
      <c r="O12" s="531"/>
      <c r="P12" s="531"/>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33"/>
      <c r="AF12" s="531"/>
      <c r="AG12" s="531"/>
      <c r="AH12" s="531"/>
      <c r="AI12" s="531"/>
      <c r="AJ12" s="531"/>
      <c r="AK12" s="531"/>
      <c r="AL12" s="532"/>
      <c r="AM12" s="85" t="s">
        <v>303</v>
      </c>
      <c r="AN12" s="85" t="s">
        <v>304</v>
      </c>
      <c r="AO12" s="93" t="s">
        <v>296</v>
      </c>
      <c r="AP12" s="84">
        <v>43467</v>
      </c>
      <c r="AQ12" s="84">
        <v>43830</v>
      </c>
      <c r="AR12" s="93" t="s">
        <v>305</v>
      </c>
      <c r="AS12" s="20"/>
      <c r="AT12" s="20"/>
      <c r="AU12" s="91"/>
      <c r="AV12" s="91"/>
      <c r="AW12" s="91"/>
      <c r="AX12" s="107"/>
      <c r="AY12" s="529"/>
      <c r="AZ12" s="99"/>
      <c r="BA12" s="529"/>
      <c r="BB12" s="20"/>
      <c r="BC12" s="20"/>
      <c r="BD12" s="85"/>
      <c r="BE12" s="85"/>
      <c r="BF12" s="16"/>
      <c r="BG12" s="86"/>
      <c r="BH12" s="520"/>
      <c r="BI12" s="520"/>
      <c r="BJ12" s="523"/>
      <c r="BK12" s="20"/>
      <c r="BL12" s="20"/>
      <c r="BM12" s="85"/>
      <c r="BN12" s="85"/>
      <c r="BO12" s="19"/>
      <c r="BP12" s="86"/>
      <c r="BQ12" s="520"/>
      <c r="BR12" s="520"/>
      <c r="BS12" s="523"/>
      <c r="BT12" s="17"/>
      <c r="BU12" s="17"/>
      <c r="BV12" s="17"/>
      <c r="BW12" s="17"/>
      <c r="BX12" s="17"/>
      <c r="BY12" s="17"/>
      <c r="BZ12" s="17"/>
      <c r="CA12" s="17"/>
      <c r="CB12" s="17"/>
      <c r="CC12" s="93"/>
      <c r="CD12" s="93"/>
      <c r="CE12" s="93"/>
      <c r="CF12" s="93"/>
      <c r="CG12" s="93"/>
      <c r="CH12" s="93"/>
      <c r="CI12" s="93"/>
      <c r="CJ12" s="93"/>
      <c r="CK12" s="93"/>
      <c r="CY12" s="526"/>
      <c r="CZ12" s="526"/>
      <c r="DD12" s="526"/>
      <c r="DE12" s="526"/>
      <c r="DF12" s="526"/>
      <c r="DG12" s="534"/>
    </row>
    <row r="13" spans="1:129" s="11" customFormat="1" ht="68.95" customHeight="1" x14ac:dyDescent="0.25">
      <c r="A13" s="516"/>
      <c r="B13" s="516"/>
      <c r="C13" s="516"/>
      <c r="D13" s="517"/>
      <c r="E13" s="516"/>
      <c r="F13" s="516"/>
      <c r="G13" s="516"/>
      <c r="H13" s="516"/>
      <c r="I13" s="516"/>
      <c r="J13" s="516"/>
      <c r="K13" s="516"/>
      <c r="L13" s="516"/>
      <c r="M13" s="516"/>
      <c r="N13" s="531"/>
      <c r="O13" s="531"/>
      <c r="P13" s="531"/>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33"/>
      <c r="AF13" s="531"/>
      <c r="AG13" s="531"/>
      <c r="AH13" s="531"/>
      <c r="AI13" s="531"/>
      <c r="AJ13" s="531"/>
      <c r="AK13" s="531"/>
      <c r="AL13" s="532"/>
      <c r="AM13" s="85" t="s">
        <v>307</v>
      </c>
      <c r="AN13" s="85" t="s">
        <v>308</v>
      </c>
      <c r="AO13" s="93" t="s">
        <v>296</v>
      </c>
      <c r="AP13" s="84">
        <v>43467</v>
      </c>
      <c r="AQ13" s="84">
        <v>43830</v>
      </c>
      <c r="AR13" s="93" t="s">
        <v>309</v>
      </c>
      <c r="AS13" s="20"/>
      <c r="AT13" s="20"/>
      <c r="AU13" s="91"/>
      <c r="AV13" s="528"/>
      <c r="AW13" s="528"/>
      <c r="AX13" s="535"/>
      <c r="AY13" s="529"/>
      <c r="AZ13" s="99"/>
      <c r="BA13" s="529"/>
      <c r="BB13" s="20"/>
      <c r="BC13" s="20"/>
      <c r="BD13" s="85"/>
      <c r="BE13" s="85"/>
      <c r="BF13" s="16"/>
      <c r="BG13" s="86"/>
      <c r="BH13" s="520"/>
      <c r="BI13" s="520"/>
      <c r="BJ13" s="523"/>
      <c r="BK13" s="20"/>
      <c r="BL13" s="20"/>
      <c r="BM13" s="85"/>
      <c r="BN13" s="85"/>
      <c r="BO13" s="19"/>
      <c r="BP13" s="86"/>
      <c r="BQ13" s="520"/>
      <c r="BR13" s="520"/>
      <c r="BS13" s="523"/>
      <c r="BT13" s="17"/>
      <c r="BU13" s="17"/>
      <c r="BV13" s="17"/>
      <c r="BW13" s="17"/>
      <c r="BX13" s="17"/>
      <c r="BY13" s="17"/>
      <c r="BZ13" s="17"/>
      <c r="CA13" s="17"/>
      <c r="CB13" s="17"/>
      <c r="CC13" s="93"/>
      <c r="CD13" s="93"/>
      <c r="CE13" s="93"/>
      <c r="CF13" s="93"/>
      <c r="CG13" s="93"/>
      <c r="CH13" s="93"/>
      <c r="CI13" s="93"/>
      <c r="CJ13" s="93"/>
      <c r="CK13" s="93"/>
      <c r="CY13" s="526"/>
      <c r="CZ13" s="526"/>
      <c r="DD13" s="526"/>
      <c r="DE13" s="526"/>
      <c r="DF13" s="526"/>
      <c r="DG13" s="534"/>
    </row>
    <row r="14" spans="1:129" s="11" customFormat="1" ht="102.75" customHeight="1" x14ac:dyDescent="0.25">
      <c r="A14" s="516"/>
      <c r="B14" s="516"/>
      <c r="C14" s="516"/>
      <c r="D14" s="517"/>
      <c r="E14" s="516"/>
      <c r="F14" s="516"/>
      <c r="G14" s="516"/>
      <c r="H14" s="516"/>
      <c r="I14" s="516"/>
      <c r="J14" s="516"/>
      <c r="K14" s="516"/>
      <c r="L14" s="516"/>
      <c r="M14" s="516"/>
      <c r="N14" s="531"/>
      <c r="O14" s="531"/>
      <c r="P14" s="531"/>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33"/>
      <c r="AF14" s="531"/>
      <c r="AG14" s="531"/>
      <c r="AH14" s="531"/>
      <c r="AI14" s="531"/>
      <c r="AJ14" s="531"/>
      <c r="AK14" s="531"/>
      <c r="AL14" s="532"/>
      <c r="AM14" s="85" t="s">
        <v>311</v>
      </c>
      <c r="AN14" s="85" t="s">
        <v>312</v>
      </c>
      <c r="AO14" s="93" t="s">
        <v>296</v>
      </c>
      <c r="AP14" s="84">
        <v>43467</v>
      </c>
      <c r="AQ14" s="84">
        <v>43830</v>
      </c>
      <c r="AR14" s="93" t="s">
        <v>313</v>
      </c>
      <c r="AS14" s="20"/>
      <c r="AT14" s="20"/>
      <c r="AU14" s="92"/>
      <c r="AV14" s="530"/>
      <c r="AW14" s="530"/>
      <c r="AX14" s="536"/>
      <c r="AY14" s="530"/>
      <c r="AZ14" s="92"/>
      <c r="BA14" s="530"/>
      <c r="BB14" s="20"/>
      <c r="BC14" s="20"/>
      <c r="BD14" s="85"/>
      <c r="BE14" s="85"/>
      <c r="BF14" s="90"/>
      <c r="BG14" s="86"/>
      <c r="BH14" s="521"/>
      <c r="BI14" s="521"/>
      <c r="BJ14" s="524"/>
      <c r="BK14" s="20"/>
      <c r="BL14" s="20"/>
      <c r="BM14" s="85"/>
      <c r="BN14" s="85"/>
      <c r="BO14" s="90"/>
      <c r="BP14" s="86"/>
      <c r="BQ14" s="521"/>
      <c r="BR14" s="521"/>
      <c r="BS14" s="524"/>
      <c r="BT14" s="17"/>
      <c r="BU14" s="17"/>
      <c r="BV14" s="17"/>
      <c r="BW14" s="17"/>
      <c r="BX14" s="17"/>
      <c r="BY14" s="17"/>
      <c r="BZ14" s="17"/>
      <c r="CA14" s="17"/>
      <c r="CB14" s="17"/>
      <c r="CC14" s="93"/>
      <c r="CD14" s="93"/>
      <c r="CE14" s="93"/>
      <c r="CF14" s="93"/>
      <c r="CG14" s="93"/>
      <c r="CH14" s="93"/>
      <c r="CI14" s="93"/>
      <c r="CJ14" s="93"/>
      <c r="CK14" s="93"/>
      <c r="CY14" s="527"/>
      <c r="CZ14" s="527"/>
      <c r="DD14" s="526"/>
      <c r="DE14" s="526"/>
      <c r="DF14" s="526"/>
      <c r="DG14" s="534"/>
    </row>
    <row r="15" spans="1:129" ht="121.75" customHeight="1" x14ac:dyDescent="0.25">
      <c r="A15" s="516" t="s">
        <v>22</v>
      </c>
      <c r="B15" s="516" t="s">
        <v>194</v>
      </c>
      <c r="C15" s="516" t="s">
        <v>194</v>
      </c>
      <c r="D15" s="518" t="s">
        <v>201</v>
      </c>
      <c r="E15" s="516" t="s">
        <v>314</v>
      </c>
      <c r="F15" s="516" t="s">
        <v>315</v>
      </c>
      <c r="L15" s="516" t="s">
        <v>316</v>
      </c>
      <c r="M15" s="516" t="s">
        <v>317</v>
      </c>
      <c r="N15" s="531" t="s">
        <v>10</v>
      </c>
      <c r="O15" s="531" t="s">
        <v>14</v>
      </c>
      <c r="P15" s="531"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33">
        <f>(IF(AD15="Fuerte",100,IF(AD15="Moderado",50,0))+IF(AD16="Fuerte",100,IF(AD16="Moderado",50,0))+IF(AD17="Fuerte",100,IF(AD17="Moderado",50,0)))/3</f>
        <v>100</v>
      </c>
      <c r="AF15" s="531" t="str">
        <f>IF(AE15=100,"Fuerte",IF(OR(AE15=99,AE15&gt;=50),"Moderado","Débil"))</f>
        <v>Fuerte</v>
      </c>
      <c r="AG15" s="531" t="s">
        <v>150</v>
      </c>
      <c r="AH15" s="531" t="s">
        <v>152</v>
      </c>
      <c r="AI15" s="531" t="str">
        <f>VLOOKUP(IF(DE15=0,DE15+1,DE15),[9]Validacion!$J$15:$K$19,2,FALSE)</f>
        <v>Rara Vez</v>
      </c>
      <c r="AJ15" s="531" t="str">
        <f>VLOOKUP(IF(DG15=0,DG15+1,DG15),[9]Validacion!$J$23:$K$27,2,FALSE)</f>
        <v>Mayor</v>
      </c>
      <c r="AK15" s="531" t="str">
        <f>INDEX([9]Validacion!$C$15:$G$19,IF(DE15=0,DE15+1,'Mapa de Riesgos'!DE15:DE17),IF(DG15=0,DG15+1,'Mapa de Riesgos'!DG15:DG17))</f>
        <v>Alta</v>
      </c>
      <c r="AL15" s="531" t="s">
        <v>226</v>
      </c>
      <c r="AM15" s="93" t="s">
        <v>319</v>
      </c>
      <c r="AN15" s="93" t="s">
        <v>320</v>
      </c>
      <c r="AO15" s="93" t="s">
        <v>22</v>
      </c>
      <c r="AP15" s="84">
        <v>43467</v>
      </c>
      <c r="AQ15" s="84">
        <v>43830</v>
      </c>
      <c r="AR15" s="93" t="s">
        <v>321</v>
      </c>
      <c r="AS15" s="93"/>
      <c r="AT15" s="93"/>
      <c r="AU15" s="93"/>
      <c r="AV15" s="93"/>
      <c r="AW15" s="115"/>
      <c r="AX15" s="86"/>
      <c r="AY15" s="525"/>
      <c r="AZ15" s="94"/>
      <c r="BA15" s="525"/>
      <c r="BB15" s="116"/>
      <c r="BC15" s="116"/>
      <c r="BD15" s="116"/>
      <c r="BE15" s="116"/>
      <c r="BF15" s="117"/>
      <c r="BG15" s="118"/>
      <c r="BH15" s="545"/>
      <c r="BI15" s="545"/>
      <c r="BJ15" s="554"/>
      <c r="BK15" s="116"/>
      <c r="BL15" s="116"/>
      <c r="BM15" s="116"/>
      <c r="BN15" s="116"/>
      <c r="BO15" s="117"/>
      <c r="BP15" s="118"/>
      <c r="BQ15" s="545"/>
      <c r="BR15" s="545"/>
      <c r="BS15" s="522"/>
      <c r="BT15" s="119"/>
      <c r="BU15" s="119"/>
      <c r="BV15" s="119"/>
      <c r="BW15" s="119"/>
      <c r="BX15" s="119"/>
      <c r="BY15" s="119"/>
      <c r="BZ15" s="119"/>
      <c r="CA15" s="119"/>
      <c r="CB15" s="119"/>
      <c r="CC15" s="93"/>
      <c r="CD15" s="93"/>
      <c r="CE15" s="93"/>
      <c r="CF15" s="93"/>
      <c r="CG15" s="93"/>
      <c r="CH15" s="93"/>
      <c r="CI15" s="93"/>
      <c r="CJ15" s="93"/>
      <c r="CK15" s="93"/>
      <c r="CM15" s="548"/>
      <c r="CY15" s="525">
        <f>VLOOKUP(N15,[9]Validacion!$I$15:$M$19,2,FALSE)</f>
        <v>2</v>
      </c>
      <c r="CZ15" s="525">
        <f>VLOOKUP(O15,[9]Validacion!$I$23:$J$27,2,FALSE)</f>
        <v>4</v>
      </c>
      <c r="DD15" s="525">
        <f>VLOOKUP($N15,[9]Validacion!$I$15:$M$19,2,FALSE)</f>
        <v>2</v>
      </c>
      <c r="DE15" s="525">
        <f>IF(AF15="Fuerte",DD15-2,IF(AND(AF15="Moderado",AG15="Directamente",AH15="Directamente"),DD15-1,IF(AND(AF15="Moderado",AG15="No Disminuye",AH15="Directamente"),DD15,IF(AND(AF15="Moderado",AG15="Directamente",AH15="No Disminuye"),DD15-1,DD15))))</f>
        <v>0</v>
      </c>
      <c r="DF15" s="525">
        <f>VLOOKUP($O15,[9]Validacion!$I$23:$J$27,2,FALSE)</f>
        <v>4</v>
      </c>
      <c r="DG15" s="534">
        <f>IF(AF15="Fuerte",DF15,IF(AND(AF15="Moderado",AG15="Directamente",AH15="Directamente"),DF15-1,IF(AND(AF15="Moderado",AG15="No Disminuye",AH15="Directamente"),DF15-1,IF(AND(AF15="Moderado",AG15="Directamente",AH15="No Disminuye"),DF15,DF15))))</f>
        <v>4</v>
      </c>
    </row>
    <row r="16" spans="1:129" ht="87.8" customHeight="1" x14ac:dyDescent="0.25">
      <c r="A16" s="516"/>
      <c r="B16" s="516"/>
      <c r="C16" s="516"/>
      <c r="D16" s="518"/>
      <c r="E16" s="516"/>
      <c r="F16" s="516"/>
      <c r="L16" s="516"/>
      <c r="M16" s="516"/>
      <c r="N16" s="531"/>
      <c r="O16" s="531"/>
      <c r="P16" s="531"/>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33"/>
      <c r="AF16" s="531"/>
      <c r="AG16" s="531"/>
      <c r="AH16" s="531"/>
      <c r="AI16" s="531"/>
      <c r="AJ16" s="531"/>
      <c r="AK16" s="531"/>
      <c r="AL16" s="531"/>
      <c r="AM16" s="93" t="s">
        <v>323</v>
      </c>
      <c r="AN16" s="93" t="s">
        <v>324</v>
      </c>
      <c r="AO16" s="93" t="s">
        <v>22</v>
      </c>
      <c r="AP16" s="84">
        <v>43467</v>
      </c>
      <c r="AQ16" s="84">
        <v>43830</v>
      </c>
      <c r="AR16" s="93" t="s">
        <v>325</v>
      </c>
      <c r="AS16" s="93"/>
      <c r="AT16" s="93"/>
      <c r="AU16" s="528"/>
      <c r="AV16" s="528"/>
      <c r="AW16" s="539"/>
      <c r="AX16" s="541"/>
      <c r="AY16" s="526"/>
      <c r="AZ16" s="95"/>
      <c r="BA16" s="526"/>
      <c r="BB16" s="116"/>
      <c r="BC16" s="116"/>
      <c r="BD16" s="543"/>
      <c r="BE16" s="543"/>
      <c r="BF16" s="552"/>
      <c r="BG16" s="537"/>
      <c r="BH16" s="546"/>
      <c r="BI16" s="546"/>
      <c r="BJ16" s="555"/>
      <c r="BK16" s="116"/>
      <c r="BL16" s="116"/>
      <c r="BM16" s="543"/>
      <c r="BN16" s="543"/>
      <c r="BO16" s="552"/>
      <c r="BP16" s="537"/>
      <c r="BQ16" s="546"/>
      <c r="BR16" s="546"/>
      <c r="BS16" s="523"/>
      <c r="BT16" s="97"/>
      <c r="BU16" s="97"/>
      <c r="BV16" s="522"/>
      <c r="BW16" s="522"/>
      <c r="BX16" s="522"/>
      <c r="BY16" s="522"/>
      <c r="BZ16" s="522"/>
      <c r="CA16" s="97"/>
      <c r="CB16" s="522"/>
      <c r="CC16" s="93"/>
      <c r="CD16" s="93"/>
      <c r="CE16" s="93"/>
      <c r="CF16" s="93"/>
      <c r="CG16" s="93"/>
      <c r="CH16" s="93"/>
      <c r="CI16" s="93"/>
      <c r="CJ16" s="93"/>
      <c r="CK16" s="93"/>
      <c r="CM16" s="548"/>
      <c r="CY16" s="526"/>
      <c r="CZ16" s="526"/>
      <c r="DD16" s="526"/>
      <c r="DE16" s="526"/>
      <c r="DF16" s="526"/>
      <c r="DG16" s="534"/>
    </row>
    <row r="17" spans="1:112" ht="74.25" customHeight="1" x14ac:dyDescent="0.25">
      <c r="A17" s="516"/>
      <c r="B17" s="516"/>
      <c r="C17" s="516"/>
      <c r="D17" s="518"/>
      <c r="E17" s="516"/>
      <c r="F17" s="516"/>
      <c r="G17" s="111"/>
      <c r="H17" s="111"/>
      <c r="I17" s="111"/>
      <c r="J17" s="111"/>
      <c r="K17" s="111"/>
      <c r="L17" s="516"/>
      <c r="M17" s="516"/>
      <c r="N17" s="531"/>
      <c r="O17" s="531"/>
      <c r="P17" s="531"/>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33"/>
      <c r="AF17" s="531"/>
      <c r="AG17" s="531"/>
      <c r="AH17" s="531"/>
      <c r="AI17" s="531"/>
      <c r="AJ17" s="531"/>
      <c r="AK17" s="531"/>
      <c r="AL17" s="531"/>
      <c r="AM17" s="93" t="s">
        <v>327</v>
      </c>
      <c r="AN17" s="93" t="s">
        <v>328</v>
      </c>
      <c r="AO17" s="93" t="s">
        <v>22</v>
      </c>
      <c r="AP17" s="84">
        <v>43467</v>
      </c>
      <c r="AQ17" s="84">
        <v>43830</v>
      </c>
      <c r="AR17" s="93" t="s">
        <v>329</v>
      </c>
      <c r="AS17" s="93"/>
      <c r="AT17" s="85"/>
      <c r="AU17" s="530"/>
      <c r="AV17" s="530"/>
      <c r="AW17" s="540"/>
      <c r="AX17" s="542"/>
      <c r="AY17" s="527"/>
      <c r="AZ17" s="96"/>
      <c r="BA17" s="527"/>
      <c r="BB17" s="116"/>
      <c r="BC17" s="120"/>
      <c r="BD17" s="544"/>
      <c r="BE17" s="544"/>
      <c r="BF17" s="553"/>
      <c r="BG17" s="538"/>
      <c r="BH17" s="547"/>
      <c r="BI17" s="547"/>
      <c r="BJ17" s="556"/>
      <c r="BK17" s="116"/>
      <c r="BL17" s="120"/>
      <c r="BM17" s="544"/>
      <c r="BN17" s="544"/>
      <c r="BO17" s="553"/>
      <c r="BP17" s="538"/>
      <c r="BQ17" s="547"/>
      <c r="BR17" s="547"/>
      <c r="BS17" s="524"/>
      <c r="BT17" s="98"/>
      <c r="BU17" s="98"/>
      <c r="BV17" s="524"/>
      <c r="BW17" s="524"/>
      <c r="BX17" s="524"/>
      <c r="BY17" s="524"/>
      <c r="BZ17" s="524"/>
      <c r="CA17" s="98"/>
      <c r="CB17" s="524"/>
      <c r="CC17" s="93"/>
      <c r="CD17" s="93"/>
      <c r="CE17" s="93"/>
      <c r="CF17" s="93"/>
      <c r="CG17" s="93"/>
      <c r="CH17" s="93"/>
      <c r="CI17" s="93"/>
      <c r="CJ17" s="93"/>
      <c r="CK17" s="93"/>
      <c r="CM17" s="548"/>
      <c r="CY17" s="527"/>
      <c r="CZ17" s="527"/>
      <c r="DD17" s="526"/>
      <c r="DE17" s="526"/>
      <c r="DF17" s="526"/>
      <c r="DG17" s="534"/>
    </row>
    <row r="18" spans="1:112" ht="108" customHeight="1" x14ac:dyDescent="0.25">
      <c r="A18" s="516" t="s">
        <v>330</v>
      </c>
      <c r="B18" s="516" t="s">
        <v>197</v>
      </c>
      <c r="C18" s="516" t="s">
        <v>197</v>
      </c>
      <c r="D18" s="549" t="s">
        <v>198</v>
      </c>
      <c r="E18" s="550" t="s">
        <v>331</v>
      </c>
      <c r="F18" s="551" t="s">
        <v>332</v>
      </c>
      <c r="G18" s="9" t="s">
        <v>45</v>
      </c>
      <c r="H18" s="9" t="s">
        <v>45</v>
      </c>
      <c r="I18" s="9" t="s">
        <v>45</v>
      </c>
      <c r="J18" s="9" t="s">
        <v>45</v>
      </c>
      <c r="K18" s="9" t="s">
        <v>45</v>
      </c>
      <c r="L18" s="551" t="s">
        <v>333</v>
      </c>
      <c r="M18" s="551" t="s">
        <v>334</v>
      </c>
      <c r="N18" s="531" t="s">
        <v>9</v>
      </c>
      <c r="O18" s="531" t="s">
        <v>14</v>
      </c>
      <c r="P18" s="531" t="str">
        <f>INDEX([9]Validacion!$C$15:$G$19,'Mapa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 t="shared" ref="AA18:AA26" si="4">IF(Z18&gt;=96,"Fuerte",IF(OR(Z18=95,Z18&gt;=86),"Moderado","Débil"))</f>
        <v>Fuerte</v>
      </c>
      <c r="AB18" s="90" t="s">
        <v>141</v>
      </c>
      <c r="AC18" s="21">
        <f t="shared" si="2"/>
        <v>200</v>
      </c>
      <c r="AD18" s="21" t="str">
        <f t="shared" si="3"/>
        <v>Fuerte</v>
      </c>
      <c r="AE18" s="533">
        <f>(IF(AD18="Fuerte",100,IF(AD18="Moderado",50,0))+IF(AD19="Fuerte",100,IF(AD19="Moderado",50,0))+IF(AD20="Fuerte",100,IF(AD20="Moderado",50,0)))/3</f>
        <v>100</v>
      </c>
      <c r="AF18" s="531" t="str">
        <f>IF(AE18=100,"Fuerte",IF(OR(AE18=99,AE18&gt;=50),"Moderado","Débil"))</f>
        <v>Fuerte</v>
      </c>
      <c r="AG18" s="531" t="s">
        <v>150</v>
      </c>
      <c r="AH18" s="531" t="s">
        <v>152</v>
      </c>
      <c r="AI18" s="531" t="str">
        <f>VLOOKUP(IF(DE18=0,DE18+1,IF(DE18&lt;0,DE18+2,DE18)),[9]Validacion!$J$15:$K$19,2,FALSE)</f>
        <v>Rara Vez</v>
      </c>
      <c r="AJ18" s="531" t="str">
        <f>VLOOKUP(IF(DG18=0,DG18+1,DG18),[9]Validacion!$J$23:$K$27,2,FALSE)</f>
        <v>Mayor</v>
      </c>
      <c r="AK18" s="531" t="str">
        <f>INDEX([9]Validacion!$C$15:$G$19,IF(DE18=0,DE18+1,IF(DE18&lt;0,DE18+2,'Mapa de Riesgos'!DE18:DE20)),IF(DG18=0,DG18+1,'Mapa de Riesgos'!DG18:DG20))</f>
        <v>Alta</v>
      </c>
      <c r="AL18" s="531" t="s">
        <v>226</v>
      </c>
      <c r="AM18" s="116" t="s">
        <v>336</v>
      </c>
      <c r="AN18" s="116" t="s">
        <v>337</v>
      </c>
      <c r="AO18" s="93" t="s">
        <v>338</v>
      </c>
      <c r="AP18" s="84">
        <v>43525</v>
      </c>
      <c r="AQ18" s="84">
        <v>43830</v>
      </c>
      <c r="AR18" s="93" t="s">
        <v>339</v>
      </c>
      <c r="AS18" s="93"/>
      <c r="AT18" s="93"/>
      <c r="AU18" s="93"/>
      <c r="AV18" s="93"/>
      <c r="AW18" s="121"/>
      <c r="AX18" s="86"/>
      <c r="AY18" s="525"/>
      <c r="AZ18" s="94"/>
      <c r="BA18" s="525"/>
      <c r="BB18" s="116"/>
      <c r="BC18" s="116"/>
      <c r="BD18" s="116"/>
      <c r="BE18" s="116"/>
      <c r="BF18" s="122"/>
      <c r="BG18" s="118"/>
      <c r="BH18" s="545"/>
      <c r="BI18" s="545"/>
      <c r="BJ18" s="543" t="s">
        <v>340</v>
      </c>
      <c r="BK18" s="116"/>
      <c r="BL18" s="116"/>
      <c r="BM18" s="116"/>
      <c r="BN18" s="116"/>
      <c r="BO18" s="122"/>
      <c r="BP18" s="118"/>
      <c r="BQ18" s="545"/>
      <c r="BR18" s="545"/>
      <c r="BS18" s="543"/>
      <c r="BT18" s="119"/>
      <c r="BU18" s="119"/>
      <c r="BV18" s="119"/>
      <c r="BW18" s="119"/>
      <c r="BX18" s="119"/>
      <c r="BY18" s="119"/>
      <c r="BZ18" s="119"/>
      <c r="CA18" s="119"/>
      <c r="CB18" s="119"/>
      <c r="CC18" s="93"/>
      <c r="CD18" s="93"/>
      <c r="CE18" s="93"/>
      <c r="CF18" s="93"/>
      <c r="CG18" s="93"/>
      <c r="CH18" s="93"/>
      <c r="CI18" s="93"/>
      <c r="CJ18" s="93"/>
      <c r="CK18" s="93"/>
      <c r="CY18" s="525">
        <f>VLOOKUP(N18,[9]Validacion!$I$15:$M$19,2,FALSE)</f>
        <v>3</v>
      </c>
      <c r="CZ18" s="525">
        <f>VLOOKUP(O18,[9]Validacion!$I$23:$J$27,2,FALSE)</f>
        <v>4</v>
      </c>
      <c r="DD18" s="525">
        <f>VLOOKUP($N18,[9]Validacion!$I$15:$M$19,2,FALSE)</f>
        <v>3</v>
      </c>
      <c r="DE18" s="525">
        <f>IF(AF18="Fuerte",DD18-2,IF(AND(AF18="Moderado",AG18="Directamente",AH18="Directamente"),DD18-1,IF(AND(AF18="Moderado",AG18="No Disminuye",AH18="Directamente"),DD18,IF(AND(AF18="Moderado",AG18="Directamente",AH18="No Disminuye"),DD18-1,DD18))))</f>
        <v>1</v>
      </c>
      <c r="DF18" s="525">
        <f>VLOOKUP($O18,[9]Validacion!$I$23:$J$27,2,FALSE)</f>
        <v>4</v>
      </c>
      <c r="DG18" s="534">
        <f>IF(AF18="Fuerte",DF18,IF(AND(AF18="Moderado",AG18="Directamente",AH18="Directamente"),DF18-1,IF(AND(AF18="Moderado",AG18="No Disminuye",AH18="Directamente"),DF18-1,IF(AND(AF18="Moderado",AG18="Directamente",AH18="No Disminuye"),DF18,DF18))))</f>
        <v>4</v>
      </c>
      <c r="DH18" s="534" t="e">
        <f>IF(AJ18="Fuerte",#REF!-1,IF(AND(AJ18="Moderado",AK18="Directamente",AL18="Directamente"),#REF!-1,IF(AND(AJ18="Moderado",AK18="No Disminuye",AL18="Directamente"),#REF!-1,IF(AND(AJ18="Moderado",AK18="Directamente",AL18="No Disminuye"),#REF!,#REF!))))</f>
        <v>#REF!</v>
      </c>
    </row>
    <row r="19" spans="1:112" ht="120.75" customHeight="1" x14ac:dyDescent="0.25">
      <c r="A19" s="516"/>
      <c r="B19" s="516"/>
      <c r="C19" s="516"/>
      <c r="D19" s="549"/>
      <c r="E19" s="550"/>
      <c r="F19" s="551"/>
      <c r="G19" s="10" t="s">
        <v>224</v>
      </c>
      <c r="H19" s="10" t="s">
        <v>224</v>
      </c>
      <c r="I19" s="10" t="s">
        <v>224</v>
      </c>
      <c r="J19" s="10" t="s">
        <v>224</v>
      </c>
      <c r="K19" s="10" t="s">
        <v>224</v>
      </c>
      <c r="L19" s="551"/>
      <c r="M19" s="551"/>
      <c r="N19" s="531"/>
      <c r="O19" s="531"/>
      <c r="P19" s="531"/>
      <c r="Q19" s="116" t="s">
        <v>341</v>
      </c>
      <c r="R19" s="90" t="s">
        <v>158</v>
      </c>
      <c r="S19" s="90" t="s">
        <v>58</v>
      </c>
      <c r="T19" s="90" t="s">
        <v>59</v>
      </c>
      <c r="U19" s="90" t="s">
        <v>60</v>
      </c>
      <c r="V19" s="90" t="s">
        <v>61</v>
      </c>
      <c r="W19" s="90" t="s">
        <v>62</v>
      </c>
      <c r="X19" s="90" t="s">
        <v>75</v>
      </c>
      <c r="Y19" s="90" t="s">
        <v>63</v>
      </c>
      <c r="Z19" s="90">
        <f t="shared" si="0"/>
        <v>100</v>
      </c>
      <c r="AA19" s="90" t="str">
        <f t="shared" si="4"/>
        <v>Fuerte</v>
      </c>
      <c r="AB19" s="90" t="s">
        <v>141</v>
      </c>
      <c r="AC19" s="21">
        <f t="shared" si="2"/>
        <v>200</v>
      </c>
      <c r="AD19" s="21" t="str">
        <f t="shared" si="3"/>
        <v>Fuerte</v>
      </c>
      <c r="AE19" s="533"/>
      <c r="AF19" s="531"/>
      <c r="AG19" s="531"/>
      <c r="AH19" s="531"/>
      <c r="AI19" s="531"/>
      <c r="AJ19" s="531"/>
      <c r="AK19" s="531"/>
      <c r="AL19" s="531"/>
      <c r="AM19" s="116" t="s">
        <v>342</v>
      </c>
      <c r="AN19" s="116" t="s">
        <v>343</v>
      </c>
      <c r="AO19" s="93" t="s">
        <v>338</v>
      </c>
      <c r="AP19" s="84">
        <v>43525</v>
      </c>
      <c r="AQ19" s="84">
        <v>43830</v>
      </c>
      <c r="AR19" s="93" t="s">
        <v>344</v>
      </c>
      <c r="AS19" s="93"/>
      <c r="AT19" s="93"/>
      <c r="AU19" s="93"/>
      <c r="AV19" s="93"/>
      <c r="AW19" s="121"/>
      <c r="AX19" s="86"/>
      <c r="AY19" s="526"/>
      <c r="AZ19" s="96"/>
      <c r="BA19" s="526"/>
      <c r="BB19" s="116"/>
      <c r="BC19" s="116"/>
      <c r="BD19" s="123"/>
      <c r="BE19" s="116"/>
      <c r="BF19" s="124"/>
      <c r="BG19" s="118"/>
      <c r="BH19" s="546"/>
      <c r="BI19" s="546"/>
      <c r="BJ19" s="557"/>
      <c r="BK19" s="116"/>
      <c r="BL19" s="116"/>
      <c r="BM19" s="123"/>
      <c r="BN19" s="116"/>
      <c r="BO19" s="124"/>
      <c r="BP19" s="118"/>
      <c r="BQ19" s="546"/>
      <c r="BR19" s="546"/>
      <c r="BS19" s="557"/>
      <c r="BT19" s="119"/>
      <c r="BU19" s="119"/>
      <c r="BV19" s="119"/>
      <c r="BW19" s="119"/>
      <c r="BX19" s="119"/>
      <c r="BY19" s="119"/>
      <c r="BZ19" s="119"/>
      <c r="CA19" s="119"/>
      <c r="CB19" s="119"/>
      <c r="CC19" s="93"/>
      <c r="CD19" s="93"/>
      <c r="CE19" s="93"/>
      <c r="CF19" s="93"/>
      <c r="CG19" s="93"/>
      <c r="CH19" s="93"/>
      <c r="CI19" s="93"/>
      <c r="CJ19" s="93"/>
      <c r="CK19" s="93"/>
      <c r="CY19" s="526"/>
      <c r="CZ19" s="526"/>
      <c r="DD19" s="526"/>
      <c r="DE19" s="526"/>
      <c r="DF19" s="526"/>
      <c r="DG19" s="534"/>
      <c r="DH19" s="534"/>
    </row>
    <row r="20" spans="1:112" ht="145.55000000000001" customHeight="1" x14ac:dyDescent="0.25">
      <c r="A20" s="516"/>
      <c r="B20" s="516"/>
      <c r="C20" s="516"/>
      <c r="D20" s="549"/>
      <c r="E20" s="550"/>
      <c r="F20" s="516"/>
      <c r="G20" s="10"/>
      <c r="H20" s="10"/>
      <c r="I20" s="10"/>
      <c r="J20" s="10"/>
      <c r="K20" s="10"/>
      <c r="L20" s="516"/>
      <c r="M20" s="551"/>
      <c r="N20" s="531"/>
      <c r="O20" s="531"/>
      <c r="P20" s="531"/>
      <c r="Q20" s="116" t="s">
        <v>345</v>
      </c>
      <c r="R20" s="90" t="s">
        <v>158</v>
      </c>
      <c r="S20" s="90" t="s">
        <v>58</v>
      </c>
      <c r="T20" s="90" t="s">
        <v>59</v>
      </c>
      <c r="U20" s="90" t="s">
        <v>60</v>
      </c>
      <c r="V20" s="90" t="s">
        <v>61</v>
      </c>
      <c r="W20" s="90" t="s">
        <v>62</v>
      </c>
      <c r="X20" s="90" t="s">
        <v>75</v>
      </c>
      <c r="Y20" s="90" t="s">
        <v>63</v>
      </c>
      <c r="Z20" s="90">
        <f t="shared" si="0"/>
        <v>100</v>
      </c>
      <c r="AA20" s="90" t="str">
        <f t="shared" si="4"/>
        <v>Fuerte</v>
      </c>
      <c r="AB20" s="90" t="s">
        <v>141</v>
      </c>
      <c r="AC20" s="21">
        <f t="shared" si="2"/>
        <v>200</v>
      </c>
      <c r="AD20" s="21" t="str">
        <f t="shared" si="3"/>
        <v>Fuerte</v>
      </c>
      <c r="AE20" s="533"/>
      <c r="AF20" s="531"/>
      <c r="AG20" s="531"/>
      <c r="AH20" s="531"/>
      <c r="AI20" s="531"/>
      <c r="AJ20" s="531"/>
      <c r="AK20" s="531"/>
      <c r="AL20" s="531"/>
      <c r="AM20" s="116" t="s">
        <v>346</v>
      </c>
      <c r="AN20" s="116" t="s">
        <v>337</v>
      </c>
      <c r="AO20" s="116" t="s">
        <v>347</v>
      </c>
      <c r="AP20" s="84">
        <v>43525</v>
      </c>
      <c r="AQ20" s="84">
        <v>43830</v>
      </c>
      <c r="AR20" s="93" t="s">
        <v>348</v>
      </c>
      <c r="AS20" s="93"/>
      <c r="AT20" s="93"/>
      <c r="AU20" s="93"/>
      <c r="AV20" s="93"/>
      <c r="AW20" s="121"/>
      <c r="AX20" s="86"/>
      <c r="AY20" s="527"/>
      <c r="AZ20" s="96"/>
      <c r="BA20" s="527"/>
      <c r="BB20" s="116"/>
      <c r="BC20" s="116"/>
      <c r="BD20" s="123"/>
      <c r="BE20" s="116"/>
      <c r="BF20" s="124"/>
      <c r="BG20" s="118"/>
      <c r="BH20" s="547"/>
      <c r="BI20" s="547"/>
      <c r="BJ20" s="544"/>
      <c r="BK20" s="116"/>
      <c r="BL20" s="116"/>
      <c r="BM20" s="123"/>
      <c r="BN20" s="116"/>
      <c r="BO20" s="124"/>
      <c r="BP20" s="118"/>
      <c r="BQ20" s="547"/>
      <c r="BR20" s="547"/>
      <c r="BS20" s="544"/>
      <c r="BT20" s="119"/>
      <c r="BU20" s="119"/>
      <c r="BV20" s="119"/>
      <c r="BW20" s="119"/>
      <c r="BX20" s="119"/>
      <c r="BY20" s="119"/>
      <c r="BZ20" s="119"/>
      <c r="CA20" s="119"/>
      <c r="CB20" s="119"/>
      <c r="CC20" s="93"/>
      <c r="CD20" s="93"/>
      <c r="CE20" s="93"/>
      <c r="CF20" s="93"/>
      <c r="CG20" s="93"/>
      <c r="CH20" s="93"/>
      <c r="CI20" s="93"/>
      <c r="CJ20" s="93"/>
      <c r="CK20" s="93"/>
      <c r="CM20" s="125"/>
      <c r="CY20" s="527"/>
      <c r="CZ20" s="527"/>
      <c r="DD20" s="527"/>
      <c r="DE20" s="527"/>
      <c r="DF20" s="527"/>
      <c r="DG20" s="534"/>
      <c r="DH20" s="534"/>
    </row>
    <row r="21" spans="1:112" ht="132.80000000000001" customHeight="1" x14ac:dyDescent="0.25">
      <c r="A21" s="516" t="s">
        <v>54</v>
      </c>
      <c r="B21" s="516" t="s">
        <v>197</v>
      </c>
      <c r="C21" s="516" t="s">
        <v>197</v>
      </c>
      <c r="D21" s="549" t="s">
        <v>199</v>
      </c>
      <c r="E21" s="550" t="s">
        <v>331</v>
      </c>
      <c r="F21" s="516" t="s">
        <v>349</v>
      </c>
      <c r="G21" s="10"/>
      <c r="H21" s="10"/>
      <c r="I21" s="10"/>
      <c r="J21" s="10"/>
      <c r="K21" s="10"/>
      <c r="L21" s="516" t="s">
        <v>350</v>
      </c>
      <c r="M21" s="551" t="s">
        <v>351</v>
      </c>
      <c r="N21" s="531" t="s">
        <v>9</v>
      </c>
      <c r="O21" s="531" t="s">
        <v>14</v>
      </c>
      <c r="P21" s="531"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 t="shared" si="4"/>
        <v>Fuerte</v>
      </c>
      <c r="AB21" s="90" t="s">
        <v>141</v>
      </c>
      <c r="AC21" s="21">
        <f t="shared" si="2"/>
        <v>200</v>
      </c>
      <c r="AD21" s="114" t="str">
        <f t="shared" si="3"/>
        <v>Fuerte</v>
      </c>
      <c r="AE21" s="533">
        <f>(IF(AD21="Fuerte",100,IF(AD21="Moderado",50,0))+IF(AD22="Fuerte",100,IF(AD22="Moderado",50,0))+IF(AD23="Fuerte",100,IF(AD23="Moderado",50,0)))/3</f>
        <v>100</v>
      </c>
      <c r="AF21" s="531" t="str">
        <f>IF(AE21=100,"Fuerte",IF(OR(AE21=99,AE21&gt;=50),"Moderado","Débil"))</f>
        <v>Fuerte</v>
      </c>
      <c r="AG21" s="531" t="s">
        <v>150</v>
      </c>
      <c r="AH21" s="531" t="s">
        <v>152</v>
      </c>
      <c r="AI21" s="531" t="str">
        <f>VLOOKUP(IF(DE21=0,DE21+1,DE21),[9]Validacion!$J$15:$K$19,2,FALSE)</f>
        <v>Rara Vez</v>
      </c>
      <c r="AJ21" s="531" t="str">
        <f>VLOOKUP(IF(DG21=0,DG21+1,DG21),[9]Validacion!$J$23:$K$27,2,FALSE)</f>
        <v>Mayor</v>
      </c>
      <c r="AK21" s="531" t="str">
        <f>INDEX([9]Validacion!$C$15:$G$19,IF(DE21=0,DE21+1,'Mapa de Riesgos'!DE21:DE23),IF(DG21=0,DG21+1,'Mapa de Riesgos'!DG21:DG23))</f>
        <v>Alta</v>
      </c>
      <c r="AL21" s="531" t="s">
        <v>226</v>
      </c>
      <c r="AM21" s="116" t="s">
        <v>353</v>
      </c>
      <c r="AN21" s="85" t="s">
        <v>354</v>
      </c>
      <c r="AO21" s="93" t="s">
        <v>355</v>
      </c>
      <c r="AP21" s="84">
        <v>43467</v>
      </c>
      <c r="AQ21" s="84">
        <v>43830</v>
      </c>
      <c r="AR21" s="93" t="s">
        <v>356</v>
      </c>
      <c r="AS21" s="93"/>
      <c r="AT21" s="93"/>
      <c r="AU21" s="93"/>
      <c r="AV21" s="93"/>
      <c r="AW21" s="115"/>
      <c r="AX21" s="86"/>
      <c r="AY21" s="525"/>
      <c r="AZ21" s="94"/>
      <c r="BA21" s="525"/>
      <c r="BB21" s="116"/>
      <c r="BC21" s="116"/>
      <c r="BD21" s="116"/>
      <c r="BE21" s="116"/>
      <c r="BF21" s="117"/>
      <c r="BG21" s="118"/>
      <c r="BH21" s="545"/>
      <c r="BI21" s="545"/>
      <c r="BJ21" s="554"/>
      <c r="BK21" s="116"/>
      <c r="BL21" s="116"/>
      <c r="BM21" s="116"/>
      <c r="BN21" s="116"/>
      <c r="BO21" s="117"/>
      <c r="BP21" s="118"/>
      <c r="BQ21" s="545"/>
      <c r="BR21" s="545"/>
      <c r="BS21" s="522"/>
      <c r="BT21" s="119"/>
      <c r="BU21" s="119"/>
      <c r="BV21" s="119"/>
      <c r="BW21" s="119"/>
      <c r="BX21" s="119"/>
      <c r="BY21" s="119"/>
      <c r="BZ21" s="119"/>
      <c r="CA21" s="119"/>
      <c r="CB21" s="119"/>
      <c r="CC21" s="93"/>
      <c r="CD21" s="93"/>
      <c r="CE21" s="93"/>
      <c r="CF21" s="93"/>
      <c r="CG21" s="93"/>
      <c r="CH21" s="93"/>
      <c r="CI21" s="93"/>
      <c r="CJ21" s="93"/>
      <c r="CK21" s="93"/>
      <c r="CM21" s="548"/>
      <c r="CY21" s="525">
        <f>VLOOKUP(N21,[9]Validacion!$I$15:$M$19,2,FALSE)</f>
        <v>3</v>
      </c>
      <c r="CZ21" s="525">
        <f>VLOOKUP(O21,[9]Validacion!$I$23:$J$27,2,FALSE)</f>
        <v>4</v>
      </c>
      <c r="DD21" s="525">
        <f>VLOOKUP($N21,[9]Validacion!$I$15:$M$19,2,FALSE)</f>
        <v>3</v>
      </c>
      <c r="DE21" s="525">
        <f>IF(AF21="Fuerte",DD21-2,IF(AND(AF21="Moderado",AG21="Directamente",AH21="Directamente"),DD21-1,IF(AND(AF21="Moderado",AG21="No Disminuye",AH21="Directamente"),DD21,IF(AND(AF21="Moderado",AG21="Directamente",AH21="No Disminuye"),DD21-1,DD21))))</f>
        <v>1</v>
      </c>
      <c r="DF21" s="525">
        <f>VLOOKUP($O21,[9]Validacion!$I$23:$J$27,2,FALSE)</f>
        <v>4</v>
      </c>
      <c r="DG21" s="534">
        <f>IF(AF21="Fuerte",DF21,IF(AND(AF21="Moderado",AG21="Directamente",AH21="Directamente"),DF21-1,IF(AND(AF21="Moderado",AG21="No Disminuye",AH21="Directamente"),DF21-1,IF(AND(AF21="Moderado",AG21="Directamente",AH21="No Disminuye"),DF21,DF21))))</f>
        <v>4</v>
      </c>
    </row>
    <row r="22" spans="1:112" ht="132.80000000000001" customHeight="1" x14ac:dyDescent="0.25">
      <c r="A22" s="516"/>
      <c r="B22" s="516"/>
      <c r="C22" s="516"/>
      <c r="D22" s="549"/>
      <c r="E22" s="550"/>
      <c r="F22" s="516"/>
      <c r="G22" s="13"/>
      <c r="H22" s="13"/>
      <c r="I22" s="13"/>
      <c r="J22" s="13"/>
      <c r="K22" s="13"/>
      <c r="L22" s="516"/>
      <c r="M22" s="516"/>
      <c r="N22" s="531"/>
      <c r="O22" s="531"/>
      <c r="P22" s="531"/>
      <c r="Q22" s="93" t="s">
        <v>357</v>
      </c>
      <c r="R22" s="90" t="s">
        <v>158</v>
      </c>
      <c r="S22" s="90" t="s">
        <v>58</v>
      </c>
      <c r="T22" s="90" t="s">
        <v>59</v>
      </c>
      <c r="U22" s="90" t="s">
        <v>60</v>
      </c>
      <c r="V22" s="90" t="s">
        <v>61</v>
      </c>
      <c r="W22" s="90" t="s">
        <v>62</v>
      </c>
      <c r="X22" s="90" t="s">
        <v>75</v>
      </c>
      <c r="Y22" s="90" t="s">
        <v>63</v>
      </c>
      <c r="Z22" s="90">
        <f t="shared" si="0"/>
        <v>100</v>
      </c>
      <c r="AA22" s="90" t="str">
        <f t="shared" si="4"/>
        <v>Fuerte</v>
      </c>
      <c r="AB22" s="90" t="s">
        <v>141</v>
      </c>
      <c r="AC22" s="21">
        <f t="shared" si="2"/>
        <v>200</v>
      </c>
      <c r="AD22" s="114" t="str">
        <f t="shared" si="3"/>
        <v>Fuerte</v>
      </c>
      <c r="AE22" s="533"/>
      <c r="AF22" s="531"/>
      <c r="AG22" s="531"/>
      <c r="AH22" s="531"/>
      <c r="AI22" s="531"/>
      <c r="AJ22" s="531"/>
      <c r="AK22" s="531"/>
      <c r="AL22" s="531"/>
      <c r="AM22" s="116" t="s">
        <v>358</v>
      </c>
      <c r="AN22" s="93" t="s">
        <v>359</v>
      </c>
      <c r="AO22" s="93" t="s">
        <v>355</v>
      </c>
      <c r="AP22" s="84">
        <v>43467</v>
      </c>
      <c r="AQ22" s="84">
        <v>43830</v>
      </c>
      <c r="AR22" s="93" t="s">
        <v>360</v>
      </c>
      <c r="AS22" s="93"/>
      <c r="AT22" s="93"/>
      <c r="AU22" s="92"/>
      <c r="AV22" s="92"/>
      <c r="AW22" s="126"/>
      <c r="AX22" s="127"/>
      <c r="AY22" s="526"/>
      <c r="AZ22" s="95"/>
      <c r="BA22" s="526"/>
      <c r="BB22" s="116"/>
      <c r="BC22" s="116"/>
      <c r="BD22" s="128"/>
      <c r="BE22" s="128"/>
      <c r="BF22" s="129"/>
      <c r="BG22" s="130"/>
      <c r="BH22" s="546"/>
      <c r="BI22" s="546"/>
      <c r="BJ22" s="555"/>
      <c r="BK22" s="116"/>
      <c r="BL22" s="116"/>
      <c r="BM22" s="128"/>
      <c r="BN22" s="128"/>
      <c r="BO22" s="129"/>
      <c r="BP22" s="130"/>
      <c r="BQ22" s="546"/>
      <c r="BR22" s="546"/>
      <c r="BS22" s="523"/>
      <c r="BT22" s="131"/>
      <c r="BU22" s="131"/>
      <c r="BV22" s="131"/>
      <c r="BW22" s="131"/>
      <c r="BX22" s="131"/>
      <c r="BY22" s="131"/>
      <c r="BZ22" s="131"/>
      <c r="CA22" s="131"/>
      <c r="CB22" s="131"/>
      <c r="CC22" s="93"/>
      <c r="CD22" s="93"/>
      <c r="CE22" s="93"/>
      <c r="CF22" s="93"/>
      <c r="CG22" s="93"/>
      <c r="CH22" s="93"/>
      <c r="CI22" s="93"/>
      <c r="CJ22" s="93"/>
      <c r="CK22" s="93"/>
      <c r="CM22" s="548"/>
      <c r="CY22" s="526"/>
      <c r="CZ22" s="526"/>
      <c r="DD22" s="526"/>
      <c r="DE22" s="526"/>
      <c r="DF22" s="526"/>
      <c r="DG22" s="534"/>
    </row>
    <row r="23" spans="1:112" ht="103.75" customHeight="1" x14ac:dyDescent="0.25">
      <c r="A23" s="516"/>
      <c r="B23" s="516"/>
      <c r="C23" s="516"/>
      <c r="D23" s="549"/>
      <c r="E23" s="550"/>
      <c r="F23" s="516"/>
      <c r="L23" s="516"/>
      <c r="M23" s="516"/>
      <c r="N23" s="531"/>
      <c r="O23" s="531"/>
      <c r="P23" s="531"/>
      <c r="Q23" s="93" t="s">
        <v>361</v>
      </c>
      <c r="R23" s="90" t="s">
        <v>158</v>
      </c>
      <c r="S23" s="90" t="s">
        <v>58</v>
      </c>
      <c r="T23" s="90" t="s">
        <v>59</v>
      </c>
      <c r="U23" s="90" t="s">
        <v>60</v>
      </c>
      <c r="V23" s="90" t="s">
        <v>61</v>
      </c>
      <c r="W23" s="90" t="s">
        <v>62</v>
      </c>
      <c r="X23" s="90" t="s">
        <v>75</v>
      </c>
      <c r="Y23" s="90" t="s">
        <v>63</v>
      </c>
      <c r="Z23" s="90">
        <f t="shared" si="0"/>
        <v>100</v>
      </c>
      <c r="AA23" s="90" t="str">
        <f t="shared" si="4"/>
        <v>Fuerte</v>
      </c>
      <c r="AB23" s="90" t="s">
        <v>141</v>
      </c>
      <c r="AC23" s="21">
        <f t="shared" si="2"/>
        <v>200</v>
      </c>
      <c r="AD23" s="114" t="str">
        <f t="shared" si="3"/>
        <v>Fuerte</v>
      </c>
      <c r="AE23" s="533"/>
      <c r="AF23" s="531"/>
      <c r="AG23" s="531"/>
      <c r="AH23" s="531"/>
      <c r="AI23" s="531"/>
      <c r="AJ23" s="531"/>
      <c r="AK23" s="531"/>
      <c r="AL23" s="531"/>
      <c r="AM23" s="120" t="s">
        <v>362</v>
      </c>
      <c r="AN23" s="85" t="s">
        <v>363</v>
      </c>
      <c r="AO23" s="93" t="s">
        <v>355</v>
      </c>
      <c r="AP23" s="84">
        <v>43467</v>
      </c>
      <c r="AQ23" s="84">
        <v>43830</v>
      </c>
      <c r="AR23" s="93" t="s">
        <v>364</v>
      </c>
      <c r="AS23" s="93"/>
      <c r="AT23" s="85"/>
      <c r="AU23" s="92"/>
      <c r="AV23" s="92"/>
      <c r="AW23" s="126"/>
      <c r="AX23" s="132"/>
      <c r="AY23" s="527"/>
      <c r="AZ23" s="96"/>
      <c r="BA23" s="527"/>
      <c r="BB23" s="116"/>
      <c r="BC23" s="120"/>
      <c r="BD23" s="128"/>
      <c r="BE23" s="128"/>
      <c r="BF23" s="129"/>
      <c r="BG23" s="133"/>
      <c r="BH23" s="547"/>
      <c r="BI23" s="547"/>
      <c r="BJ23" s="556"/>
      <c r="BK23" s="116"/>
      <c r="BL23" s="120"/>
      <c r="BM23" s="128"/>
      <c r="BN23" s="128"/>
      <c r="BO23" s="129"/>
      <c r="BP23" s="133"/>
      <c r="BQ23" s="547"/>
      <c r="BR23" s="547"/>
      <c r="BS23" s="524"/>
      <c r="BT23" s="98"/>
      <c r="BU23" s="98"/>
      <c r="BV23" s="98"/>
      <c r="BW23" s="98"/>
      <c r="BX23" s="98"/>
      <c r="BY23" s="98"/>
      <c r="BZ23" s="98"/>
      <c r="CA23" s="98"/>
      <c r="CB23" s="98"/>
      <c r="CC23" s="93"/>
      <c r="CD23" s="93"/>
      <c r="CE23" s="93"/>
      <c r="CF23" s="93"/>
      <c r="CG23" s="93"/>
      <c r="CH23" s="93"/>
      <c r="CI23" s="93"/>
      <c r="CJ23" s="93"/>
      <c r="CK23" s="93"/>
      <c r="CM23" s="548"/>
      <c r="CY23" s="527"/>
      <c r="CZ23" s="527"/>
      <c r="DD23" s="526"/>
      <c r="DE23" s="526"/>
      <c r="DF23" s="526"/>
      <c r="DG23" s="534"/>
    </row>
    <row r="24" spans="1:112" ht="132.80000000000001" customHeight="1" x14ac:dyDescent="0.25">
      <c r="A24" s="516" t="s">
        <v>54</v>
      </c>
      <c r="B24" s="516" t="s">
        <v>197</v>
      </c>
      <c r="C24" s="516" t="s">
        <v>197</v>
      </c>
      <c r="D24" s="549" t="s">
        <v>199</v>
      </c>
      <c r="E24" s="550" t="s">
        <v>331</v>
      </c>
      <c r="F24" s="551" t="s">
        <v>365</v>
      </c>
      <c r="L24" s="551" t="s">
        <v>366</v>
      </c>
      <c r="M24" s="551" t="s">
        <v>367</v>
      </c>
      <c r="N24" s="531" t="s">
        <v>9</v>
      </c>
      <c r="O24" s="531" t="s">
        <v>14</v>
      </c>
      <c r="P24" s="531"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 t="shared" si="4"/>
        <v>Fuerte</v>
      </c>
      <c r="AB24" s="90" t="s">
        <v>141</v>
      </c>
      <c r="AC24" s="21">
        <f t="shared" si="2"/>
        <v>200</v>
      </c>
      <c r="AD24" s="114" t="str">
        <f t="shared" si="3"/>
        <v>Fuerte</v>
      </c>
      <c r="AE24" s="533">
        <f>(IF(AD24="Fuerte",100,IF(AD24="Moderado",50,0))+IF(AD25="Fuerte",100,IF(AD25="Moderado",50,0)))/2</f>
        <v>100</v>
      </c>
      <c r="AF24" s="531" t="str">
        <f>IF(AE24=100,"Fuerte",IF(OR(AE24=99,AE24&gt;=50),"Moderado","Débil"))</f>
        <v>Fuerte</v>
      </c>
      <c r="AG24" s="531" t="s">
        <v>150</v>
      </c>
      <c r="AH24" s="531" t="s">
        <v>152</v>
      </c>
      <c r="AI24" s="531" t="str">
        <f>VLOOKUP(IF(DE24=0,DE24+1,DE24),[9]Validacion!$J$15:$K$19,2,FALSE)</f>
        <v>Rara Vez</v>
      </c>
      <c r="AJ24" s="531" t="str">
        <f>VLOOKUP(IF(DG24=0,DG24+1,DG24),[9]Validacion!$J$23:$K$27,2,FALSE)</f>
        <v>Mayor</v>
      </c>
      <c r="AK24" s="531" t="str">
        <f>INDEX([9]Validacion!$C$15:$G$19,IF(DE24=0,DE24+1,'Mapa de Riesgos'!DE24:DE25),IF(DG24=0,DG24+1,'Mapa de Riesgos'!DG24:DG25))</f>
        <v>Alta</v>
      </c>
      <c r="AL24" s="531" t="s">
        <v>226</v>
      </c>
      <c r="AM24" s="120" t="s">
        <v>369</v>
      </c>
      <c r="AN24" s="120" t="s">
        <v>370</v>
      </c>
      <c r="AO24" s="120" t="s">
        <v>355</v>
      </c>
      <c r="AP24" s="84">
        <v>43467</v>
      </c>
      <c r="AQ24" s="84">
        <v>43830</v>
      </c>
      <c r="AR24" s="93" t="s">
        <v>371</v>
      </c>
      <c r="AS24" s="93"/>
      <c r="AT24" s="93"/>
      <c r="AU24" s="93"/>
      <c r="AV24" s="93"/>
      <c r="AW24" s="115"/>
      <c r="AX24" s="86"/>
      <c r="AY24" s="525"/>
      <c r="AZ24" s="94"/>
      <c r="BA24" s="525"/>
      <c r="BB24" s="116"/>
      <c r="BC24" s="116"/>
      <c r="BD24" s="116"/>
      <c r="BE24" s="116"/>
      <c r="BF24" s="117"/>
      <c r="BG24" s="118"/>
      <c r="BH24" s="545"/>
      <c r="BI24" s="545"/>
      <c r="BJ24" s="554"/>
      <c r="BK24" s="116"/>
      <c r="BL24" s="116"/>
      <c r="BM24" s="116"/>
      <c r="BN24" s="116"/>
      <c r="BO24" s="117"/>
      <c r="BP24" s="118"/>
      <c r="BQ24" s="545"/>
      <c r="BR24" s="545"/>
      <c r="BS24" s="522"/>
      <c r="BT24" s="119"/>
      <c r="BU24" s="119"/>
      <c r="BV24" s="119"/>
      <c r="BW24" s="119"/>
      <c r="BX24" s="119"/>
      <c r="BY24" s="119"/>
      <c r="BZ24" s="119"/>
      <c r="CA24" s="119"/>
      <c r="CB24" s="119"/>
      <c r="CC24" s="93"/>
      <c r="CD24" s="93"/>
      <c r="CE24" s="93"/>
      <c r="CF24" s="93"/>
      <c r="CG24" s="93"/>
      <c r="CH24" s="93"/>
      <c r="CI24" s="93"/>
      <c r="CJ24" s="93"/>
      <c r="CK24" s="93"/>
      <c r="CM24" s="548"/>
      <c r="CY24" s="525">
        <f>VLOOKUP(N24,[9]Validacion!$I$15:$M$19,2,FALSE)</f>
        <v>3</v>
      </c>
      <c r="CZ24" s="525">
        <f>VLOOKUP(O24,[9]Validacion!$I$23:$J$27,2,FALSE)</f>
        <v>4</v>
      </c>
      <c r="DD24" s="525">
        <f>VLOOKUP($N24,[9]Validacion!$I$15:$M$19,2,FALSE)</f>
        <v>3</v>
      </c>
      <c r="DE24" s="525">
        <f>IF(AF24="Fuerte",DD24-2,IF(AND(AF24="Moderado",AG24="Directamente",AH24="Directamente"),DD24-1,IF(AND(AF24="Moderado",AG24="No Disminuye",AH24="Directamente"),DD24,IF(AND(AF24="Moderado",AG24="Directamente",AH24="No Disminuye"),DD24-1,DD24))))</f>
        <v>1</v>
      </c>
      <c r="DF24" s="525">
        <f>VLOOKUP($O24,[9]Validacion!$I$23:$J$27,2,FALSE)</f>
        <v>4</v>
      </c>
      <c r="DG24" s="534">
        <f>IF(AF24="Fuerte",DF24,IF(AND(AF24="Moderado",AG24="Directamente",AH24="Directamente"),DF24-1,IF(AND(AF24="Moderado",AG24="No Disminuye",AH24="Directamente"),DF24-1,IF(AND(AF24="Moderado",AG24="Directamente",AH24="No Disminuye"),DF24,DF24))))</f>
        <v>4</v>
      </c>
    </row>
    <row r="25" spans="1:112" ht="103.75" customHeight="1" x14ac:dyDescent="0.25">
      <c r="A25" s="516"/>
      <c r="B25" s="516"/>
      <c r="C25" s="516"/>
      <c r="D25" s="549"/>
      <c r="E25" s="550"/>
      <c r="F25" s="551"/>
      <c r="L25" s="551"/>
      <c r="M25" s="551"/>
      <c r="N25" s="531"/>
      <c r="O25" s="531"/>
      <c r="P25" s="531"/>
      <c r="Q25" s="93" t="s">
        <v>372</v>
      </c>
      <c r="R25" s="90" t="s">
        <v>158</v>
      </c>
      <c r="S25" s="90" t="s">
        <v>58</v>
      </c>
      <c r="T25" s="90" t="s">
        <v>59</v>
      </c>
      <c r="U25" s="90" t="s">
        <v>60</v>
      </c>
      <c r="V25" s="90" t="s">
        <v>61</v>
      </c>
      <c r="W25" s="90" t="s">
        <v>62</v>
      </c>
      <c r="X25" s="90" t="s">
        <v>75</v>
      </c>
      <c r="Y25" s="90" t="s">
        <v>63</v>
      </c>
      <c r="Z25" s="90">
        <f t="shared" si="0"/>
        <v>100</v>
      </c>
      <c r="AA25" s="90" t="str">
        <f t="shared" si="4"/>
        <v>Fuerte</v>
      </c>
      <c r="AB25" s="90" t="s">
        <v>141</v>
      </c>
      <c r="AC25" s="21">
        <f t="shared" si="2"/>
        <v>200</v>
      </c>
      <c r="AD25" s="114" t="str">
        <f t="shared" si="3"/>
        <v>Fuerte</v>
      </c>
      <c r="AE25" s="533"/>
      <c r="AF25" s="531"/>
      <c r="AG25" s="531"/>
      <c r="AH25" s="531"/>
      <c r="AI25" s="531"/>
      <c r="AJ25" s="531"/>
      <c r="AK25" s="531"/>
      <c r="AL25" s="531"/>
      <c r="AM25" s="120" t="s">
        <v>362</v>
      </c>
      <c r="AN25" s="85" t="s">
        <v>363</v>
      </c>
      <c r="AO25" s="120" t="s">
        <v>355</v>
      </c>
      <c r="AP25" s="84">
        <v>43467</v>
      </c>
      <c r="AQ25" s="84">
        <v>43830</v>
      </c>
      <c r="AR25" s="93" t="s">
        <v>364</v>
      </c>
      <c r="AS25" s="93"/>
      <c r="AT25" s="85"/>
      <c r="AU25" s="92"/>
      <c r="AV25" s="92"/>
      <c r="AW25" s="126"/>
      <c r="AX25" s="132"/>
      <c r="AY25" s="527"/>
      <c r="AZ25" s="96"/>
      <c r="BA25" s="527"/>
      <c r="BB25" s="116"/>
      <c r="BC25" s="120"/>
      <c r="BD25" s="128"/>
      <c r="BE25" s="128"/>
      <c r="BF25" s="129"/>
      <c r="BG25" s="133"/>
      <c r="BH25" s="547"/>
      <c r="BI25" s="547"/>
      <c r="BJ25" s="556"/>
      <c r="BK25" s="116"/>
      <c r="BL25" s="120"/>
      <c r="BM25" s="128"/>
      <c r="BN25" s="128"/>
      <c r="BO25" s="129"/>
      <c r="BP25" s="133"/>
      <c r="BQ25" s="547"/>
      <c r="BR25" s="547"/>
      <c r="BS25" s="524"/>
      <c r="BT25" s="98"/>
      <c r="BU25" s="98"/>
      <c r="BV25" s="98"/>
      <c r="BW25" s="98"/>
      <c r="BX25" s="98"/>
      <c r="BY25" s="98"/>
      <c r="BZ25" s="98"/>
      <c r="CA25" s="98"/>
      <c r="CB25" s="98"/>
      <c r="CC25" s="93"/>
      <c r="CD25" s="93"/>
      <c r="CE25" s="93"/>
      <c r="CF25" s="93"/>
      <c r="CG25" s="93"/>
      <c r="CH25" s="93"/>
      <c r="CI25" s="93"/>
      <c r="CJ25" s="93"/>
      <c r="CK25" s="93"/>
      <c r="CM25" s="548"/>
      <c r="CY25" s="527"/>
      <c r="CZ25" s="527"/>
      <c r="DD25" s="526"/>
      <c r="DE25" s="526"/>
      <c r="DF25" s="526"/>
      <c r="DG25" s="534"/>
    </row>
    <row r="26" spans="1:112" ht="132.80000000000001" customHeight="1" x14ac:dyDescent="0.25">
      <c r="A26" s="516" t="s">
        <v>54</v>
      </c>
      <c r="B26" s="516" t="s">
        <v>197</v>
      </c>
      <c r="C26" s="516" t="s">
        <v>197</v>
      </c>
      <c r="D26" s="558" t="s">
        <v>215</v>
      </c>
      <c r="E26" s="550" t="s">
        <v>373</v>
      </c>
      <c r="F26" s="559" t="s">
        <v>374</v>
      </c>
      <c r="L26" s="559" t="s">
        <v>375</v>
      </c>
      <c r="M26" s="559" t="s">
        <v>376</v>
      </c>
      <c r="N26" s="531" t="s">
        <v>9</v>
      </c>
      <c r="O26" s="531" t="s">
        <v>14</v>
      </c>
      <c r="P26" s="531" t="str">
        <f>INDEX([9]Validacion!$C$15:$G$19,'Mapa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 t="shared" si="4"/>
        <v>Fuerte</v>
      </c>
      <c r="AB26" s="90" t="s">
        <v>141</v>
      </c>
      <c r="AC26" s="21">
        <f t="shared" si="2"/>
        <v>200</v>
      </c>
      <c r="AD26" s="114" t="str">
        <f t="shared" si="3"/>
        <v>Fuerte</v>
      </c>
      <c r="AE26" s="533">
        <f>(IF(AD26="Fuerte",100,IF(AD26="Moderado",50,0))+IF(AD27="Fuerte",100,IF(AD27="Moderado",50,0))+IF(AD28="Fuerte",100,IF(AD28="Moderado",50,0)))/3</f>
        <v>100</v>
      </c>
      <c r="AF26" s="531" t="str">
        <f>IF(AE26=100,"Fuerte",IF(OR(AE26=99,AE26&gt;=50),"Moderado","Débil"))</f>
        <v>Fuerte</v>
      </c>
      <c r="AG26" s="531" t="s">
        <v>150</v>
      </c>
      <c r="AH26" s="531" t="s">
        <v>152</v>
      </c>
      <c r="AI26" s="531" t="str">
        <f>VLOOKUP(IF(DE26=0,DE26+1,DE26),[9]Validacion!$J$15:$K$19,2,FALSE)</f>
        <v>Rara Vez</v>
      </c>
      <c r="AJ26" s="531" t="str">
        <f>VLOOKUP(IF(DG26=0,DG26+1,DG26),[9]Validacion!$J$23:$K$27,2,FALSE)</f>
        <v>Mayor</v>
      </c>
      <c r="AK26" s="531" t="str">
        <f>INDEX([9]Validacion!$C$15:$G$19,IF(DE26=0,DE26+1,'Mapa de Riesgos'!DE26:DE28),IF(DG26=0,DG26+1,'Mapa de Riesgos'!DG26:DG28))</f>
        <v>Alta</v>
      </c>
      <c r="AL26" s="531" t="s">
        <v>226</v>
      </c>
      <c r="AM26" s="85" t="s">
        <v>378</v>
      </c>
      <c r="AN26" s="85" t="s">
        <v>354</v>
      </c>
      <c r="AO26" s="85" t="s">
        <v>355</v>
      </c>
      <c r="AP26" s="84">
        <v>43467</v>
      </c>
      <c r="AQ26" s="84">
        <v>43830</v>
      </c>
      <c r="AR26" s="93" t="s">
        <v>356</v>
      </c>
      <c r="AS26" s="93"/>
      <c r="AT26" s="93"/>
      <c r="AU26" s="93"/>
      <c r="AV26" s="93"/>
      <c r="AW26" s="115"/>
      <c r="AX26" s="86"/>
      <c r="AY26" s="525"/>
      <c r="AZ26" s="94"/>
      <c r="BA26" s="525"/>
      <c r="BB26" s="116"/>
      <c r="BC26" s="116"/>
      <c r="BD26" s="116"/>
      <c r="BE26" s="116"/>
      <c r="BF26" s="117"/>
      <c r="BG26" s="118"/>
      <c r="BH26" s="545"/>
      <c r="BI26" s="545"/>
      <c r="BJ26" s="554"/>
      <c r="BK26" s="116"/>
      <c r="BL26" s="116"/>
      <c r="BM26" s="116"/>
      <c r="BN26" s="116"/>
      <c r="BO26" s="117"/>
      <c r="BP26" s="118"/>
      <c r="BQ26" s="545"/>
      <c r="BR26" s="545"/>
      <c r="BS26" s="522"/>
      <c r="BT26" s="119"/>
      <c r="BU26" s="119"/>
      <c r="BV26" s="119"/>
      <c r="BW26" s="119"/>
      <c r="BX26" s="119"/>
      <c r="BY26" s="119"/>
      <c r="BZ26" s="119"/>
      <c r="CA26" s="119"/>
      <c r="CB26" s="119"/>
      <c r="CC26" s="93"/>
      <c r="CD26" s="93"/>
      <c r="CE26" s="93"/>
      <c r="CF26" s="93"/>
      <c r="CG26" s="93"/>
      <c r="CH26" s="93"/>
      <c r="CI26" s="93"/>
      <c r="CJ26" s="93"/>
      <c r="CK26" s="93"/>
      <c r="CM26" s="548"/>
      <c r="CY26" s="525">
        <f>VLOOKUP(N26,[9]Validacion!$I$15:$M$19,2,FALSE)</f>
        <v>3</v>
      </c>
      <c r="CZ26" s="525">
        <f>VLOOKUP(O26,[9]Validacion!$I$23:$J$27,2,FALSE)</f>
        <v>4</v>
      </c>
      <c r="DD26" s="525">
        <f>VLOOKUP($N26,[9]Validacion!$I$15:$M$19,2,FALSE)</f>
        <v>3</v>
      </c>
      <c r="DE26" s="525">
        <f>IF(AF26="Fuerte",DD26-2,IF(AND(AF26="Moderado",AG26="Directamente",AH26="Directamente"),DD26-1,IF(AND(AF26="Moderado",AG26="No Disminuye",AH26="Directamente"),DD26,IF(AND(AF26="Moderado",AG26="Directamente",AH26="No Disminuye"),DD26-1,DD26))))</f>
        <v>1</v>
      </c>
      <c r="DF26" s="525">
        <f>VLOOKUP($O26,[9]Validacion!$I$23:$J$27,2,FALSE)</f>
        <v>4</v>
      </c>
      <c r="DG26" s="534">
        <f>IF(AF26="Fuerte",DF26,IF(AND(AF26="Moderado",AG26="Directamente",AH26="Directamente"),DF26-1,IF(AND(AF26="Moderado",AG26="No Disminuye",AH26="Directamente"),DF26-1,IF(AND(AF26="Moderado",AG26="Directamente",AH26="No Disminuye"),DF26,DF26))))</f>
        <v>4</v>
      </c>
    </row>
    <row r="27" spans="1:112" ht="91.55" customHeight="1" x14ac:dyDescent="0.25">
      <c r="A27" s="516"/>
      <c r="B27" s="516"/>
      <c r="C27" s="516"/>
      <c r="D27" s="558"/>
      <c r="E27" s="550"/>
      <c r="F27" s="559"/>
      <c r="L27" s="559"/>
      <c r="M27" s="559"/>
      <c r="N27" s="531"/>
      <c r="O27" s="531"/>
      <c r="P27" s="531"/>
      <c r="Q27" s="85" t="s">
        <v>379</v>
      </c>
      <c r="R27" s="90" t="s">
        <v>158</v>
      </c>
      <c r="S27" s="90" t="s">
        <v>58</v>
      </c>
      <c r="T27" s="90" t="s">
        <v>59</v>
      </c>
      <c r="U27" s="90" t="s">
        <v>60</v>
      </c>
      <c r="V27" s="90" t="s">
        <v>61</v>
      </c>
      <c r="W27" s="90" t="s">
        <v>62</v>
      </c>
      <c r="X27" s="90" t="s">
        <v>75</v>
      </c>
      <c r="Y27" s="90" t="s">
        <v>63</v>
      </c>
      <c r="Z27" s="90">
        <f t="shared" si="0"/>
        <v>100</v>
      </c>
      <c r="AA27" s="90" t="str">
        <f t="shared" ref="AA27:AA62" si="5">IF(Z27&gt;=96,"Fuerte",IF(OR(Z27=95,Z27&gt;=86),"Moderado","Débil"))</f>
        <v>Fuerte</v>
      </c>
      <c r="AB27" s="90" t="s">
        <v>141</v>
      </c>
      <c r="AC27" s="21">
        <f t="shared" si="2"/>
        <v>200</v>
      </c>
      <c r="AD27" s="114" t="str">
        <f t="shared" si="3"/>
        <v>Fuerte</v>
      </c>
      <c r="AE27" s="533"/>
      <c r="AF27" s="531"/>
      <c r="AG27" s="531"/>
      <c r="AH27" s="531"/>
      <c r="AI27" s="531"/>
      <c r="AJ27" s="531"/>
      <c r="AK27" s="531"/>
      <c r="AL27" s="531"/>
      <c r="AM27" s="85" t="s">
        <v>380</v>
      </c>
      <c r="AN27" s="85" t="s">
        <v>381</v>
      </c>
      <c r="AO27" s="85" t="s">
        <v>54</v>
      </c>
      <c r="AP27" s="84">
        <v>43467</v>
      </c>
      <c r="AQ27" s="84">
        <v>43830</v>
      </c>
      <c r="AR27" s="93" t="s">
        <v>382</v>
      </c>
      <c r="AS27" s="93"/>
      <c r="AT27" s="93"/>
      <c r="AU27" s="528"/>
      <c r="AV27" s="528"/>
      <c r="AW27" s="539"/>
      <c r="AX27" s="541"/>
      <c r="AY27" s="526"/>
      <c r="AZ27" s="95"/>
      <c r="BA27" s="526"/>
      <c r="BB27" s="116"/>
      <c r="BC27" s="116"/>
      <c r="BD27" s="543"/>
      <c r="BE27" s="543"/>
      <c r="BF27" s="552"/>
      <c r="BG27" s="537"/>
      <c r="BH27" s="546"/>
      <c r="BI27" s="546"/>
      <c r="BJ27" s="555"/>
      <c r="BK27" s="116"/>
      <c r="BL27" s="116"/>
      <c r="BM27" s="543"/>
      <c r="BN27" s="543"/>
      <c r="BO27" s="552"/>
      <c r="BP27" s="537"/>
      <c r="BQ27" s="546"/>
      <c r="BR27" s="546"/>
      <c r="BS27" s="523"/>
      <c r="BT27" s="97"/>
      <c r="BU27" s="97"/>
      <c r="BV27" s="522"/>
      <c r="BW27" s="522"/>
      <c r="BX27" s="522"/>
      <c r="BY27" s="522"/>
      <c r="BZ27" s="522"/>
      <c r="CA27" s="97"/>
      <c r="CB27" s="522"/>
      <c r="CC27" s="93"/>
      <c r="CD27" s="93"/>
      <c r="CE27" s="93"/>
      <c r="CF27" s="93"/>
      <c r="CG27" s="93"/>
      <c r="CH27" s="93"/>
      <c r="CI27" s="93"/>
      <c r="CJ27" s="93"/>
      <c r="CK27" s="93"/>
      <c r="CM27" s="548"/>
      <c r="CY27" s="526"/>
      <c r="CZ27" s="526"/>
      <c r="DD27" s="526"/>
      <c r="DE27" s="526"/>
      <c r="DF27" s="526"/>
      <c r="DG27" s="534"/>
    </row>
    <row r="28" spans="1:112" ht="105.8" customHeight="1" x14ac:dyDescent="0.25">
      <c r="A28" s="516"/>
      <c r="B28" s="516"/>
      <c r="C28" s="516"/>
      <c r="D28" s="558"/>
      <c r="E28" s="550"/>
      <c r="F28" s="559"/>
      <c r="L28" s="559"/>
      <c r="M28" s="559"/>
      <c r="N28" s="531"/>
      <c r="O28" s="531"/>
      <c r="P28" s="531"/>
      <c r="Q28" s="85" t="s">
        <v>383</v>
      </c>
      <c r="R28" s="90" t="s">
        <v>158</v>
      </c>
      <c r="S28" s="90" t="s">
        <v>58</v>
      </c>
      <c r="T28" s="90" t="s">
        <v>59</v>
      </c>
      <c r="U28" s="90" t="s">
        <v>60</v>
      </c>
      <c r="V28" s="90" t="s">
        <v>61</v>
      </c>
      <c r="W28" s="90" t="s">
        <v>62</v>
      </c>
      <c r="X28" s="90" t="s">
        <v>75</v>
      </c>
      <c r="Y28" s="90" t="s">
        <v>63</v>
      </c>
      <c r="Z28" s="90">
        <f t="shared" si="0"/>
        <v>100</v>
      </c>
      <c r="AA28" s="90" t="str">
        <f t="shared" si="5"/>
        <v>Fuerte</v>
      </c>
      <c r="AB28" s="90" t="s">
        <v>141</v>
      </c>
      <c r="AC28" s="21">
        <f t="shared" si="2"/>
        <v>200</v>
      </c>
      <c r="AD28" s="114" t="str">
        <f t="shared" si="3"/>
        <v>Fuerte</v>
      </c>
      <c r="AE28" s="533"/>
      <c r="AF28" s="531"/>
      <c r="AG28" s="531"/>
      <c r="AH28" s="531"/>
      <c r="AI28" s="531"/>
      <c r="AJ28" s="531"/>
      <c r="AK28" s="531"/>
      <c r="AL28" s="531"/>
      <c r="AM28" s="85" t="s">
        <v>384</v>
      </c>
      <c r="AN28" s="85" t="s">
        <v>385</v>
      </c>
      <c r="AO28" s="93" t="s">
        <v>54</v>
      </c>
      <c r="AP28" s="84">
        <v>43467</v>
      </c>
      <c r="AQ28" s="84">
        <v>43830</v>
      </c>
      <c r="AR28" s="93" t="s">
        <v>386</v>
      </c>
      <c r="AS28" s="93"/>
      <c r="AT28" s="85"/>
      <c r="AU28" s="530"/>
      <c r="AV28" s="530"/>
      <c r="AW28" s="540"/>
      <c r="AX28" s="542"/>
      <c r="AY28" s="527"/>
      <c r="AZ28" s="96"/>
      <c r="BA28" s="527"/>
      <c r="BB28" s="116"/>
      <c r="BC28" s="120"/>
      <c r="BD28" s="544"/>
      <c r="BE28" s="544"/>
      <c r="BF28" s="553"/>
      <c r="BG28" s="538"/>
      <c r="BH28" s="547"/>
      <c r="BI28" s="547"/>
      <c r="BJ28" s="556"/>
      <c r="BK28" s="116"/>
      <c r="BL28" s="120"/>
      <c r="BM28" s="544"/>
      <c r="BN28" s="544"/>
      <c r="BO28" s="553"/>
      <c r="BP28" s="538"/>
      <c r="BQ28" s="547"/>
      <c r="BR28" s="547"/>
      <c r="BS28" s="524"/>
      <c r="BT28" s="98"/>
      <c r="BU28" s="98"/>
      <c r="BV28" s="524"/>
      <c r="BW28" s="524"/>
      <c r="BX28" s="524"/>
      <c r="BY28" s="524"/>
      <c r="BZ28" s="524"/>
      <c r="CA28" s="98"/>
      <c r="CB28" s="524"/>
      <c r="CC28" s="93"/>
      <c r="CD28" s="93"/>
      <c r="CE28" s="93"/>
      <c r="CF28" s="93"/>
      <c r="CG28" s="93"/>
      <c r="CH28" s="93"/>
      <c r="CI28" s="93"/>
      <c r="CJ28" s="93"/>
      <c r="CK28" s="93"/>
      <c r="CM28" s="548"/>
      <c r="CY28" s="527"/>
      <c r="CZ28" s="527"/>
      <c r="DD28" s="526"/>
      <c r="DE28" s="526"/>
      <c r="DF28" s="526"/>
      <c r="DG28" s="534"/>
    </row>
    <row r="29" spans="1:112" ht="105.8" customHeight="1" x14ac:dyDescent="0.25">
      <c r="A29" s="516" t="s">
        <v>54</v>
      </c>
      <c r="B29" s="516" t="s">
        <v>197</v>
      </c>
      <c r="C29" s="516" t="s">
        <v>197</v>
      </c>
      <c r="D29" s="558" t="s">
        <v>215</v>
      </c>
      <c r="E29" s="550" t="s">
        <v>373</v>
      </c>
      <c r="F29" s="559" t="s">
        <v>387</v>
      </c>
      <c r="L29" s="559" t="s">
        <v>388</v>
      </c>
      <c r="M29" s="559" t="s">
        <v>389</v>
      </c>
      <c r="N29" s="531" t="s">
        <v>9</v>
      </c>
      <c r="O29" s="531" t="s">
        <v>14</v>
      </c>
      <c r="P29" s="531"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5"/>
        <v>Fuerte</v>
      </c>
      <c r="AB29" s="90" t="s">
        <v>141</v>
      </c>
      <c r="AC29" s="21">
        <f t="shared" si="2"/>
        <v>200</v>
      </c>
      <c r="AD29" s="114" t="str">
        <f t="shared" si="3"/>
        <v>Fuerte</v>
      </c>
      <c r="AE29" s="533">
        <f>(IF(AD29="Fuerte",100,IF(AD29="Moderado",50,0))+IF(AD30="Fuerte",100,IF(AD30="Moderado",50,0))+IF(AD31="Fuerte",100,IF(AD31="Moderado",50,0)))/3</f>
        <v>100</v>
      </c>
      <c r="AF29" s="531" t="str">
        <f>IF(AE29=100,"Fuerte",IF(OR(AE29=99,AE29&gt;=50),"Moderado","Débil"))</f>
        <v>Fuerte</v>
      </c>
      <c r="AG29" s="531" t="s">
        <v>150</v>
      </c>
      <c r="AH29" s="531" t="s">
        <v>152</v>
      </c>
      <c r="AI29" s="531" t="str">
        <f>VLOOKUP(IF(DE29=0,DE29+1,DE29),[9]Validacion!$J$15:$K$19,2,FALSE)</f>
        <v>Rara Vez</v>
      </c>
      <c r="AJ29" s="531" t="str">
        <f>VLOOKUP(IF(DG29=0,DG29+1,DG29),[9]Validacion!$J$23:$K$27,2,FALSE)</f>
        <v>Mayor</v>
      </c>
      <c r="AK29" s="531" t="str">
        <f>INDEX([9]Validacion!$C$15:$G$19,IF(DE29=0,DE29+1,'Mapa de Riesgos'!DE29:DE31),IF(DG29=0,DG29+1,'Mapa de Riesgos'!DG29:DG31))</f>
        <v>Alta</v>
      </c>
      <c r="AL29" s="531" t="s">
        <v>226</v>
      </c>
      <c r="AM29" s="85" t="s">
        <v>391</v>
      </c>
      <c r="AN29" s="93" t="s">
        <v>392</v>
      </c>
      <c r="AO29" s="93" t="s">
        <v>393</v>
      </c>
      <c r="AP29" s="84">
        <v>43467</v>
      </c>
      <c r="AQ29" s="84">
        <v>43830</v>
      </c>
      <c r="AR29" s="93" t="s">
        <v>394</v>
      </c>
      <c r="AS29" s="93"/>
      <c r="AT29" s="93"/>
      <c r="AU29" s="93"/>
      <c r="AV29" s="93"/>
      <c r="AW29" s="115"/>
      <c r="AX29" s="86"/>
      <c r="AY29" s="525"/>
      <c r="AZ29" s="94"/>
      <c r="BA29" s="525"/>
      <c r="BB29" s="116"/>
      <c r="BC29" s="116"/>
      <c r="BD29" s="116"/>
      <c r="BE29" s="116"/>
      <c r="BF29" s="117"/>
      <c r="BG29" s="118"/>
      <c r="BH29" s="545"/>
      <c r="BI29" s="545"/>
      <c r="BJ29" s="554"/>
      <c r="BK29" s="116"/>
      <c r="BL29" s="116"/>
      <c r="BM29" s="116"/>
      <c r="BN29" s="116"/>
      <c r="BO29" s="117"/>
      <c r="BP29" s="118"/>
      <c r="BQ29" s="545"/>
      <c r="BR29" s="545"/>
      <c r="BS29" s="522"/>
      <c r="BT29" s="119"/>
      <c r="BU29" s="119"/>
      <c r="BV29" s="119"/>
      <c r="BW29" s="119"/>
      <c r="BX29" s="119"/>
      <c r="BY29" s="119"/>
      <c r="BZ29" s="119"/>
      <c r="CA29" s="119"/>
      <c r="CB29" s="119"/>
      <c r="CC29" s="93"/>
      <c r="CD29" s="93"/>
      <c r="CE29" s="93"/>
      <c r="CF29" s="93"/>
      <c r="CG29" s="93"/>
      <c r="CH29" s="93"/>
      <c r="CI29" s="93"/>
      <c r="CJ29" s="93"/>
      <c r="CK29" s="93"/>
      <c r="CM29" s="548"/>
      <c r="CY29" s="525">
        <f>VLOOKUP(N29,[9]Validacion!$I$15:$M$19,2,FALSE)</f>
        <v>3</v>
      </c>
      <c r="CZ29" s="525">
        <f>VLOOKUP(O29,[9]Validacion!$I$23:$J$27,2,FALSE)</f>
        <v>4</v>
      </c>
      <c r="DD29" s="525">
        <f>VLOOKUP($N29,[9]Validacion!$I$15:$M$19,2,FALSE)</f>
        <v>3</v>
      </c>
      <c r="DE29" s="525">
        <f>IF(AF29="Fuerte",DD29-2,IF(AND(AF29="Moderado",AG29="Directamente",AH29="Directamente"),DD29-1,IF(AND(AF29="Moderado",AG29="No Disminuye",AH29="Directamente"),DD29,IF(AND(AF29="Moderado",AG29="Directamente",AH29="No Disminuye"),DD29-1,DD29))))</f>
        <v>1</v>
      </c>
      <c r="DF29" s="525">
        <f>VLOOKUP($O29,[9]Validacion!$I$23:$J$27,2,FALSE)</f>
        <v>4</v>
      </c>
      <c r="DG29" s="534">
        <f>IF(AF29="Fuerte",DF29,IF(AND(AF29="Moderado",AG29="Directamente",AH29="Directamente"),DF29-1,IF(AND(AF29="Moderado",AG29="No Disminuye",AH29="Directamente"),DF29-1,IF(AND(AF29="Moderado",AG29="Directamente",AH29="No Disminuye"),DF29,DF29))))</f>
        <v>4</v>
      </c>
    </row>
    <row r="30" spans="1:112" ht="105.8" customHeight="1" x14ac:dyDescent="0.25">
      <c r="A30" s="516"/>
      <c r="B30" s="516"/>
      <c r="C30" s="516"/>
      <c r="D30" s="558"/>
      <c r="E30" s="550"/>
      <c r="F30" s="559"/>
      <c r="L30" s="559"/>
      <c r="M30" s="559"/>
      <c r="N30" s="531"/>
      <c r="O30" s="531"/>
      <c r="P30" s="531"/>
      <c r="Q30" s="85" t="s">
        <v>395</v>
      </c>
      <c r="R30" s="90" t="s">
        <v>158</v>
      </c>
      <c r="S30" s="90" t="s">
        <v>58</v>
      </c>
      <c r="T30" s="90" t="s">
        <v>59</v>
      </c>
      <c r="U30" s="90" t="s">
        <v>60</v>
      </c>
      <c r="V30" s="90" t="s">
        <v>61</v>
      </c>
      <c r="W30" s="90" t="s">
        <v>62</v>
      </c>
      <c r="X30" s="90" t="s">
        <v>75</v>
      </c>
      <c r="Y30" s="90" t="s">
        <v>63</v>
      </c>
      <c r="Z30" s="90">
        <f t="shared" si="0"/>
        <v>100</v>
      </c>
      <c r="AA30" s="90" t="str">
        <f t="shared" si="5"/>
        <v>Fuerte</v>
      </c>
      <c r="AB30" s="90" t="s">
        <v>141</v>
      </c>
      <c r="AC30" s="21">
        <f t="shared" si="2"/>
        <v>200</v>
      </c>
      <c r="AD30" s="114" t="str">
        <f t="shared" si="3"/>
        <v>Fuerte</v>
      </c>
      <c r="AE30" s="533"/>
      <c r="AF30" s="531"/>
      <c r="AG30" s="531"/>
      <c r="AH30" s="531"/>
      <c r="AI30" s="531"/>
      <c r="AJ30" s="531"/>
      <c r="AK30" s="531"/>
      <c r="AL30" s="531"/>
      <c r="AM30" s="85" t="s">
        <v>396</v>
      </c>
      <c r="AN30" s="93" t="s">
        <v>397</v>
      </c>
      <c r="AO30" s="93" t="s">
        <v>393</v>
      </c>
      <c r="AP30" s="84">
        <v>43467</v>
      </c>
      <c r="AQ30" s="84">
        <v>43830</v>
      </c>
      <c r="AR30" s="93" t="s">
        <v>398</v>
      </c>
      <c r="AS30" s="93"/>
      <c r="AT30" s="93"/>
      <c r="AU30" s="528"/>
      <c r="AV30" s="528"/>
      <c r="AW30" s="539"/>
      <c r="AX30" s="541"/>
      <c r="AY30" s="526"/>
      <c r="AZ30" s="95"/>
      <c r="BA30" s="526"/>
      <c r="BB30" s="116"/>
      <c r="BC30" s="116"/>
      <c r="BD30" s="543"/>
      <c r="BE30" s="543"/>
      <c r="BF30" s="552"/>
      <c r="BG30" s="537"/>
      <c r="BH30" s="546"/>
      <c r="BI30" s="546"/>
      <c r="BJ30" s="555"/>
      <c r="BK30" s="116"/>
      <c r="BL30" s="116"/>
      <c r="BM30" s="543"/>
      <c r="BN30" s="543"/>
      <c r="BO30" s="552"/>
      <c r="BP30" s="537"/>
      <c r="BQ30" s="546"/>
      <c r="BR30" s="546"/>
      <c r="BS30" s="523"/>
      <c r="BT30" s="97"/>
      <c r="BU30" s="97"/>
      <c r="BV30" s="522"/>
      <c r="BW30" s="522"/>
      <c r="BX30" s="522"/>
      <c r="BY30" s="522"/>
      <c r="BZ30" s="522"/>
      <c r="CA30" s="97"/>
      <c r="CB30" s="522"/>
      <c r="CC30" s="93"/>
      <c r="CD30" s="93"/>
      <c r="CE30" s="93"/>
      <c r="CF30" s="93"/>
      <c r="CG30" s="93"/>
      <c r="CH30" s="93"/>
      <c r="CI30" s="93"/>
      <c r="CJ30" s="93"/>
      <c r="CK30" s="93"/>
      <c r="CM30" s="548"/>
      <c r="CY30" s="526"/>
      <c r="CZ30" s="526"/>
      <c r="DD30" s="526"/>
      <c r="DE30" s="526"/>
      <c r="DF30" s="526"/>
      <c r="DG30" s="534"/>
    </row>
    <row r="31" spans="1:112" ht="108" customHeight="1" x14ac:dyDescent="0.25">
      <c r="A31" s="516"/>
      <c r="B31" s="516"/>
      <c r="C31" s="516"/>
      <c r="D31" s="558"/>
      <c r="E31" s="550"/>
      <c r="F31" s="559"/>
      <c r="L31" s="559"/>
      <c r="M31" s="559"/>
      <c r="N31" s="531"/>
      <c r="O31" s="531"/>
      <c r="P31" s="531"/>
      <c r="Q31" s="85" t="s">
        <v>383</v>
      </c>
      <c r="R31" s="90" t="s">
        <v>158</v>
      </c>
      <c r="S31" s="90" t="s">
        <v>58</v>
      </c>
      <c r="T31" s="90" t="s">
        <v>59</v>
      </c>
      <c r="U31" s="90" t="s">
        <v>60</v>
      </c>
      <c r="V31" s="90" t="s">
        <v>61</v>
      </c>
      <c r="W31" s="90" t="s">
        <v>62</v>
      </c>
      <c r="X31" s="90" t="s">
        <v>75</v>
      </c>
      <c r="Y31" s="90" t="s">
        <v>63</v>
      </c>
      <c r="Z31" s="90">
        <f t="shared" si="0"/>
        <v>100</v>
      </c>
      <c r="AA31" s="90" t="str">
        <f t="shared" si="5"/>
        <v>Fuerte</v>
      </c>
      <c r="AB31" s="90" t="s">
        <v>141</v>
      </c>
      <c r="AC31" s="21">
        <f t="shared" si="2"/>
        <v>200</v>
      </c>
      <c r="AD31" s="114" t="str">
        <f t="shared" si="3"/>
        <v>Fuerte</v>
      </c>
      <c r="AE31" s="533"/>
      <c r="AF31" s="531"/>
      <c r="AG31" s="531"/>
      <c r="AH31" s="531"/>
      <c r="AI31" s="531"/>
      <c r="AJ31" s="531"/>
      <c r="AK31" s="531"/>
      <c r="AL31" s="531"/>
      <c r="AM31" s="85" t="s">
        <v>384</v>
      </c>
      <c r="AN31" s="85" t="s">
        <v>385</v>
      </c>
      <c r="AO31" s="93" t="s">
        <v>54</v>
      </c>
      <c r="AP31" s="84">
        <v>43467</v>
      </c>
      <c r="AQ31" s="84">
        <v>43830</v>
      </c>
      <c r="AR31" s="93" t="s">
        <v>386</v>
      </c>
      <c r="AS31" s="93"/>
      <c r="AT31" s="85"/>
      <c r="AU31" s="530"/>
      <c r="AV31" s="530"/>
      <c r="AW31" s="540"/>
      <c r="AX31" s="542"/>
      <c r="AY31" s="527"/>
      <c r="AZ31" s="96"/>
      <c r="BA31" s="527"/>
      <c r="BB31" s="116"/>
      <c r="BC31" s="120"/>
      <c r="BD31" s="544"/>
      <c r="BE31" s="544"/>
      <c r="BF31" s="553"/>
      <c r="BG31" s="538"/>
      <c r="BH31" s="547"/>
      <c r="BI31" s="547"/>
      <c r="BJ31" s="556"/>
      <c r="BK31" s="116"/>
      <c r="BL31" s="120"/>
      <c r="BM31" s="544"/>
      <c r="BN31" s="544"/>
      <c r="BO31" s="553"/>
      <c r="BP31" s="538"/>
      <c r="BQ31" s="547"/>
      <c r="BR31" s="547"/>
      <c r="BS31" s="524"/>
      <c r="BT31" s="98"/>
      <c r="BU31" s="98"/>
      <c r="BV31" s="524"/>
      <c r="BW31" s="524"/>
      <c r="BX31" s="524"/>
      <c r="BY31" s="524"/>
      <c r="BZ31" s="524"/>
      <c r="CA31" s="98"/>
      <c r="CB31" s="524"/>
      <c r="CC31" s="93"/>
      <c r="CD31" s="93"/>
      <c r="CE31" s="93"/>
      <c r="CF31" s="93"/>
      <c r="CG31" s="93"/>
      <c r="CH31" s="93"/>
      <c r="CI31" s="93"/>
      <c r="CJ31" s="93"/>
      <c r="CK31" s="93"/>
      <c r="CM31" s="548"/>
      <c r="CY31" s="527"/>
      <c r="CZ31" s="527"/>
      <c r="DD31" s="526"/>
      <c r="DE31" s="526"/>
      <c r="DF31" s="526"/>
      <c r="DG31" s="534"/>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INDEX([9]Validacion!$C$15:$G$19,'Mapa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5"/>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16" t="s">
        <v>25</v>
      </c>
      <c r="B33" s="516" t="s">
        <v>27</v>
      </c>
      <c r="C33" s="516" t="s">
        <v>27</v>
      </c>
      <c r="D33" s="560" t="s">
        <v>406</v>
      </c>
      <c r="E33" s="516" t="s">
        <v>407</v>
      </c>
      <c r="F33" s="559" t="s">
        <v>408</v>
      </c>
      <c r="L33" s="516" t="s">
        <v>409</v>
      </c>
      <c r="M33" s="516" t="s">
        <v>410</v>
      </c>
      <c r="N33" s="531" t="s">
        <v>10</v>
      </c>
      <c r="O33" s="531" t="s">
        <v>14</v>
      </c>
      <c r="P33" s="531"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5"/>
        <v>Fuerte</v>
      </c>
      <c r="AB33" s="90" t="s">
        <v>141</v>
      </c>
      <c r="AC33" s="21">
        <f t="shared" si="2"/>
        <v>200</v>
      </c>
      <c r="AD33" s="114" t="str">
        <f t="shared" si="3"/>
        <v>Fuerte</v>
      </c>
      <c r="AE33" s="531">
        <f>(IF(AD33="Fuerte",100,IF(AD33="Moderado",50,0))+IF(AD34="Fuerte",100,IF(AD34="Moderado",50,0)))/2</f>
        <v>100</v>
      </c>
      <c r="AF33" s="531" t="str">
        <f>IF(AE33=100,"Fuerte",IF(OR(AE33=99,AE33&gt;=50),"Moderado","Débil"))</f>
        <v>Fuerte</v>
      </c>
      <c r="AG33" s="531" t="s">
        <v>150</v>
      </c>
      <c r="AH33" s="531" t="s">
        <v>152</v>
      </c>
      <c r="AI33" s="531" t="str">
        <f>VLOOKUP(IF(DE33=0,DE33+1,DE33),[9]Validacion!$J$15:$K$19,2,FALSE)</f>
        <v>Rara Vez</v>
      </c>
      <c r="AJ33" s="531" t="str">
        <f>VLOOKUP(IF(DG33=0,DG33+1,DG33),[9]Validacion!$J$23:$K$27,2,FALSE)</f>
        <v>Mayor</v>
      </c>
      <c r="AK33" s="531" t="str">
        <f>INDEX([9]Validacion!$C$15:$G$19,IF(DE33=0,DE33+1,'Mapa de Riesgos'!DE33:DE34),IF(DG33=0,DG33+1,'Mapa de Riesgos'!DG33:DG34))</f>
        <v>Alta</v>
      </c>
      <c r="AL33" s="531" t="s">
        <v>226</v>
      </c>
      <c r="AM33" s="93" t="s">
        <v>412</v>
      </c>
      <c r="AN33" s="93" t="s">
        <v>413</v>
      </c>
      <c r="AO33" s="93" t="s">
        <v>25</v>
      </c>
      <c r="AP33" s="84">
        <v>43467</v>
      </c>
      <c r="AQ33" s="84">
        <v>43830</v>
      </c>
      <c r="AR33" s="93" t="s">
        <v>356</v>
      </c>
      <c r="AS33" s="562"/>
      <c r="AT33" s="562"/>
      <c r="AU33" s="93"/>
      <c r="AV33" s="93"/>
      <c r="AW33" s="139"/>
      <c r="AX33" s="86"/>
      <c r="AY33" s="525"/>
      <c r="AZ33" s="94"/>
      <c r="BA33" s="525"/>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25">
        <f>VLOOKUP(N33,[9]Validacion!$I$15:$M$19,2,FALSE)</f>
        <v>2</v>
      </c>
      <c r="CZ33" s="525">
        <f>VLOOKUP(O33,[9]Validacion!$I$23:$J$27,2,FALSE)</f>
        <v>4</v>
      </c>
      <c r="DD33" s="525">
        <f>VLOOKUP($N33,[9]Validacion!$I$15:$M$19,2,FALSE)</f>
        <v>2</v>
      </c>
      <c r="DE33" s="525">
        <f>IF(AF33="Fuerte",DD33-2,IF(AND(AF33="Moderado",AG33="Directamente",AH33="Directamente"),DD33-1,IF(AND(AF33="Moderado",AG33="No Disminuye",AH33="Directamente"),DD33,IF(AND(AF33="Moderado",AG33="Directamente",AH33="No Disminuye"),DD33-1,DD33))))</f>
        <v>0</v>
      </c>
      <c r="DF33" s="525">
        <f>VLOOKUP($O33,[9]Validacion!$I$23:$J$27,2,FALSE)</f>
        <v>4</v>
      </c>
      <c r="DG33" s="534">
        <f>IF(AF33="Fuerte",DF33,IF(AND(AF33="Moderado",AG33="Directamente",AH33="Directamente"),DF33-1,IF(AND(AF33="Moderado",AG33="No Disminuye",AH33="Directamente"),DF33-1,IF(AND(AF33="Moderado",AG33="Directamente",AH33="No Disminuye"),DF33,DF33))))</f>
        <v>4</v>
      </c>
    </row>
    <row r="34" spans="1:111" ht="102.25" customHeight="1" x14ac:dyDescent="0.25">
      <c r="A34" s="516"/>
      <c r="B34" s="516"/>
      <c r="C34" s="516"/>
      <c r="D34" s="560"/>
      <c r="E34" s="516"/>
      <c r="F34" s="559"/>
      <c r="L34" s="516"/>
      <c r="M34" s="516"/>
      <c r="N34" s="531"/>
      <c r="O34" s="531"/>
      <c r="P34" s="531"/>
      <c r="Q34" s="93" t="s">
        <v>414</v>
      </c>
      <c r="R34" s="90" t="s">
        <v>158</v>
      </c>
      <c r="S34" s="90" t="s">
        <v>58</v>
      </c>
      <c r="T34" s="90" t="s">
        <v>59</v>
      </c>
      <c r="U34" s="90" t="s">
        <v>60</v>
      </c>
      <c r="V34" s="90" t="s">
        <v>61</v>
      </c>
      <c r="W34" s="90" t="s">
        <v>62</v>
      </c>
      <c r="X34" s="90" t="s">
        <v>75</v>
      </c>
      <c r="Y34" s="90" t="s">
        <v>63</v>
      </c>
      <c r="Z34" s="90">
        <f t="shared" si="0"/>
        <v>100</v>
      </c>
      <c r="AA34" s="90" t="str">
        <f t="shared" si="5"/>
        <v>Fuerte</v>
      </c>
      <c r="AB34" s="90" t="s">
        <v>141</v>
      </c>
      <c r="AC34" s="21">
        <f t="shared" si="2"/>
        <v>200</v>
      </c>
      <c r="AD34" s="114" t="str">
        <f t="shared" si="3"/>
        <v>Fuerte</v>
      </c>
      <c r="AE34" s="531"/>
      <c r="AF34" s="531"/>
      <c r="AG34" s="531"/>
      <c r="AH34" s="531"/>
      <c r="AI34" s="531"/>
      <c r="AJ34" s="531"/>
      <c r="AK34" s="531"/>
      <c r="AL34" s="531"/>
      <c r="AM34" s="93" t="s">
        <v>415</v>
      </c>
      <c r="AN34" s="93" t="s">
        <v>416</v>
      </c>
      <c r="AO34" s="93" t="s">
        <v>25</v>
      </c>
      <c r="AP34" s="84">
        <v>43467</v>
      </c>
      <c r="AQ34" s="84">
        <v>43830</v>
      </c>
      <c r="AR34" s="93" t="s">
        <v>417</v>
      </c>
      <c r="AS34" s="563"/>
      <c r="AT34" s="563"/>
      <c r="AU34" s="93"/>
      <c r="AV34" s="93"/>
      <c r="AW34" s="140"/>
      <c r="AX34" s="86"/>
      <c r="AY34" s="527"/>
      <c r="AZ34" s="96"/>
      <c r="BA34" s="527"/>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27"/>
      <c r="CZ34" s="527"/>
      <c r="DD34" s="527"/>
      <c r="DE34" s="527"/>
      <c r="DF34" s="527"/>
      <c r="DG34" s="534"/>
    </row>
    <row r="35" spans="1:111" ht="134.5" customHeight="1" x14ac:dyDescent="0.25">
      <c r="A35" s="516" t="s">
        <v>25</v>
      </c>
      <c r="B35" s="516" t="s">
        <v>27</v>
      </c>
      <c r="C35" s="516" t="s">
        <v>27</v>
      </c>
      <c r="D35" s="561" t="s">
        <v>213</v>
      </c>
      <c r="E35" s="516" t="s">
        <v>418</v>
      </c>
      <c r="F35" s="559" t="s">
        <v>419</v>
      </c>
      <c r="L35" s="559" t="s">
        <v>420</v>
      </c>
      <c r="M35" s="559" t="s">
        <v>421</v>
      </c>
      <c r="N35" s="531" t="s">
        <v>10</v>
      </c>
      <c r="O35" s="531" t="s">
        <v>14</v>
      </c>
      <c r="P35" s="531"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5"/>
        <v>Fuerte</v>
      </c>
      <c r="AB35" s="90" t="s">
        <v>141</v>
      </c>
      <c r="AC35" s="21">
        <f>IF(AA35="Fuerte",100,IF(AA35="Moderado",50,0))+IF(AB35="Fuerte",100,IF(AB35="Moderado",50,0))</f>
        <v>200</v>
      </c>
      <c r="AD35" s="114" t="str">
        <f>IF(AND(AA35="Moderado",AB35="Moderado",AC35=100),"Moderado",IF(AC35=200,"Fuerte",IF(OR(AC35=150,),"Moderado","Débil")))</f>
        <v>Fuerte</v>
      </c>
      <c r="AE35" s="531">
        <f>(IF(AD35="Fuerte",100,IF(AD35="Moderado",50,0))+IF(AD36="Fuerte",100,IF(AD36="Moderado",50,0)))/2</f>
        <v>100</v>
      </c>
      <c r="AF35" s="531" t="str">
        <f>IF(AE35=100,"Fuerte",IF(OR(AE35=99,AE35&gt;=50),"Moderado","Débil"))</f>
        <v>Fuerte</v>
      </c>
      <c r="AG35" s="531" t="s">
        <v>150</v>
      </c>
      <c r="AH35" s="531" t="s">
        <v>152</v>
      </c>
      <c r="AI35" s="531" t="str">
        <f>VLOOKUP(IF(DE35=0,DE35+1,DE35),[9]Validacion!$J$15:$K$19,2,FALSE)</f>
        <v>Rara Vez</v>
      </c>
      <c r="AJ35" s="531" t="str">
        <f>VLOOKUP(IF(DG35=0,DG35+1,DG35),[9]Validacion!$J$23:$K$27,2,FALSE)</f>
        <v>Mayor</v>
      </c>
      <c r="AK35" s="531" t="str">
        <f>INDEX([9]Validacion!$C$15:$G$19,IF(DE35=0,DE35+1,'Mapa de Riesgos'!DE35:DE36),IF(DG35=0,DG35+1,'Mapa de Riesgos'!DG35:DG36))</f>
        <v>Alta</v>
      </c>
      <c r="AL35" s="531" t="s">
        <v>226</v>
      </c>
      <c r="AM35" s="93" t="s">
        <v>423</v>
      </c>
      <c r="AN35" s="93" t="s">
        <v>328</v>
      </c>
      <c r="AO35" s="93" t="s">
        <v>25</v>
      </c>
      <c r="AP35" s="84">
        <v>43467</v>
      </c>
      <c r="AQ35" s="84">
        <v>43830</v>
      </c>
      <c r="AR35" s="93" t="s">
        <v>424</v>
      </c>
      <c r="AS35" s="562"/>
      <c r="AT35" s="562"/>
      <c r="AU35" s="93"/>
      <c r="AV35" s="93"/>
      <c r="AW35" s="90"/>
      <c r="AX35" s="86"/>
      <c r="AY35" s="525"/>
      <c r="AZ35" s="94"/>
      <c r="BA35" s="525"/>
      <c r="BB35" s="562"/>
      <c r="BC35" s="562"/>
      <c r="BD35" s="93"/>
      <c r="BE35" s="90"/>
      <c r="BF35" s="90"/>
      <c r="BG35" s="86"/>
      <c r="BH35" s="525"/>
      <c r="BI35" s="525"/>
      <c r="BJ35" s="522"/>
      <c r="BK35" s="562"/>
      <c r="BL35" s="562"/>
      <c r="BM35" s="93"/>
      <c r="BN35" s="90"/>
      <c r="BO35" s="90"/>
      <c r="BP35" s="86"/>
      <c r="BQ35" s="525"/>
      <c r="BR35" s="525"/>
      <c r="BS35" s="525"/>
      <c r="BT35" s="119"/>
      <c r="BU35" s="119"/>
      <c r="BV35" s="119"/>
      <c r="BW35" s="119"/>
      <c r="BX35" s="119"/>
      <c r="BY35" s="119"/>
      <c r="BZ35" s="119"/>
      <c r="CA35" s="119"/>
      <c r="CB35" s="119"/>
      <c r="CC35" s="93"/>
      <c r="CD35" s="93"/>
      <c r="CE35" s="93"/>
      <c r="CF35" s="93"/>
      <c r="CG35" s="93"/>
      <c r="CH35" s="93"/>
      <c r="CI35" s="93"/>
      <c r="CJ35" s="93"/>
      <c r="CK35" s="93"/>
      <c r="CY35" s="525">
        <f>VLOOKUP(N35,[9]Validacion!$I$15:$M$19,2,FALSE)</f>
        <v>2</v>
      </c>
      <c r="CZ35" s="525">
        <f>VLOOKUP(O35,[9]Validacion!$I$23:$J$27,2,FALSE)</f>
        <v>4</v>
      </c>
      <c r="DD35" s="525">
        <f>VLOOKUP($N35,[9]Validacion!$I$15:$M$19,2,FALSE)</f>
        <v>2</v>
      </c>
      <c r="DE35" s="525">
        <f>IF(AF35="Fuerte",DD35-2,IF(AND(AF35="Moderado",AG35="Directamente",AH35="Directamente"),DD35-1,IF(AND(AF35="Moderado",AG35="No Disminuye",AH35="Directamente"),DD35,IF(AND(AF35="Moderado",AG35="Directamente",AH35="No Disminuye"),DD35-1,DD35))))</f>
        <v>0</v>
      </c>
      <c r="DF35" s="525">
        <f>VLOOKUP($O35,[9]Validacion!$I$23:$J$27,2,FALSE)</f>
        <v>4</v>
      </c>
      <c r="DG35" s="534">
        <f>IF(AF35="Fuerte",DF35,IF(AND(AF35="Moderado",AG35="Directamente",AH35="Directamente"),DF35-1,IF(AND(AF35="Moderado",AG35="No Disminuye",AH35="Directamente"),DF35-1,IF(AND(AF35="Moderado",AG35="Directamente",AH35="No Disminuye"),DF35,DF35))))</f>
        <v>4</v>
      </c>
    </row>
    <row r="36" spans="1:111" ht="99" customHeight="1" x14ac:dyDescent="0.25">
      <c r="A36" s="516"/>
      <c r="B36" s="516"/>
      <c r="C36" s="516"/>
      <c r="D36" s="561"/>
      <c r="E36" s="516"/>
      <c r="F36" s="559"/>
      <c r="L36" s="559"/>
      <c r="M36" s="559"/>
      <c r="N36" s="531"/>
      <c r="O36" s="531"/>
      <c r="P36" s="531"/>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5"/>
        <v>Fuerte</v>
      </c>
      <c r="AB36" s="90" t="s">
        <v>141</v>
      </c>
      <c r="AC36" s="21">
        <f>IF(AA36="Fuerte",100,IF(AA36="Moderado",50,0))+IF(AB36="Fuerte",100,IF(AB36="Moderado",50,0))</f>
        <v>200</v>
      </c>
      <c r="AD36" s="114" t="str">
        <f>IF(AND(AA36="Moderado",AB36="Moderado",AC36=100),"Moderado",IF(AC36=200,"Fuerte",IF(OR(AC36=150,),"Moderado","Débil")))</f>
        <v>Fuerte</v>
      </c>
      <c r="AE36" s="531"/>
      <c r="AF36" s="531"/>
      <c r="AG36" s="531"/>
      <c r="AH36" s="531"/>
      <c r="AI36" s="531"/>
      <c r="AJ36" s="531"/>
      <c r="AK36" s="531"/>
      <c r="AL36" s="531"/>
      <c r="AM36" s="93" t="s">
        <v>426</v>
      </c>
      <c r="AN36" s="93" t="s">
        <v>427</v>
      </c>
      <c r="AO36" s="93" t="s">
        <v>25</v>
      </c>
      <c r="AP36" s="84">
        <v>43467</v>
      </c>
      <c r="AQ36" s="84">
        <v>43830</v>
      </c>
      <c r="AR36" s="93" t="s">
        <v>428</v>
      </c>
      <c r="AS36" s="563"/>
      <c r="AT36" s="563"/>
      <c r="AU36" s="93"/>
      <c r="AV36" s="93"/>
      <c r="AW36" s="115"/>
      <c r="AX36" s="86"/>
      <c r="AY36" s="527"/>
      <c r="AZ36" s="96"/>
      <c r="BA36" s="527"/>
      <c r="BB36" s="563"/>
      <c r="BC36" s="563"/>
      <c r="BD36" s="93"/>
      <c r="BE36" s="93"/>
      <c r="BF36" s="115"/>
      <c r="BG36" s="86"/>
      <c r="BH36" s="527"/>
      <c r="BI36" s="527"/>
      <c r="BJ36" s="524"/>
      <c r="BK36" s="563"/>
      <c r="BL36" s="563"/>
      <c r="BM36" s="93"/>
      <c r="BN36" s="93"/>
      <c r="BO36" s="115"/>
      <c r="BP36" s="86"/>
      <c r="BQ36" s="527"/>
      <c r="BR36" s="527"/>
      <c r="BS36" s="527"/>
      <c r="BT36" s="119"/>
      <c r="BU36" s="119"/>
      <c r="BV36" s="119"/>
      <c r="BW36" s="119"/>
      <c r="BX36" s="119"/>
      <c r="BY36" s="119"/>
      <c r="BZ36" s="119"/>
      <c r="CA36" s="119"/>
      <c r="CB36" s="119"/>
      <c r="CC36" s="93"/>
      <c r="CD36" s="93"/>
      <c r="CE36" s="93"/>
      <c r="CF36" s="93"/>
      <c r="CG36" s="93"/>
      <c r="CH36" s="93"/>
      <c r="CI36" s="93"/>
      <c r="CJ36" s="93"/>
      <c r="CK36" s="93"/>
      <c r="CY36" s="527"/>
      <c r="CZ36" s="527"/>
      <c r="DD36" s="527"/>
      <c r="DE36" s="527"/>
      <c r="DF36" s="527"/>
      <c r="DG36" s="534"/>
    </row>
    <row r="37" spans="1:111" ht="99" customHeight="1" x14ac:dyDescent="0.25">
      <c r="A37" s="516" t="s">
        <v>24</v>
      </c>
      <c r="B37" s="516" t="s">
        <v>27</v>
      </c>
      <c r="C37" s="516" t="s">
        <v>27</v>
      </c>
      <c r="D37" s="564" t="s">
        <v>202</v>
      </c>
      <c r="E37" s="516" t="s">
        <v>429</v>
      </c>
      <c r="F37" s="516" t="s">
        <v>430</v>
      </c>
      <c r="L37" s="516" t="s">
        <v>431</v>
      </c>
      <c r="M37" s="516" t="s">
        <v>432</v>
      </c>
      <c r="N37" s="531" t="s">
        <v>10</v>
      </c>
      <c r="O37" s="531" t="s">
        <v>14</v>
      </c>
      <c r="P37" s="531"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5"/>
        <v>Fuerte</v>
      </c>
      <c r="AB37" s="90" t="s">
        <v>141</v>
      </c>
      <c r="AC37" s="21">
        <f t="shared" si="2"/>
        <v>200</v>
      </c>
      <c r="AD37" s="114" t="str">
        <f t="shared" si="3"/>
        <v>Fuerte</v>
      </c>
      <c r="AE37" s="533">
        <f>(IF(AD37="Fuerte",100,IF(AD37="Moderado",50,0))+IF(AD38="Fuerte",100,IF(AD38="Moderado",50,0))+IF(AD39="Fuerte",100,IF(AD39="Moderado",50,0))+IF(AD40="Fuerte",100,IF(AD40="Moderado",50,0)))/4</f>
        <v>100</v>
      </c>
      <c r="AF37" s="531" t="str">
        <f>IF(AE37=100,"Fuerte",IF(OR(AE37=99,AE37&gt;=50),"Moderado","Débil"))</f>
        <v>Fuerte</v>
      </c>
      <c r="AG37" s="531" t="s">
        <v>150</v>
      </c>
      <c r="AH37" s="531" t="s">
        <v>152</v>
      </c>
      <c r="AI37" s="531" t="str">
        <f>VLOOKUP(IF(DE37=0,DE37+1,DE37),[9]Validacion!$J$15:$K$19,2,FALSE)</f>
        <v>Rara Vez</v>
      </c>
      <c r="AJ37" s="531" t="str">
        <f>VLOOKUP(IF(DG37=0,DG37+1,DG37),[9]Validacion!$J$23:$K$27,2,FALSE)</f>
        <v>Mayor</v>
      </c>
      <c r="AK37" s="531" t="str">
        <f>INDEX([9]Validacion!$C$15:$G$19,IF(DE37=0,DE37+1,'Mapa de Riesgos'!DE37:DE40),IF(DG37=0,DG37+1,'Mapa de Riesgos'!DG37:DG40))</f>
        <v>Alta</v>
      </c>
      <c r="AL37" s="531" t="s">
        <v>226</v>
      </c>
      <c r="AM37" s="93" t="s">
        <v>434</v>
      </c>
      <c r="AN37" s="93" t="s">
        <v>435</v>
      </c>
      <c r="AO37" s="93" t="s">
        <v>436</v>
      </c>
      <c r="AP37" s="84">
        <v>43467</v>
      </c>
      <c r="AQ37" s="84">
        <v>43830</v>
      </c>
      <c r="AR37" s="93" t="s">
        <v>437</v>
      </c>
      <c r="AS37" s="141"/>
      <c r="AT37" s="141"/>
      <c r="AU37" s="93"/>
      <c r="AV37" s="85"/>
      <c r="AW37" s="121"/>
      <c r="AX37" s="86"/>
      <c r="AY37" s="525"/>
      <c r="AZ37" s="94"/>
      <c r="BA37" s="525"/>
      <c r="BB37" s="141"/>
      <c r="BC37" s="141"/>
      <c r="BD37" s="93"/>
      <c r="BE37" s="85"/>
      <c r="BF37" s="121"/>
      <c r="BG37" s="86"/>
      <c r="BH37" s="525"/>
      <c r="BI37" s="525"/>
      <c r="BJ37" s="141" t="s">
        <v>438</v>
      </c>
      <c r="BK37" s="141"/>
      <c r="BL37" s="141"/>
      <c r="BM37" s="93"/>
      <c r="BN37" s="85"/>
      <c r="BO37" s="121"/>
      <c r="BP37" s="86"/>
      <c r="BQ37" s="525"/>
      <c r="BR37" s="525"/>
      <c r="BS37" s="141"/>
      <c r="BT37" s="141"/>
      <c r="BU37" s="93"/>
      <c r="BV37" s="85"/>
      <c r="BW37" s="121"/>
      <c r="BX37" s="86"/>
      <c r="BY37" s="525"/>
      <c r="BZ37" s="525"/>
      <c r="CA37" s="119"/>
      <c r="CB37" s="119"/>
      <c r="CC37" s="93"/>
      <c r="CD37" s="93"/>
      <c r="CE37" s="93"/>
      <c r="CF37" s="93"/>
      <c r="CG37" s="93"/>
      <c r="CH37" s="93"/>
      <c r="CI37" s="93"/>
      <c r="CJ37" s="93"/>
      <c r="CK37" s="93"/>
      <c r="CY37" s="525">
        <f>VLOOKUP(N37,[9]Validacion!$I$15:$M$19,2,FALSE)</f>
        <v>2</v>
      </c>
      <c r="CZ37" s="525">
        <f>VLOOKUP(O37,[9]Validacion!$I$23:$J$27,2,FALSE)</f>
        <v>4</v>
      </c>
      <c r="DD37" s="525">
        <f>VLOOKUP($N37,[9]Validacion!$I$15:$M$19,2,FALSE)</f>
        <v>2</v>
      </c>
      <c r="DE37" s="525">
        <f>IF(AF37="Fuerte",DD37-2,IF(AND(AF37="Moderado",AG37="Directamente",AH37="Directamente"),DD37-1,IF(AND(AF37="Moderado",AG37="No Disminuye",AH37="Directamente"),DD37,IF(AND(AF37="Moderado",AG37="Directamente",AH37="No Disminuye"),DD37-1,DD37))))</f>
        <v>0</v>
      </c>
      <c r="DF37" s="525">
        <f>VLOOKUP($O37,[9]Validacion!$I$23:$J$27,2,FALSE)</f>
        <v>4</v>
      </c>
      <c r="DG37" s="534">
        <f>IF(AF37="Fuerte",DF37,IF(AND(AF37="Moderado",AG37="Directamente",AH37="Directamente"),DF37-1,IF(AND(AF37="Moderado",AG37="No Disminuye",AH37="Directamente"),DF37-1,IF(AND(AF37="Moderado",AG37="Directamente",AH37="No Disminuye"),DF37,DF37))))</f>
        <v>4</v>
      </c>
    </row>
    <row r="38" spans="1:111" ht="107.5" customHeight="1" x14ac:dyDescent="0.25">
      <c r="A38" s="516"/>
      <c r="B38" s="516"/>
      <c r="C38" s="516"/>
      <c r="D38" s="564"/>
      <c r="E38" s="516"/>
      <c r="F38" s="516"/>
      <c r="L38" s="516"/>
      <c r="M38" s="516"/>
      <c r="N38" s="531"/>
      <c r="O38" s="531"/>
      <c r="P38" s="531"/>
      <c r="Q38" s="93" t="s">
        <v>439</v>
      </c>
      <c r="R38" s="90" t="s">
        <v>158</v>
      </c>
      <c r="S38" s="106" t="s">
        <v>58</v>
      </c>
      <c r="T38" s="90" t="s">
        <v>59</v>
      </c>
      <c r="U38" s="90" t="s">
        <v>60</v>
      </c>
      <c r="V38" s="90" t="s">
        <v>61</v>
      </c>
      <c r="W38" s="90" t="s">
        <v>62</v>
      </c>
      <c r="X38" s="90" t="s">
        <v>75</v>
      </c>
      <c r="Y38" s="90" t="s">
        <v>63</v>
      </c>
      <c r="Z38" s="90">
        <f t="shared" si="0"/>
        <v>100</v>
      </c>
      <c r="AA38" s="90" t="str">
        <f t="shared" si="5"/>
        <v>Fuerte</v>
      </c>
      <c r="AB38" s="90" t="s">
        <v>141</v>
      </c>
      <c r="AC38" s="21">
        <f t="shared" si="2"/>
        <v>200</v>
      </c>
      <c r="AD38" s="114" t="str">
        <f t="shared" si="3"/>
        <v>Fuerte</v>
      </c>
      <c r="AE38" s="533"/>
      <c r="AF38" s="531"/>
      <c r="AG38" s="531"/>
      <c r="AH38" s="531"/>
      <c r="AI38" s="531"/>
      <c r="AJ38" s="531"/>
      <c r="AK38" s="531"/>
      <c r="AL38" s="531"/>
      <c r="AM38" s="93" t="s">
        <v>440</v>
      </c>
      <c r="AN38" s="93" t="s">
        <v>441</v>
      </c>
      <c r="AO38" s="93" t="s">
        <v>436</v>
      </c>
      <c r="AP38" s="84">
        <v>43467</v>
      </c>
      <c r="AQ38" s="84">
        <v>43830</v>
      </c>
      <c r="AR38" s="93" t="s">
        <v>442</v>
      </c>
      <c r="AS38" s="141"/>
      <c r="AT38" s="141"/>
      <c r="AU38" s="528"/>
      <c r="AV38" s="519"/>
      <c r="AW38" s="565"/>
      <c r="AX38" s="541"/>
      <c r="AY38" s="526"/>
      <c r="AZ38" s="95"/>
      <c r="BA38" s="526"/>
      <c r="BB38" s="141"/>
      <c r="BC38" s="141"/>
      <c r="BD38" s="528"/>
      <c r="BE38" s="519"/>
      <c r="BF38" s="565"/>
      <c r="BG38" s="541"/>
      <c r="BH38" s="526"/>
      <c r="BI38" s="526"/>
      <c r="BJ38" s="562" t="s">
        <v>443</v>
      </c>
      <c r="BK38" s="141"/>
      <c r="BL38" s="141"/>
      <c r="BM38" s="528"/>
      <c r="BN38" s="519"/>
      <c r="BO38" s="565"/>
      <c r="BP38" s="541"/>
      <c r="BQ38" s="526"/>
      <c r="BR38" s="526"/>
      <c r="BS38" s="562"/>
      <c r="BT38" s="141"/>
      <c r="BU38" s="528"/>
      <c r="BV38" s="519"/>
      <c r="BW38" s="565"/>
      <c r="BX38" s="541"/>
      <c r="BY38" s="526"/>
      <c r="BZ38" s="526"/>
      <c r="CA38" s="119"/>
      <c r="CB38" s="119"/>
      <c r="CC38" s="93"/>
      <c r="CD38" s="93"/>
      <c r="CE38" s="93"/>
      <c r="CF38" s="93"/>
      <c r="CG38" s="93"/>
      <c r="CH38" s="93"/>
      <c r="CI38" s="93"/>
      <c r="CJ38" s="93"/>
      <c r="CK38" s="93"/>
      <c r="CY38" s="526"/>
      <c r="CZ38" s="526"/>
      <c r="DD38" s="526"/>
      <c r="DE38" s="526"/>
      <c r="DF38" s="526"/>
      <c r="DG38" s="534"/>
    </row>
    <row r="39" spans="1:111" ht="104.95" customHeight="1" x14ac:dyDescent="0.25">
      <c r="A39" s="516"/>
      <c r="B39" s="516"/>
      <c r="C39" s="516"/>
      <c r="D39" s="564"/>
      <c r="E39" s="516"/>
      <c r="F39" s="516"/>
      <c r="L39" s="516"/>
      <c r="M39" s="516"/>
      <c r="N39" s="531"/>
      <c r="O39" s="531"/>
      <c r="P39" s="531"/>
      <c r="Q39" s="93" t="s">
        <v>444</v>
      </c>
      <c r="R39" s="90" t="s">
        <v>158</v>
      </c>
      <c r="S39" s="106" t="s">
        <v>58</v>
      </c>
      <c r="T39" s="90" t="s">
        <v>59</v>
      </c>
      <c r="U39" s="90" t="s">
        <v>60</v>
      </c>
      <c r="V39" s="90" t="s">
        <v>61</v>
      </c>
      <c r="W39" s="90" t="s">
        <v>62</v>
      </c>
      <c r="X39" s="90" t="s">
        <v>75</v>
      </c>
      <c r="Y39" s="90" t="s">
        <v>63</v>
      </c>
      <c r="Z39" s="90">
        <f t="shared" si="0"/>
        <v>100</v>
      </c>
      <c r="AA39" s="90" t="str">
        <f t="shared" si="5"/>
        <v>Fuerte</v>
      </c>
      <c r="AB39" s="90" t="s">
        <v>141</v>
      </c>
      <c r="AC39" s="21">
        <f t="shared" si="2"/>
        <v>200</v>
      </c>
      <c r="AD39" s="114" t="str">
        <f t="shared" si="3"/>
        <v>Fuerte</v>
      </c>
      <c r="AE39" s="533"/>
      <c r="AF39" s="531"/>
      <c r="AG39" s="531"/>
      <c r="AH39" s="531"/>
      <c r="AI39" s="531"/>
      <c r="AJ39" s="531"/>
      <c r="AK39" s="531"/>
      <c r="AL39" s="531"/>
      <c r="AM39" s="93" t="s">
        <v>445</v>
      </c>
      <c r="AN39" s="93" t="s">
        <v>446</v>
      </c>
      <c r="AO39" s="93" t="s">
        <v>436</v>
      </c>
      <c r="AP39" s="84">
        <v>43467</v>
      </c>
      <c r="AQ39" s="84">
        <v>43830</v>
      </c>
      <c r="AR39" s="93" t="s">
        <v>447</v>
      </c>
      <c r="AS39" s="141"/>
      <c r="AT39" s="141"/>
      <c r="AU39" s="529"/>
      <c r="AV39" s="520"/>
      <c r="AW39" s="566"/>
      <c r="AX39" s="568"/>
      <c r="AY39" s="526"/>
      <c r="AZ39" s="95"/>
      <c r="BA39" s="526"/>
      <c r="BB39" s="141"/>
      <c r="BC39" s="141"/>
      <c r="BD39" s="529"/>
      <c r="BE39" s="520"/>
      <c r="BF39" s="566"/>
      <c r="BG39" s="568"/>
      <c r="BH39" s="526"/>
      <c r="BI39" s="526"/>
      <c r="BJ39" s="569"/>
      <c r="BK39" s="141"/>
      <c r="BL39" s="141"/>
      <c r="BM39" s="529"/>
      <c r="BN39" s="520"/>
      <c r="BO39" s="566"/>
      <c r="BP39" s="568"/>
      <c r="BQ39" s="526"/>
      <c r="BR39" s="526"/>
      <c r="BS39" s="569"/>
      <c r="BT39" s="141"/>
      <c r="BU39" s="529"/>
      <c r="BV39" s="520"/>
      <c r="BW39" s="566"/>
      <c r="BX39" s="568"/>
      <c r="BY39" s="526"/>
      <c r="BZ39" s="526"/>
      <c r="CA39" s="119"/>
      <c r="CB39" s="119"/>
      <c r="CC39" s="93"/>
      <c r="CD39" s="93"/>
      <c r="CE39" s="93"/>
      <c r="CF39" s="93"/>
      <c r="CG39" s="93"/>
      <c r="CH39" s="93"/>
      <c r="CI39" s="93"/>
      <c r="CJ39" s="93"/>
      <c r="CK39" s="93"/>
      <c r="CY39" s="526"/>
      <c r="CZ39" s="526"/>
      <c r="DD39" s="526"/>
      <c r="DE39" s="526"/>
      <c r="DF39" s="526"/>
      <c r="DG39" s="534"/>
    </row>
    <row r="40" spans="1:111" ht="93.75" customHeight="1" x14ac:dyDescent="0.25">
      <c r="A40" s="516"/>
      <c r="B40" s="516"/>
      <c r="C40" s="516"/>
      <c r="D40" s="564"/>
      <c r="E40" s="516"/>
      <c r="F40" s="516"/>
      <c r="L40" s="516"/>
      <c r="M40" s="516"/>
      <c r="N40" s="531"/>
      <c r="O40" s="531"/>
      <c r="P40" s="531"/>
      <c r="Q40" s="93" t="s">
        <v>448</v>
      </c>
      <c r="R40" s="90" t="s">
        <v>158</v>
      </c>
      <c r="S40" s="106" t="s">
        <v>58</v>
      </c>
      <c r="T40" s="90" t="s">
        <v>59</v>
      </c>
      <c r="U40" s="90" t="s">
        <v>60</v>
      </c>
      <c r="V40" s="90" t="s">
        <v>61</v>
      </c>
      <c r="W40" s="90" t="s">
        <v>62</v>
      </c>
      <c r="X40" s="90" t="s">
        <v>75</v>
      </c>
      <c r="Y40" s="90" t="s">
        <v>63</v>
      </c>
      <c r="Z40" s="90">
        <f t="shared" si="0"/>
        <v>100</v>
      </c>
      <c r="AA40" s="90" t="str">
        <f t="shared" si="5"/>
        <v>Fuerte</v>
      </c>
      <c r="AB40" s="90" t="s">
        <v>141</v>
      </c>
      <c r="AC40" s="21">
        <f t="shared" si="2"/>
        <v>200</v>
      </c>
      <c r="AD40" s="114" t="str">
        <f t="shared" si="3"/>
        <v>Fuerte</v>
      </c>
      <c r="AE40" s="533"/>
      <c r="AF40" s="531"/>
      <c r="AG40" s="531"/>
      <c r="AH40" s="531"/>
      <c r="AI40" s="531"/>
      <c r="AJ40" s="531"/>
      <c r="AK40" s="531"/>
      <c r="AL40" s="531"/>
      <c r="AM40" s="142" t="s">
        <v>449</v>
      </c>
      <c r="AN40" s="93" t="s">
        <v>450</v>
      </c>
      <c r="AO40" s="93" t="s">
        <v>436</v>
      </c>
      <c r="AP40" s="84">
        <v>43467</v>
      </c>
      <c r="AQ40" s="84">
        <v>43830</v>
      </c>
      <c r="AR40" s="93" t="s">
        <v>451</v>
      </c>
      <c r="AS40" s="141"/>
      <c r="AT40" s="141"/>
      <c r="AU40" s="530"/>
      <c r="AV40" s="521"/>
      <c r="AW40" s="567"/>
      <c r="AX40" s="542"/>
      <c r="AY40" s="527"/>
      <c r="AZ40" s="96"/>
      <c r="BA40" s="527"/>
      <c r="BB40" s="141"/>
      <c r="BC40" s="141"/>
      <c r="BD40" s="530"/>
      <c r="BE40" s="521"/>
      <c r="BF40" s="567"/>
      <c r="BG40" s="542"/>
      <c r="BH40" s="527"/>
      <c r="BI40" s="527"/>
      <c r="BJ40" s="563"/>
      <c r="BK40" s="141"/>
      <c r="BL40" s="141"/>
      <c r="BM40" s="530"/>
      <c r="BN40" s="521"/>
      <c r="BO40" s="567"/>
      <c r="BP40" s="542"/>
      <c r="BQ40" s="527"/>
      <c r="BR40" s="527"/>
      <c r="BS40" s="563"/>
      <c r="BT40" s="141"/>
      <c r="BU40" s="530"/>
      <c r="BV40" s="521"/>
      <c r="BW40" s="567"/>
      <c r="BX40" s="542"/>
      <c r="BY40" s="527"/>
      <c r="BZ40" s="527"/>
      <c r="CA40" s="119"/>
      <c r="CB40" s="119"/>
      <c r="CC40" s="93"/>
      <c r="CD40" s="93"/>
      <c r="CE40" s="93"/>
      <c r="CF40" s="93"/>
      <c r="CG40" s="93"/>
      <c r="CH40" s="93"/>
      <c r="CI40" s="93"/>
      <c r="CJ40" s="93"/>
      <c r="CK40" s="93"/>
      <c r="CY40" s="527"/>
      <c r="CZ40" s="527"/>
      <c r="DD40" s="526"/>
      <c r="DE40" s="526"/>
      <c r="DF40" s="526"/>
      <c r="DG40" s="534"/>
    </row>
    <row r="41" spans="1:111" ht="81.7" customHeight="1" x14ac:dyDescent="0.25">
      <c r="A41" s="516" t="s">
        <v>24</v>
      </c>
      <c r="B41" s="516" t="s">
        <v>27</v>
      </c>
      <c r="C41" s="516" t="s">
        <v>27</v>
      </c>
      <c r="D41" s="564" t="s">
        <v>203</v>
      </c>
      <c r="E41" s="516" t="s">
        <v>429</v>
      </c>
      <c r="F41" s="516" t="s">
        <v>452</v>
      </c>
      <c r="L41" s="516" t="s">
        <v>453</v>
      </c>
      <c r="M41" s="516" t="s">
        <v>454</v>
      </c>
      <c r="N41" s="531" t="s">
        <v>10</v>
      </c>
      <c r="O41" s="531" t="s">
        <v>14</v>
      </c>
      <c r="P41" s="531"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5"/>
        <v>Fuerte</v>
      </c>
      <c r="AB41" s="90" t="s">
        <v>141</v>
      </c>
      <c r="AC41" s="21">
        <f t="shared" si="2"/>
        <v>200</v>
      </c>
      <c r="AD41" s="114" t="str">
        <f t="shared" si="3"/>
        <v>Fuerte</v>
      </c>
      <c r="AE41" s="533">
        <f>(IF(AD41="Fuerte",100,IF(AD41="Moderado",50,0))+IF(AD42="Fuerte",100,IF(AD42="Moderado",50,0))+IF(AD43="Fuerte",100,IF(AD43="Moderado",50,0)))/3</f>
        <v>100</v>
      </c>
      <c r="AF41" s="531" t="str">
        <f>IF(AE41=100,"Fuerte",IF(OR(AE41=99,AE41&gt;=50),"Moderado","Débil"))</f>
        <v>Fuerte</v>
      </c>
      <c r="AG41" s="531" t="s">
        <v>150</v>
      </c>
      <c r="AH41" s="531" t="s">
        <v>152</v>
      </c>
      <c r="AI41" s="531" t="str">
        <f>VLOOKUP(IF(DE41=0,DE41+1,DE41),[9]Validacion!$J$15:$K$19,2,FALSE)</f>
        <v>Rara Vez</v>
      </c>
      <c r="AJ41" s="531" t="str">
        <f>VLOOKUP(IF(DG41=0,DG41+1,DG41),[9]Validacion!$J$23:$K$27,2,FALSE)</f>
        <v>Mayor</v>
      </c>
      <c r="AK41" s="531" t="str">
        <f>INDEX([9]Validacion!$C$15:$G$19,IF(DE41=0,DE41+1,'Mapa de Riesgos'!DE41:DE43),IF(DG41=0,DG41+1,'Mapa de Riesgos'!DG41:DG43))</f>
        <v>Alta</v>
      </c>
      <c r="AL41" s="531" t="s">
        <v>226</v>
      </c>
      <c r="AM41" s="93" t="s">
        <v>456</v>
      </c>
      <c r="AN41" s="93" t="s">
        <v>457</v>
      </c>
      <c r="AO41" s="93" t="s">
        <v>458</v>
      </c>
      <c r="AP41" s="84">
        <v>43467</v>
      </c>
      <c r="AQ41" s="84">
        <v>43830</v>
      </c>
      <c r="AR41" s="93" t="s">
        <v>459</v>
      </c>
      <c r="AS41" s="141"/>
      <c r="AT41" s="141"/>
      <c r="AU41" s="93"/>
      <c r="AV41" s="93"/>
      <c r="AW41" s="143"/>
      <c r="AX41" s="86"/>
      <c r="AY41" s="525"/>
      <c r="AZ41" s="94"/>
      <c r="BA41" s="525"/>
      <c r="BB41" s="20"/>
      <c r="BC41" s="20"/>
      <c r="BD41" s="93"/>
      <c r="BE41" s="123"/>
      <c r="BF41" s="144"/>
      <c r="BG41" s="145"/>
      <c r="BH41" s="525"/>
      <c r="BI41" s="525"/>
      <c r="BJ41" s="522"/>
      <c r="BK41" s="20"/>
      <c r="BL41" s="20"/>
      <c r="BM41" s="93"/>
      <c r="BN41" s="123"/>
      <c r="BO41" s="144"/>
      <c r="BP41" s="86"/>
      <c r="BQ41" s="525"/>
      <c r="BR41" s="525"/>
      <c r="BS41" s="119"/>
      <c r="BT41" s="119"/>
      <c r="BU41" s="119"/>
      <c r="BV41" s="119"/>
      <c r="BW41" s="119"/>
      <c r="BX41" s="119"/>
      <c r="BY41" s="119"/>
      <c r="BZ41" s="119"/>
      <c r="CA41" s="119"/>
      <c r="CB41" s="119"/>
      <c r="CC41" s="93"/>
      <c r="CD41" s="93"/>
      <c r="CE41" s="93"/>
      <c r="CF41" s="93"/>
      <c r="CG41" s="93"/>
      <c r="CH41" s="93"/>
      <c r="CI41" s="93"/>
      <c r="CJ41" s="93"/>
      <c r="CK41" s="93"/>
      <c r="CY41" s="525">
        <f>VLOOKUP(N41,[9]Validacion!$I$15:$M$19,2,FALSE)</f>
        <v>2</v>
      </c>
      <c r="CZ41" s="525">
        <f>VLOOKUP(O41,[9]Validacion!$I$23:$J$27,2,FALSE)</f>
        <v>4</v>
      </c>
      <c r="DD41" s="525">
        <f>VLOOKUP($N41,[9]Validacion!$I$15:$M$19,2,FALSE)</f>
        <v>2</v>
      </c>
      <c r="DE41" s="525">
        <f>IF(AF41="Fuerte",DD41-2,IF(AND(AF41="Moderado",AG41="Directamente",AH41="Directamente"),DD41-1,IF(AND(AF41="Moderado",AG41="No Disminuye",AH41="Directamente"),DD41,IF(AND(AF41="Moderado",AG41="Directamente",AH41="No Disminuye"),DD41-1,DD41))))</f>
        <v>0</v>
      </c>
      <c r="DF41" s="525">
        <f>VLOOKUP($O41,[9]Validacion!$I$23:$J$27,2,FALSE)</f>
        <v>4</v>
      </c>
      <c r="DG41" s="534">
        <f>IF(AF41="Fuerte",DF41,IF(AND(AF41="Moderado",AG41="Directamente",AH41="Directamente"),DF41-1,IF(AND(AF41="Moderado",AG41="No Disminuye",AH41="Directamente"),DF41-1,IF(AND(AF41="Moderado",AG41="Directamente",AH41="No Disminuye"),DF41,DF41))))</f>
        <v>4</v>
      </c>
    </row>
    <row r="42" spans="1:111" ht="70.5" customHeight="1" x14ac:dyDescent="0.25">
      <c r="A42" s="516"/>
      <c r="B42" s="516"/>
      <c r="C42" s="516"/>
      <c r="D42" s="564"/>
      <c r="E42" s="516"/>
      <c r="F42" s="516"/>
      <c r="L42" s="516"/>
      <c r="M42" s="516"/>
      <c r="N42" s="531"/>
      <c r="O42" s="531"/>
      <c r="P42" s="531"/>
      <c r="Q42" s="93" t="s">
        <v>460</v>
      </c>
      <c r="R42" s="90" t="s">
        <v>158</v>
      </c>
      <c r="S42" s="106" t="s">
        <v>58</v>
      </c>
      <c r="T42" s="90" t="s">
        <v>59</v>
      </c>
      <c r="U42" s="90" t="s">
        <v>60</v>
      </c>
      <c r="V42" s="90" t="s">
        <v>61</v>
      </c>
      <c r="W42" s="90" t="s">
        <v>62</v>
      </c>
      <c r="X42" s="90" t="s">
        <v>75</v>
      </c>
      <c r="Y42" s="90" t="s">
        <v>63</v>
      </c>
      <c r="Z42" s="90">
        <f t="shared" si="0"/>
        <v>100</v>
      </c>
      <c r="AA42" s="90" t="str">
        <f t="shared" si="5"/>
        <v>Fuerte</v>
      </c>
      <c r="AB42" s="90" t="s">
        <v>141</v>
      </c>
      <c r="AC42" s="21">
        <f t="shared" si="2"/>
        <v>200</v>
      </c>
      <c r="AD42" s="114" t="str">
        <f t="shared" si="3"/>
        <v>Fuerte</v>
      </c>
      <c r="AE42" s="533"/>
      <c r="AF42" s="531"/>
      <c r="AG42" s="531"/>
      <c r="AH42" s="531"/>
      <c r="AI42" s="531"/>
      <c r="AJ42" s="531"/>
      <c r="AK42" s="531"/>
      <c r="AL42" s="531"/>
      <c r="AM42" s="93" t="s">
        <v>461</v>
      </c>
      <c r="AN42" s="93" t="s">
        <v>462</v>
      </c>
      <c r="AO42" s="93" t="s">
        <v>458</v>
      </c>
      <c r="AP42" s="84">
        <v>43467</v>
      </c>
      <c r="AQ42" s="84">
        <v>43830</v>
      </c>
      <c r="AR42" s="93" t="s">
        <v>348</v>
      </c>
      <c r="AS42" s="141"/>
      <c r="AT42" s="141"/>
      <c r="AU42" s="93"/>
      <c r="AV42" s="93"/>
      <c r="AW42" s="143"/>
      <c r="AX42" s="86"/>
      <c r="AY42" s="526"/>
      <c r="AZ42" s="95"/>
      <c r="BA42" s="526"/>
      <c r="BB42" s="93"/>
      <c r="BC42" s="93"/>
      <c r="BD42" s="119"/>
      <c r="BE42" s="119"/>
      <c r="BF42" s="146"/>
      <c r="BG42" s="145"/>
      <c r="BH42" s="526"/>
      <c r="BI42" s="526"/>
      <c r="BJ42" s="523"/>
      <c r="BK42" s="93"/>
      <c r="BL42" s="93"/>
      <c r="BM42" s="119"/>
      <c r="BN42" s="119"/>
      <c r="BO42" s="119"/>
      <c r="BP42" s="119"/>
      <c r="BQ42" s="526"/>
      <c r="BR42" s="526"/>
      <c r="BS42" s="119"/>
      <c r="BT42" s="119"/>
      <c r="BU42" s="119"/>
      <c r="BV42" s="119"/>
      <c r="BW42" s="119"/>
      <c r="BX42" s="119"/>
      <c r="BY42" s="119"/>
      <c r="BZ42" s="119"/>
      <c r="CA42" s="119"/>
      <c r="CB42" s="119"/>
      <c r="CC42" s="93"/>
      <c r="CD42" s="93"/>
      <c r="CE42" s="93"/>
      <c r="CF42" s="93"/>
      <c r="CG42" s="93"/>
      <c r="CH42" s="93"/>
      <c r="CI42" s="93"/>
      <c r="CJ42" s="93"/>
      <c r="CK42" s="93"/>
      <c r="CY42" s="526"/>
      <c r="CZ42" s="526"/>
      <c r="DD42" s="526"/>
      <c r="DE42" s="526"/>
      <c r="DF42" s="526"/>
      <c r="DG42" s="534"/>
    </row>
    <row r="43" spans="1:111" ht="84.75" customHeight="1" x14ac:dyDescent="0.25">
      <c r="A43" s="516"/>
      <c r="B43" s="516"/>
      <c r="C43" s="516"/>
      <c r="D43" s="564"/>
      <c r="E43" s="516"/>
      <c r="F43" s="516"/>
      <c r="L43" s="516"/>
      <c r="M43" s="516"/>
      <c r="N43" s="531"/>
      <c r="O43" s="531"/>
      <c r="P43" s="531"/>
      <c r="Q43" s="93" t="s">
        <v>463</v>
      </c>
      <c r="R43" s="90" t="s">
        <v>158</v>
      </c>
      <c r="S43" s="106" t="s">
        <v>58</v>
      </c>
      <c r="T43" s="90" t="s">
        <v>59</v>
      </c>
      <c r="U43" s="90" t="s">
        <v>60</v>
      </c>
      <c r="V43" s="90" t="s">
        <v>61</v>
      </c>
      <c r="W43" s="90" t="s">
        <v>62</v>
      </c>
      <c r="X43" s="90" t="s">
        <v>75</v>
      </c>
      <c r="Y43" s="90" t="s">
        <v>63</v>
      </c>
      <c r="Z43" s="90">
        <f t="shared" si="0"/>
        <v>100</v>
      </c>
      <c r="AA43" s="90" t="str">
        <f t="shared" si="5"/>
        <v>Fuerte</v>
      </c>
      <c r="AB43" s="90" t="s">
        <v>141</v>
      </c>
      <c r="AC43" s="21">
        <f t="shared" si="2"/>
        <v>200</v>
      </c>
      <c r="AD43" s="114" t="str">
        <f t="shared" si="3"/>
        <v>Fuerte</v>
      </c>
      <c r="AE43" s="533"/>
      <c r="AF43" s="531"/>
      <c r="AG43" s="531"/>
      <c r="AH43" s="531"/>
      <c r="AI43" s="531"/>
      <c r="AJ43" s="531"/>
      <c r="AK43" s="531"/>
      <c r="AL43" s="531"/>
      <c r="AM43" s="93" t="s">
        <v>464</v>
      </c>
      <c r="AN43" s="93" t="s">
        <v>465</v>
      </c>
      <c r="AO43" s="93" t="s">
        <v>458</v>
      </c>
      <c r="AP43" s="84">
        <v>43467</v>
      </c>
      <c r="AQ43" s="84">
        <v>43830</v>
      </c>
      <c r="AR43" s="93" t="s">
        <v>466</v>
      </c>
      <c r="AS43" s="141"/>
      <c r="AT43" s="141"/>
      <c r="AU43" s="93"/>
      <c r="AV43" s="93"/>
      <c r="AW43" s="121"/>
      <c r="AX43" s="86"/>
      <c r="AY43" s="527"/>
      <c r="AZ43" s="96"/>
      <c r="BA43" s="527"/>
      <c r="BB43" s="141"/>
      <c r="BC43" s="141"/>
      <c r="BD43" s="93"/>
      <c r="BE43" s="93"/>
      <c r="BF43" s="147"/>
      <c r="BG43" s="145"/>
      <c r="BH43" s="527"/>
      <c r="BI43" s="527"/>
      <c r="BJ43" s="524"/>
      <c r="BK43" s="141"/>
      <c r="BL43" s="141"/>
      <c r="BM43" s="93"/>
      <c r="BN43" s="93"/>
      <c r="BO43" s="147"/>
      <c r="BP43" s="145"/>
      <c r="BQ43" s="527"/>
      <c r="BR43" s="527"/>
      <c r="BS43" s="93"/>
      <c r="BT43" s="119"/>
      <c r="BU43" s="119"/>
      <c r="BV43" s="119"/>
      <c r="BW43" s="119"/>
      <c r="BX43" s="119"/>
      <c r="BY43" s="119"/>
      <c r="BZ43" s="119"/>
      <c r="CA43" s="119"/>
      <c r="CB43" s="119"/>
      <c r="CC43" s="93"/>
      <c r="CD43" s="93"/>
      <c r="CE43" s="93"/>
      <c r="CF43" s="93"/>
      <c r="CG43" s="93"/>
      <c r="CH43" s="93"/>
      <c r="CI43" s="93"/>
      <c r="CJ43" s="93"/>
      <c r="CK43" s="93"/>
      <c r="CY43" s="527"/>
      <c r="CZ43" s="527"/>
      <c r="DD43" s="526"/>
      <c r="DE43" s="526"/>
      <c r="DF43" s="526"/>
      <c r="DG43" s="534"/>
    </row>
    <row r="44" spans="1:111" ht="133.5" customHeight="1" x14ac:dyDescent="0.25">
      <c r="A44" s="516" t="s">
        <v>24</v>
      </c>
      <c r="B44" s="516" t="s">
        <v>27</v>
      </c>
      <c r="C44" s="516" t="s">
        <v>27</v>
      </c>
      <c r="D44" s="564" t="s">
        <v>204</v>
      </c>
      <c r="E44" s="516" t="s">
        <v>429</v>
      </c>
      <c r="F44" s="516" t="s">
        <v>467</v>
      </c>
      <c r="L44" s="516" t="s">
        <v>468</v>
      </c>
      <c r="M44" s="516" t="s">
        <v>469</v>
      </c>
      <c r="N44" s="531" t="s">
        <v>11</v>
      </c>
      <c r="O44" s="531" t="s">
        <v>14</v>
      </c>
      <c r="P44" s="531"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5"/>
        <v>Fuerte</v>
      </c>
      <c r="AB44" s="90" t="s">
        <v>141</v>
      </c>
      <c r="AC44" s="21">
        <f t="shared" si="2"/>
        <v>200</v>
      </c>
      <c r="AD44" s="114" t="str">
        <f t="shared" si="3"/>
        <v>Fuerte</v>
      </c>
      <c r="AE44" s="531">
        <f>(IF(AD44="Fuerte",100,IF(AD44="Moderado",50,0))+IF(AD45="Fuerte",100,IF(AD45="Moderado",50,0)))/2</f>
        <v>100</v>
      </c>
      <c r="AF44" s="531" t="str">
        <f>IF(AE44=100,"Fuerte",IF(OR(AE44=99,AE44&gt;=50),"Moderado","Débil"))</f>
        <v>Fuerte</v>
      </c>
      <c r="AG44" s="531" t="s">
        <v>150</v>
      </c>
      <c r="AH44" s="531" t="s">
        <v>152</v>
      </c>
      <c r="AI44" s="531" t="str">
        <f>VLOOKUP(IF(DE44=0,DE44+1,IF(DE44=-1,DE44+2,DE44)),[9]Validacion!$J$15:$K$19,2,FALSE)</f>
        <v>Rara Vez</v>
      </c>
      <c r="AJ44" s="531" t="str">
        <f>VLOOKUP(IF(DG44=0,DG44+1,DG44),[9]Validacion!$J$23:$K$27,2,FALSE)</f>
        <v>Mayor</v>
      </c>
      <c r="AK44" s="531" t="str">
        <f>INDEX([9]Validacion!$C$15:$G$19,IF(DE44=0,DE44+1,IF(DE44=-1,DE44+2,'Mapa de Riesgos'!DE44:DE45)),IF(DG44=0,DG44+1,'Mapa de Riesgos'!DG44:DG45))</f>
        <v>Alta</v>
      </c>
      <c r="AL44" s="531" t="s">
        <v>226</v>
      </c>
      <c r="AM44" s="85" t="s">
        <v>471</v>
      </c>
      <c r="AN44" s="93" t="s">
        <v>472</v>
      </c>
      <c r="AO44" s="93" t="s">
        <v>473</v>
      </c>
      <c r="AP44" s="84">
        <v>43467</v>
      </c>
      <c r="AQ44" s="84">
        <v>43830</v>
      </c>
      <c r="AR44" s="93" t="s">
        <v>474</v>
      </c>
      <c r="AS44" s="562"/>
      <c r="AT44" s="562"/>
      <c r="AU44" s="93"/>
      <c r="AV44" s="93"/>
      <c r="AW44" s="121"/>
      <c r="AX44" s="86"/>
      <c r="AY44" s="525"/>
      <c r="AZ44" s="94"/>
      <c r="BA44" s="525"/>
      <c r="BB44" s="562"/>
      <c r="BC44" s="562"/>
      <c r="BD44" s="93"/>
      <c r="BE44" s="93"/>
      <c r="BF44" s="121"/>
      <c r="BG44" s="145"/>
      <c r="BH44" s="525"/>
      <c r="BI44" s="525"/>
      <c r="BJ44" s="93" t="s">
        <v>475</v>
      </c>
      <c r="BK44" s="562"/>
      <c r="BL44" s="562"/>
      <c r="BM44" s="93"/>
      <c r="BN44" s="93"/>
      <c r="BO44" s="121"/>
      <c r="BP44" s="145"/>
      <c r="BQ44" s="525"/>
      <c r="BR44" s="525"/>
      <c r="BS44" s="93"/>
      <c r="BT44" s="119"/>
      <c r="BU44" s="119"/>
      <c r="BV44" s="119"/>
      <c r="BW44" s="119"/>
      <c r="BX44" s="119"/>
      <c r="BY44" s="119"/>
      <c r="BZ44" s="119"/>
      <c r="CA44" s="119"/>
      <c r="CB44" s="119"/>
      <c r="CC44" s="93"/>
      <c r="CD44" s="93"/>
      <c r="CE44" s="93"/>
      <c r="CF44" s="93"/>
      <c r="CG44" s="93"/>
      <c r="CH44" s="93"/>
      <c r="CI44" s="93"/>
      <c r="CJ44" s="93"/>
      <c r="CK44" s="93"/>
      <c r="CY44" s="525">
        <f>VLOOKUP(N44,[9]Validacion!$I$15:$M$19,2,FALSE)</f>
        <v>1</v>
      </c>
      <c r="CZ44" s="525">
        <f>VLOOKUP(O44,[9]Validacion!$I$23:$J$27,2,FALSE)</f>
        <v>4</v>
      </c>
      <c r="DD44" s="525">
        <f>VLOOKUP($N44,[9]Validacion!$I$15:$M$19,2,FALSE)</f>
        <v>1</v>
      </c>
      <c r="DE44" s="525">
        <f>IF(AF44="Fuerte",DD44-2,IF(AND(AF44="Moderado",AG44="Directamente",AH44="Directamente"),DD44-1,IF(AND(AF44="Moderado",AG44="No Disminuye",AH44="Directamente"),DD44,IF(AND(AF44="Moderado",AG44="Directamente",AH44="No Disminuye"),DD44-1,DD44))))</f>
        <v>-1</v>
      </c>
      <c r="DF44" s="525">
        <f>VLOOKUP($O44,[9]Validacion!$I$23:$J$27,2,FALSE)</f>
        <v>4</v>
      </c>
      <c r="DG44" s="534">
        <f>IF(AF44="Fuerte",DF44,IF(AND(AF44="Moderado",AG44="Directamente",AH44="Directamente"),DF44-1,IF(AND(AF44="Moderado",AG44="No Disminuye",AH44="Directamente"),DF44-1,IF(AND(AF44="Moderado",AG44="Directamente",AH44="No Disminuye"),DF44,DF44))))</f>
        <v>4</v>
      </c>
    </row>
    <row r="45" spans="1:111" ht="81.7" customHeight="1" x14ac:dyDescent="0.25">
      <c r="A45" s="516"/>
      <c r="B45" s="516"/>
      <c r="C45" s="516"/>
      <c r="D45" s="564"/>
      <c r="E45" s="516"/>
      <c r="F45" s="516"/>
      <c r="L45" s="516"/>
      <c r="M45" s="516"/>
      <c r="N45" s="531"/>
      <c r="O45" s="531"/>
      <c r="P45" s="531"/>
      <c r="Q45" s="93" t="s">
        <v>448</v>
      </c>
      <c r="R45" s="90" t="s">
        <v>158</v>
      </c>
      <c r="S45" s="106" t="s">
        <v>58</v>
      </c>
      <c r="T45" s="90" t="s">
        <v>59</v>
      </c>
      <c r="U45" s="90" t="s">
        <v>60</v>
      </c>
      <c r="V45" s="90" t="s">
        <v>61</v>
      </c>
      <c r="W45" s="90" t="s">
        <v>62</v>
      </c>
      <c r="X45" s="90" t="s">
        <v>75</v>
      </c>
      <c r="Y45" s="90" t="s">
        <v>63</v>
      </c>
      <c r="Z45" s="90">
        <f t="shared" si="0"/>
        <v>100</v>
      </c>
      <c r="AA45" s="90" t="str">
        <f t="shared" si="5"/>
        <v>Fuerte</v>
      </c>
      <c r="AB45" s="90" t="s">
        <v>141</v>
      </c>
      <c r="AC45" s="21">
        <f t="shared" si="2"/>
        <v>200</v>
      </c>
      <c r="AD45" s="114" t="str">
        <f t="shared" si="3"/>
        <v>Fuerte</v>
      </c>
      <c r="AE45" s="531"/>
      <c r="AF45" s="531"/>
      <c r="AG45" s="531"/>
      <c r="AH45" s="531"/>
      <c r="AI45" s="531"/>
      <c r="AJ45" s="531"/>
      <c r="AK45" s="531"/>
      <c r="AL45" s="531"/>
      <c r="AM45" s="142" t="s">
        <v>449</v>
      </c>
      <c r="AN45" s="93" t="s">
        <v>450</v>
      </c>
      <c r="AO45" s="93" t="s">
        <v>473</v>
      </c>
      <c r="AP45" s="84">
        <v>43467</v>
      </c>
      <c r="AQ45" s="84">
        <v>43830</v>
      </c>
      <c r="AR45" s="93" t="s">
        <v>451</v>
      </c>
      <c r="AS45" s="563"/>
      <c r="AT45" s="563"/>
      <c r="AU45" s="93"/>
      <c r="AV45" s="93"/>
      <c r="AW45" s="121"/>
      <c r="AX45" s="86"/>
      <c r="AY45" s="527"/>
      <c r="AZ45" s="96"/>
      <c r="BA45" s="527"/>
      <c r="BB45" s="563"/>
      <c r="BC45" s="563"/>
      <c r="BD45" s="93"/>
      <c r="BE45" s="93"/>
      <c r="BF45" s="121"/>
      <c r="BG45" s="145"/>
      <c r="BH45" s="527"/>
      <c r="BI45" s="527"/>
      <c r="BJ45" s="119"/>
      <c r="BK45" s="563"/>
      <c r="BL45" s="563"/>
      <c r="BM45" s="93"/>
      <c r="BN45" s="93"/>
      <c r="BO45" s="121"/>
      <c r="BP45" s="145"/>
      <c r="BQ45" s="527"/>
      <c r="BR45" s="527"/>
      <c r="BS45" s="119"/>
      <c r="BT45" s="119"/>
      <c r="BU45" s="119"/>
      <c r="BV45" s="119"/>
      <c r="BW45" s="119"/>
      <c r="BX45" s="119"/>
      <c r="BY45" s="119"/>
      <c r="BZ45" s="119"/>
      <c r="CA45" s="119"/>
      <c r="CB45" s="119"/>
      <c r="CC45" s="93"/>
      <c r="CD45" s="93"/>
      <c r="CE45" s="93"/>
      <c r="CF45" s="93"/>
      <c r="CG45" s="93"/>
      <c r="CH45" s="93"/>
      <c r="CI45" s="93"/>
      <c r="CJ45" s="93"/>
      <c r="CK45" s="93"/>
      <c r="CY45" s="527"/>
      <c r="CZ45" s="527"/>
      <c r="DD45" s="527"/>
      <c r="DE45" s="527"/>
      <c r="DF45" s="527"/>
      <c r="DG45" s="534"/>
    </row>
    <row r="46" spans="1:111" ht="112.75" customHeight="1" x14ac:dyDescent="0.25">
      <c r="A46" s="516" t="s">
        <v>24</v>
      </c>
      <c r="B46" s="516" t="s">
        <v>27</v>
      </c>
      <c r="C46" s="516" t="s">
        <v>27</v>
      </c>
      <c r="D46" s="517" t="s">
        <v>206</v>
      </c>
      <c r="E46" s="516" t="s">
        <v>476</v>
      </c>
      <c r="F46" s="559" t="s">
        <v>477</v>
      </c>
      <c r="L46" s="516" t="s">
        <v>478</v>
      </c>
      <c r="M46" s="516" t="s">
        <v>469</v>
      </c>
      <c r="N46" s="531" t="s">
        <v>8</v>
      </c>
      <c r="O46" s="531" t="s">
        <v>14</v>
      </c>
      <c r="P46" s="531"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5"/>
        <v>Fuerte</v>
      </c>
      <c r="AB46" s="90" t="s">
        <v>141</v>
      </c>
      <c r="AC46" s="21">
        <f t="shared" si="2"/>
        <v>200</v>
      </c>
      <c r="AD46" s="114" t="str">
        <f t="shared" si="3"/>
        <v>Fuerte</v>
      </c>
      <c r="AE46" s="531">
        <f>(IF(AD46="Fuerte",100,IF(AD46="Moderado",50,0))+IF(AD47="Fuerte",100,IF(AD47="Moderado",50,0)))/2</f>
        <v>100</v>
      </c>
      <c r="AF46" s="531" t="str">
        <f>IF(AE46=100,"Fuerte",IF(OR(AE46=99,AE46&gt;=50),"Moderado","Débil"))</f>
        <v>Fuerte</v>
      </c>
      <c r="AG46" s="531" t="s">
        <v>150</v>
      </c>
      <c r="AH46" s="531" t="s">
        <v>152</v>
      </c>
      <c r="AI46" s="531" t="str">
        <f>VLOOKUP(IF(DE46=0,DE46+1,DE46),[9]Validacion!$J$15:$K$19,2,FALSE)</f>
        <v>Improbable</v>
      </c>
      <c r="AJ46" s="531" t="str">
        <f>VLOOKUP(IF(DG46=0,DG46+1,DG46),[9]Validacion!$J$23:$K$27,2,FALSE)</f>
        <v>Mayor</v>
      </c>
      <c r="AK46" s="531" t="str">
        <f>INDEX([9]Validacion!$C$15:$G$19,IF(DE46=0,DE46+1,'Mapa de Riesgos'!DE46:DE47),IF(DG46=0,DG46+1,'Mapa de Riesgos'!DG46:DG47))</f>
        <v>Alta</v>
      </c>
      <c r="AL46" s="531" t="s">
        <v>226</v>
      </c>
      <c r="AM46" s="85" t="s">
        <v>480</v>
      </c>
      <c r="AN46" s="148" t="s">
        <v>481</v>
      </c>
      <c r="AO46" s="93" t="s">
        <v>482</v>
      </c>
      <c r="AP46" s="84">
        <v>43467</v>
      </c>
      <c r="AQ46" s="84">
        <v>43830</v>
      </c>
      <c r="AR46" s="93" t="s">
        <v>483</v>
      </c>
      <c r="AS46" s="562"/>
      <c r="AT46" s="562"/>
      <c r="AU46" s="93"/>
      <c r="AV46" s="93"/>
      <c r="AW46" s="121"/>
      <c r="AX46" s="86"/>
      <c r="AY46" s="525"/>
      <c r="AZ46" s="94"/>
      <c r="BA46" s="525"/>
      <c r="BB46" s="91"/>
      <c r="BC46" s="91"/>
      <c r="BD46" s="525"/>
      <c r="BE46" s="522"/>
      <c r="BF46" s="570"/>
      <c r="BG46" s="541"/>
      <c r="BH46" s="522"/>
      <c r="BI46" s="522"/>
      <c r="BJ46" s="119"/>
      <c r="BK46" s="119"/>
      <c r="BL46" s="119"/>
      <c r="BM46" s="525"/>
      <c r="BN46" s="522"/>
      <c r="BO46" s="570"/>
      <c r="BP46" s="541"/>
      <c r="BQ46" s="522"/>
      <c r="BR46" s="522"/>
      <c r="BS46" s="119"/>
      <c r="BT46" s="119"/>
      <c r="BU46" s="119"/>
      <c r="BV46" s="119"/>
      <c r="BW46" s="119"/>
      <c r="BX46" s="119"/>
      <c r="BY46" s="119"/>
      <c r="BZ46" s="119"/>
      <c r="CA46" s="119"/>
      <c r="CB46" s="119"/>
      <c r="CC46" s="93"/>
      <c r="CD46" s="93"/>
      <c r="CE46" s="93"/>
      <c r="CF46" s="93"/>
      <c r="CG46" s="93"/>
      <c r="CH46" s="93"/>
      <c r="CI46" s="93"/>
      <c r="CJ46" s="93"/>
      <c r="CK46" s="93"/>
      <c r="CY46" s="525">
        <f>VLOOKUP(N46,[9]Validacion!$I$15:$M$19,2,FALSE)</f>
        <v>4</v>
      </c>
      <c r="CZ46" s="525">
        <f>VLOOKUP(O46,[9]Validacion!$I$23:$J$27,2,FALSE)</f>
        <v>4</v>
      </c>
      <c r="DD46" s="525">
        <f>VLOOKUP($N46,[9]Validacion!$I$15:$M$19,2,FALSE)</f>
        <v>4</v>
      </c>
      <c r="DE46" s="525">
        <f>IF(AF46="Fuerte",DD46-2,IF(AND(AF46="Moderado",AG46="Directamente",AH46="Directamente"),DD46-1,IF(AND(AF46="Moderado",AG46="No Disminuye",AH46="Directamente"),DD46,IF(AND(AF46="Moderado",AG46="Directamente",AH46="No Disminuye"),DD46-1,DD46))))</f>
        <v>2</v>
      </c>
      <c r="DF46" s="525">
        <f>VLOOKUP($O46,[9]Validacion!$I$23:$J$27,2,FALSE)</f>
        <v>4</v>
      </c>
      <c r="DG46" s="534">
        <f>IF(AF46="Fuerte",DF46,IF(AND(AF46="Moderado",AG46="Directamente",AH46="Directamente"),DF46-1,IF(AND(AF46="Moderado",AG46="No Disminuye",AH46="Directamente"),DF46-1,IF(AND(AF46="Moderado",AG46="Directamente",AH46="No Disminuye"),DF46,DF46))))</f>
        <v>4</v>
      </c>
    </row>
    <row r="47" spans="1:111" ht="112.75" customHeight="1" x14ac:dyDescent="0.25">
      <c r="A47" s="516"/>
      <c r="B47" s="516"/>
      <c r="C47" s="516"/>
      <c r="D47" s="517"/>
      <c r="E47" s="516"/>
      <c r="F47" s="559"/>
      <c r="L47" s="516"/>
      <c r="M47" s="516"/>
      <c r="N47" s="531"/>
      <c r="O47" s="531"/>
      <c r="P47" s="531"/>
      <c r="Q47" s="93" t="s">
        <v>484</v>
      </c>
      <c r="R47" s="90" t="s">
        <v>158</v>
      </c>
      <c r="S47" s="106" t="s">
        <v>58</v>
      </c>
      <c r="T47" s="90" t="s">
        <v>59</v>
      </c>
      <c r="U47" s="90" t="s">
        <v>60</v>
      </c>
      <c r="V47" s="90" t="s">
        <v>61</v>
      </c>
      <c r="W47" s="90" t="s">
        <v>62</v>
      </c>
      <c r="X47" s="90" t="s">
        <v>75</v>
      </c>
      <c r="Y47" s="90" t="s">
        <v>63</v>
      </c>
      <c r="Z47" s="90">
        <f t="shared" si="0"/>
        <v>100</v>
      </c>
      <c r="AA47" s="90" t="str">
        <f t="shared" si="5"/>
        <v>Fuerte</v>
      </c>
      <c r="AB47" s="90" t="s">
        <v>141</v>
      </c>
      <c r="AC47" s="21">
        <f t="shared" si="2"/>
        <v>200</v>
      </c>
      <c r="AD47" s="114" t="str">
        <f t="shared" si="3"/>
        <v>Fuerte</v>
      </c>
      <c r="AE47" s="531"/>
      <c r="AF47" s="531"/>
      <c r="AG47" s="531"/>
      <c r="AH47" s="531"/>
      <c r="AI47" s="531"/>
      <c r="AJ47" s="531"/>
      <c r="AK47" s="531"/>
      <c r="AL47" s="531"/>
      <c r="AM47" s="142" t="s">
        <v>449</v>
      </c>
      <c r="AN47" s="93" t="s">
        <v>450</v>
      </c>
      <c r="AO47" s="93" t="s">
        <v>482</v>
      </c>
      <c r="AP47" s="84">
        <v>43467</v>
      </c>
      <c r="AQ47" s="84">
        <v>43830</v>
      </c>
      <c r="AR47" s="93" t="s">
        <v>451</v>
      </c>
      <c r="AS47" s="569"/>
      <c r="AT47" s="569"/>
      <c r="AU47" s="93"/>
      <c r="AV47" s="93"/>
      <c r="AW47" s="121"/>
      <c r="AX47" s="86"/>
      <c r="AY47" s="526"/>
      <c r="AZ47" s="95"/>
      <c r="BA47" s="526"/>
      <c r="BB47" s="99"/>
      <c r="BC47" s="99"/>
      <c r="BD47" s="526"/>
      <c r="BE47" s="523"/>
      <c r="BF47" s="571"/>
      <c r="BG47" s="568"/>
      <c r="BH47" s="523"/>
      <c r="BI47" s="523"/>
      <c r="BJ47" s="119"/>
      <c r="BK47" s="119"/>
      <c r="BL47" s="119"/>
      <c r="BM47" s="526"/>
      <c r="BN47" s="523"/>
      <c r="BO47" s="571"/>
      <c r="BP47" s="568"/>
      <c r="BQ47" s="523"/>
      <c r="BR47" s="523"/>
      <c r="BS47" s="119"/>
      <c r="BT47" s="119"/>
      <c r="BU47" s="119"/>
      <c r="BV47" s="119"/>
      <c r="BW47" s="119"/>
      <c r="BX47" s="119"/>
      <c r="BY47" s="119"/>
      <c r="BZ47" s="119"/>
      <c r="CA47" s="119"/>
      <c r="CB47" s="119"/>
      <c r="CC47" s="93"/>
      <c r="CD47" s="93"/>
      <c r="CE47" s="93"/>
      <c r="CF47" s="93"/>
      <c r="CG47" s="93"/>
      <c r="CH47" s="93"/>
      <c r="CI47" s="93"/>
      <c r="CJ47" s="93"/>
      <c r="CK47" s="93"/>
      <c r="CY47" s="526"/>
      <c r="CZ47" s="527"/>
      <c r="DD47" s="526"/>
      <c r="DE47" s="526"/>
      <c r="DF47" s="526"/>
      <c r="DG47" s="534"/>
    </row>
    <row r="48" spans="1:111" ht="127.55" customHeight="1" x14ac:dyDescent="0.25">
      <c r="A48" s="516" t="s">
        <v>24</v>
      </c>
      <c r="B48" s="516" t="s">
        <v>27</v>
      </c>
      <c r="C48" s="516" t="s">
        <v>27</v>
      </c>
      <c r="D48" s="572" t="s">
        <v>210</v>
      </c>
      <c r="E48" s="516" t="s">
        <v>485</v>
      </c>
      <c r="F48" s="516" t="s">
        <v>486</v>
      </c>
      <c r="L48" s="516" t="s">
        <v>487</v>
      </c>
      <c r="M48" s="559" t="s">
        <v>488</v>
      </c>
      <c r="N48" s="531" t="s">
        <v>10</v>
      </c>
      <c r="O48" s="531" t="s">
        <v>14</v>
      </c>
      <c r="P48" s="531"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5"/>
        <v>Fuerte</v>
      </c>
      <c r="AB48" s="90" t="s">
        <v>141</v>
      </c>
      <c r="AC48" s="21">
        <f t="shared" si="2"/>
        <v>200</v>
      </c>
      <c r="AD48" s="114" t="str">
        <f t="shared" si="3"/>
        <v>Fuerte</v>
      </c>
      <c r="AE48" s="533">
        <f>(IF(AD48="Fuerte",100,IF(AD48="Moderado",50,0))+IF(AD49="Fuerte",100,IF(AD49="Moderado",50,0))+IF(AD50="Fuerte",100,IF(AD50="Moderado",50,0)))/3</f>
        <v>100</v>
      </c>
      <c r="AF48" s="531" t="str">
        <f>IF(AE48=100,"Fuerte",IF(OR(AE48=99,AE48&gt;=50),"Moderado","Débil"))</f>
        <v>Fuerte</v>
      </c>
      <c r="AG48" s="531" t="s">
        <v>150</v>
      </c>
      <c r="AH48" s="531" t="s">
        <v>152</v>
      </c>
      <c r="AI48" s="531" t="str">
        <f>VLOOKUP(IF(DE48=0,DE48+1,DE48),[9]Validacion!$J$15:$K$19,2,FALSE)</f>
        <v>Rara Vez</v>
      </c>
      <c r="AJ48" s="531" t="str">
        <f>VLOOKUP(IF(DG48=0,DG48+1,DG48),[9]Validacion!$J$23:$K$27,2,FALSE)</f>
        <v>Mayor</v>
      </c>
      <c r="AK48" s="531" t="str">
        <f>INDEX([9]Validacion!$C$15:$G$19,IF(DE48=0,DE48+1,'Mapa de Riesgos'!DE48:DE50),IF(DG48=0,DG48+1,'Mapa de Riesgos'!DG48:DG50))</f>
        <v>Alta</v>
      </c>
      <c r="AL48" s="531" t="s">
        <v>226</v>
      </c>
      <c r="AM48" s="93" t="s">
        <v>490</v>
      </c>
      <c r="AN48" s="93" t="s">
        <v>491</v>
      </c>
      <c r="AO48" s="93" t="s">
        <v>492</v>
      </c>
      <c r="AP48" s="84">
        <v>43467</v>
      </c>
      <c r="AQ48" s="84">
        <v>43830</v>
      </c>
      <c r="AR48" s="93" t="s">
        <v>493</v>
      </c>
      <c r="AS48" s="20"/>
      <c r="AT48" s="20"/>
      <c r="AU48" s="85"/>
      <c r="AV48" s="85"/>
      <c r="AW48" s="140"/>
      <c r="AX48" s="86"/>
      <c r="AY48" s="525"/>
      <c r="AZ48" s="94"/>
      <c r="BA48" s="525"/>
      <c r="BB48" s="20"/>
      <c r="BC48" s="20"/>
      <c r="BD48" s="120"/>
      <c r="BE48" s="120"/>
      <c r="BF48" s="149"/>
      <c r="BG48" s="86"/>
      <c r="BH48" s="522"/>
      <c r="BI48" s="522"/>
      <c r="BJ48" s="528" t="s">
        <v>494</v>
      </c>
      <c r="BK48" s="20"/>
      <c r="BL48" s="20"/>
      <c r="BM48" s="85"/>
      <c r="BN48" s="85"/>
      <c r="BO48" s="149"/>
      <c r="BP48" s="86"/>
      <c r="BQ48" s="545"/>
      <c r="BR48" s="545"/>
      <c r="BS48" s="528"/>
      <c r="BT48" s="119"/>
      <c r="BU48" s="119"/>
      <c r="BV48" s="119"/>
      <c r="BW48" s="119"/>
      <c r="BX48" s="119"/>
      <c r="BY48" s="119"/>
      <c r="BZ48" s="119"/>
      <c r="CA48" s="119"/>
      <c r="CB48" s="119"/>
      <c r="CC48" s="93"/>
      <c r="CD48" s="93"/>
      <c r="CE48" s="93"/>
      <c r="CF48" s="93"/>
      <c r="CG48" s="93"/>
      <c r="CH48" s="93"/>
      <c r="CI48" s="93"/>
      <c r="CJ48" s="93"/>
      <c r="CK48" s="93"/>
      <c r="CY48" s="525">
        <f>VLOOKUP(N48,[9]Validacion!$I$15:$M$19,2,FALSE)</f>
        <v>2</v>
      </c>
      <c r="CZ48" s="525">
        <f>VLOOKUP(O48,[9]Validacion!$I$23:$J$27,2,FALSE)</f>
        <v>4</v>
      </c>
      <c r="DD48" s="525">
        <f>VLOOKUP($N48,[9]Validacion!$I$15:$M$19,2,FALSE)</f>
        <v>2</v>
      </c>
      <c r="DE48" s="525">
        <f>IF(AF48="Fuerte",DD48-2,IF(AND(AF48="Moderado",AG48="Directamente",AH48="Directamente"),DD48-1,IF(AND(AF48="Moderado",AG48="No Disminuye",AH48="Directamente"),DD48,IF(AND(AF48="Moderado",AG48="Directamente",AH48="No Disminuye"),DD48-1,DD48))))</f>
        <v>0</v>
      </c>
      <c r="DF48" s="525">
        <f>VLOOKUP($O48,[9]Validacion!$I$23:$J$27,2,FALSE)</f>
        <v>4</v>
      </c>
      <c r="DG48" s="534">
        <f>IF(AF48="Fuerte",DF48,IF(AND(AF48="Moderado",AG48="Directamente",AH48="Directamente"),DF48-1,IF(AND(AF48="Moderado",AG48="No Disminuye",AH48="Directamente"),DF48-1,IF(AND(AF48="Moderado",AG48="Directamente",AH48="No Disminuye"),DF48,DF48))))</f>
        <v>4</v>
      </c>
    </row>
    <row r="49" spans="1:111" ht="86.3" customHeight="1" x14ac:dyDescent="0.25">
      <c r="A49" s="516"/>
      <c r="B49" s="516"/>
      <c r="C49" s="516"/>
      <c r="D49" s="572"/>
      <c r="E49" s="516"/>
      <c r="F49" s="516"/>
      <c r="L49" s="516"/>
      <c r="M49" s="559"/>
      <c r="N49" s="531"/>
      <c r="O49" s="531"/>
      <c r="P49" s="531"/>
      <c r="Q49" s="93" t="s">
        <v>495</v>
      </c>
      <c r="R49" s="90" t="s">
        <v>158</v>
      </c>
      <c r="S49" s="106" t="s">
        <v>58</v>
      </c>
      <c r="T49" s="90" t="s">
        <v>59</v>
      </c>
      <c r="U49" s="90" t="s">
        <v>60</v>
      </c>
      <c r="V49" s="90" t="s">
        <v>61</v>
      </c>
      <c r="W49" s="90" t="s">
        <v>62</v>
      </c>
      <c r="X49" s="90" t="s">
        <v>75</v>
      </c>
      <c r="Y49" s="90" t="s">
        <v>63</v>
      </c>
      <c r="Z49" s="90">
        <f t="shared" si="0"/>
        <v>100</v>
      </c>
      <c r="AA49" s="90" t="str">
        <f t="shared" si="5"/>
        <v>Fuerte</v>
      </c>
      <c r="AB49" s="90" t="s">
        <v>141</v>
      </c>
      <c r="AC49" s="21">
        <f t="shared" si="2"/>
        <v>200</v>
      </c>
      <c r="AD49" s="114" t="str">
        <f t="shared" si="3"/>
        <v>Fuerte</v>
      </c>
      <c r="AE49" s="533"/>
      <c r="AF49" s="531"/>
      <c r="AG49" s="531"/>
      <c r="AH49" s="531"/>
      <c r="AI49" s="531"/>
      <c r="AJ49" s="531"/>
      <c r="AK49" s="531"/>
      <c r="AL49" s="531"/>
      <c r="AM49" s="93" t="s">
        <v>496</v>
      </c>
      <c r="AN49" s="93" t="s">
        <v>497</v>
      </c>
      <c r="AO49" s="93" t="s">
        <v>492</v>
      </c>
      <c r="AP49" s="84">
        <v>43467</v>
      </c>
      <c r="AQ49" s="84">
        <v>43830</v>
      </c>
      <c r="AR49" s="93" t="s">
        <v>498</v>
      </c>
      <c r="AS49" s="20"/>
      <c r="AT49" s="20"/>
      <c r="AU49" s="528"/>
      <c r="AV49" s="528"/>
      <c r="AW49" s="539"/>
      <c r="AX49" s="541"/>
      <c r="AY49" s="526"/>
      <c r="AZ49" s="95"/>
      <c r="BA49" s="526"/>
      <c r="BB49" s="20"/>
      <c r="BC49" s="20"/>
      <c r="BD49" s="528"/>
      <c r="BE49" s="528"/>
      <c r="BF49" s="539"/>
      <c r="BG49" s="541"/>
      <c r="BH49" s="523"/>
      <c r="BI49" s="523"/>
      <c r="BJ49" s="529"/>
      <c r="BK49" s="20"/>
      <c r="BL49" s="20"/>
      <c r="BM49" s="528"/>
      <c r="BN49" s="528"/>
      <c r="BO49" s="539"/>
      <c r="BP49" s="541"/>
      <c r="BQ49" s="546"/>
      <c r="BR49" s="546"/>
      <c r="BS49" s="529"/>
      <c r="BT49" s="119"/>
      <c r="BU49" s="119"/>
      <c r="BV49" s="119"/>
      <c r="BW49" s="119"/>
      <c r="BX49" s="119"/>
      <c r="BY49" s="119"/>
      <c r="BZ49" s="119"/>
      <c r="CA49" s="119"/>
      <c r="CB49" s="119"/>
      <c r="CC49" s="93"/>
      <c r="CD49" s="93"/>
      <c r="CE49" s="93"/>
      <c r="CF49" s="93"/>
      <c r="CG49" s="93"/>
      <c r="CH49" s="93"/>
      <c r="CI49" s="93"/>
      <c r="CJ49" s="93"/>
      <c r="CK49" s="93"/>
      <c r="CY49" s="526"/>
      <c r="CZ49" s="526"/>
      <c r="DD49" s="526"/>
      <c r="DE49" s="526"/>
      <c r="DF49" s="526"/>
      <c r="DG49" s="534"/>
    </row>
    <row r="50" spans="1:111" ht="104.95" customHeight="1" x14ac:dyDescent="0.25">
      <c r="A50" s="516"/>
      <c r="B50" s="516"/>
      <c r="C50" s="516"/>
      <c r="D50" s="572"/>
      <c r="E50" s="516"/>
      <c r="F50" s="516"/>
      <c r="L50" s="516"/>
      <c r="M50" s="559"/>
      <c r="N50" s="531"/>
      <c r="O50" s="531"/>
      <c r="P50" s="531"/>
      <c r="Q50" s="93" t="s">
        <v>499</v>
      </c>
      <c r="R50" s="90" t="s">
        <v>158</v>
      </c>
      <c r="S50" s="106" t="s">
        <v>58</v>
      </c>
      <c r="T50" s="90" t="s">
        <v>59</v>
      </c>
      <c r="U50" s="90" t="s">
        <v>60</v>
      </c>
      <c r="V50" s="90" t="s">
        <v>61</v>
      </c>
      <c r="W50" s="90" t="s">
        <v>62</v>
      </c>
      <c r="X50" s="90" t="s">
        <v>75</v>
      </c>
      <c r="Y50" s="90" t="s">
        <v>63</v>
      </c>
      <c r="Z50" s="90">
        <f t="shared" si="0"/>
        <v>100</v>
      </c>
      <c r="AA50" s="90" t="str">
        <f t="shared" si="5"/>
        <v>Fuerte</v>
      </c>
      <c r="AB50" s="90" t="s">
        <v>141</v>
      </c>
      <c r="AC50" s="21">
        <f t="shared" si="2"/>
        <v>200</v>
      </c>
      <c r="AD50" s="114" t="str">
        <f t="shared" si="3"/>
        <v>Fuerte</v>
      </c>
      <c r="AE50" s="533"/>
      <c r="AF50" s="531"/>
      <c r="AG50" s="531"/>
      <c r="AH50" s="531"/>
      <c r="AI50" s="531"/>
      <c r="AJ50" s="531"/>
      <c r="AK50" s="531"/>
      <c r="AL50" s="531"/>
      <c r="AM50" s="93" t="s">
        <v>500</v>
      </c>
      <c r="AN50" s="93" t="s">
        <v>501</v>
      </c>
      <c r="AO50" s="93" t="s">
        <v>492</v>
      </c>
      <c r="AP50" s="84">
        <v>43467</v>
      </c>
      <c r="AQ50" s="84">
        <v>43830</v>
      </c>
      <c r="AR50" s="93" t="s">
        <v>502</v>
      </c>
      <c r="AS50" s="20"/>
      <c r="AT50" s="20"/>
      <c r="AU50" s="530"/>
      <c r="AV50" s="530"/>
      <c r="AW50" s="540"/>
      <c r="AX50" s="542"/>
      <c r="AY50" s="527"/>
      <c r="AZ50" s="96"/>
      <c r="BA50" s="527"/>
      <c r="BB50" s="20"/>
      <c r="BC50" s="20"/>
      <c r="BD50" s="530"/>
      <c r="BE50" s="530"/>
      <c r="BF50" s="540"/>
      <c r="BG50" s="542"/>
      <c r="BH50" s="524"/>
      <c r="BI50" s="524"/>
      <c r="BJ50" s="530"/>
      <c r="BK50" s="20"/>
      <c r="BL50" s="20"/>
      <c r="BM50" s="530"/>
      <c r="BN50" s="530"/>
      <c r="BO50" s="540"/>
      <c r="BP50" s="542"/>
      <c r="BQ50" s="547"/>
      <c r="BR50" s="547"/>
      <c r="BS50" s="530"/>
      <c r="BT50" s="119"/>
      <c r="BU50" s="119"/>
      <c r="BV50" s="119"/>
      <c r="BW50" s="119"/>
      <c r="BX50" s="119"/>
      <c r="BY50" s="119"/>
      <c r="BZ50" s="119"/>
      <c r="CA50" s="119"/>
      <c r="CB50" s="119"/>
      <c r="CC50" s="93"/>
      <c r="CD50" s="93"/>
      <c r="CE50" s="93"/>
      <c r="CF50" s="93"/>
      <c r="CG50" s="93"/>
      <c r="CH50" s="93"/>
      <c r="CI50" s="93"/>
      <c r="CJ50" s="93"/>
      <c r="CK50" s="93"/>
      <c r="CY50" s="527"/>
      <c r="CZ50" s="527"/>
      <c r="DD50" s="526"/>
      <c r="DE50" s="526"/>
      <c r="DF50" s="526"/>
      <c r="DG50" s="534"/>
    </row>
    <row r="51" spans="1:111" ht="108.7" customHeight="1" x14ac:dyDescent="0.25">
      <c r="A51" s="516" t="s">
        <v>24</v>
      </c>
      <c r="B51" s="516" t="s">
        <v>27</v>
      </c>
      <c r="C51" s="516" t="s">
        <v>27</v>
      </c>
      <c r="D51" s="573" t="s">
        <v>227</v>
      </c>
      <c r="E51" s="551" t="s">
        <v>503</v>
      </c>
      <c r="F51" s="516" t="s">
        <v>504</v>
      </c>
      <c r="L51" s="516" t="s">
        <v>505</v>
      </c>
      <c r="M51" s="516" t="s">
        <v>506</v>
      </c>
      <c r="N51" s="531" t="s">
        <v>10</v>
      </c>
      <c r="O51" s="531" t="s">
        <v>14</v>
      </c>
      <c r="P51" s="531"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5"/>
        <v>Fuerte</v>
      </c>
      <c r="AB51" s="90" t="s">
        <v>141</v>
      </c>
      <c r="AC51" s="21">
        <f t="shared" si="2"/>
        <v>200</v>
      </c>
      <c r="AD51" s="114" t="str">
        <f t="shared" si="3"/>
        <v>Fuerte</v>
      </c>
      <c r="AE51" s="531">
        <f>(IF(AD51="Fuerte",100,IF(AD51="Moderado",50,0))+IF(AD52="Fuerte",100,IF(AD52="Moderado",50,0)))/2</f>
        <v>100</v>
      </c>
      <c r="AF51" s="531" t="str">
        <f>IF(AE51=100,"Fuerte",IF(OR(AE51=99,AE51&gt;=50),"Moderado","Débil"))</f>
        <v>Fuerte</v>
      </c>
      <c r="AG51" s="531" t="s">
        <v>150</v>
      </c>
      <c r="AH51" s="531" t="s">
        <v>152</v>
      </c>
      <c r="AI51" s="531" t="str">
        <f>VLOOKUP(IF(DE51=0,DE51+1,DE51),[9]Validacion!$J$15:$K$19,2,FALSE)</f>
        <v>Rara Vez</v>
      </c>
      <c r="AJ51" s="531" t="str">
        <f>VLOOKUP(IF(DG51=0,DG51+1,DG51),[9]Validacion!$J$23:$K$27,2,FALSE)</f>
        <v>Mayor</v>
      </c>
      <c r="AK51" s="531" t="str">
        <f>INDEX([9]Validacion!$C$15:$G$19,IF(DE51=0,DE51+1,'Mapa de Riesgos'!DE51:DE52),IF(DG51=0,DG51+1,'Mapa de Riesgos'!DG51:DG52))</f>
        <v>Alta</v>
      </c>
      <c r="AL51" s="531" t="s">
        <v>226</v>
      </c>
      <c r="AM51" s="93" t="s">
        <v>508</v>
      </c>
      <c r="AN51" s="93" t="s">
        <v>509</v>
      </c>
      <c r="AO51" s="93" t="s">
        <v>510</v>
      </c>
      <c r="AP51" s="84">
        <v>43467</v>
      </c>
      <c r="AQ51" s="84">
        <v>43830</v>
      </c>
      <c r="AR51" s="93" t="s">
        <v>511</v>
      </c>
      <c r="AS51" s="20"/>
      <c r="AT51" s="20"/>
      <c r="AU51" s="93"/>
      <c r="AV51" s="93"/>
      <c r="AW51" s="121"/>
      <c r="AX51" s="86"/>
      <c r="AY51" s="525"/>
      <c r="AZ51" s="94"/>
      <c r="BA51" s="525"/>
      <c r="BB51" s="20"/>
      <c r="BC51" s="20"/>
      <c r="BD51" s="93"/>
      <c r="BE51" s="148"/>
      <c r="BF51" s="124"/>
      <c r="BG51" s="86"/>
      <c r="BH51" s="525"/>
      <c r="BI51" s="525"/>
      <c r="BJ51" s="522"/>
      <c r="BK51" s="20"/>
      <c r="BL51" s="20"/>
      <c r="BM51" s="93"/>
      <c r="BN51" s="93"/>
      <c r="BO51" s="124"/>
      <c r="BP51" s="86"/>
      <c r="BQ51" s="528"/>
      <c r="BR51" s="528"/>
      <c r="BS51" s="528"/>
      <c r="BT51" s="119"/>
      <c r="BU51" s="119"/>
      <c r="BV51" s="119"/>
      <c r="BW51" s="119"/>
      <c r="BX51" s="119"/>
      <c r="BY51" s="119"/>
      <c r="BZ51" s="119"/>
      <c r="CA51" s="119"/>
      <c r="CB51" s="119"/>
      <c r="CC51" s="93"/>
      <c r="CD51" s="93"/>
      <c r="CE51" s="93"/>
      <c r="CF51" s="93"/>
      <c r="CG51" s="93"/>
      <c r="CH51" s="93"/>
      <c r="CI51" s="93"/>
      <c r="CJ51" s="93"/>
      <c r="CK51" s="93"/>
      <c r="CY51" s="525">
        <f>VLOOKUP(N51,[9]Validacion!$I$15:$M$19,2,FALSE)</f>
        <v>2</v>
      </c>
      <c r="CZ51" s="525">
        <f>VLOOKUP(O51,[9]Validacion!$I$23:$J$27,2,FALSE)</f>
        <v>4</v>
      </c>
      <c r="DD51" s="525">
        <f>VLOOKUP($N51,[9]Validacion!$I$15:$M$19,2,FALSE)</f>
        <v>2</v>
      </c>
      <c r="DE51" s="525">
        <f>IF(AF51="Fuerte",DD51-2,IF(AND(AF51="Moderado",AG51="Directamente",AH51="Directamente"),DD51-1,IF(AND(AF51="Moderado",AG51="No Disminuye",AH51="Directamente"),DD51,IF(AND(AF51="Moderado",AG51="Directamente",AH51="No Disminuye"),DD51-1,DD51))))</f>
        <v>0</v>
      </c>
      <c r="DF51" s="525">
        <f>VLOOKUP($O51,[9]Validacion!$I$23:$J$27,2,FALSE)</f>
        <v>4</v>
      </c>
      <c r="DG51" s="534">
        <f>IF(AF51="Fuerte",DF51,IF(AND(AF51="Moderado",AG51="Directamente",AH51="Directamente"),DF51-1,IF(AND(AF51="Moderado",AG51="No Disminuye",AH51="Directamente"),DF51-1,IF(AND(AF51="Moderado",AG51="Directamente",AH51="No Disminuye"),DF51,DF51))))</f>
        <v>4</v>
      </c>
    </row>
    <row r="52" spans="1:111" ht="93.25" customHeight="1" x14ac:dyDescent="0.25">
      <c r="A52" s="516"/>
      <c r="B52" s="516"/>
      <c r="C52" s="516"/>
      <c r="D52" s="573"/>
      <c r="E52" s="551"/>
      <c r="F52" s="516"/>
      <c r="L52" s="516"/>
      <c r="M52" s="516"/>
      <c r="N52" s="531"/>
      <c r="O52" s="531"/>
      <c r="P52" s="531"/>
      <c r="Q52" s="93" t="s">
        <v>512</v>
      </c>
      <c r="R52" s="90" t="s">
        <v>158</v>
      </c>
      <c r="S52" s="106" t="s">
        <v>58</v>
      </c>
      <c r="T52" s="90" t="s">
        <v>59</v>
      </c>
      <c r="U52" s="90" t="s">
        <v>60</v>
      </c>
      <c r="V52" s="90" t="s">
        <v>61</v>
      </c>
      <c r="W52" s="90" t="s">
        <v>62</v>
      </c>
      <c r="X52" s="90" t="s">
        <v>75</v>
      </c>
      <c r="Y52" s="90" t="s">
        <v>63</v>
      </c>
      <c r="Z52" s="90">
        <f t="shared" si="0"/>
        <v>100</v>
      </c>
      <c r="AA52" s="90" t="str">
        <f t="shared" si="5"/>
        <v>Fuerte</v>
      </c>
      <c r="AB52" s="90" t="s">
        <v>141</v>
      </c>
      <c r="AC52" s="21">
        <f t="shared" si="2"/>
        <v>200</v>
      </c>
      <c r="AD52" s="114" t="str">
        <f t="shared" si="3"/>
        <v>Fuerte</v>
      </c>
      <c r="AE52" s="531"/>
      <c r="AF52" s="531"/>
      <c r="AG52" s="531"/>
      <c r="AH52" s="531"/>
      <c r="AI52" s="531"/>
      <c r="AJ52" s="531"/>
      <c r="AK52" s="531"/>
      <c r="AL52" s="531"/>
      <c r="AM52" s="93" t="s">
        <v>513</v>
      </c>
      <c r="AN52" s="93" t="s">
        <v>514</v>
      </c>
      <c r="AO52" s="93" t="s">
        <v>510</v>
      </c>
      <c r="AP52" s="84">
        <v>43467</v>
      </c>
      <c r="AQ52" s="84">
        <v>43830</v>
      </c>
      <c r="AR52" s="93" t="s">
        <v>515</v>
      </c>
      <c r="AS52" s="20"/>
      <c r="AT52" s="20"/>
      <c r="AU52" s="93"/>
      <c r="AV52" s="93"/>
      <c r="AW52" s="115"/>
      <c r="AX52" s="86"/>
      <c r="AY52" s="527"/>
      <c r="AZ52" s="96"/>
      <c r="BA52" s="527"/>
      <c r="BB52" s="20"/>
      <c r="BC52" s="20"/>
      <c r="BD52" s="93"/>
      <c r="BE52" s="93"/>
      <c r="BF52" s="115"/>
      <c r="BG52" s="145"/>
      <c r="BH52" s="527"/>
      <c r="BI52" s="527"/>
      <c r="BJ52" s="524"/>
      <c r="BK52" s="20"/>
      <c r="BL52" s="20"/>
      <c r="BM52" s="93"/>
      <c r="BN52" s="93"/>
      <c r="BO52" s="115"/>
      <c r="BP52" s="145"/>
      <c r="BQ52" s="530"/>
      <c r="BR52" s="530"/>
      <c r="BS52" s="530"/>
      <c r="BT52" s="119"/>
      <c r="BU52" s="119"/>
      <c r="BV52" s="119"/>
      <c r="BW52" s="119"/>
      <c r="BX52" s="119"/>
      <c r="BY52" s="119"/>
      <c r="BZ52" s="119"/>
      <c r="CA52" s="119"/>
      <c r="CB52" s="119"/>
      <c r="CC52" s="93"/>
      <c r="CD52" s="93"/>
      <c r="CE52" s="93"/>
      <c r="CF52" s="93"/>
      <c r="CG52" s="93"/>
      <c r="CH52" s="93"/>
      <c r="CI52" s="93"/>
      <c r="CJ52" s="93"/>
      <c r="CK52" s="93"/>
      <c r="CY52" s="527"/>
      <c r="CZ52" s="527"/>
      <c r="DD52" s="526"/>
      <c r="DE52" s="526"/>
      <c r="DF52" s="526"/>
      <c r="DG52" s="534"/>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5"/>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16" t="s">
        <v>24</v>
      </c>
      <c r="B54" s="516" t="s">
        <v>27</v>
      </c>
      <c r="C54" s="516" t="s">
        <v>27</v>
      </c>
      <c r="D54" s="575" t="s">
        <v>219</v>
      </c>
      <c r="E54" s="576" t="s">
        <v>524</v>
      </c>
      <c r="F54" s="576" t="s">
        <v>525</v>
      </c>
      <c r="L54" s="551" t="s">
        <v>526</v>
      </c>
      <c r="M54" s="576" t="s">
        <v>527</v>
      </c>
      <c r="N54" s="574" t="s">
        <v>11</v>
      </c>
      <c r="O54" s="574" t="s">
        <v>14</v>
      </c>
      <c r="P54" s="574" t="str">
        <f>INDEX([9]Validacion!$C$15:$G$19,'Mapa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5"/>
        <v>Fuerte</v>
      </c>
      <c r="AB54" s="151" t="s">
        <v>141</v>
      </c>
      <c r="AC54" s="153">
        <f t="shared" si="2"/>
        <v>200</v>
      </c>
      <c r="AD54" s="154" t="str">
        <f t="shared" si="3"/>
        <v>Fuerte</v>
      </c>
      <c r="AE54" s="533">
        <f>(IF(AD54="Fuerte",100,IF(AD54="Moderado",50,0))+IF(AD55="Fuerte",100,IF(AD55="Moderado",50,0))+IF(AD56="Fuerte",100,IF(AD56="Moderado",50,0))+IF(AD57="Fuerte",100,IF(AD57="Moderado",50,0)))/4</f>
        <v>100</v>
      </c>
      <c r="AF54" s="574" t="str">
        <f>IF(AE54=100,"Fuerte",IF(OR(AE54=99,AE54&gt;=50),"Moderado","Débil"))</f>
        <v>Fuerte</v>
      </c>
      <c r="AG54" s="574" t="s">
        <v>150</v>
      </c>
      <c r="AH54" s="574" t="s">
        <v>152</v>
      </c>
      <c r="AI54" s="531" t="str">
        <f>VLOOKUP(IF(DE54=0,DE54+1,IF(DE54=-1,DE54+2,DE54)),[9]Validacion!$J$15:$K$19,2,FALSE)</f>
        <v>Rara Vez</v>
      </c>
      <c r="AJ54" s="574" t="str">
        <f>VLOOKUP(IF(DG54=0,DG54+1,DG54),[9]Validacion!$J$23:$K$27,2,FALSE)</f>
        <v>Mayor</v>
      </c>
      <c r="AK54" s="574" t="str">
        <f>INDEX([9]Validacion!$C$15:$G$19,IF(DE54=0,DE54+1,IF(DE54=-1,DE54+2,'Mapa de Riesgos'!DE54:DE57)),IF(DG54=0,DG54+1,'Mapa de Riesgos'!DG54:DG57))</f>
        <v>Alta</v>
      </c>
      <c r="AL54" s="574" t="s">
        <v>226</v>
      </c>
      <c r="AM54" s="116" t="s">
        <v>529</v>
      </c>
      <c r="AN54" s="116" t="s">
        <v>530</v>
      </c>
      <c r="AO54" s="116" t="s">
        <v>531</v>
      </c>
      <c r="AP54" s="84">
        <v>43467</v>
      </c>
      <c r="AQ54" s="84">
        <v>43830</v>
      </c>
      <c r="AR54" s="93" t="s">
        <v>532</v>
      </c>
      <c r="AS54" s="20"/>
      <c r="AT54" s="20"/>
      <c r="AU54" s="93"/>
      <c r="AV54" s="93"/>
      <c r="AW54" s="90"/>
      <c r="AX54" s="86"/>
      <c r="AY54" s="525"/>
      <c r="AZ54" s="94"/>
      <c r="BA54" s="525"/>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25">
        <f>VLOOKUP(N54,[9]Validacion!$I$15:$M$19,2,FALSE)</f>
        <v>1</v>
      </c>
      <c r="CZ54" s="525">
        <f>VLOOKUP(O54,[9]Validacion!$I$23:$J$27,2,FALSE)</f>
        <v>4</v>
      </c>
      <c r="DD54" s="525">
        <f>VLOOKUP($N54,[9]Validacion!$I$15:$M$19,2,FALSE)</f>
        <v>1</v>
      </c>
      <c r="DE54" s="525">
        <f>IF(AF54="Fuerte",DD54-2,IF(AND(AF54="Moderado",AG54="Directamente",AH54="Directamente"),DD54-1,IF(AND(AF54="Moderado",AG54="No Disminuye",AH54="Directamente"),DD54,IF(AND(AF54="Moderado",AG54="Directamente",AH54="No Disminuye"),DD54-1,DD54))))</f>
        <v>-1</v>
      </c>
      <c r="DF54" s="525">
        <f>VLOOKUP($O54,[9]Validacion!$I$23:$J$27,2,FALSE)</f>
        <v>4</v>
      </c>
      <c r="DG54" s="534">
        <f>IF(AF54="Fuerte",DF54,IF(AND(AF54="Moderado",AG54="Directamente",AH54="Directamente"),DF54-1,IF(AND(AF54="Moderado",AG54="No Disminuye",AH54="Directamente"),DF54-1,IF(AND(AF54="Moderado",AG54="Directamente",AH54="No Disminuye"),DF54,DF54))))</f>
        <v>4</v>
      </c>
    </row>
    <row r="55" spans="1:111" ht="115.5" customHeight="1" x14ac:dyDescent="0.25">
      <c r="A55" s="516"/>
      <c r="B55" s="516"/>
      <c r="C55" s="516"/>
      <c r="D55" s="575"/>
      <c r="E55" s="576"/>
      <c r="F55" s="576"/>
      <c r="L55" s="551"/>
      <c r="M55" s="576"/>
      <c r="N55" s="574"/>
      <c r="O55" s="574"/>
      <c r="P55" s="574"/>
      <c r="Q55" s="116" t="s">
        <v>533</v>
      </c>
      <c r="R55" s="151" t="s">
        <v>158</v>
      </c>
      <c r="S55" s="152" t="s">
        <v>58</v>
      </c>
      <c r="T55" s="151" t="s">
        <v>59</v>
      </c>
      <c r="U55" s="151" t="s">
        <v>60</v>
      </c>
      <c r="V55" s="151" t="s">
        <v>61</v>
      </c>
      <c r="W55" s="151" t="s">
        <v>62</v>
      </c>
      <c r="X55" s="151" t="s">
        <v>75</v>
      </c>
      <c r="Y55" s="151" t="s">
        <v>63</v>
      </c>
      <c r="Z55" s="151">
        <f t="shared" si="0"/>
        <v>100</v>
      </c>
      <c r="AA55" s="151" t="str">
        <f t="shared" si="5"/>
        <v>Fuerte</v>
      </c>
      <c r="AB55" s="151" t="s">
        <v>141</v>
      </c>
      <c r="AC55" s="153">
        <f t="shared" si="2"/>
        <v>200</v>
      </c>
      <c r="AD55" s="154" t="str">
        <f t="shared" si="3"/>
        <v>Fuerte</v>
      </c>
      <c r="AE55" s="533"/>
      <c r="AF55" s="574"/>
      <c r="AG55" s="574"/>
      <c r="AH55" s="574"/>
      <c r="AI55" s="531"/>
      <c r="AJ55" s="574"/>
      <c r="AK55" s="574"/>
      <c r="AL55" s="574"/>
      <c r="AM55" s="116" t="s">
        <v>534</v>
      </c>
      <c r="AN55" s="116" t="s">
        <v>535</v>
      </c>
      <c r="AO55" s="116" t="s">
        <v>531</v>
      </c>
      <c r="AP55" s="84">
        <v>43467</v>
      </c>
      <c r="AQ55" s="84">
        <v>43830</v>
      </c>
      <c r="AR55" s="93" t="s">
        <v>536</v>
      </c>
      <c r="AS55" s="141"/>
      <c r="AT55" s="141"/>
      <c r="AU55" s="93"/>
      <c r="AV55" s="93"/>
      <c r="AW55" s="90"/>
      <c r="AX55" s="86"/>
      <c r="AY55" s="526"/>
      <c r="AZ55" s="95"/>
      <c r="BA55" s="526"/>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26"/>
      <c r="CZ55" s="526"/>
      <c r="DD55" s="526"/>
      <c r="DE55" s="526"/>
      <c r="DF55" s="526"/>
      <c r="DG55" s="534"/>
    </row>
    <row r="56" spans="1:111" ht="92.25" customHeight="1" x14ac:dyDescent="0.25">
      <c r="A56" s="516"/>
      <c r="B56" s="516"/>
      <c r="C56" s="516"/>
      <c r="D56" s="575"/>
      <c r="E56" s="576"/>
      <c r="F56" s="576"/>
      <c r="L56" s="551"/>
      <c r="M56" s="576"/>
      <c r="N56" s="574"/>
      <c r="O56" s="574"/>
      <c r="P56" s="574"/>
      <c r="Q56" s="116" t="s">
        <v>537</v>
      </c>
      <c r="R56" s="151" t="s">
        <v>158</v>
      </c>
      <c r="S56" s="152" t="s">
        <v>58</v>
      </c>
      <c r="T56" s="151" t="s">
        <v>59</v>
      </c>
      <c r="U56" s="151" t="s">
        <v>60</v>
      </c>
      <c r="V56" s="151" t="s">
        <v>61</v>
      </c>
      <c r="W56" s="151" t="s">
        <v>62</v>
      </c>
      <c r="X56" s="151" t="s">
        <v>75</v>
      </c>
      <c r="Y56" s="151" t="s">
        <v>63</v>
      </c>
      <c r="Z56" s="151">
        <f t="shared" si="0"/>
        <v>100</v>
      </c>
      <c r="AA56" s="151" t="str">
        <f t="shared" si="5"/>
        <v>Fuerte</v>
      </c>
      <c r="AB56" s="151" t="s">
        <v>141</v>
      </c>
      <c r="AC56" s="153">
        <f t="shared" si="2"/>
        <v>200</v>
      </c>
      <c r="AD56" s="154" t="str">
        <f t="shared" si="3"/>
        <v>Fuerte</v>
      </c>
      <c r="AE56" s="533"/>
      <c r="AF56" s="574"/>
      <c r="AG56" s="574"/>
      <c r="AH56" s="574"/>
      <c r="AI56" s="531"/>
      <c r="AJ56" s="574"/>
      <c r="AK56" s="574"/>
      <c r="AL56" s="574"/>
      <c r="AM56" s="116" t="s">
        <v>538</v>
      </c>
      <c r="AN56" s="116" t="s">
        <v>539</v>
      </c>
      <c r="AO56" s="116" t="s">
        <v>531</v>
      </c>
      <c r="AP56" s="84">
        <v>43467</v>
      </c>
      <c r="AQ56" s="84">
        <v>43830</v>
      </c>
      <c r="AR56" s="93" t="s">
        <v>540</v>
      </c>
      <c r="AS56" s="562"/>
      <c r="AT56" s="577"/>
      <c r="AU56" s="93"/>
      <c r="AV56" s="93"/>
      <c r="AW56" s="90"/>
      <c r="AX56" s="86"/>
      <c r="AY56" s="526"/>
      <c r="AZ56" s="95"/>
      <c r="BA56" s="526"/>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26"/>
      <c r="CZ56" s="526"/>
      <c r="DD56" s="526"/>
      <c r="DE56" s="526"/>
      <c r="DF56" s="526"/>
      <c r="DG56" s="534"/>
    </row>
    <row r="57" spans="1:111" ht="84.25" customHeight="1" x14ac:dyDescent="0.25">
      <c r="A57" s="516"/>
      <c r="B57" s="516"/>
      <c r="C57" s="516"/>
      <c r="D57" s="575"/>
      <c r="E57" s="576"/>
      <c r="F57" s="576"/>
      <c r="L57" s="551"/>
      <c r="M57" s="576"/>
      <c r="N57" s="574"/>
      <c r="O57" s="574"/>
      <c r="P57" s="574"/>
      <c r="Q57" s="116" t="s">
        <v>541</v>
      </c>
      <c r="R57" s="151" t="s">
        <v>158</v>
      </c>
      <c r="S57" s="152" t="s">
        <v>58</v>
      </c>
      <c r="T57" s="151" t="s">
        <v>59</v>
      </c>
      <c r="U57" s="151" t="s">
        <v>60</v>
      </c>
      <c r="V57" s="151" t="s">
        <v>61</v>
      </c>
      <c r="W57" s="151" t="s">
        <v>62</v>
      </c>
      <c r="X57" s="151" t="s">
        <v>75</v>
      </c>
      <c r="Y57" s="151" t="s">
        <v>63</v>
      </c>
      <c r="Z57" s="151">
        <f t="shared" si="0"/>
        <v>100</v>
      </c>
      <c r="AA57" s="151" t="str">
        <f t="shared" si="5"/>
        <v>Fuerte</v>
      </c>
      <c r="AB57" s="151" t="s">
        <v>141</v>
      </c>
      <c r="AC57" s="153">
        <f t="shared" si="2"/>
        <v>200</v>
      </c>
      <c r="AD57" s="154" t="str">
        <f t="shared" si="3"/>
        <v>Fuerte</v>
      </c>
      <c r="AE57" s="533"/>
      <c r="AF57" s="574"/>
      <c r="AG57" s="574"/>
      <c r="AH57" s="574"/>
      <c r="AI57" s="531"/>
      <c r="AJ57" s="574"/>
      <c r="AK57" s="574"/>
      <c r="AL57" s="574"/>
      <c r="AM57" s="116" t="s">
        <v>542</v>
      </c>
      <c r="AN57" s="116" t="s">
        <v>543</v>
      </c>
      <c r="AO57" s="116" t="s">
        <v>531</v>
      </c>
      <c r="AP57" s="84">
        <v>43467</v>
      </c>
      <c r="AQ57" s="84">
        <v>43830</v>
      </c>
      <c r="AR57" s="93" t="s">
        <v>544</v>
      </c>
      <c r="AS57" s="563"/>
      <c r="AT57" s="578"/>
      <c r="AU57" s="93"/>
      <c r="AV57" s="93"/>
      <c r="AW57" s="90"/>
      <c r="AX57" s="86"/>
      <c r="AY57" s="527"/>
      <c r="AZ57" s="96"/>
      <c r="BA57" s="527"/>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27"/>
      <c r="CZ57" s="527"/>
      <c r="DD57" s="526"/>
      <c r="DE57" s="526"/>
      <c r="DF57" s="526"/>
      <c r="DG57" s="534"/>
    </row>
    <row r="58" spans="1:111" ht="129.25" customHeight="1" x14ac:dyDescent="0.25">
      <c r="A58" s="516" t="s">
        <v>53</v>
      </c>
      <c r="B58" s="516" t="s">
        <v>27</v>
      </c>
      <c r="C58" s="516" t="s">
        <v>27</v>
      </c>
      <c r="D58" s="582" t="s">
        <v>220</v>
      </c>
      <c r="E58" s="516" t="s">
        <v>545</v>
      </c>
      <c r="F58" s="516" t="s">
        <v>546</v>
      </c>
      <c r="L58" s="516" t="s">
        <v>547</v>
      </c>
      <c r="M58" s="551" t="s">
        <v>548</v>
      </c>
      <c r="N58" s="531" t="s">
        <v>9</v>
      </c>
      <c r="O58" s="531" t="s">
        <v>14</v>
      </c>
      <c r="P58" s="531"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31">
        <f>(IF(AD58="Fuerte",100,IF(AD58="Moderado",50,0))+IF(AD59="Fuerte",100,IF(AD59="Moderado",50,0)))/2</f>
        <v>100</v>
      </c>
      <c r="AF58" s="531" t="str">
        <f>IF(AE58=100,"Fuerte",IF(OR(AE58=99,AE58&gt;=50),"Moderado","Débil"))</f>
        <v>Fuerte</v>
      </c>
      <c r="AG58" s="531" t="s">
        <v>150</v>
      </c>
      <c r="AH58" s="531" t="s">
        <v>152</v>
      </c>
      <c r="AI58" s="531" t="str">
        <f>VLOOKUP(IF(DE58=0,DE58+1,DE58),[9]Validacion!$J$15:$K$19,2,FALSE)</f>
        <v>Rara Vez</v>
      </c>
      <c r="AJ58" s="531" t="str">
        <f>VLOOKUP(IF(DG58=0,DG58+1,DG58),[9]Validacion!$J$23:$K$27,2,FALSE)</f>
        <v>Mayor</v>
      </c>
      <c r="AK58" s="531" t="str">
        <f>INDEX([9]Validacion!$C$15:$G$19,IF(DE58=0,DE58+1,'Mapa de Riesgos'!DE58:DE59),IF(DG58=0,DG58+1,'Mapa de Riesgos'!DG58:DG59))</f>
        <v>Alta</v>
      </c>
      <c r="AL58" s="531" t="s">
        <v>226</v>
      </c>
      <c r="AM58" s="116" t="s">
        <v>550</v>
      </c>
      <c r="AN58" s="93" t="s">
        <v>551</v>
      </c>
      <c r="AO58" s="93" t="s">
        <v>552</v>
      </c>
      <c r="AP58" s="84">
        <v>43467</v>
      </c>
      <c r="AQ58" s="84">
        <v>43830</v>
      </c>
      <c r="AR58" s="93" t="s">
        <v>553</v>
      </c>
      <c r="AS58" s="20"/>
      <c r="AT58" s="20"/>
      <c r="AU58" s="93"/>
      <c r="AV58" s="93"/>
      <c r="AW58" s="121"/>
      <c r="AX58" s="86"/>
      <c r="AY58" s="580"/>
      <c r="AZ58" s="155"/>
      <c r="BA58" s="525"/>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25">
        <f>VLOOKUP(N58,[9]Validacion!$I$15:$M$19,2,FALSE)</f>
        <v>3</v>
      </c>
      <c r="CZ58" s="525">
        <f>VLOOKUP(O58,[9]Validacion!$I$23:$J$27,2,FALSE)</f>
        <v>4</v>
      </c>
      <c r="DD58" s="525">
        <f>VLOOKUP($N58,[9]Validacion!$I$15:$M$19,2,FALSE)</f>
        <v>3</v>
      </c>
      <c r="DE58" s="525">
        <f>IF(AF58="Fuerte",DD58-2,IF(AND(AF58="Moderado",AG58="Directamente",AH58="Directamente"),DD58-1,IF(AND(AF58="Moderado",AG58="No Disminuye",AH58="Directamente"),DD58,IF(AND(AF58="Moderado",AG58="Directamente",AH58="No Disminuye"),DD58-1,DD58))))</f>
        <v>1</v>
      </c>
      <c r="DF58" s="525">
        <f>VLOOKUP($O58,[9]Validacion!$I$23:$J$27,2,FALSE)</f>
        <v>4</v>
      </c>
      <c r="DG58" s="534">
        <f>IF(AF58="Fuerte",DF58,IF(AND(AF58="Moderado",AG58="Directamente",AH58="Directamente"),DF58-1,IF(AND(AF58="Moderado",AG58="No Disminuye",AH58="Directamente"),DF58-1,IF(AND(AF58="Moderado",AG58="Directamente",AH58="No Disminuye"),DF58,DF58))))</f>
        <v>4</v>
      </c>
    </row>
    <row r="59" spans="1:111" ht="129.25" customHeight="1" thickBot="1" x14ac:dyDescent="0.3">
      <c r="A59" s="516"/>
      <c r="B59" s="516"/>
      <c r="C59" s="516"/>
      <c r="D59" s="582"/>
      <c r="E59" s="516"/>
      <c r="F59" s="516"/>
      <c r="L59" s="516"/>
      <c r="M59" s="551"/>
      <c r="N59" s="531"/>
      <c r="O59" s="531"/>
      <c r="P59" s="531"/>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31"/>
      <c r="AF59" s="531"/>
      <c r="AG59" s="531"/>
      <c r="AH59" s="531"/>
      <c r="AI59" s="531"/>
      <c r="AJ59" s="531"/>
      <c r="AK59" s="531"/>
      <c r="AL59" s="531"/>
      <c r="AM59" s="116" t="s">
        <v>555</v>
      </c>
      <c r="AN59" s="93" t="s">
        <v>556</v>
      </c>
      <c r="AO59" s="93" t="s">
        <v>552</v>
      </c>
      <c r="AP59" s="84">
        <v>43467</v>
      </c>
      <c r="AQ59" s="84">
        <v>43830</v>
      </c>
      <c r="AR59" s="93" t="s">
        <v>356</v>
      </c>
      <c r="AS59" s="156"/>
      <c r="AT59" s="156"/>
      <c r="AU59" s="93"/>
      <c r="AV59" s="93"/>
      <c r="AW59" s="139"/>
      <c r="AX59" s="86"/>
      <c r="AY59" s="581"/>
      <c r="AZ59" s="157"/>
      <c r="BA59" s="527"/>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27"/>
      <c r="CZ59" s="527"/>
      <c r="DD59" s="526"/>
      <c r="DE59" s="526"/>
      <c r="DF59" s="526"/>
      <c r="DG59" s="534"/>
    </row>
    <row r="60" spans="1:111" ht="174.25" customHeight="1" thickBot="1" x14ac:dyDescent="0.3">
      <c r="A60" s="516" t="s">
        <v>26</v>
      </c>
      <c r="B60" s="516" t="s">
        <v>196</v>
      </c>
      <c r="C60" s="516" t="s">
        <v>196</v>
      </c>
      <c r="D60" s="579" t="s">
        <v>156</v>
      </c>
      <c r="E60" s="516" t="s">
        <v>557</v>
      </c>
      <c r="F60" s="559" t="s">
        <v>558</v>
      </c>
      <c r="L60" s="559" t="s">
        <v>559</v>
      </c>
      <c r="M60" s="559" t="s">
        <v>560</v>
      </c>
      <c r="N60" s="531" t="s">
        <v>9</v>
      </c>
      <c r="O60" s="531" t="s">
        <v>14</v>
      </c>
      <c r="P60" s="531" t="str">
        <f>INDEX([9]Validacion!$C$15:$G$19,'Mapa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5"/>
        <v>Fuerte</v>
      </c>
      <c r="AB60" s="90" t="s">
        <v>141</v>
      </c>
      <c r="AC60" s="21">
        <f t="shared" si="2"/>
        <v>200</v>
      </c>
      <c r="AD60" s="114" t="str">
        <f>IF(AND(AA60="Moderado",AB60="Moderado",AC60=100),"Moderado",IF(AC60=200,"Fuerte",IF(OR(AC60=150,),"Moderado","Débil")))</f>
        <v>Fuerte</v>
      </c>
      <c r="AE60" s="533">
        <f>(IF(AD60="Fuerte",100,IF(AD60="Moderado",50,0))+IF(AD61="Fuerte",100,IF(AD61="Moderado",50,0))+IF(AD62="Fuerte",100,IF(AD62="Moderado",50,0)))/3</f>
        <v>100</v>
      </c>
      <c r="AF60" s="531" t="str">
        <f>IF(AE60=100,"Fuerte",IF(OR(AE60=99,AE60&gt;=50),"Moderado","Débil"))</f>
        <v>Fuerte</v>
      </c>
      <c r="AG60" s="531" t="s">
        <v>150</v>
      </c>
      <c r="AH60" s="531" t="s">
        <v>152</v>
      </c>
      <c r="AI60" s="531" t="str">
        <f>VLOOKUP(IF(DE60=0,DE60+1,DE60),[9]Validacion!$J$15:$K$19,2,FALSE)</f>
        <v>Rara Vez</v>
      </c>
      <c r="AJ60" s="531" t="str">
        <f>VLOOKUP(IF(DG60=0,DG60+1,DG60),[9]Validacion!$J$23:$K$27,2,FALSE)</f>
        <v>Mayor</v>
      </c>
      <c r="AK60" s="531" t="str">
        <f>INDEX([9]Validacion!$C$15:$G$19,IF(DE60=0,DE60+1,'Mapa de Riesgos'!DE60:DE62),IF(DG60=0,DG60+1,'Mapa de Riesgos'!DG60:DG62))</f>
        <v>Alta</v>
      </c>
      <c r="AL60" s="531"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25">
        <f>VLOOKUP($N60,[9]Validacion!$I$15:$M$19,2,FALSE)</f>
        <v>3</v>
      </c>
      <c r="CZ60" s="525">
        <f>VLOOKUP($O60,[9]Validacion!$I$23:$J$27,2,FALSE)</f>
        <v>4</v>
      </c>
      <c r="DD60" s="525">
        <f>VLOOKUP($N60,[9]Validacion!$I$15:$M$19,2,FALSE)</f>
        <v>3</v>
      </c>
      <c r="DE60" s="525">
        <f>IF(AF60="Fuerte",DD60-2,IF(AND(AF60="Moderado",AG60="Directamente",AH60="Directamente"),DD60-1,IF(AND(AF60="Moderado",AG60="No Disminuye",AH60="Directamente"),DD60,IF(AND(AF60="Moderado",AG60="Directamente",AH60="No Disminuye"),DD60-1,DD60))))</f>
        <v>1</v>
      </c>
      <c r="DF60" s="525">
        <f>VLOOKUP($O60,[9]Validacion!$I$23:$J$27,2,FALSE)</f>
        <v>4</v>
      </c>
      <c r="DG60" s="534">
        <f>IF(AF60="Fuerte",DF60,IF(AND(AF60="Moderado",AG60="Directamente",AH60="Directamente"),DF60-1,IF(AND(AF60="Moderado",AG60="No Disminuye",AH60="Directamente"),DF60-1,IF(AND(AF60="Moderado",AG60="Directamente",AH60="No Disminuye"),DF60,DF60))))</f>
        <v>4</v>
      </c>
    </row>
    <row r="61" spans="1:111" ht="145.55000000000001" customHeight="1" x14ac:dyDescent="0.25">
      <c r="A61" s="516"/>
      <c r="B61" s="516"/>
      <c r="C61" s="516"/>
      <c r="D61" s="579"/>
      <c r="E61" s="516"/>
      <c r="F61" s="559"/>
      <c r="L61" s="559"/>
      <c r="M61" s="559"/>
      <c r="N61" s="531"/>
      <c r="O61" s="531"/>
      <c r="P61" s="531"/>
      <c r="Q61" s="116" t="s">
        <v>565</v>
      </c>
      <c r="R61" s="90" t="s">
        <v>158</v>
      </c>
      <c r="S61" s="90" t="s">
        <v>58</v>
      </c>
      <c r="T61" s="90" t="s">
        <v>59</v>
      </c>
      <c r="U61" s="90" t="s">
        <v>60</v>
      </c>
      <c r="V61" s="90" t="s">
        <v>61</v>
      </c>
      <c r="W61" s="90" t="s">
        <v>62</v>
      </c>
      <c r="X61" s="90" t="s">
        <v>75</v>
      </c>
      <c r="Y61" s="90" t="s">
        <v>63</v>
      </c>
      <c r="Z61" s="90">
        <f>IF(S61="Asignado",15,0)+IF(T61="Adecuado",15,0)+IF(U61="Oportuna",15,0)+IF(V61="Prevenir",15,IF(V61="Detectar",10,0))+IF(W61="Confiable",15,0)+IF(X61="Se investigan y resuelven oportunamente",15,0)+IF(Y61="Completa",10,IF(Y61="Incompleta",5,0))</f>
        <v>100</v>
      </c>
      <c r="AA61" s="90" t="str">
        <f t="shared" si="5"/>
        <v>Fuerte</v>
      </c>
      <c r="AB61" s="90" t="s">
        <v>141</v>
      </c>
      <c r="AC61" s="21">
        <f t="shared" si="2"/>
        <v>200</v>
      </c>
      <c r="AD61" s="114" t="str">
        <f>IF(AND(AA61="Moderado",AB61="Moderado",AC61=100),"Moderado",IF(AC61=200,"Fuerte",IF(OR(AC61=150,),"Moderado","Débil")))</f>
        <v>Fuerte</v>
      </c>
      <c r="AE61" s="533"/>
      <c r="AF61" s="531"/>
      <c r="AG61" s="531"/>
      <c r="AH61" s="531"/>
      <c r="AI61" s="531"/>
      <c r="AJ61" s="531"/>
      <c r="AK61" s="531"/>
      <c r="AL61" s="531"/>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26"/>
      <c r="CZ61" s="526"/>
      <c r="DD61" s="526"/>
      <c r="DE61" s="526"/>
      <c r="DF61" s="526"/>
      <c r="DG61" s="534"/>
    </row>
    <row r="62" spans="1:111" ht="82.55" customHeight="1" x14ac:dyDescent="0.25">
      <c r="A62" s="516"/>
      <c r="B62" s="516"/>
      <c r="C62" s="516"/>
      <c r="D62" s="579"/>
      <c r="E62" s="516"/>
      <c r="F62" s="559"/>
      <c r="L62" s="559"/>
      <c r="M62" s="559"/>
      <c r="N62" s="531"/>
      <c r="O62" s="531"/>
      <c r="P62" s="531"/>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5"/>
        <v>Fuerte</v>
      </c>
      <c r="AB62" s="90" t="s">
        <v>141</v>
      </c>
      <c r="AC62" s="21">
        <f t="shared" si="2"/>
        <v>200</v>
      </c>
      <c r="AD62" s="114" t="str">
        <f>IF(AND(AA62="Moderado",AB62="Moderado",AC62=100),"Moderado",IF(AC62=200,"Fuerte",IF(OR(AC62=150,),"Moderado","Débil")))</f>
        <v>Fuerte</v>
      </c>
      <c r="AE62" s="533"/>
      <c r="AF62" s="531"/>
      <c r="AG62" s="531"/>
      <c r="AH62" s="531"/>
      <c r="AI62" s="531"/>
      <c r="AJ62" s="531"/>
      <c r="AK62" s="531"/>
      <c r="AL62" s="531"/>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27"/>
      <c r="CZ62" s="527"/>
      <c r="DD62" s="527"/>
      <c r="DE62" s="527"/>
      <c r="DF62" s="527"/>
      <c r="DG62" s="534"/>
    </row>
    <row r="63" spans="1:111" ht="26.5" customHeight="1" x14ac:dyDescent="0.25"/>
    <row r="64" spans="1:111" ht="26.5" customHeight="1" x14ac:dyDescent="0.25"/>
    <row r="65" spans="1:129" ht="32.950000000000003" customHeight="1" x14ac:dyDescent="0.25">
      <c r="D65" s="583" t="s">
        <v>42</v>
      </c>
      <c r="E65" s="583"/>
      <c r="F65" s="583"/>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586" t="s">
        <v>4</v>
      </c>
      <c r="C12" s="589" t="s">
        <v>79</v>
      </c>
      <c r="D12" s="590"/>
      <c r="E12" s="590"/>
      <c r="F12" s="590"/>
      <c r="G12" s="591"/>
      <c r="H12" s="23"/>
      <c r="I12" s="23"/>
      <c r="J12" s="24" t="s">
        <v>80</v>
      </c>
      <c r="K12" s="23"/>
      <c r="L12" s="54"/>
      <c r="M12" s="23"/>
    </row>
    <row r="13" spans="1:19" ht="14.95" thickBot="1" x14ac:dyDescent="0.3">
      <c r="B13" s="587"/>
      <c r="C13" s="25">
        <v>1</v>
      </c>
      <c r="D13" s="25">
        <v>2</v>
      </c>
      <c r="E13" s="25">
        <v>3</v>
      </c>
      <c r="F13" s="25">
        <v>4</v>
      </c>
      <c r="G13" s="25">
        <v>5</v>
      </c>
      <c r="H13" s="23"/>
      <c r="I13" s="23"/>
      <c r="J13" s="23"/>
      <c r="K13" s="23"/>
      <c r="L13" s="54"/>
      <c r="M13" s="23"/>
    </row>
    <row r="14" spans="1:19" ht="17.5" customHeight="1" thickBot="1" x14ac:dyDescent="0.3">
      <c r="B14" s="588"/>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92" t="s">
        <v>127</v>
      </c>
      <c r="D32" s="592"/>
      <c r="E32" s="592" t="s">
        <v>128</v>
      </c>
      <c r="F32" s="592"/>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95" t="s">
        <v>143</v>
      </c>
      <c r="C41" s="495"/>
      <c r="D41" s="593" t="s">
        <v>144</v>
      </c>
      <c r="E41" s="593" t="s">
        <v>145</v>
      </c>
      <c r="F41" s="593" t="s">
        <v>146</v>
      </c>
      <c r="G41" s="593" t="s">
        <v>147</v>
      </c>
      <c r="H41" s="593" t="s">
        <v>148</v>
      </c>
      <c r="I41" s="64"/>
      <c r="J41" s="594" t="s">
        <v>149</v>
      </c>
      <c r="K41" s="594"/>
      <c r="L41" s="593" t="s">
        <v>144</v>
      </c>
      <c r="M41" s="593" t="s">
        <v>145</v>
      </c>
      <c r="N41" s="593" t="s">
        <v>146</v>
      </c>
      <c r="O41" s="593" t="s">
        <v>147</v>
      </c>
      <c r="P41" s="593" t="s">
        <v>148</v>
      </c>
    </row>
    <row r="42" spans="2:16" x14ac:dyDescent="0.25">
      <c r="B42" s="495"/>
      <c r="C42" s="495"/>
      <c r="D42" s="593"/>
      <c r="E42" s="593"/>
      <c r="F42" s="593"/>
      <c r="G42" s="593"/>
      <c r="H42" s="593"/>
      <c r="I42" s="64"/>
      <c r="J42" s="594"/>
      <c r="K42" s="594"/>
      <c r="L42" s="593"/>
      <c r="M42" s="593"/>
      <c r="N42" s="593"/>
      <c r="O42" s="593"/>
      <c r="P42" s="593"/>
    </row>
    <row r="43" spans="2:16" x14ac:dyDescent="0.25">
      <c r="B43" s="495"/>
      <c r="C43" s="495"/>
      <c r="D43" s="593"/>
      <c r="E43" s="593"/>
      <c r="F43" s="593"/>
      <c r="G43" s="593"/>
      <c r="H43" s="593"/>
      <c r="I43" s="64"/>
      <c r="J43" s="594"/>
      <c r="K43" s="594"/>
      <c r="L43" s="593"/>
      <c r="M43" s="593"/>
      <c r="N43" s="593"/>
      <c r="O43" s="593"/>
      <c r="P43" s="593"/>
    </row>
    <row r="44" spans="2:16" ht="28.55" x14ac:dyDescent="0.25">
      <c r="B44" s="495"/>
      <c r="C44" s="495"/>
      <c r="D44" s="65" t="s">
        <v>141</v>
      </c>
      <c r="E44" s="65" t="s">
        <v>150</v>
      </c>
      <c r="F44" s="65" t="s">
        <v>151</v>
      </c>
      <c r="G44" s="65">
        <v>2</v>
      </c>
      <c r="H44" s="65">
        <v>1</v>
      </c>
      <c r="I44" s="64"/>
      <c r="J44" s="594"/>
      <c r="K44" s="594"/>
      <c r="L44" s="66" t="s">
        <v>141</v>
      </c>
      <c r="M44" s="66" t="s">
        <v>150</v>
      </c>
      <c r="N44" s="66" t="s">
        <v>151</v>
      </c>
      <c r="O44" s="66">
        <v>2</v>
      </c>
      <c r="P44" s="66">
        <v>0</v>
      </c>
    </row>
    <row r="45" spans="2:16" ht="28.55" x14ac:dyDescent="0.25">
      <c r="B45" s="495"/>
      <c r="C45" s="495"/>
      <c r="D45" s="65" t="s">
        <v>15</v>
      </c>
      <c r="E45" s="65" t="s">
        <v>150</v>
      </c>
      <c r="F45" s="65" t="s">
        <v>150</v>
      </c>
      <c r="G45" s="65">
        <v>1</v>
      </c>
      <c r="H45" s="65">
        <v>1</v>
      </c>
      <c r="I45" s="64"/>
      <c r="J45" s="594"/>
      <c r="K45" s="594"/>
      <c r="L45" s="66" t="s">
        <v>15</v>
      </c>
      <c r="M45" s="66" t="s">
        <v>150</v>
      </c>
      <c r="N45" s="66" t="s">
        <v>150</v>
      </c>
      <c r="O45" s="66">
        <v>1</v>
      </c>
      <c r="P45" s="66">
        <v>0</v>
      </c>
    </row>
    <row r="46" spans="2:16" ht="42.8" x14ac:dyDescent="0.25">
      <c r="B46" s="495"/>
      <c r="C46" s="495"/>
      <c r="D46" s="65" t="s">
        <v>15</v>
      </c>
      <c r="E46" s="65" t="s">
        <v>152</v>
      </c>
      <c r="F46" s="65" t="s">
        <v>150</v>
      </c>
      <c r="G46" s="65">
        <v>0</v>
      </c>
      <c r="H46" s="65">
        <v>1</v>
      </c>
      <c r="I46" s="64"/>
      <c r="J46" s="594"/>
      <c r="K46" s="594"/>
      <c r="L46" s="66" t="s">
        <v>15</v>
      </c>
      <c r="M46" s="66" t="s">
        <v>152</v>
      </c>
      <c r="N46" s="66" t="s">
        <v>150</v>
      </c>
      <c r="O46" s="66">
        <v>0</v>
      </c>
      <c r="P46" s="66">
        <v>0</v>
      </c>
    </row>
    <row r="47" spans="2:16" ht="28.55" x14ac:dyDescent="0.25">
      <c r="B47" s="495"/>
      <c r="C47" s="495"/>
      <c r="D47" s="65" t="s">
        <v>15</v>
      </c>
      <c r="E47" s="65" t="s">
        <v>150</v>
      </c>
      <c r="F47" s="65" t="s">
        <v>152</v>
      </c>
      <c r="G47" s="65">
        <v>1</v>
      </c>
      <c r="H47" s="65">
        <v>0</v>
      </c>
      <c r="I47" s="64"/>
      <c r="J47" s="594"/>
      <c r="K47" s="594"/>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2" workbookViewId="0">
      <selection activeCell="G39" sqref="G39"/>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595" t="s">
        <v>4</v>
      </c>
      <c r="B1" s="595"/>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95" t="s">
        <v>12</v>
      </c>
      <c r="B8" s="595"/>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95" t="s">
        <v>6</v>
      </c>
      <c r="B15" s="595"/>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663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Bienestar</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2019-10-21T19:35:03Z</dcterms:modified>
</cp:coreProperties>
</file>