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mmerae\Desktop\MATRICES DE RIESGO A  PUBLICAR 191019\"/>
    </mc:Choice>
  </mc:AlternateContent>
  <bookViews>
    <workbookView xWindow="-122" yWindow="-122" windowWidth="20731" windowHeight="11167" tabRatio="614" firstSheet="1" activeTab="2"/>
  </bookViews>
  <sheets>
    <sheet name="Calific impacto riesgos corrupc" sheetId="42" state="hidden" r:id="rId1"/>
    <sheet name="Contexto" sheetId="48" r:id="rId2"/>
    <sheet name="Gestion comunicaciones" sheetId="40" r:id="rId3"/>
    <sheet name="Mapa de Riesgos" sheetId="46" state="hidden" r:id="rId4"/>
    <sheet name="Validacion" sheetId="33" state="hidden" r:id="rId5"/>
    <sheet name="DATOS " sheetId="39"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2" hidden="1">'Gestion comunicaciones'!$E$34:$E$37</definedName>
    <definedName name="_xlnm._FilterDatabase" localSheetId="3" hidden="1">'Mapa de Riesgos'!$A$8:$DY$62</definedName>
    <definedName name="ACEPTABLE" localSheetId="0">#REF!*#REF!&lt;10</definedName>
    <definedName name="ACEPTABLE" localSheetId="2">#REF!*#REF!&lt;10</definedName>
    <definedName name="ACEPTABLE" localSheetId="3">#REF!*#REF!&lt;10</definedName>
    <definedName name="ACEPTABLE">#REF!*#REF!&lt;10</definedName>
    <definedName name="AGENTE" localSheetId="0">'[1]LISTA PARA VALIDACION'!#REF!</definedName>
    <definedName name="AGENTE" localSheetId="2">'[1]LISTA PARA VALIDACION'!#REF!</definedName>
    <definedName name="AGENTE" localSheetId="3">'[1]LISTA PARA VALIDACION'!#REF!</definedName>
    <definedName name="AGENTE">'[1]LISTA PARA VALIDACION'!#REF!</definedName>
    <definedName name="Asumir_Riesgo" localSheetId="0">#REF!</definedName>
    <definedName name="Asumir_Riesgo" localSheetId="5">'DATOS '!$A$24:$A$27</definedName>
    <definedName name="Asumir_Riesgo" localSheetId="2">#REF!</definedName>
    <definedName name="Asumir_Riesgo" localSheetId="3">#REF!</definedName>
    <definedName name="Asumir_Riesgo">#REF!</definedName>
    <definedName name="CLASES" localSheetId="0">#REF!</definedName>
    <definedName name="CLASES" localSheetId="2">#REF!</definedName>
    <definedName name="CLASES" localSheetId="3">#REF!</definedName>
    <definedName name="CLASES">#REF!</definedName>
    <definedName name="CLASIFICACIONRIESGOS">'[1]LISTA PARA VALIDACION'!$A$381:$A$387</definedName>
    <definedName name="CONTROL" localSheetId="0">#REF!</definedName>
    <definedName name="CONTROL" localSheetId="2">#REF!</definedName>
    <definedName name="CONTROL" localSheetId="3">#REF!</definedName>
    <definedName name="CONTROL">#REF!</definedName>
    <definedName name="D">'[2]LISTA PARA VALIDACION'!$A$521:$A$525</definedName>
    <definedName name="DD">'[2]LISTA PARA VALIDACION'!$A$8:$A$51</definedName>
    <definedName name="DEPENDENCIA1">'[1]LISTA PARA VALIDACION'!$A$7:$A$51</definedName>
    <definedName name="DEPENDENCIAS">'[1]LISTA PARA VALIDACION'!$A$8:$A$51</definedName>
    <definedName name="DIRECCIONES1" localSheetId="0">'[1]LISTA PARA VALIDACION'!#REF!</definedName>
    <definedName name="DIRECCIONES1" localSheetId="2">'[1]LISTA PARA VALIDACION'!#REF!</definedName>
    <definedName name="DIRECCIONES1" localSheetId="3">'[1]LISTA PARA VALIDACION'!#REF!</definedName>
    <definedName name="DIRECCIONES1">'[1]LISTA PARA VALIDACION'!#REF!</definedName>
    <definedName name="direcciones2" localSheetId="0">'[1]LISTA PARA VALIDACION'!#REF!</definedName>
    <definedName name="direcciones2" localSheetId="2">'[1]LISTA PARA VALIDACION'!#REF!</definedName>
    <definedName name="direcciones2" localSheetId="3">'[1]LISTA PARA VALIDACION'!#REF!</definedName>
    <definedName name="direcciones2">'[1]LISTA PARA VALIDACION'!#REF!</definedName>
    <definedName name="efectos1">'[1]LISTA PARA VALIDACION'!$A$362:$A$366</definedName>
    <definedName name="ESTADOS">[3]Hoja1!$B$200:$B$203</definedName>
    <definedName name="FACTOR" localSheetId="0">#REF!</definedName>
    <definedName name="FACTOR" localSheetId="2">#REF!</definedName>
    <definedName name="FACTOR" localSheetId="3">#REF!</definedName>
    <definedName name="FACTOR">#REF!</definedName>
    <definedName name="FUENTE" localSheetId="0">'[1]LISTA PARA VALIDACION'!#REF!</definedName>
    <definedName name="FUENTE" localSheetId="2">'[1]LISTA PARA VALIDACION'!#REF!</definedName>
    <definedName name="FUENTE" localSheetId="3">'[1]LISTA PARA VALIDACION'!#REF!</definedName>
    <definedName name="FUENTE">'[1]LISTA PARA VALIDACION'!#REF!</definedName>
    <definedName name="GERENCIA" localSheetId="0">'[1]LISTA PARA VALIDACION'!#REF!</definedName>
    <definedName name="GERENCIA" localSheetId="2">'[1]LISTA PARA VALIDACION'!#REF!</definedName>
    <definedName name="GERENCIA" localSheetId="3">'[1]LISTA PARA VALIDACION'!#REF!</definedName>
    <definedName name="GERENCIA">'[1]LISTA PARA VALIDACION'!#REF!</definedName>
    <definedName name="GERENCIA1" localSheetId="0">'[1]LISTA PARA VALIDACION'!#REF!</definedName>
    <definedName name="GERENCIA1" localSheetId="2">'[1]LISTA PARA VALIDACION'!#REF!</definedName>
    <definedName name="GERENCIA1" localSheetId="3">'[1]LISTA PARA VALIDACION'!#REF!</definedName>
    <definedName name="GERENCIA1">'[1]LISTA PARA VALIDACION'!#REF!</definedName>
    <definedName name="GERENCIAS" localSheetId="0">#REF!</definedName>
    <definedName name="GERENCIAS" localSheetId="2">#REF!</definedName>
    <definedName name="GERENCIAS" localSheetId="3">#REF!</definedName>
    <definedName name="GERENCIAS">#REF!</definedName>
    <definedName name="macroproceso1">'[1]LISTA PARA VALIDACION'!$A$73:$A$120</definedName>
    <definedName name="MARCA1">'[1]LISTA PARA VALIDACION'!$B$396:$B$397</definedName>
    <definedName name="MEDIDAS">'[1]LISTA PARA VALIDACION'!$A$402:$A$410</definedName>
    <definedName name="NCONTROL" localSheetId="0">#REF!</definedName>
    <definedName name="NCONTROL" localSheetId="2">#REF!</definedName>
    <definedName name="NCONTROL" localSheetId="3">#REF!</definedName>
    <definedName name="NCONTROL">#REF!</definedName>
    <definedName name="NIVEL0" localSheetId="0">'[1]LISTA PARA VALIDACION'!#REF!</definedName>
    <definedName name="NIVEL0" localSheetId="2">'[1]LISTA PARA VALIDACION'!#REF!</definedName>
    <definedName name="NIVEL0" localSheetId="3">'[1]LISTA PARA VALIDACION'!#REF!</definedName>
    <definedName name="NIVEL0">'[1]LISTA PARA VALIDACION'!#REF!</definedName>
    <definedName name="Nivel1" localSheetId="0">#REF!</definedName>
    <definedName name="Nivel1" localSheetId="2">#REF!</definedName>
    <definedName name="Nivel1" localSheetId="3">#REF!</definedName>
    <definedName name="Nivel1">#REF!</definedName>
    <definedName name="nivel2" localSheetId="0">#REF!</definedName>
    <definedName name="nivel2" localSheetId="2">#REF!</definedName>
    <definedName name="nivel2" localSheetId="3">#REF!</definedName>
    <definedName name="nivel2">#REF!</definedName>
    <definedName name="Nivel3" localSheetId="0">#REF!</definedName>
    <definedName name="Nivel3" localSheetId="2">#REF!</definedName>
    <definedName name="Nivel3" localSheetId="3">#REF!</definedName>
    <definedName name="Nivel3">#REF!</definedName>
    <definedName name="Nivel4" localSheetId="0">#REF!</definedName>
    <definedName name="Nivel4" localSheetId="2">#REF!</definedName>
    <definedName name="Nivel4" localSheetId="3">#REF!</definedName>
    <definedName name="Nivel4">#REF!</definedName>
    <definedName name="nIVEL5" localSheetId="0">#REF!</definedName>
    <definedName name="nIVEL5" localSheetId="2">#REF!</definedName>
    <definedName name="nIVEL5" localSheetId="3">#REF!</definedName>
    <definedName name="nIVEL5">#REF!</definedName>
    <definedName name="Nivel6" localSheetId="0">#REF!</definedName>
    <definedName name="Nivel6" localSheetId="2">#REF!</definedName>
    <definedName name="Nivel6" localSheetId="3">#REF!</definedName>
    <definedName name="Nivel6">#REF!</definedName>
    <definedName name="NOMBRE" localSheetId="0">#REF!</definedName>
    <definedName name="NOMBRE" localSheetId="2">#REF!</definedName>
    <definedName name="NOMBRE" localSheetId="3">#REF!</definedName>
    <definedName name="NOMBRE">#REF!</definedName>
    <definedName name="NUMERO" localSheetId="0">#REF!</definedName>
    <definedName name="NUMERO" localSheetId="2">#REF!</definedName>
    <definedName name="NUMERO" localSheetId="3">#REF!</definedName>
    <definedName name="NUMERO">#REF!</definedName>
    <definedName name="OBJETIVOS">'[1]LISTA PARA VALIDACION'!$A$54:$A$60</definedName>
    <definedName name="PESO" localSheetId="0">#REF!</definedName>
    <definedName name="PESO" localSheetId="2">#REF!</definedName>
    <definedName name="PESO" localSheetId="3">#REF!</definedName>
    <definedName name="PESO">#REF!</definedName>
    <definedName name="Peso2" localSheetId="0">#REF!</definedName>
    <definedName name="Peso2" localSheetId="2">#REF!</definedName>
    <definedName name="Peso2" localSheetId="3">#REF!</definedName>
    <definedName name="Peso2">#REF!</definedName>
    <definedName name="PESOS" localSheetId="0">#REF!</definedName>
    <definedName name="PESOS" localSheetId="2">#REF!</definedName>
    <definedName name="PESOS" localSheetId="3">#REF!</definedName>
    <definedName name="PESOS">#REF!</definedName>
    <definedName name="PROCEDIMIENTOS">'[1]LISTA PARA VALIDACION'!$A$133:$A$270</definedName>
    <definedName name="PROCESO" localSheetId="0">#REF!</definedName>
    <definedName name="PROCESO" localSheetId="2">#REF!</definedName>
    <definedName name="PROCESO" localSheetId="3">#REF!</definedName>
    <definedName name="PROCESO">#REF!</definedName>
    <definedName name="RESPONSABILIDAD1">'[1]LISTA PARA VALIDACION'!$A$521:$A$525</definedName>
    <definedName name="rS" localSheetId="0">#REF!</definedName>
    <definedName name="rS" localSheetId="2">#REF!</definedName>
    <definedName name="rS" localSheetId="3">#REF!</definedName>
    <definedName name="rS">#REF!</definedName>
    <definedName name="tipo_riesgo">[4]Hoja3!$A$2:$A$9</definedName>
    <definedName name="tratamiento" localSheetId="0">#REF!</definedName>
    <definedName name="tratamiento" localSheetId="5">'DATOS '!$A$24:$A$27</definedName>
    <definedName name="tratamiento" localSheetId="2">#REF!</definedName>
    <definedName name="tratamiento" localSheetId="3">#REF!</definedName>
    <definedName name="tratamiento">#REF!</definedName>
    <definedName name="Valor1" localSheetId="0">#REF!</definedName>
    <definedName name="Valor1" localSheetId="2">#REF!</definedName>
    <definedName name="Valor1" localSheetId="3">#REF!</definedName>
    <definedName name="Valor1">#REF!</definedName>
    <definedName name="valor2" localSheetId="0">#REF!</definedName>
    <definedName name="valor2" localSheetId="2">#REF!</definedName>
    <definedName name="valor2" localSheetId="3">#REF!</definedName>
    <definedName name="valor2">#REF!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30" i="40" l="1"/>
  <c r="AA30" i="40" s="1"/>
  <c r="Z29" i="40"/>
  <c r="AA29" i="40" s="1"/>
  <c r="DB28" i="40"/>
  <c r="CZ28" i="40"/>
  <c r="CV28" i="40"/>
  <c r="CU28" i="40"/>
  <c r="Z28" i="40"/>
  <c r="AA28" i="40" s="1"/>
  <c r="AC28" i="40" s="1"/>
  <c r="Z27" i="40"/>
  <c r="AA27" i="40" s="1"/>
  <c r="Z26" i="40"/>
  <c r="AA26" i="40" s="1"/>
  <c r="DB25" i="40"/>
  <c r="CZ25" i="40"/>
  <c r="CV25" i="40"/>
  <c r="CU25" i="40"/>
  <c r="P25" i="40" s="1"/>
  <c r="Z25" i="40"/>
  <c r="AA25" i="40" s="1"/>
  <c r="Z24" i="40"/>
  <c r="AA24" i="40" s="1"/>
  <c r="Z23" i="40"/>
  <c r="AA23" i="40" s="1"/>
  <c r="AC23" i="40" s="1"/>
  <c r="DB22" i="40"/>
  <c r="CZ22" i="40"/>
  <c r="CV22" i="40"/>
  <c r="CU22" i="40"/>
  <c r="Z22" i="40"/>
  <c r="AA22" i="40" s="1"/>
  <c r="Z21" i="40"/>
  <c r="AA21" i="40" s="1"/>
  <c r="Z20" i="40"/>
  <c r="AA20" i="40" s="1"/>
  <c r="AC20" i="40" s="1"/>
  <c r="DB19" i="40"/>
  <c r="CZ19" i="40"/>
  <c r="CV19" i="40"/>
  <c r="CU19" i="40"/>
  <c r="Z19" i="40"/>
  <c r="AA19" i="40" s="1"/>
  <c r="P28" i="40" l="1"/>
  <c r="P19" i="40"/>
  <c r="AK22" i="40"/>
  <c r="AK25" i="40"/>
  <c r="AK19" i="40"/>
  <c r="AC22" i="40"/>
  <c r="AD22" i="40" s="1"/>
  <c r="AK28" i="40"/>
  <c r="AC24" i="40"/>
  <c r="AD24" i="40" s="1"/>
  <c r="AD23" i="40"/>
  <c r="AC29" i="40"/>
  <c r="AD29" i="40" s="1"/>
  <c r="AC30" i="40"/>
  <c r="AD30" i="40" s="1"/>
  <c r="AD28" i="40"/>
  <c r="P22" i="40"/>
  <c r="AC25" i="40"/>
  <c r="AD25" i="40" s="1"/>
  <c r="AC26" i="40"/>
  <c r="AD26" i="40" s="1"/>
  <c r="AC27" i="40"/>
  <c r="AD27" i="40" s="1"/>
  <c r="AC19" i="40"/>
  <c r="AD19" i="40" s="1"/>
  <c r="AD20" i="40"/>
  <c r="AC21" i="40"/>
  <c r="AD21" i="40" s="1"/>
  <c r="DB16" i="40"/>
  <c r="CZ16" i="40"/>
  <c r="DB13" i="40"/>
  <c r="CZ13" i="40"/>
  <c r="U3" i="42"/>
  <c r="U4" i="42"/>
  <c r="U5" i="42"/>
  <c r="U6" i="42"/>
  <c r="U2" i="42"/>
  <c r="AE22" i="40" l="1"/>
  <c r="AF22" i="40" s="1"/>
  <c r="AE28" i="40"/>
  <c r="AF28" i="40" s="1"/>
  <c r="AE25" i="40"/>
  <c r="AF25" i="40" s="1"/>
  <c r="AE19" i="40"/>
  <c r="AF19" i="40" s="1"/>
  <c r="AK16" i="40"/>
  <c r="AK13" i="40"/>
  <c r="V3" i="42" l="1"/>
  <c r="V4" i="42"/>
  <c r="V5" i="42"/>
  <c r="V6" i="42"/>
  <c r="CV16" i="40" l="1"/>
  <c r="CU16" i="40"/>
  <c r="Z16" i="40"/>
  <c r="AA16" i="40" s="1"/>
  <c r="Z17" i="40"/>
  <c r="AA17" i="40" s="1"/>
  <c r="Z18" i="40"/>
  <c r="AA18" i="40" s="1"/>
  <c r="AC18" i="40" s="1"/>
  <c r="AD18" i="40" s="1"/>
  <c r="Z14" i="40"/>
  <c r="AA14" i="40" s="1"/>
  <c r="CU13" i="40"/>
  <c r="CV13" i="40"/>
  <c r="Z13" i="40"/>
  <c r="AA13" i="40" s="1"/>
  <c r="Z15" i="40"/>
  <c r="AA15" i="40" s="1"/>
  <c r="DB10" i="40"/>
  <c r="CZ10" i="40"/>
  <c r="AC17" i="40" l="1"/>
  <c r="AD17" i="40" s="1"/>
  <c r="AC14" i="40"/>
  <c r="AD14" i="40" s="1"/>
  <c r="AC16" i="40"/>
  <c r="AD16" i="40" s="1"/>
  <c r="P16" i="40"/>
  <c r="P13" i="40"/>
  <c r="AC13" i="40"/>
  <c r="AD13" i="40" s="1"/>
  <c r="AC15" i="40"/>
  <c r="AD15" i="40" s="1"/>
  <c r="AK10" i="40"/>
  <c r="AE13" i="40" l="1"/>
  <c r="AF13" i="40" s="1"/>
  <c r="AE16" i="40"/>
  <c r="AF16" i="40" s="1"/>
  <c r="Z62" i="46" l="1"/>
  <c r="AA62" i="46" s="1"/>
  <c r="Z61" i="46"/>
  <c r="AA61" i="46" s="1"/>
  <c r="DF60" i="46"/>
  <c r="DD60" i="46"/>
  <c r="CZ60" i="46"/>
  <c r="CY60" i="46"/>
  <c r="Z60" i="46"/>
  <c r="AA60" i="46" s="1"/>
  <c r="AC60" i="46" s="1"/>
  <c r="Z59" i="46"/>
  <c r="AA59" i="46" s="1"/>
  <c r="DF58" i="46"/>
  <c r="DD58" i="46"/>
  <c r="CZ58" i="46"/>
  <c r="CY58" i="46"/>
  <c r="Z58" i="46"/>
  <c r="AA58" i="46" s="1"/>
  <c r="AC58" i="46" s="1"/>
  <c r="Z57" i="46"/>
  <c r="AA57" i="46" s="1"/>
  <c r="Z56" i="46"/>
  <c r="AA56" i="46" s="1"/>
  <c r="Z55" i="46"/>
  <c r="AA55" i="46" s="1"/>
  <c r="DF54" i="46"/>
  <c r="DD54" i="46"/>
  <c r="CZ54" i="46"/>
  <c r="CY54" i="46"/>
  <c r="Z54" i="46"/>
  <c r="AA54" i="46" s="1"/>
  <c r="AC54" i="46" s="1"/>
  <c r="DF53" i="46"/>
  <c r="DD53" i="46"/>
  <c r="CZ53" i="46"/>
  <c r="CY53" i="46"/>
  <c r="Z53" i="46"/>
  <c r="AA53" i="46" s="1"/>
  <c r="AC53" i="46" s="1"/>
  <c r="Z52" i="46"/>
  <c r="AA52" i="46" s="1"/>
  <c r="DF51" i="46"/>
  <c r="DD51" i="46"/>
  <c r="CZ51" i="46"/>
  <c r="CY51" i="46"/>
  <c r="Z51" i="46"/>
  <c r="AA51" i="46" s="1"/>
  <c r="AC51" i="46" s="1"/>
  <c r="Z50" i="46"/>
  <c r="AA50" i="46" s="1"/>
  <c r="Z49" i="46"/>
  <c r="AA49" i="46" s="1"/>
  <c r="DF48" i="46"/>
  <c r="DD48" i="46"/>
  <c r="CZ48" i="46"/>
  <c r="CY48" i="46"/>
  <c r="Z48" i="46"/>
  <c r="AA48" i="46" s="1"/>
  <c r="AC48" i="46" s="1"/>
  <c r="Z47" i="46"/>
  <c r="AA47" i="46" s="1"/>
  <c r="DF46" i="46"/>
  <c r="DD46" i="46"/>
  <c r="CZ46" i="46"/>
  <c r="CY46" i="46"/>
  <c r="Z46" i="46"/>
  <c r="AA46" i="46" s="1"/>
  <c r="AC46" i="46" s="1"/>
  <c r="Z45" i="46"/>
  <c r="AA45" i="46" s="1"/>
  <c r="DF44" i="46"/>
  <c r="DD44" i="46"/>
  <c r="CZ44" i="46"/>
  <c r="CY44" i="46"/>
  <c r="Z44" i="46"/>
  <c r="AA44" i="46" s="1"/>
  <c r="AC44" i="46" s="1"/>
  <c r="Z43" i="46"/>
  <c r="AA43" i="46" s="1"/>
  <c r="Z42" i="46"/>
  <c r="AA42" i="46" s="1"/>
  <c r="DF41" i="46"/>
  <c r="DD41" i="46"/>
  <c r="CZ41" i="46"/>
  <c r="CY41" i="46"/>
  <c r="Z41" i="46"/>
  <c r="AA41" i="46" s="1"/>
  <c r="AC41" i="46" s="1"/>
  <c r="Z40" i="46"/>
  <c r="AA40" i="46" s="1"/>
  <c r="Z39" i="46"/>
  <c r="AA39" i="46" s="1"/>
  <c r="Z38" i="46"/>
  <c r="AA38" i="46" s="1"/>
  <c r="DF37" i="46"/>
  <c r="DD37" i="46"/>
  <c r="CZ37" i="46"/>
  <c r="CY37" i="46"/>
  <c r="Z37" i="46"/>
  <c r="AA37" i="46" s="1"/>
  <c r="Z36" i="46"/>
  <c r="AA36" i="46" s="1"/>
  <c r="AC36" i="46" s="1"/>
  <c r="DF35" i="46"/>
  <c r="DD35" i="46"/>
  <c r="CZ35" i="46"/>
  <c r="CY35" i="46"/>
  <c r="Z35" i="46"/>
  <c r="AA35" i="46" s="1"/>
  <c r="Z34" i="46"/>
  <c r="AA34" i="46" s="1"/>
  <c r="AC34" i="46" s="1"/>
  <c r="DF33" i="46"/>
  <c r="DD33" i="46"/>
  <c r="CZ33" i="46"/>
  <c r="CY33" i="46"/>
  <c r="Z33" i="46"/>
  <c r="AA33" i="46" s="1"/>
  <c r="DF32" i="46"/>
  <c r="DD32" i="46"/>
  <c r="CZ32" i="46"/>
  <c r="CY32" i="46"/>
  <c r="Z32" i="46"/>
  <c r="AA32" i="46" s="1"/>
  <c r="Z31" i="46"/>
  <c r="AA31" i="46" s="1"/>
  <c r="AC31" i="46" s="1"/>
  <c r="Z30" i="46"/>
  <c r="AA30" i="46" s="1"/>
  <c r="AC30" i="46" s="1"/>
  <c r="DF29" i="46"/>
  <c r="DD29" i="46"/>
  <c r="CZ29" i="46"/>
  <c r="CY29" i="46"/>
  <c r="Z29" i="46"/>
  <c r="AA29" i="46" s="1"/>
  <c r="AC29" i="46" s="1"/>
  <c r="Z28" i="46"/>
  <c r="AA28" i="46" s="1"/>
  <c r="AC28" i="46" s="1"/>
  <c r="Z27" i="46"/>
  <c r="AA27" i="46" s="1"/>
  <c r="AC27" i="46" s="1"/>
  <c r="DF26" i="46"/>
  <c r="DD26" i="46"/>
  <c r="CZ26" i="46"/>
  <c r="CY26" i="46"/>
  <c r="Z26" i="46"/>
  <c r="AA26" i="46" s="1"/>
  <c r="Z25" i="46"/>
  <c r="AA25" i="46" s="1"/>
  <c r="AC25" i="46" s="1"/>
  <c r="DF24" i="46"/>
  <c r="DD24" i="46"/>
  <c r="CZ24" i="46"/>
  <c r="CY24" i="46"/>
  <c r="Z24" i="46"/>
  <c r="AA24" i="46" s="1"/>
  <c r="Z23" i="46"/>
  <c r="AA23" i="46" s="1"/>
  <c r="AC23" i="46" s="1"/>
  <c r="Z22" i="46"/>
  <c r="AA22" i="46" s="1"/>
  <c r="DF21" i="46"/>
  <c r="DD21" i="46"/>
  <c r="CZ21" i="46"/>
  <c r="CY21" i="46"/>
  <c r="Z21" i="46"/>
  <c r="AA21" i="46" s="1"/>
  <c r="AC21" i="46" s="1"/>
  <c r="Z20" i="46"/>
  <c r="AA20" i="46" s="1"/>
  <c r="AC20" i="46" s="1"/>
  <c r="Z19" i="46"/>
  <c r="AA19" i="46" s="1"/>
  <c r="AC19" i="46" s="1"/>
  <c r="DF18" i="46"/>
  <c r="DD18" i="46"/>
  <c r="CZ18" i="46"/>
  <c r="CY18" i="46"/>
  <c r="Z18" i="46"/>
  <c r="AA18" i="46" s="1"/>
  <c r="AC18" i="46" s="1"/>
  <c r="Z17" i="46"/>
  <c r="AA17" i="46" s="1"/>
  <c r="Z16" i="46"/>
  <c r="AA16" i="46" s="1"/>
  <c r="DF15" i="46"/>
  <c r="DD15" i="46"/>
  <c r="CZ15" i="46"/>
  <c r="CY15" i="46"/>
  <c r="Z15" i="46"/>
  <c r="AA15" i="46" s="1"/>
  <c r="AC15" i="46" s="1"/>
  <c r="Z14" i="46"/>
  <c r="AA14" i="46" s="1"/>
  <c r="Z13" i="46"/>
  <c r="AA13" i="46" s="1"/>
  <c r="Z12" i="46"/>
  <c r="AA12" i="46" s="1"/>
  <c r="Z11" i="46"/>
  <c r="AA11" i="46" s="1"/>
  <c r="DF10" i="46"/>
  <c r="DD10" i="46"/>
  <c r="CZ10" i="46"/>
  <c r="CY10" i="46"/>
  <c r="Z10" i="46"/>
  <c r="AA10" i="46" s="1"/>
  <c r="AC10" i="46" s="1"/>
  <c r="P41" i="46" l="1"/>
  <c r="P60" i="46"/>
  <c r="P18" i="46"/>
  <c r="P46" i="46"/>
  <c r="P51" i="46"/>
  <c r="P53" i="46"/>
  <c r="P15" i="46"/>
  <c r="P35" i="46"/>
  <c r="P10" i="46"/>
  <c r="P26" i="46"/>
  <c r="P32" i="46"/>
  <c r="P54" i="46"/>
  <c r="AC22" i="46"/>
  <c r="AD22" i="46" s="1"/>
  <c r="AD20" i="46"/>
  <c r="AD28" i="46"/>
  <c r="P44" i="46"/>
  <c r="P48" i="46"/>
  <c r="P58" i="46"/>
  <c r="P21" i="46"/>
  <c r="P24" i="46"/>
  <c r="P29" i="46"/>
  <c r="P33" i="46"/>
  <c r="P37" i="46"/>
  <c r="AC32" i="46"/>
  <c r="AD32" i="46" s="1"/>
  <c r="AE32" i="46" s="1"/>
  <c r="AF32" i="46" s="1"/>
  <c r="AC35" i="46"/>
  <c r="AD35" i="46" s="1"/>
  <c r="AD10" i="46"/>
  <c r="AC11" i="46"/>
  <c r="AD11" i="46" s="1"/>
  <c r="AC12" i="46"/>
  <c r="AD12" i="46" s="1"/>
  <c r="AC13" i="46"/>
  <c r="AD13" i="46" s="1"/>
  <c r="AC14" i="46"/>
  <c r="AD14" i="46" s="1"/>
  <c r="AD15" i="46"/>
  <c r="AC16" i="46"/>
  <c r="AD16" i="46" s="1"/>
  <c r="AC17" i="46"/>
  <c r="AD17" i="46" s="1"/>
  <c r="AD18" i="46"/>
  <c r="AD19" i="46"/>
  <c r="AD21" i="46"/>
  <c r="AD23" i="46"/>
  <c r="AC24" i="46"/>
  <c r="AD24" i="46" s="1"/>
  <c r="AD25" i="46"/>
  <c r="AC26" i="46"/>
  <c r="AD26" i="46" s="1"/>
  <c r="AD27" i="46"/>
  <c r="AD29" i="46"/>
  <c r="AC33" i="46"/>
  <c r="AD33" i="46" s="1"/>
  <c r="AC37" i="46"/>
  <c r="AD37" i="46" s="1"/>
  <c r="AD30" i="46"/>
  <c r="AD31" i="46"/>
  <c r="AD34" i="46"/>
  <c r="AD36" i="46"/>
  <c r="AC38" i="46"/>
  <c r="AD38" i="46" s="1"/>
  <c r="AC39" i="46"/>
  <c r="AD39" i="46" s="1"/>
  <c r="AC40" i="46"/>
  <c r="AD40" i="46" s="1"/>
  <c r="AD41" i="46"/>
  <c r="AC42" i="46"/>
  <c r="AD42" i="46" s="1"/>
  <c r="AC43" i="46"/>
  <c r="AD43" i="46" s="1"/>
  <c r="AD44" i="46"/>
  <c r="AC45" i="46"/>
  <c r="AD45" i="46" s="1"/>
  <c r="AD46" i="46"/>
  <c r="AC47" i="46"/>
  <c r="AD47" i="46" s="1"/>
  <c r="AD48" i="46"/>
  <c r="AC49" i="46"/>
  <c r="AD49" i="46" s="1"/>
  <c r="AC50" i="46"/>
  <c r="AD50" i="46" s="1"/>
  <c r="AD51" i="46"/>
  <c r="AC52" i="46"/>
  <c r="AD52" i="46" s="1"/>
  <c r="AD53" i="46"/>
  <c r="AE53" i="46" s="1"/>
  <c r="AF53" i="46" s="1"/>
  <c r="AD54" i="46"/>
  <c r="AC55" i="46"/>
  <c r="AD55" i="46" s="1"/>
  <c r="AC56" i="46"/>
  <c r="AD56" i="46" s="1"/>
  <c r="AC57" i="46"/>
  <c r="AD57" i="46" s="1"/>
  <c r="AD58" i="46"/>
  <c r="AC59" i="46"/>
  <c r="AD59" i="46" s="1"/>
  <c r="AD60" i="46"/>
  <c r="AC61" i="46"/>
  <c r="AD61" i="46" s="1"/>
  <c r="AC62" i="46"/>
  <c r="AD62" i="46" s="1"/>
  <c r="AE46" i="46" l="1"/>
  <c r="AF46" i="46" s="1"/>
  <c r="DG46" i="46" s="1"/>
  <c r="AJ46" i="46" s="1"/>
  <c r="AE24" i="46"/>
  <c r="AF24" i="46" s="1"/>
  <c r="DG24" i="46" s="1"/>
  <c r="AJ24" i="46" s="1"/>
  <c r="AE35" i="46"/>
  <c r="AF35" i="46" s="1"/>
  <c r="DG35" i="46" s="1"/>
  <c r="AJ35" i="46" s="1"/>
  <c r="DG32" i="46"/>
  <c r="AJ32" i="46" s="1"/>
  <c r="DE32" i="46"/>
  <c r="AE60" i="46"/>
  <c r="AF60" i="46" s="1"/>
  <c r="AE58" i="46"/>
  <c r="AF58" i="46" s="1"/>
  <c r="AE54" i="46"/>
  <c r="AF54" i="46" s="1"/>
  <c r="AE48" i="46"/>
  <c r="AF48" i="46" s="1"/>
  <c r="DE46" i="46"/>
  <c r="AE44" i="46"/>
  <c r="AF44" i="46" s="1"/>
  <c r="AE37" i="46"/>
  <c r="AF37" i="46" s="1"/>
  <c r="AE33" i="46"/>
  <c r="AF33" i="46" s="1"/>
  <c r="AE15" i="46"/>
  <c r="AF15" i="46" s="1"/>
  <c r="AE26" i="46"/>
  <c r="AF26" i="46" s="1"/>
  <c r="DG53" i="46"/>
  <c r="AJ53" i="46" s="1"/>
  <c r="DE53" i="46"/>
  <c r="AE51" i="46"/>
  <c r="AF51" i="46" s="1"/>
  <c r="AE41" i="46"/>
  <c r="AF41" i="46" s="1"/>
  <c r="AE29" i="46"/>
  <c r="AF29" i="46" s="1"/>
  <c r="AE21" i="46"/>
  <c r="AF21" i="46" s="1"/>
  <c r="AE18" i="46"/>
  <c r="AF18" i="46" s="1"/>
  <c r="AE10" i="46"/>
  <c r="AF10" i="46" s="1"/>
  <c r="DE35" i="46" l="1"/>
  <c r="DE24" i="46"/>
  <c r="AI24" i="46" s="1"/>
  <c r="DG18" i="46"/>
  <c r="AJ18" i="46" s="1"/>
  <c r="DE18" i="46"/>
  <c r="DG29" i="46"/>
  <c r="AJ29" i="46" s="1"/>
  <c r="DE29" i="46"/>
  <c r="DG51" i="46"/>
  <c r="AJ51" i="46" s="1"/>
  <c r="DE51" i="46"/>
  <c r="DG15" i="46"/>
  <c r="AJ15" i="46" s="1"/>
  <c r="DE15" i="46"/>
  <c r="DG37" i="46"/>
  <c r="AJ37" i="46" s="1"/>
  <c r="DE37" i="46"/>
  <c r="AK46" i="46"/>
  <c r="AI46" i="46"/>
  <c r="DG48" i="46"/>
  <c r="AJ48" i="46" s="1"/>
  <c r="DE48" i="46"/>
  <c r="DG58" i="46"/>
  <c r="AJ58" i="46" s="1"/>
  <c r="DE58" i="46"/>
  <c r="AK35" i="46"/>
  <c r="AI35" i="46"/>
  <c r="AK32" i="46"/>
  <c r="AI32" i="46"/>
  <c r="AK24" i="46"/>
  <c r="DG10" i="46"/>
  <c r="AJ10" i="46" s="1"/>
  <c r="DE10" i="46"/>
  <c r="DG21" i="46"/>
  <c r="AJ21" i="46" s="1"/>
  <c r="DE21" i="46"/>
  <c r="DG41" i="46"/>
  <c r="AJ41" i="46" s="1"/>
  <c r="DE41" i="46"/>
  <c r="AK53" i="46"/>
  <c r="AI53" i="46"/>
  <c r="DG26" i="46"/>
  <c r="AJ26" i="46" s="1"/>
  <c r="DE26" i="46"/>
  <c r="DG33" i="46"/>
  <c r="AJ33" i="46" s="1"/>
  <c r="DE33" i="46"/>
  <c r="DG44" i="46"/>
  <c r="AJ44" i="46" s="1"/>
  <c r="DE44" i="46"/>
  <c r="DG54" i="46"/>
  <c r="AJ54" i="46" s="1"/>
  <c r="DE54" i="46"/>
  <c r="DG60" i="46"/>
  <c r="AJ60" i="46" s="1"/>
  <c r="DE60" i="46"/>
  <c r="AK60" i="46" l="1"/>
  <c r="AI60" i="46"/>
  <c r="AK54" i="46"/>
  <c r="AI54" i="46"/>
  <c r="AK44" i="46"/>
  <c r="AI44" i="46"/>
  <c r="AK33" i="46"/>
  <c r="AI33" i="46"/>
  <c r="AI26" i="46"/>
  <c r="AK26" i="46"/>
  <c r="AK41" i="46"/>
  <c r="AI41" i="46"/>
  <c r="AK21" i="46"/>
  <c r="AI21" i="46"/>
  <c r="AK10" i="46"/>
  <c r="AI10" i="46"/>
  <c r="AK58" i="46"/>
  <c r="AI58" i="46"/>
  <c r="AK48" i="46"/>
  <c r="AI48" i="46"/>
  <c r="AK37" i="46"/>
  <c r="AI37" i="46"/>
  <c r="AK15" i="46"/>
  <c r="AI15" i="46"/>
  <c r="AK51" i="46"/>
  <c r="AI51" i="46"/>
  <c r="AK29" i="46"/>
  <c r="AI29" i="46"/>
  <c r="AK18" i="46"/>
  <c r="DH18" i="46" s="1"/>
  <c r="AI18" i="46"/>
  <c r="Z12" i="40" l="1"/>
  <c r="AA12" i="40" s="1"/>
  <c r="Z11" i="40"/>
  <c r="AA11" i="40" s="1"/>
  <c r="Z10" i="40"/>
  <c r="AA10" i="40" s="1"/>
  <c r="V2" i="42"/>
  <c r="AC12" i="40" l="1"/>
  <c r="AD12" i="40" s="1"/>
  <c r="AC11" i="40"/>
  <c r="AD11" i="40" s="1"/>
  <c r="CV10" i="40"/>
  <c r="CU10" i="40"/>
  <c r="P10" i="40" l="1"/>
  <c r="AC10" i="40"/>
  <c r="AD10" i="40" s="1"/>
  <c r="AE10" i="40" s="1"/>
  <c r="AF10" i="40" l="1"/>
</calcChain>
</file>

<file path=xl/comments1.xml><?xml version="1.0" encoding="utf-8"?>
<comments xmlns="http://schemas.openxmlformats.org/spreadsheetml/2006/main">
  <authors>
    <author>Jenny Trujillo</author>
  </authors>
  <commentList>
    <comment ref="J18" authorId="0" shapeId="0">
      <text>
        <r>
          <rPr>
            <b/>
            <sz val="9"/>
            <color indexed="81"/>
            <rFont val="Tahoma"/>
            <family val="2"/>
          </rPr>
          <t>Jenny Trujillo:</t>
        </r>
        <r>
          <rPr>
            <sz val="9"/>
            <color indexed="81"/>
            <rFont val="Tahoma"/>
            <family val="2"/>
          </rPr>
          <t xml:space="preserve">
ecónomicos, personas, procesos, sistemas, tecnología, información.</t>
        </r>
      </text>
    </comment>
    <comment ref="S18" authorId="0" shapeId="0">
      <text>
        <r>
          <rPr>
            <b/>
            <sz val="9"/>
            <color indexed="81"/>
            <rFont val="Tahoma"/>
            <family val="2"/>
          </rPr>
          <t>Jenny Trujillo:</t>
        </r>
        <r>
          <rPr>
            <sz val="9"/>
            <color indexed="81"/>
            <rFont val="Tahoma"/>
            <family val="2"/>
          </rPr>
          <t xml:space="preserve">
ecónomicos, personas, procesos, sistemas, tecnología, información.</t>
        </r>
      </text>
    </comment>
  </commentList>
</comments>
</file>

<file path=xl/comments2.xml><?xml version="1.0" encoding="utf-8"?>
<comments xmlns="http://schemas.openxmlformats.org/spreadsheetml/2006/main">
  <authors>
    <author>Yanet Burgos Duitama</author>
  </authors>
  <commentList>
    <comment ref="M19" authorId="0" shapeId="0">
      <text>
        <r>
          <rPr>
            <b/>
            <sz val="9"/>
            <color indexed="81"/>
            <rFont val="Tahoma"/>
            <family val="2"/>
          </rPr>
          <t>Yanet Burgos Duitama:</t>
        </r>
        <r>
          <rPr>
            <sz val="9"/>
            <color indexed="81"/>
            <rFont val="Tahoma"/>
            <family val="2"/>
          </rPr>
          <t xml:space="preserve">
 </t>
        </r>
      </text>
    </comment>
  </commentList>
</comments>
</file>

<file path=xl/sharedStrings.xml><?xml version="1.0" encoding="utf-8"?>
<sst xmlns="http://schemas.openxmlformats.org/spreadsheetml/2006/main" count="2104" uniqueCount="699">
  <si>
    <t>DEPENDENCIA</t>
  </si>
  <si>
    <t>TIPO DE PROCESO</t>
  </si>
  <si>
    <t>PROCESO</t>
  </si>
  <si>
    <t>RIESGO RESIDUAL
(Después de controles)</t>
  </si>
  <si>
    <t>Probabilidad</t>
  </si>
  <si>
    <t xml:space="preserve">Impacto </t>
  </si>
  <si>
    <t>Zona de riesgo</t>
  </si>
  <si>
    <t>Casi seguro</t>
  </si>
  <si>
    <t>Probable</t>
  </si>
  <si>
    <t>Posible</t>
  </si>
  <si>
    <t>Improbable</t>
  </si>
  <si>
    <t>Rara vez</t>
  </si>
  <si>
    <t>Impacto</t>
  </si>
  <si>
    <t>Catastrófico</t>
  </si>
  <si>
    <t>Mayor</t>
  </si>
  <si>
    <t>Moderado</t>
  </si>
  <si>
    <t>Menor</t>
  </si>
  <si>
    <t>Insignificante</t>
  </si>
  <si>
    <t>Extrema</t>
  </si>
  <si>
    <t>Alta</t>
  </si>
  <si>
    <t>Moderada</t>
  </si>
  <si>
    <t>Baja</t>
  </si>
  <si>
    <t>Oficina Asesora de Comunicaciones</t>
  </si>
  <si>
    <t>Subdirección de Gestión, Redes Sociales e Informalidad</t>
  </si>
  <si>
    <t>Subdirección Administrativa y Financiera</t>
  </si>
  <si>
    <t>Subdirección Jurídica y de Contratación</t>
  </si>
  <si>
    <t>Asesoría de Control Interno</t>
  </si>
  <si>
    <t>Apoyo</t>
  </si>
  <si>
    <t>TOTAL</t>
  </si>
  <si>
    <t>Extremo</t>
  </si>
  <si>
    <t>Alto</t>
  </si>
  <si>
    <t>Bajo</t>
  </si>
  <si>
    <t>FECHA DEL SEGUIMIENTO</t>
  </si>
  <si>
    <t>SI</t>
  </si>
  <si>
    <t>ACCIÓN DE CONTINGENCIA APLICADA</t>
  </si>
  <si>
    <t>RIESGO INHERENTE
(Antes de controles)</t>
  </si>
  <si>
    <t>FECHA DE INICIO</t>
  </si>
  <si>
    <t>FECHA DE TERMINACIÓN</t>
  </si>
  <si>
    <t>REGISTROS O EVIDENCIAS</t>
  </si>
  <si>
    <t>OBJETIVO</t>
  </si>
  <si>
    <t>DATOS DEL PROCESO</t>
  </si>
  <si>
    <t>IDENTIFICACIÓN Y VALORACIÓN DEL RIESGO</t>
  </si>
  <si>
    <t>CONTROL DE CAMBIOS</t>
  </si>
  <si>
    <t>VERSIÓN No.</t>
  </si>
  <si>
    <t>DESCRIPCIÓN DEL CAMBIO</t>
  </si>
  <si>
    <t>FECHA</t>
  </si>
  <si>
    <t>CAUSAS</t>
  </si>
  <si>
    <t>CONSECUENCIAS</t>
  </si>
  <si>
    <t>Opciones de manejo</t>
  </si>
  <si>
    <t>EFECTIVIDAD DE LOS CONTROLES</t>
  </si>
  <si>
    <t>EVIDENCIA</t>
  </si>
  <si>
    <t>PLAN DE TRATAMIENTO</t>
  </si>
  <si>
    <t>Subdirección de Formación y Empleabilidad</t>
  </si>
  <si>
    <t>Subdirección de Diseño y Análisis Estratégico</t>
  </si>
  <si>
    <t>Subdirección de Emprendimiento, Servicios Empresariales y Comercialización</t>
  </si>
  <si>
    <t>Periodicidad</t>
  </si>
  <si>
    <t>¿La oportunidad en que se ejecuta el control ayuda a  prevenir la mitigación del riesgo o a detectar la  materialización del riesgo de manera oportuna?</t>
  </si>
  <si>
    <t xml:space="preserve">Qué pasa con las  observaciones o  desviaciones
</t>
  </si>
  <si>
    <t>Asignado</t>
  </si>
  <si>
    <t>Adecuado</t>
  </si>
  <si>
    <t>Oportuna</t>
  </si>
  <si>
    <t>Prevenir</t>
  </si>
  <si>
    <t>Confiable</t>
  </si>
  <si>
    <t>Completa</t>
  </si>
  <si>
    <t>Proposito</t>
  </si>
  <si>
    <t>No Asignado</t>
  </si>
  <si>
    <t>Inadecuado</t>
  </si>
  <si>
    <t>Inoportuna</t>
  </si>
  <si>
    <t>Asignación del responsable</t>
  </si>
  <si>
    <t xml:space="preserve">Segregación y autoridad  del responsable.
</t>
  </si>
  <si>
    <t xml:space="preserve">Cómo se realiza la actividad  de control.
</t>
  </si>
  <si>
    <t>Evidencia de la ejecución  del control.</t>
  </si>
  <si>
    <t>Detectar</t>
  </si>
  <si>
    <t>No es un Control</t>
  </si>
  <si>
    <t>No Confiable</t>
  </si>
  <si>
    <t>Se Investigan y resuelven oportunamente</t>
  </si>
  <si>
    <t>No se investigan y resuelven oportunamente</t>
  </si>
  <si>
    <t>Incompleta</t>
  </si>
  <si>
    <t>No existe</t>
  </si>
  <si>
    <t>Consecuencia / Impacto</t>
  </si>
  <si>
    <t xml:space="preserve">TABLA DE PROBABILIDAD </t>
  </si>
  <si>
    <t xml:space="preserve">(Insignificante) </t>
  </si>
  <si>
    <t>(Menor)</t>
  </si>
  <si>
    <t>(Moderado)</t>
  </si>
  <si>
    <t>(Mayor)</t>
  </si>
  <si>
    <t>(Catastrófico )</t>
  </si>
  <si>
    <t xml:space="preserve">Nivel </t>
  </si>
  <si>
    <t xml:space="preserve"> Descriptor </t>
  </si>
  <si>
    <t xml:space="preserve">Descripción </t>
  </si>
  <si>
    <t xml:space="preserve">Frecuencia </t>
  </si>
  <si>
    <t xml:space="preserve">(Raro) 1 </t>
  </si>
  <si>
    <t xml:space="preserve">Raro </t>
  </si>
  <si>
    <t xml:space="preserve">El evento solo puede ocurrir solo en circunstancias excepcionales </t>
  </si>
  <si>
    <t xml:space="preserve">No se ha presentado en los últimos 5 años </t>
  </si>
  <si>
    <t>2 (Improbable)</t>
  </si>
  <si>
    <t xml:space="preserve">Improbable </t>
  </si>
  <si>
    <t xml:space="preserve">El evento puede ocurrir en algún momento  </t>
  </si>
  <si>
    <t xml:space="preserve">Al menos de una vez en los ultimos 5 años </t>
  </si>
  <si>
    <t xml:space="preserve">3 (Posible) </t>
  </si>
  <si>
    <t xml:space="preserve">Posible </t>
  </si>
  <si>
    <t xml:space="preserve">Al menos de una vez en los 2 últimos años </t>
  </si>
  <si>
    <t>4 (Probable)</t>
  </si>
  <si>
    <t xml:space="preserve">Probable </t>
  </si>
  <si>
    <t xml:space="preserve">El evento probablemente ocurrira en la mayoría de las circunstancias </t>
  </si>
  <si>
    <t xml:space="preserve">Al menos de una vez en el último año </t>
  </si>
  <si>
    <t>5 (Casi seguro)</t>
  </si>
  <si>
    <t xml:space="preserve">Casi seguro </t>
  </si>
  <si>
    <t xml:space="preserve">Se espera que el evento ocurra en la mayoria de las circunstancias </t>
  </si>
  <si>
    <t xml:space="preserve">Mas de una vez al año </t>
  </si>
  <si>
    <t xml:space="preserve">B: Zona de riesgo baja: Asumir el riesgo </t>
  </si>
  <si>
    <t xml:space="preserve">M: Zona de riesgo moderada: Asumir el riesgo, reducir el riesgo </t>
  </si>
  <si>
    <t xml:space="preserve">TABLA DE IMPACTO </t>
  </si>
  <si>
    <t>A: Zona de riesgo Alta: Reducir el riesgo, evitar, compartir o transferir</t>
  </si>
  <si>
    <t xml:space="preserve"> E: Zona de riesgo extrema: Reducir el riesgo, evitar, compartir o transferir</t>
  </si>
  <si>
    <t xml:space="preserve">Si el hecho llegara a presentarse, tendría consecuencias o efectos minimos sobre la entidad </t>
  </si>
  <si>
    <t xml:space="preserve">Si el hecho llegara a presentarse, tendría bajo impacto o efecto sobre la entidad </t>
  </si>
  <si>
    <t xml:space="preserve">Si el hecho llegara a presentarse, tendría medianas consecuencias o efectos  o efecto sobre la entidad </t>
  </si>
  <si>
    <t xml:space="preserve">PROBABILIDAD </t>
  </si>
  <si>
    <t xml:space="preserve">IMPACTO </t>
  </si>
  <si>
    <t xml:space="preserve">Si el hecho llegara a presentarse, tendría altas consecuencias o efectos  o efecto sobre la entidad </t>
  </si>
  <si>
    <t xml:space="preserve">Si </t>
  </si>
  <si>
    <t xml:space="preserve">Si el hecho llegara a presentarse, tendría desastrosas consecuencias o efectos  o efecto sobre la entidad </t>
  </si>
  <si>
    <t xml:space="preserve">No </t>
  </si>
  <si>
    <t xml:space="preserve">RIESGO RESIDUAL </t>
  </si>
  <si>
    <t xml:space="preserve">Zona de Riesgo </t>
  </si>
  <si>
    <t xml:space="preserve">Accion de Tratamiento </t>
  </si>
  <si>
    <t xml:space="preserve">SOLIDEZ </t>
  </si>
  <si>
    <t xml:space="preserve">EL CONJUNTO DE CONTROLES DISMINUYE PROBABILIDAD </t>
  </si>
  <si>
    <t xml:space="preserve">EL CONJUNTO DE CONTROLES DISMINUYE EL IMPACTO </t>
  </si>
  <si>
    <t xml:space="preserve">Asumir el Riesgo </t>
  </si>
  <si>
    <t xml:space="preserve">NO </t>
  </si>
  <si>
    <t xml:space="preserve">SI </t>
  </si>
  <si>
    <t xml:space="preserve"> Asumir el riesgo, reducir el riesgo </t>
  </si>
  <si>
    <t>Débil</t>
  </si>
  <si>
    <t xml:space="preserve">Reducir el riesgo, evitar, compartir,  transferir </t>
  </si>
  <si>
    <t xml:space="preserve">MODERADO </t>
  </si>
  <si>
    <t xml:space="preserve"> Reducir el riesgo, evitar, compartir, transferir </t>
  </si>
  <si>
    <t xml:space="preserve">FUERTE </t>
  </si>
  <si>
    <t>VALOR PROBABILIDAD</t>
  </si>
  <si>
    <t>VALOR IMPACTO</t>
  </si>
  <si>
    <t>Rara Vez</t>
  </si>
  <si>
    <t>Fuerte</t>
  </si>
  <si>
    <t>Debil</t>
  </si>
  <si>
    <t>Para determinar el puntaje a disminuir en probabilidad e impacto tener en cuenta la siguiente tabla:</t>
  </si>
  <si>
    <t>Solidez del Conjunto de Controles</t>
  </si>
  <si>
    <t>Controles Disminuyen Probabilidad…</t>
  </si>
  <si>
    <t>Controles Disminuyen Impacto…</t>
  </si>
  <si>
    <t>Puntaje a Disminuir en Probabilidad</t>
  </si>
  <si>
    <t>Puntaje a Disminuir en Impacto</t>
  </si>
  <si>
    <t>Si se trata de un Riesgo de Corrupción, valorar según la tabla a continuación:</t>
  </si>
  <si>
    <t>Directamente</t>
  </si>
  <si>
    <t>Indirectamente</t>
  </si>
  <si>
    <t>No Disminuye</t>
  </si>
  <si>
    <t>No Aplica</t>
  </si>
  <si>
    <t>Residual</t>
  </si>
  <si>
    <t>Aceptar el riesgo</t>
  </si>
  <si>
    <t>Evaluación Integral</t>
  </si>
  <si>
    <t>TIPO DE CONTROL</t>
  </si>
  <si>
    <t>Preventivo</t>
  </si>
  <si>
    <t xml:space="preserve">ACCIÓN </t>
  </si>
  <si>
    <t>SOPORTE</t>
  </si>
  <si>
    <t xml:space="preserve">RESPONSABLE </t>
  </si>
  <si>
    <t xml:space="preserve">INDICADOR </t>
  </si>
  <si>
    <t xml:space="preserve">EFECTIVIDAD </t>
  </si>
  <si>
    <t>RESULTADO DEL INDICADOR</t>
  </si>
  <si>
    <t>MATERIALIZACIÓN DEL RIESGO</t>
  </si>
  <si>
    <t>PLAN DE MANEJO</t>
  </si>
  <si>
    <t>SE PRESENTÓ EL EVENTO?</t>
  </si>
  <si>
    <t>DESCRIPCIÓN DEL EVENTO</t>
  </si>
  <si>
    <t>DESCRIPCIÓN DEL AVANCE</t>
  </si>
  <si>
    <t>CONTROL</t>
  </si>
  <si>
    <t>¿El responsable tiene la autoridad y adecuada segregación  de funciones en la ejecución del control?</t>
  </si>
  <si>
    <t>Las actividades que se desarrollan en el control realmente  buscan por si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</si>
  <si>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</si>
  <si>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</si>
  <si>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</si>
  <si>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ASIGNACIÓN DEL RESPONSABLE</t>
  </si>
  <si>
    <t>SEGREGACIÓN Y AUTORIDAD DEL RESPONSABLE</t>
  </si>
  <si>
    <t>PERIODICIDAD</t>
  </si>
  <si>
    <t>PROPÓSITO</t>
  </si>
  <si>
    <t>CÓMO SE REALIZA LA ACTIVIDAD DE CONTROL</t>
  </si>
  <si>
    <t>QUÉ PASA CON LAS OBSERVACIONES O DESVIACIONES</t>
  </si>
  <si>
    <t>EVIDENCIA DE LA EJECUCIÓN DEL CONTROL</t>
  </si>
  <si>
    <t>DISEÑO DE CONTROL</t>
  </si>
  <si>
    <t>EJECUCIÓN DE CONTROL</t>
  </si>
  <si>
    <t>SOLIDEZ INDIVIDUAL</t>
  </si>
  <si>
    <t>SOLIDEZ DE CONJUNTO</t>
  </si>
  <si>
    <t>CONTROLES AYUDAN A DISMINUIR PROBABILIDAD</t>
  </si>
  <si>
    <t>CONTROLES AYUDAN A DISMINUIR IMPACTO</t>
  </si>
  <si>
    <t>MONITOREO Y SEGUIMIENTO PRIMER TRIMESTRE DE 2019</t>
  </si>
  <si>
    <t>MONITOREO Y SEGUIMIENTO CUARTO TRIMESTRE DE 2019</t>
  </si>
  <si>
    <t>MONITOREO Y SEGUIMIENTO TERCER TRIMESTRE DE 2019</t>
  </si>
  <si>
    <t>MONITOREO Y SEGUIMIENTO SEGUNDO TRIMESTRE DE 2019</t>
  </si>
  <si>
    <t>Opciones de tratamiento</t>
  </si>
  <si>
    <t>Estratégico</t>
  </si>
  <si>
    <t>PROCESOS</t>
  </si>
  <si>
    <t>Evaluación</t>
  </si>
  <si>
    <t>Misional</t>
  </si>
  <si>
    <t>Fortalecimiento de la Economía Popular - Alternativas Comerciales</t>
  </si>
  <si>
    <t>Fortalecimiento de la Economía Popular - Emprendimiento y Emprendimiento Social</t>
  </si>
  <si>
    <t xml:space="preserve">Gestión Contractual </t>
  </si>
  <si>
    <t>Gestión de Comunicaciones</t>
  </si>
  <si>
    <t>Gestión Recursos Financieros - Tesorería</t>
  </si>
  <si>
    <t>Gestión Recursos Financieros - Cartera</t>
  </si>
  <si>
    <t>Gestión Recursos Financieros - Contabilidad</t>
  </si>
  <si>
    <t>Gestión Recursos Financieros - Presupuesto</t>
  </si>
  <si>
    <t>Gestión Recursos Físicos - Almacén e Inventarios</t>
  </si>
  <si>
    <t>Gestión Recursos Físicos - Servicios Generales</t>
  </si>
  <si>
    <t>Gestión Recursos Físicos - Infraestructura</t>
  </si>
  <si>
    <t>Gestión del Talento Humano - Nómina</t>
  </si>
  <si>
    <t>Gestión del Talento Humano - Talento Humano</t>
  </si>
  <si>
    <t>Gestión del Talento Humano - SGSST</t>
  </si>
  <si>
    <t>Gestión Documental</t>
  </si>
  <si>
    <t xml:space="preserve">Gestión Jurídica </t>
  </si>
  <si>
    <t xml:space="preserve">Gestión para la Formación y Empleabilidad </t>
  </si>
  <si>
    <t>Gestión para la Soberanía, Seguridad Alimentaria y Nutricional</t>
  </si>
  <si>
    <t>Identificación, Caracterización y Registro de Población Sujeto de Atención</t>
  </si>
  <si>
    <t>Planeación Estratégica y Táctica</t>
  </si>
  <si>
    <t>Planeación Estratégica y Táctica - Riesgos Ambientales</t>
  </si>
  <si>
    <t>Servicio al Usuario</t>
  </si>
  <si>
    <t>Gestión de Seguridad de la Información y Recursos Tecnológicos</t>
  </si>
  <si>
    <t>Ejecución del control</t>
  </si>
  <si>
    <t>Tipo de control</t>
  </si>
  <si>
    <t>Detectivo</t>
  </si>
  <si>
    <t>31 de enero de 2019</t>
  </si>
  <si>
    <t>Elaboración del documento.</t>
  </si>
  <si>
    <t>Reducir, evitar o compartir el riesgo</t>
  </si>
  <si>
    <t>Control Interno Disciplinario</t>
  </si>
  <si>
    <t xml:space="preserve">MAPA DE RIESGOS DE CORRUPCIÓN 2019
INSTITUTO PARA LA ECONOMÍA SOCIAL - IPES </t>
  </si>
  <si>
    <t>Aceptar o reducir el riesgo</t>
  </si>
  <si>
    <t xml:space="preserve">EVIDENCIA </t>
  </si>
  <si>
    <t>PRIMERA LINEA DE DEFENSA</t>
  </si>
  <si>
    <t xml:space="preserve">SEGUIMIENTO </t>
  </si>
  <si>
    <t>AVANCE RESULTADO INDICADOR</t>
  </si>
  <si>
    <t>PRIMER CUATRIMESTRE
(30 DE ABRIL DE 2019)</t>
  </si>
  <si>
    <t>SEGUNDO  CUATRIMESTRE
(31 DE AGOSTO DE 2019)</t>
  </si>
  <si>
    <t>TERCER  CUATRIMESTRE
(31 DE DICIEMBRE DE 2019)</t>
  </si>
  <si>
    <t>TIPO DE RIESGO</t>
  </si>
  <si>
    <t>Estratégicos</t>
  </si>
  <si>
    <t>Gerenciales</t>
  </si>
  <si>
    <t xml:space="preserve">Operativos </t>
  </si>
  <si>
    <t xml:space="preserve">Financieros </t>
  </si>
  <si>
    <t>Tecnológicos</t>
  </si>
  <si>
    <t>Cumplimiento</t>
  </si>
  <si>
    <t>Imagen o reputacional</t>
  </si>
  <si>
    <t xml:space="preserve">Corrupción </t>
  </si>
  <si>
    <t xml:space="preserve">Seguridad digital </t>
  </si>
  <si>
    <t>Contar</t>
  </si>
  <si>
    <t>Riesgo 1</t>
  </si>
  <si>
    <t>DESCRIPCIÓN DEL RIESGO</t>
  </si>
  <si>
    <t xml:space="preserve">RIESGO </t>
  </si>
  <si>
    <t>ACCION U OMISIÓN</t>
  </si>
  <si>
    <t xml:space="preserve">USO DEL PODER </t>
  </si>
  <si>
    <t xml:space="preserve">DESVIAR LA GESTIÓN DE LO PÚBLICO </t>
  </si>
  <si>
    <t xml:space="preserve">BENEFICIO PRIVADO </t>
  </si>
  <si>
    <t xml:space="preserve">DEFINICIÓN DE RIESGO DE CORRUPCIÓN </t>
  </si>
  <si>
    <t>MAPA DE RIESGOS</t>
  </si>
  <si>
    <r>
      <rPr>
        <b/>
        <sz val="12"/>
        <rFont val="Calibri"/>
        <family val="2"/>
      </rPr>
      <t>Página</t>
    </r>
    <r>
      <rPr>
        <sz val="12"/>
        <rFont val="Calibri"/>
        <family val="2"/>
      </rPr>
      <t xml:space="preserve"> 1 de 6</t>
    </r>
  </si>
  <si>
    <t xml:space="preserve">Código: </t>
  </si>
  <si>
    <t>FR-01-PR-MEJ-05</t>
  </si>
  <si>
    <t>Versión:</t>
  </si>
  <si>
    <t>Fecha:</t>
  </si>
  <si>
    <t>Se analiza las amenzas y debilidades, teniendo en cuenta los objetivos estratégicos y de proceso de la entidad, a nivel de Contexto interno, externo y del Proceso.</t>
  </si>
  <si>
    <t>CONTEXTO ESTRATÉGICO DE LOS PROCESO</t>
  </si>
  <si>
    <t xml:space="preserve"> EXTERNOS</t>
  </si>
  <si>
    <t xml:space="preserve"> INTERNOS</t>
  </si>
  <si>
    <t>FACTORES</t>
  </si>
  <si>
    <t>AMENAZAS</t>
  </si>
  <si>
    <t>SITUACION DE RIESGO</t>
  </si>
  <si>
    <t>DEBILIDADES</t>
  </si>
  <si>
    <r>
      <t xml:space="preserve">Políticos
</t>
    </r>
    <r>
      <rPr>
        <sz val="14"/>
        <rFont val="Cambria"/>
        <family val="1"/>
        <scheme val="major"/>
      </rPr>
      <t>(Cambios de gobierno, legislación, políticas públicas, regulación).</t>
    </r>
  </si>
  <si>
    <r>
      <t xml:space="preserve">Estructura Organizacional
PERSONAS
</t>
    </r>
    <r>
      <rPr>
        <sz val="14"/>
        <rFont val="Cambria"/>
        <family val="1"/>
        <scheme val="major"/>
      </rPr>
      <t>(competencia del personal, disponibilidad del personal, seguridad y salud ocupacional).</t>
    </r>
  </si>
  <si>
    <r>
      <t xml:space="preserve">Objetivo del Proceso Proceso
DISEÑO DEL PROCESO: </t>
    </r>
    <r>
      <rPr>
        <sz val="14"/>
        <rFont val="Cambria"/>
        <family val="1"/>
        <scheme val="major"/>
      </rPr>
      <t>claridad en la descripción del alcance y objetivo del proceso.</t>
    </r>
  </si>
  <si>
    <r>
      <t xml:space="preserve">Sociales y Culturales
</t>
    </r>
    <r>
      <rPr>
        <sz val="14"/>
        <rFont val="Cambria"/>
        <family val="1"/>
        <scheme val="major"/>
      </rPr>
      <t>(demografía, responsabilidad social, orden público)</t>
    </r>
  </si>
  <si>
    <t>Funciones y Responsabilidades</t>
  </si>
  <si>
    <t>Alcance del Proceso</t>
  </si>
  <si>
    <r>
      <t xml:space="preserve">Legales y reglamentarios
</t>
    </r>
    <r>
      <rPr>
        <sz val="14"/>
        <rFont val="Cambria"/>
        <family val="1"/>
        <scheme val="major"/>
      </rPr>
      <t>(Normatividad externa (leyes, decretos,
ordenanzas y acuerdos)</t>
    </r>
  </si>
  <si>
    <r>
      <t xml:space="preserve">Políticas, objetivos y estrategias implementadas
ESTRATÉGICOS
</t>
    </r>
    <r>
      <rPr>
        <sz val="14"/>
        <rFont val="Cambria"/>
        <family val="1"/>
        <scheme val="major"/>
      </rPr>
      <t>(direccionamiento estratégico, planeación institucional,liderazgo, trabajo en equipo).</t>
    </r>
  </si>
  <si>
    <r>
      <t xml:space="preserve">Interrelación con otros procesos
INTERACCIONES CON OTROS PROCESOS: </t>
    </r>
    <r>
      <rPr>
        <sz val="14"/>
        <rFont val="Cambria"/>
        <family val="1"/>
        <scheme val="major"/>
      </rPr>
      <t>relación precisa con otros procesos en cuanto a insumos, proveedores, productos, usuarios o clientes.</t>
    </r>
  </si>
  <si>
    <r>
      <t xml:space="preserve">Tecnológicos
</t>
    </r>
    <r>
      <rPr>
        <sz val="14"/>
        <rFont val="Cambria"/>
        <family val="1"/>
        <scheme val="major"/>
      </rPr>
      <t>(Avances en tecnología, acceso a sistemas de información
externos, gobierno en línea)</t>
    </r>
  </si>
  <si>
    <r>
      <t xml:space="preserve">Recursos y conocimientos con que se cuenta
FINANCIEROS
</t>
    </r>
    <r>
      <rPr>
        <sz val="14"/>
        <rFont val="Cambria"/>
        <family val="1"/>
        <scheme val="major"/>
      </rPr>
      <t>(presupuesto de funcionamiento, recursos de inversión, infraestructura, capacidad instalada).</t>
    </r>
  </si>
  <si>
    <r>
      <t xml:space="preserve">Procedimientos asociados
</t>
    </r>
    <r>
      <rPr>
        <sz val="14"/>
        <rFont val="Cambria"/>
        <family val="1"/>
        <scheme val="major"/>
      </rPr>
      <t>Pertinencia en los procedimientos que
desarrollan los procesos.</t>
    </r>
  </si>
  <si>
    <r>
      <t xml:space="preserve">Financieros
</t>
    </r>
    <r>
      <rPr>
        <sz val="14"/>
        <rFont val="Cambria"/>
        <family val="1"/>
        <scheme val="major"/>
      </rPr>
      <t>(Disponibilidad de capital, liquidez, mercados
financieros, desempleo, competencia.)</t>
    </r>
  </si>
  <si>
    <r>
      <t xml:space="preserve">Relaciones con las partes involucradas
COMUNICACIÓN INTERNA: </t>
    </r>
    <r>
      <rPr>
        <sz val="14"/>
        <rFont val="Cambria"/>
        <family val="1"/>
        <scheme val="major"/>
      </rPr>
      <t>canales utilizados y su efectividad, flujo de la información necesaria para el desarrollo de las operaciones.</t>
    </r>
  </si>
  <si>
    <r>
      <t xml:space="preserve">Responsable del proceso </t>
    </r>
    <r>
      <rPr>
        <sz val="14"/>
        <rFont val="Cambria"/>
        <family val="1"/>
        <scheme val="major"/>
      </rPr>
      <t>Grado de autoridad y responsabilidad de los funcionarios frente al proceso.</t>
    </r>
  </si>
  <si>
    <t>Económicos</t>
  </si>
  <si>
    <t>Cultura Organizacional</t>
  </si>
  <si>
    <r>
      <t xml:space="preserve">Activos de seguridad digital del proceso                                                                                                                                                                                                                                                                                                                                                                                                                                                              </t>
    </r>
    <r>
      <rPr>
        <sz val="14"/>
        <rFont val="Cambria"/>
        <family val="1"/>
        <scheme val="major"/>
      </rPr>
      <t>Información, aplicaciones,
hardware entre otros, que se deben proteger para garantizar el funcionamiento interno de cada proceso, como de cara al ciudadano</t>
    </r>
  </si>
  <si>
    <t>RIESGO</t>
  </si>
  <si>
    <t>Dirigir y coordinar la formulación, implementación y seguimiento de la Plataforma Estratégica de la Entidad  y los proyectos de inversión en el marco del Sistema Integrado de Gestión, en concordancia con las líneas de intervención y los programas del plan de desarrollo de la ciudad y las políticas del sector que formula la secretaría de desarrollo económico.</t>
  </si>
  <si>
    <t>Posibilidad de recibir o solicitar cualquier dadiva o beneficio a nombre propio o de terceros con el fin de manipular o alterar la información de los resultados alcanzados en los planes y proyectos institucionales.</t>
  </si>
  <si>
    <t>1. Falta de seguimiento a la implementación de políticas de seguridad de la información.
2. Falta de socialización de la normativa vigente.
3. Deficiencia en los controles para el manejo de la información de planes y proyectos institucionales.
4. Falta de conciencia de los funcionarios en la aplicación de los principios institucionales.</t>
  </si>
  <si>
    <t>1. Presentación de información inexacta, errónea o incompleta.
2. Pérdida de imagen y credibilidad institucional.
3.  Investigaciones penales, disciplinarias y fiscales.
4. Detrimento patrimonial.</t>
  </si>
  <si>
    <t xml:space="preserve">Los funcionarios y contratistas de la SDAE-Sistemas son responsables de divulgar y concientizar a los funcionarios de la Política de Seguridad de la Información y Resolución 259 del 2018 Actualización Manual de Seguridad y Privacidad de la Información del IPES y verificar su cumplimiento a través de los diferentes controles establecidos en la Declaración de Aplicabilidad. En caso de encontrar fallas o ausencia de la aplicación de los controles establecidos, se informa a través del formato incidentes de seguridad. Como evidencia la aplicación del Plan de Seguridad y Privacidad de la Información. </t>
  </si>
  <si>
    <t>Continuar con el monitoreo a la aplicación de los controles establecidos en la Declaración de Aplicabilidad.</t>
  </si>
  <si>
    <t>Reportes de Incidentes de seguridad</t>
  </si>
  <si>
    <t xml:space="preserve">Subdirección de Diseño y Análisis Estratégico </t>
  </si>
  <si>
    <t>(# de incidentes resueltos / # total de incidentes reportados) x 100</t>
  </si>
  <si>
    <t>Los responsables o lideres de cada proceso actualizan el normograma y socializan la normativa vigente en la aplicación del desarrollo de sus actividades o funciones. En caso de encontrar incumplimientos en la aplicación de los procedimientos definidos por la entidad definidos en el proceso de Gestión Jurídica. Como evidencia el normograma publicado en compartidos y en la página web de la entidad, correos masivos de la actualización de la normatividad y los procedimientos de la Gestión Jurídica.</t>
  </si>
  <si>
    <t>Verificar el cumplimiento de la aplicación de la normatividad de la ley 1712 de 2014.
Actualizar normograma cuando se identifique nueva normativa o se derogue.</t>
  </si>
  <si>
    <t>Matriz seguimiento página web
Normograma actualizado</t>
  </si>
  <si>
    <t>(# de seguimientos realizados / # de seguimientos programados) x 100
# de actualizaciones del normograma</t>
  </si>
  <si>
    <t>Los responsables de la SDAE-Planeación aplican los procedimientos establecidos para formulación, seguimiento y evaluación a los proyectos de inversión y realizan comités de autoevaluación de la gestión. En caso de encontrar inconsistencias se generan las acciones pertinentes y se actualizan los procedimientos que haya a lugar. Como evidencia las respectivas actas de comités de autoevaluación y documentación del proceso.</t>
  </si>
  <si>
    <t>Realizar comités de autoevaluación de la gestión.
Realizar seguimiento mensuales a las metas y planes de acción de la entidad.</t>
  </si>
  <si>
    <t>Actas de Comités
Metas y planes con seguimiento mensual y publicados</t>
  </si>
  <si>
    <t>(# de comités realizados / # de comités programados) x100
(# de seguimientos realizados / # de seguimientos programados) x 100</t>
  </si>
  <si>
    <t>Los profesionales de la Asesoría de Control Interno realizan auditorias internas con el identificar oportunidades de mejoras en los procesos. En caso de encontrar inconsistencias en la aplicación de los controles realizan las observaciones y hallazgos pertinentes. Como evidencia los informes de auditorias internas y los hallazgos encontrados.</t>
  </si>
  <si>
    <t>Atender las auditorias de la Asesoría de Control Interno en el marco del proceso de Planeación Estratégica y Táctica.</t>
  </si>
  <si>
    <t>Informes de auditorías</t>
  </si>
  <si>
    <t># de auditorias según Plan de Auditoria de Control Interno</t>
  </si>
  <si>
    <t>La SAF-Talento Humano socializa y realiza seguimiento a través de los gestores de integridad para garantizar la implementación del Código de Integridad donde se establecen los principios básicos, reglas, políticas y modelos de conducta de los funcionarios y contratistas de la entidad. En caso de encontrar incumplimientos por parte del servidor público informa a Control Interno Disciplinario para la aplicación de los procesos pertinentes. Como evidencia el Código de Integridad y las actas del Comité de Integridad.</t>
  </si>
  <si>
    <t>Participar en las socializaciones del Código de Integridad según convocatoria de Talento Humano.
Participación del delegado de la SDAE en los Comités de Integridad según convocatoria de la SAF.</t>
  </si>
  <si>
    <t>Actas de socializaciones
Actas de Comités de Integridad</t>
  </si>
  <si>
    <t># de socializaciones en las que participe
# de comités en los que participe</t>
  </si>
  <si>
    <t>Definir política, estrategias e instrumentos de comunicación interna y externa para promover y  divulgar el portafolio de servicios y la gestión de la entidad a la ciudadanía, con oportunidad, transparencia y eficacia, en el marco de los objetivos y metas institucionales.</t>
  </si>
  <si>
    <t>1. Posibilidad de recibir o solicitar cualquier dadiva o beneficio a nombre propio o de terceros con el fin de ocultar u omitir información de la entidad.</t>
  </si>
  <si>
    <t>1. Entrega de Información no confiable o extemporánea por las áreas.
2. Presiones indebidas por parte de terceros.</t>
  </si>
  <si>
    <t>1. Pérdida de imagen y de credibilidad institucional.
2. Investigaciones penales, disciplinarias y fiscales.
3. Detrimento patrimonial o pérdidas de recursos.</t>
  </si>
  <si>
    <t>El profesional de la Oficina Asesora de Comunicaciones cada vez que se radica una solicitud de apoyo o servicio de las áreas revisa que el Formato FO-039 Orden de apoyo o servicio este firmado por el subdirector y/o jefe de oficina asesora solicitante y que la fecha de solicitud sea acorde al día que se solicita el servicio, a través de los formatos radicados y la revisión con la información suministrada. En caso de encontrar inconsistencias o información faltante, se devuelve la orden de apoyo o servicio al área solicitante en físico para que se realicen los ajustes correspondientes para su divulgación. Como evidencia los respectivos  Formatos FO-039 Orden de apoyo o servicio.</t>
  </si>
  <si>
    <t xml:space="preserve">Revisar que la información que se recibe en la OAC esté avalada por el Subdirector y/o Jefe de Oficina Asesora y cumpla con los parámetros establecidos. </t>
  </si>
  <si>
    <t xml:space="preserve">FO-039 Orden de apoyo o servicio diligenciados </t>
  </si>
  <si>
    <t>Número de formatos diligenciados que cumplen los parámetros establecidos</t>
  </si>
  <si>
    <t>El Jefe de la Oficina Asesora de Comunicaciones cada vez que se radica una solicitud de apoyo o servicio evalúa la viabilidad y que cumpla con los parámetros establecidos de la solicitud, a través de los formatos radicados. En caso de no ser procedente, se informa al área solicitantes a través de memorandos. Como evidencia los respectivos formatos FO-039 Orden de apoyo o servicio y memorandos.</t>
  </si>
  <si>
    <t>Revisar la viabilidad de la solicitudes realizadas por las áreas.</t>
  </si>
  <si>
    <t>Memorandos radicados a las áreas</t>
  </si>
  <si>
    <t>Número de solicitudes viables</t>
  </si>
  <si>
    <t>El Jefe de la Oficina Asesora de Comunicaciones realiza seguimiento y revisión mensual al cumplimiento de actividades solicitadas mediante un informe de la gestión de la oficina. En caso de encontrar solicitudes no tramitadas realizará las observaciones y recomendaciones pertinentes. Como evidencia los respectivos informes.</t>
  </si>
  <si>
    <t>Realizar seguimiento al cumplimiento de actividades de la OAC.</t>
  </si>
  <si>
    <t>Formato de seguimiento de indicador diligenciado</t>
  </si>
  <si>
    <t>(# de actividades realizadas / # de actividades solicitadas) x 100</t>
  </si>
  <si>
    <t xml:space="preserve">Subdirección de Gestión, Redes Sociales e Informalidad
</t>
  </si>
  <si>
    <t>Brindar alternativas económicas transitorias reguladas en el espacio público y fuera de él, asesorar y acompañar las unidades e iniciativas productivas de la economía popular a través de la formulación de planes de negocio, fortalecimiento empresarial, el apalancamiento financiero con el fin de mejorar su productividad y calidad de vida de los beneficiarios.</t>
  </si>
  <si>
    <t>Posibilidad de recibir o solicitar cualquier dadiva o beneficio a nombre propio o de terceros con el fin de que las alternativas comerciales otorgadas por la SGRSI favorezcan a personas que no pertenecen a la población sujeto de atención del IPES.</t>
  </si>
  <si>
    <t>1. Desconocimiento del procedimiento de asignación de alternativas comerciales.
2. Falta de control en la aplicación de criterios de focalización en el proceso de asignación de las alternativas comerciales.
3. Errores en el ingreso de la información que alteran el índice de vulnerabilidad para la priorización en la asignación de alternativas comerciales.</t>
  </si>
  <si>
    <t>1. La población sujeta de atención de la Entidad no se beneficia de las alternativas comerciales.
2. Falta de igualdad de oportunidades para los potenciales beneficiarios en la asignación de los servicios del IPES.
3. Pérdida de imagen y de credibilidad institucional.
4. Demandas contra la entidad de poblaciones no favorecidas que cumpliendo los requisitos fueron excluidas por favorecimiento indebido de otros.
5. Investigaciones penales, disciplinarias y fiscales.
6. Detrimento patrimonial.</t>
  </si>
  <si>
    <t>El grupo de trabajo de Planeación de la SGRSI realiza socialización anual y cada vez que se presente alguna modificación del procedimiento para la asignación de alternativas comerciales a los grupos misionales de esta subdirección, con el propósito de concientizar sobre la responsabilidad que tienen todos los colaboradores en este proceso. En caso de que el procedimiento no sea implementado una vez que se ha socializado, se debe capacitar a los colaboradores de este proceso; dejando como evidencia, las planillas de asistencia  y/o actas de reunión.</t>
  </si>
  <si>
    <t>Realizar socializaciones del procedimiento para la asignación de alternativas comerciales a los grupos misionales de esta subdirección.</t>
  </si>
  <si>
    <t>Actas de socializaciones y/o planillas de asistencia</t>
  </si>
  <si>
    <t>Profesionales del Grupo de Planeación de la Subdirección de Gestión, Redes Sociales e Informalidad</t>
  </si>
  <si>
    <t xml:space="preserve">
(# de socializaciones realizadas / # de socializaciones programadas) x 100</t>
  </si>
  <si>
    <t xml:space="preserve">La meta de asiganaciones de alternativas comerciales es anual, para esto se establece una programación mensual de carácter dinamico, es decir, puede variar de acuerdo a las circunstancias. </t>
  </si>
  <si>
    <t>El grupo de trabajo Atención Integral del SGRSI cada vez que se realiza solicitud para la asignación de alternativas comerciales, verifica que la información suministrada por el ciudadano corresponda con los criterios de ingreso de la alternativa, a través del cruce de la información con bases de datos externas como RUAF, Catastro y Victimas del Conflicto. En caso de encontrar información faltante o inconsistencias, se le solicita al ciudadano a través de correo electrónico la información faltante o que aclare las inconsistencias. Como evidencia esta el documento estratégico DE-017 Criterios de Focalización y el correo electrónico.</t>
  </si>
  <si>
    <t>Elaborar e implementar el formato de Check List para verificar la aplicación de los criterios de focalización para los contratos nuevos a partir de la aprobación de este formato.</t>
  </si>
  <si>
    <t>Formato de Check List formalizado en la documentación del SIG</t>
  </si>
  <si>
    <t>(# de contratos con el Check List aplicado / # de contratos elaborados) x 100</t>
  </si>
  <si>
    <t>El grupo de trabajo Atención Integral del SGRSI revisa y verifica el componente de vulnerabilidad de los informes de intervención, para cada una de las jornadas realizadas.  Si una vez realizada esta revisión y verificación, se detecta que no fue efectiva, se le informa al responsable de la elaboración del informe para su corrección en la herramienta misional HEMI e informe respectivo. Quedando como evidencia el informe con las firmas de revisado  por los profesionales del grupo de Gestión Local y Atención Integral.</t>
  </si>
  <si>
    <t xml:space="preserve">Realizar socializaciones a los grupos misionales de esta subdirección del Procedimiento de Identificación, Caracterización y Registro de la Población Sujeto de Atención y el documento estratégico DE-034 Metodología para Medir el Índice de Vulnerabilidad del Vendedor informal. 
Realizar capacitación en  la herramienta misional -HEMI. </t>
  </si>
  <si>
    <t xml:space="preserve">Profesionales del Grupo de Atención Integral y Planeación de la Subdirección de Gestión, Redes Sociales e Informalidad
Subdirección de Diseño y Análisis Estratégico - Sistemas </t>
  </si>
  <si>
    <t>(# de socializaciones realizadas / # de socializaciones programadas) x 100</t>
  </si>
  <si>
    <t>Posibilidad de recibir o solicitar cualquier dadiva o beneficio a nombre propio o de terceros con el fin ingresar ciudadanos a las alternativas de emprendimiento sin el cumplimiento de los criterios de entrada.</t>
  </si>
  <si>
    <r>
      <t xml:space="preserve">
1. Desconocimiento  o falta de aplicación de los criterios de ingreso a las alternativas de emprendimiento.
2</t>
    </r>
    <r>
      <rPr>
        <sz val="11"/>
        <rFont val="Arial"/>
        <family val="2"/>
      </rPr>
      <t xml:space="preserve">. Presiones indebidas ejercidas por agentes internos o </t>
    </r>
    <r>
      <rPr>
        <sz val="11"/>
        <color theme="1"/>
        <rFont val="Arial"/>
        <family val="2"/>
      </rPr>
      <t xml:space="preserve">externos a la entidad  para beneficiar a cierta población o </t>
    </r>
    <r>
      <rPr>
        <sz val="11"/>
        <rFont val="Arial"/>
        <family val="2"/>
      </rPr>
      <t>personas.
3. Falta de conocimiento y/o experiencia del personal que gestiona las alternativas al interior del área.</t>
    </r>
  </si>
  <si>
    <t>1.  Pérdida de imagen y de credibilidad en la gestión de la Entidad y en el sector público.
2. Demandas contra la entidad por parte de ciudadanos no favorecidos que cumpliendo los requisitos fueron excluidas por favorecimiento indebido de otros.
3. Investigaciones penales, disciplinarias y fiscales.
4. Detrimento patrimonial.
5. Enriquecimiento ilícito de contratistas y/o servidores públicos.</t>
  </si>
  <si>
    <r>
      <t>Los profesionales de SESEC responsables de realizar el seguimiento de las personas que ingresan a las alternativas de emprendimiento, cada vez que se realice un</t>
    </r>
    <r>
      <rPr>
        <sz val="11"/>
        <rFont val="Arial"/>
        <family val="2"/>
      </rPr>
      <t>a solicitud a una alternativa de emprendimiento</t>
    </r>
    <r>
      <rPr>
        <sz val="11"/>
        <color theme="1"/>
        <rFont val="Arial"/>
        <family val="2"/>
      </rPr>
      <t>, verifican que la información suministrada por el ciudadano corresponda con los criterios de ingreso establecidos en el documento estratégico DE-017 Criterios de Focalización, a través de FO-426 Lista de chequeo criterios de entrada. En el caso de que se establezca que el usuario no tiene perfil o no cumple con el perfil emprendedor, se procede a referenciarlos a otros programas del IPES o  la entidad competente de acuerdo a su necesidad. Como evidencia los respectivas listas de chequeo y FO -068  cartas enviadas a los solicitantes.</t>
    </r>
  </si>
  <si>
    <t>Realizar capacitaciones a funcionarios y contratistas de la SESEC con relación a los criterios de focalización establecidos en el documento estratégico DE-017 y las herramientas de verificación  de dichos criterios.</t>
  </si>
  <si>
    <t>Listas de asistencia</t>
  </si>
  <si>
    <t>Subdirección Emprendimiento, Servicios Empresariales y Comercialización</t>
  </si>
  <si>
    <t>(# de capacitaciones realizadas / # de capacitaciones programadas) x 100</t>
  </si>
  <si>
    <t>La entidad informa en la página web a los ciudadanos que los trámites para el ingreso de las alternativas de emprendimiento y emprendimiento social no generan costo alguno, al igual en los folletos informativos de la alternativa de emprendimiento social se comunica que los costos de implementación de las unidades productivas es asumido por el IPES. En caso de que se presenten situaciones de corrupción deben informarlo a la entidad. Como evidencia la información publicada en la página web de la entidad y los folletos informativos de la alternativa de emprendimiento social.</t>
  </si>
  <si>
    <t>Realizar seguimiento periódico de la información publicada en la página web de la entidad y los folletos informativos de la alternativa de emprendimiento social.</t>
  </si>
  <si>
    <t>Pagina web actualizada y folletos informativos</t>
  </si>
  <si>
    <t>(# de revisiones de actualización página web realizadas / # de revisiones de actualización página web programadas) x 100</t>
  </si>
  <si>
    <t>El equipo profesional de SESEC realiza comités de autoevaluación en los cuales se retroalimenta a los profesionales asignados, sobre la gestión realizada, cumplimiento de metas y resultados obtenidos, para con ello fortalecer el conocimiento y experiencia del personal. En caso de encontrar novedades se realiza las observaciones y recomendaciones pertinentes. Como evidencia la respectivas actas de comités de autoevaluación.</t>
  </si>
  <si>
    <t>Realizar seguimiento a la gestión a través de comités de autoevaluación con el equipo SESEC.</t>
  </si>
  <si>
    <t>Actas de comités de autoevaluación</t>
  </si>
  <si>
    <t>(# de comités de autoevaluación realizados / # de comités de autoevaluación programados) x 100</t>
  </si>
  <si>
    <t>Destinación de recursos con fines diferentes  a los establecidos en las alternativas y actividades de emprendimiento promovidas por la entidad.</t>
  </si>
  <si>
    <t xml:space="preserve">
1. Falta de cumplimiento de controles contemplados en el procedimiento de contratación.
2. Presiones indebidas.</t>
  </si>
  <si>
    <t>1. Incumplimiento de la misión de la entidad.  
2. Insatisfacción de la población objeto de atención. 
3. Pérdida de imagen y de credibilidad institucional.
4. Demandas contra la entidad.
5. Detrimento patrimonial.
6. Enriquecimiento ilícito de contratistas y/o servidores públicos.</t>
  </si>
  <si>
    <t>Los responsables de apoyo a la supervisión deberán velar por el cumplimiento de obligaciones, productos y metas de los contratos suscritos con la Subdirección mediante informes, actas,  productos de conformidad a las especificaciones técnicas estipuladas y de acuerdo a los procedimientos establecidos por la entidad. En caso de encontrar incumplimiento contractual, se requiere al contratista mediante oficios para tomar las medidas pertinentes. Como evidencia los procedimientos de gestión contractual, los informes de ejecución, productos y los oficios enviados.</t>
  </si>
  <si>
    <t>Revisión de los informes financieros y técnicos enviados por los operadores contratados por el IPES.</t>
  </si>
  <si>
    <t>Informes, actas, productos listados de asistencia</t>
  </si>
  <si>
    <t>(#  de informes revisados / #  de  informes programados) x 100</t>
  </si>
  <si>
    <t>El equipo profesional de SESEC realiza comités técnicos correspondientes a cada proceso, con el fin de realizar seguimiento  permanente a la ejecución de los contratos así como de la población beneficiaria de los mismos. En caso de encontrar inconsistencias en alguna de las etapas del proceso de contratación se realizarán las recomendaciones pertinentes. Como evidencia la respectivas actas de comités técnicos.</t>
  </si>
  <si>
    <t>Administrar el Sistema Distrital de Plazas de Mercado con el fin de suministrar los productos básicos de consumo doméstico (canasta básica familiar) en condiciones óptimas de calidad, costos, accesibilidad, oportunidad y confianza en el marco de las normas sanitarias y ambientales vigentes.</t>
  </si>
  <si>
    <t>Posibilidad de recibir o solicitar cualquier dadiva o beneficio a nombre propio o de terceros con el fin de ingresar comerciantes a las plazas de mercado sin el cumplimiento de los criterios de entrada.</t>
  </si>
  <si>
    <t xml:space="preserve">1. Entrega de información no confiable o falsa por parte de los ciudadanos para ingresar a las plazas de mercado.
2. Falta de soporte que evidencie la consulta del estado de cartera de un posible candidato.
3. Presiones indebidas ejercidas por agentes internos o externos a la entidad  para beneficiar a cierta población o personas.
</t>
  </si>
  <si>
    <t>1.  Pérdida de imagen y de credibilidad institucional.
2. Investigaciones penales, disciplinarias y fiscales.
3. Detrimento patrimonial.</t>
  </si>
  <si>
    <t>El gerente de la plaza de mercado y/o profesional del equipo jurídico de SESEC, cada vez que se reciba una solicitud de ingreso de un comerciante a las plazas de mercado, verifica que la información suministrada por el ciudadano(a) corresponda con los requisitos establecidos en la Resolución 018 de 2017 a través del FO-557 Hoja de Vida del Comerciante y FO-580  Hoja de Control Contrato Plazas de Mercado. En caso de encontrar información faltante o inconsistente, se comunica telefónicamente con el solicitante en forma directa (para solicitante nuevo) o través del gerente de la plaza para requerir el ajuste de la información; si el solicitante no allega lo requerido se le devuelve la carpeta. Como evidencia queda el respectivo oficio con que se remite el expediente.</t>
  </si>
  <si>
    <t>Realizar capacitaciones al equipo jurídico y gerentes de plazas de mercado con relación a la aplicación de criterios de asignación con base en una lista que contenga las características que debe cumplir cada uno de los soportes (tiempo de vigencia, entidad autorizada para expedir un certificado, entre otros).</t>
  </si>
  <si>
    <t>El abogado el equipo jurídico de SESEC cada vez que se reciba una solicitud de ingreso de un comerciante a las plazas de mercado, verifica el estado de cartera del solicitante con el IPES en la base de datos de cartera por edades que emite el área de cartera de SAF. En caso de encontrar deuda a caso del solicitante, se notifica al equipo de coordinación de plazas y se solicita la cancelación de la deuda a través de correo electrónico. Como evidencia la base de datos de cartera por edades y los respectivos correos electrónicos.</t>
  </si>
  <si>
    <t>Realizar sensibilizaciones al equipo jurídico y gerentes de plazas de mercado con relación a los soportes de la consulta de estado de cartera criterios.</t>
  </si>
  <si>
    <t>Listas de asistencia, presentaciones en power point y registro fotográfico</t>
  </si>
  <si>
    <t>(# de sensibilizaciones realizadas / # de sensibilizaciones programadas) x 100</t>
  </si>
  <si>
    <t>SESEC publicará en cada una de las plazas comunicado para los comerciantes informando que cualquier trámite no genera costo alguno, que los funcionarios no están autorizados a recibir dinero y que en todo  caso, deben denunciar situaciones de corrupción que puedan presentarse en la plaza (articulación con Control disciplinario- SAF). Como evidencia las comunicaciones enviadas.</t>
  </si>
  <si>
    <t xml:space="preserve">Elaborar y publicar comunicados en cada una de las plazas de mercado. </t>
  </si>
  <si>
    <t>Comunicados publicados</t>
  </si>
  <si>
    <t>(# de comunicados publicados  / # comunicados programados) x 100</t>
  </si>
  <si>
    <t>Posibilidad de recibir o solicitar cualquier dadiva o beneficio a nombre propio o de terceros con el fin de reportar una información  inadecuada o eliminar datos de  los comerciantes del listado que se entrega al Área de cartera para emitir la facturación respectiva.</t>
  </si>
  <si>
    <t xml:space="preserve">
1. La Entidad no cuenta con un área de facturación y un sistema de soporte tecnológico que permita realizar un seguimiento a los cambios y / o novedades  en la facturación.
2. Presiones indebidas ejercidas por agentes internos o externos a la entidad.</t>
  </si>
  <si>
    <t>1. Detrimento patrimonial, pérdida de recursos económicos o aumento de la cartera.
2. Pérdida de imagen y de credibilidad institucional.
3. Investigaciones penales, fiscales y disciplinarias.</t>
  </si>
  <si>
    <t>La Subdirectora de SESEC solicitará a la alta dirección, la conformación de un área de facturación independiente de la SESEC para evitar conflicto de intereses, a través de memorando interno o en comité directivo luego de mesas de trabajo con las áreas involucradas. Como evidencia las actas de mesa de trabajo y memorando interno.</t>
  </si>
  <si>
    <t>Solicitar mesas de trabajo a las áreas involucradas.</t>
  </si>
  <si>
    <t>Memorandos internos</t>
  </si>
  <si>
    <t>Subdirección de Emprendimiento, Servicios Empresariales y Comercialización -Subdirección Administrativa y Financiera</t>
  </si>
  <si>
    <t># de solicitud de mesas de trabajo</t>
  </si>
  <si>
    <t>El profesional de apoyo administrativo de SESEC verifica que el número de comerciantes reportado en el listado para facturación suministrado por el gerente de la plaza coincida con el número de puestos ocupados en dicha plaza y que las novedades reportadas en dicho listado cuenten con los correspondientes soportes. En caso de encontrar inconsistencias o información faltante, se hará un requerimiento por escrito al gerente de la plaza respectivo. Como evidencia  en visita trimestral a las plazas, se verificarán los listados para facturación con los soportes correspondientes, en comparación con la ocupación.</t>
  </si>
  <si>
    <t>Realizar talleres de sensibilización a los gerentes de las plazas de mercado.</t>
  </si>
  <si>
    <t xml:space="preserve">Actas de sensibilización </t>
  </si>
  <si>
    <t>(# de talleres de sensibilización realizados / # de talleres de sensibilización programados) x 100</t>
  </si>
  <si>
    <t>Fortalecer las competencias laborales generales y específicas de las personas que ejercen actividades de la economía informal,  que les facilite su inserción en el sistema productivo de la ciudad.</t>
  </si>
  <si>
    <t>Posibilidad de incluir ciudadanos en los servicios de formación y orientación para el empleo, que han sido contratados con recursos del proyecto de inversión, sin el que cumplimiento de los criterios de focalización.</t>
  </si>
  <si>
    <t>1. Desconocimiento  de los criterios de focalización para acceder a los servicios de Formación y Orientación para el Empleo o presiones indebidas ejercidas por agentes internos o externos a la entidad.</t>
  </si>
  <si>
    <t>1. Acceso de personas a los servicios sin el cumplimiento de los criterios establecidos.
2. Pérdida de la imagen institucional.
3. Pérdida de confianza en lo público.
4. Investigaciones disciplinarias.</t>
  </si>
  <si>
    <t>El profesional designado(a) por La (El) Subdirector(a) para realizar el seguimiento de las personas que ingresan a los procesos de capacitación,  cada vez que se realice la actividad de perfilación, verificará que la información suministrada por el ciudadano(a) corresponda con los requisitos establecidos, extractando la información directamente de la herramienta misional - HEMI, y validando la información concerniente a la tenencia de vivienda en Bogotá, asignación de pensión y servicio de salud, a través de los portales de UAE de Catastro Distrital,  ruaf.sispro.gov.co,appb.saludcapital.gov.co/Comprobadordederechos/Consulta.aspx.  En caso de que el ciudadano(a) no cumpla con los criterios de focalización se procederá a informarle verbalmente de manera inmediata el no ingreso a los servicios. Como evidencia se encuentra toda la información socioeconómica de los ciudadanos que accedieron al servicio registrada en HEMI.</t>
  </si>
  <si>
    <t>Capacitar al talento humano de la SFE con relación a los criterios de focalización establecidos en el documento estratégico DE-017 y las herramientas de verificación  de dichos criterios.</t>
  </si>
  <si>
    <t>(# de capacitaciones realizadas / # de capacitaciones programadas) x 100
(3 capacitaciones al año
Entre febrero y noviembre)</t>
  </si>
  <si>
    <t>Gestión Contractual</t>
  </si>
  <si>
    <t>Asesorar y adelantar  la gestión contractual de la entidad con el fin de adquirir bienes y servicios conforme a las disposiciones legales vigentes</t>
  </si>
  <si>
    <t>Posibilidad de recibir o solicitar cualquier dadiva o beneficio a nombre propio o de terceros con el fin de celebrar un contrato.</t>
  </si>
  <si>
    <t>1. Debilidades en la etapa de planeación, que faciliten la inclusión en los estudios y documentos previos requisitos orientados a favorecer un proponente.
2. Presiones indebidas.</t>
  </si>
  <si>
    <t>1. Pérdida de imagen institucional.
2. Demandas contra la entidad.
3. Incumplimiento por parte del contratista en el objeto contratado. 
3. Investigaciones penales, disciplinarias y fiscales.
4. Detrimento patrimonial.
5. Enriquecimiento ilícito de contratistas y/o servidores públicos.</t>
  </si>
  <si>
    <t>Los profesionales de contratación cada vez que se va a realizar un contrato, verifican que la información suministrada por las áreas solicitantes corresponda con los requisitos establecidos de contratación, a través de una lista de chequeo donde están los requisitos de información y la revisión con la información suministrada. En caso de encontrar información faltante, se requiere a las áreas solicitantes a través de correo para el suministro de la información y poder continuar con el proceso de contratación. Como evidencia la respectiva lista de chequeo diligenciada y correos solicitando la información faltante en los casos que aplique.</t>
  </si>
  <si>
    <t>Realizar capacitaciones a funcionarios y contratistas en la elaboración de estudios y documentos previos, supervisión y liquidación de contratos.</t>
  </si>
  <si>
    <t>Actas de capacitación, Circulares recordando cumplimiento funciones supervisores.</t>
  </si>
  <si>
    <t>La Entidad lleva a cabo el Comité de Contratación presidido por la Directora General mediante el cual se realiza el seguimiento a los procesos de contratación de conformidad con lo dispuesto en la Resolución 570 de 2012. En caso de encontrar inconsistencias en alguna de las etapas del proceso de contratación se realizarán las recomendaciones pertinentes. Como evidencia la respectivas actas de comité de contratación.</t>
  </si>
  <si>
    <t>Iniciar la investigación disciplinaria, fiscal o remitir a las instancias  correspondientes para el proceso penal cuando sea procedente.</t>
  </si>
  <si>
    <t>Comunicación iniciando o remitiendo  investigación</t>
  </si>
  <si>
    <t># de casos de favorecimiento presentados</t>
  </si>
  <si>
    <t>Prevenir, evitar y gestionar el daño antijurídico a través de la asesoría, representación y acompañamiento a todos los procesos de la entidad, en cumplimiento de las normas constitucionales y legales vigentes.</t>
  </si>
  <si>
    <t>Posibilidad de recibir o solicitar cualquier dadiva o beneficio a nombre propio o de terceros con el fin de realizar una deficiente función de defensa judicial y conceptualización.</t>
  </si>
  <si>
    <t>1. Debilidades en la gestión misional y de apoyo. Res. No.202 de 2018. Debilidades en la defensa judicial y conceptualización técnica.
2. Presiones indebidas.</t>
  </si>
  <si>
    <t>1. Pérdida de imagen y de credibilidad institucional.
2. Demandas contra la entidad.
3. Investigaciones penales, disciplinarias y fiscales.
4. Detrimento patrimonial o pérdida de recursos de la entidad.
5. Enriquecimiento ilícito de contratistas y/o servidores públicos.</t>
  </si>
  <si>
    <t>La Subdirectora Jurídica y de Contratación a partir del Manual de Defensa Judicial realiza sensibilizaciones a las áreas sobre la importancia de la prevención del daño antijurídico y realiza la supervisión a la gestión de los profesionales que adelantan la defensa judicial y asesoría jurídica, a través de la vigilancia de procesos judiciales mediante el FO-588 y la revisión de los conceptos emitidos por los profesionales, en materia de asesoría jurídica mediante la aprobación del FO-068 y FO-069. En caso de encontrar inconsistencias, los requerirá mediante correo electrónico para realizar los debidos ajustes en la defensa. Como evidencia los respectivos formatos, en los mismos documentos y correos electrónicos.</t>
  </si>
  <si>
    <t>Realizar seguimiento a la gestión de los abogados de defensa judicial.</t>
  </si>
  <si>
    <t>Índice de seguimiento a los tiempos de radicación de procesos y gestiones de subsanación</t>
  </si>
  <si>
    <t>La Entidad lleva a cabo el Comité de Conciliación presidido por la Directora General mediante el cual se realiza el seguimiento a las estrategias de defensa judicial y los procesos, de conformidad con lo dispuesto en la Resolución 200 de 2018. En caso de encontrar inconsistencias en la defensa judicial se realizarán las recomendaciones pertinentes. Como evidencia la respectivas actas de comité de conciliación.</t>
  </si>
  <si>
    <t>Realizar vigilancia semanal a los procesos judiciales.</t>
  </si>
  <si>
    <t>FO-588 diligenciado</t>
  </si>
  <si>
    <t>Número de procesos judiciales con seguimiento jurídico</t>
  </si>
  <si>
    <t>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</si>
  <si>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1. Posibilidad de recibir o solicitar cualquier dadiva o beneficio a nombre propio o de terceros con el fin de tramitar un pago  de manera inadecuada.</t>
  </si>
  <si>
    <t xml:space="preserve">1. Manipulación de registros en el PAC.
2. Falta  de soportes documentales o requisitos para realizar los pagos.
3. Falta de controles en el manejo de efectivo. 
4. Tráfico de influencias. (Desconocimiento o falta de pericia, presiones jerárquicas).
</t>
  </si>
  <si>
    <r>
      <t xml:space="preserve">1. Detrimento o pérdida de recursos de la entidad por multas y sanciones.
2. Pérdida de imagen institucional
</t>
    </r>
    <r>
      <rPr>
        <sz val="11"/>
        <rFont val="Arial"/>
        <family val="2"/>
      </rPr>
      <t>3. Perdida de recursos de la entidad por apropiación de terceros.</t>
    </r>
    <r>
      <rPr>
        <sz val="11"/>
        <color theme="1"/>
        <rFont val="Arial"/>
        <family val="2"/>
      </rPr>
      <t xml:space="preserve">
4. Investigaciones penales, fiscales y disciplinarias.</t>
    </r>
  </si>
  <si>
    <t>El tesorero, profesional del grupo de trabajo y personal de apoyo  de tesorería elaboran bimestralmente la base que contiene los datos de los compromisos presupuestales que se tienen a la fecha, de manera que se reprogramen los pagos de los dos meses siguientes; en caso de que sea necesario realizar una programación adicional por que no se encuentre en el PAC se debe adelantar acorde a lo establecido en el  PR-020 Programación del PAC; dejando como evidencia el PAC en el Aplicativo SISPAC.</t>
  </si>
  <si>
    <t>Elaboración del PAC bimensual.</t>
  </si>
  <si>
    <t>PAC</t>
  </si>
  <si>
    <t>Subdirección Administrativa y Financiera - Tesorería</t>
  </si>
  <si>
    <t>PAC elaborado</t>
  </si>
  <si>
    <t xml:space="preserve">Se recomienda a los responsables de reprogramar el PAC que hagan una adecuada programación teniendo en cuenta todos los compromisos adquiridos para el pago de los siguientes dos meses.  </t>
  </si>
  <si>
    <t>El tesorero, profesional del grupo de trabajo y personal de apoyo  de tesorería revisan que las obligaciones a pagar, dentro de los plazos establecidos por la Subdirección Administrativa y Financiera y los cronogramas de la SDH, tengan todos los documentos soporte y firmas correspondientes de acuerdo al PR-018 Cancelación de Obligaciones; en caso de que las cuentas o pagos a realizar no cuenten con los respectivos soportes son regresadas al área gestora por medio del formato  FO-313 Devolución de Cuentas, que queda como evidencia.</t>
  </si>
  <si>
    <t>Emitir y  socializar circular donde se establecen las fechas de recibo de cuentas de proveedores y contratistas.</t>
  </si>
  <si>
    <t xml:space="preserve">Circular </t>
  </si>
  <si>
    <t>Circular emitida y socializada</t>
  </si>
  <si>
    <t xml:space="preserve">Se realiza recomendación a las áreas que radiquen las cuentas en los plazos establecidos, mas aún tratándose de valores altos que ameritan una mayor revisión por parte de la SAF, con el fin de evitar errores y retrasos en los pagos. Adicionalmente, la radicación de cuentas tardías ocasiona demoras en la reprogramación del PAC del siguiente mes. </t>
  </si>
  <si>
    <t>El funcionario responsable del recaudo por ventanilla verifica diariamente la relación de los ingresos contra el aplicativo Goobi, diligenciando el formato Relación de Ingresos, el formato Arqueo Diario de Ventanilla,  reportando y entregando al tesorero(a) los dineros y formatos resultantes de la operación del día y procede a diligenciar el formato Entregas Diarias de Recaudo por Ventanilla. En caso de encontrar inconsistencias se realiza una revisión de las operaciones del día contra el conteo del efectivo.. Como evidencia los respectivos formatos: FO- 156 Relación de Ingresos, FO-667 Arqueo Diario de Ventanilla.</t>
  </si>
  <si>
    <t xml:space="preserve">Diligenciamiento diario de formato  FO-668 Entregas Diarias de Recaudo por Ventanilla, posterior a la revisión del efectivo contra los formatos de reporte. </t>
  </si>
  <si>
    <t>FO-668 Entregas Diarias de Recaudo Por Ventanilla</t>
  </si>
  <si>
    <t>(# de reportes de recaudo / # planillas diligenciadas)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</si>
  <si>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</si>
  <si>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Realizar comités de sostenibilidad contable.</t>
  </si>
  <si>
    <t>Actas de comités</t>
  </si>
  <si>
    <t>(# de comités realizados/ # de comités programados) x 100</t>
  </si>
  <si>
    <t>Posibilidad de recibir o solicitar cualquier dadiva o beneficio a nombre propio o de terceros con el fin de modificar los estados de deuda de cartera.</t>
  </si>
  <si>
    <t>1. Captación ilegal por parte de servidores del IPES en contacto con los vendedores informales y comerciantes de plaza.
2. Presiones indebidas por parte de terceros.
3. Alteración de información de cartera.</t>
  </si>
  <si>
    <t>1. Detrimento patrimonial, pérdida de recursos económicos o aumento de la cartera.
2. Pérdida de imagen institucional.
3. Investigaciones penales, fiscales y disciplinarias.</t>
  </si>
  <si>
    <t>El profesional de cartera adelanta el proceso de cobro persuasivo, el cual es reportado mediante soportes de registro de jornadas de cobro persuasivo y visitas personalizadas en forma permanente,  con el fin de realizar la recuperación de cartera. Como evidencia quedan los soportes de jornadas y actas de visita.</t>
  </si>
  <si>
    <t>Realización de controles mensuales a las planillas de cobro respecto de los saldos reportados del mes anterior.</t>
  </si>
  <si>
    <t>Planillas de cobro  respecto de los saldos reportados del mes anterior</t>
  </si>
  <si>
    <t>Subdirección Administrativa y Financiera - Cartera</t>
  </si>
  <si>
    <t>(# controles mensuales a las planillas de cobro respecto de los saldos reportados del mes anterior / # controles a realizar en el año) x 100</t>
  </si>
  <si>
    <t>La Entidad llevará a cabo el Comités de cartera,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cartera.</t>
  </si>
  <si>
    <t>Advertir a los beneficiarios que los puntos de recaudo son los bancos autorizados, la ventanilla del IPES y las jornadas de recaudo autorizadas.</t>
  </si>
  <si>
    <t>Evidencias de socialización de convenios</t>
  </si>
  <si>
    <t>La manipulación de las bases de datos de cartera se restringen a través de permisos específicos en cabeza del Profesional de cartera y se mantiene la trazabilidad de las  modificaciones en el aplicativo Goobi. En caso de observar anomalías se realiza el seguimiento e identificación y de ser necesario se corrigen e informan a Control Interno Disciplinario o los entes de control e investigación pertinentes.</t>
  </si>
  <si>
    <t>Restringir el acceso a la información a usuarios específicos con actividades de cartera.</t>
  </si>
  <si>
    <t>Permisos de acceso</t>
  </si>
  <si>
    <t>Tabla de control de acceso</t>
  </si>
  <si>
    <t>Posibilidad de recibir o solicitar cualquier dadiva o beneficio a nombre propio o de terceros con el fin de adulterar, manipular o duplicar soportes y requisitos contables de la entidad.</t>
  </si>
  <si>
    <t xml:space="preserve">1. Registro de transacciones no reales y sin los soportes idóneos.
2. Presiones indebidas a servidores por parte de terceros. </t>
  </si>
  <si>
    <t>1. Detrimento patrimonial o pérdida de recursos económicos. 
2. Pérdida de imagen institucional.
3. Investigaciones penales, fiscales y disciplinarias.</t>
  </si>
  <si>
    <t>El profesional de contabilidad verifica las conciliaciones de la información de las demás áreas que alimentan el proceso contable, conforme con el procedimiento PR-022 Preparación de Los Estados Financieros y los instructivos IN-063 Conciliación Convenios Recursos Recibidos, IN-064 Convenios Conciliación Convenios Entregados, IN-065 Conciliación  Contabilidad Cartera, IN-066 Conciliación  Contabilidad Inventarios, IN-067 Conciliación SIPROJ. En caso de encontrar diferencias de información en las conciliaciones entre áreas, solicita soportes y justificación. Como evidencia quedan las conciliaciones y los estados financieros del Instituto.</t>
  </si>
  <si>
    <t>Conciliar los pagos realizados mensualmente con la información reportada por las áreas.</t>
  </si>
  <si>
    <t>Conciliaciones realizadas</t>
  </si>
  <si>
    <t>Subdirección Administrativa y Financiera - Contabilidad</t>
  </si>
  <si>
    <t>(# de conciliaciones revisadas/  # conciliaciones totales recibidas) x 100</t>
  </si>
  <si>
    <t xml:space="preserve">El área de tesorería envia mensualmente a las áreas antes del cierre de OPGET (aplicativo de la Secretaría de Hacienda donde se solicitan los recursos de transferencia), la relación de las cuentas que fueron programadas en el PAC  y a la fecha no han sido radicadas en tesorería, para que tomen las medidas del caso. </t>
  </si>
  <si>
    <t>Gestionar y administrar los recursos destinados a la construcción, mantenimiento, aseo de instalaciones, suministro de bienes y mobiliario  de la entidad; efectuar  la supervisión, el control  de las intervenciones en la infraestructura fija y semiestacionaria, conforme a las normas  vigentes; realizando la custodia, administración y protección del inventario de bienes muebles e inmuebles a cargo o de propiedad del Instituto para apoyar el desarrollo de las actividades encaminadas al cumplimiento de su misión.</t>
  </si>
  <si>
    <t>Posibilidad de recibir o solicitar cualquier dadiva o beneficio a nombre propio o de terceros con el fin de generar pérdida de bienes o recursos físicos de la entidad.</t>
  </si>
  <si>
    <r>
      <t>1. Falta de controles en el registro y seguimiento a los inventarios de la entidad.</t>
    </r>
    <r>
      <rPr>
        <sz val="11"/>
        <color theme="1"/>
        <rFont val="Arial"/>
        <family val="2"/>
      </rPr>
      <t xml:space="preserve">
2. Presiones indebidas a servidores por parte de terceros. </t>
    </r>
    <r>
      <rPr>
        <sz val="11"/>
        <color rgb="FFFF0000"/>
        <rFont val="Arial"/>
        <family val="2"/>
      </rPr>
      <t xml:space="preserve"> </t>
    </r>
  </si>
  <si>
    <t>El Almacenista, profesional o apoyo de Almacén realizan tomas de inventarios general y aleatorios, con propósito de evidenciar la pérdida o falta de registro de bienes muebles e inmuebles; en caso de encontrar bienes faltantes se adelanta el proceso de investigación y determinación de responsables, si se evidencia falta de registro se realiza la inclusión en el inventario. Como evidencia quedan los formatos FO-430 Toma Física de Inventarios.</t>
  </si>
  <si>
    <t>Realizar inventarios de los bienes en forma periódica.</t>
  </si>
  <si>
    <t>Inventario periódico</t>
  </si>
  <si>
    <t>Subdirección Administrativa y Financiera - Almacén e Inventarios</t>
  </si>
  <si>
    <t>(# de inventarios realizados / # de inventarios programados)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</si>
  <si>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</si>
  <si>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Gestionar la vinculación, evaluación y retiro del personal de planta de la entidad, desarrollar  actividades encaminadas al fortalecimiento continuo de las competencias, mejoramiento del clima organizacional, la integridad, bienestar, seguridad y salud en el trabajo, reconocer los derechos laborales, promover los valores y principios éticos; con el propósito de tener servidores íntegros y comprometidos con la misión, visión y objetivos institucionales y de la administración distrital.</t>
  </si>
  <si>
    <t>Posibilidad de recibir o solicitar cualquier dadiva o beneficio a nombre propio o de terceros con el fin de vinculación de personas naturales o jurídicas que no cumple con los requisitos para el desempeño de las funciones u obligaciones establecidas.</t>
  </si>
  <si>
    <t xml:space="preserve">1. Incumplimiento de los procedimientos establecidos para la vinculación del personal.
2. Presentación de documentos falsos.
3. Incumplimiento de los procedimientos establecidos para la vinculación de terceros.
</t>
  </si>
  <si>
    <t>1. Reprocesos.
2. Pérdida de imagen y credibilidad institucional.
3. Investigaciones penales, fiscales y disciplinarias.</t>
  </si>
  <si>
    <t>El profesional de Talento Humano cada vez que se vincula una persona por concurso de mérito, en cumplimiento de la normatividad vigente y del PR-151 Procedimiento Selección, Vinculación, Desvinculación del personal de planta, verifica los documentos que debe aportar la persona a vincular, a través del formato FO-099 Verificación de Requisitos; en caso de encontrar documentos faltantes o inconsistencias en al información se solicita que se allegue la documentación necesaria, dejando como trazabilidad los respectivos formatos FO-099 Verificación de requisitos y correos o memorandos solicitando la información faltante en los casos que aplique.</t>
  </si>
  <si>
    <t>Modificar la lista de chequeo de revisión de documentos de forma que se incluya una declaratoria de que los documentos aportados por la persona a vincular son verídicos.</t>
  </si>
  <si>
    <t>Declaratoria</t>
  </si>
  <si>
    <t>Subdirección Administrativa y Financiera - Talento Humano</t>
  </si>
  <si>
    <t>(# de carpetas verificadas / # de carpetas programadas para revisar) x 100</t>
  </si>
  <si>
    <t>Los Estados Contables reflejan la realidad económica de la entidad a pesar de las falencias del sistema de información</t>
  </si>
  <si>
    <t>El profesional de Talento Humano que identifica documentación falsa informa de las anomalías a Control Interno Disciplinario en los casos de personal vinculado, a través de memorando interno; en los caso de personas que están en proceso de vinculación se da a conocer el hecho a la Fiscalía general de la nación, por medio de oficio. Como evidencia los respectivos memorandos y oficios.</t>
  </si>
  <si>
    <t>Realizar la verificación posterior a la vinculación de la veracidad de los documentos aportados en cuanto a formación académica.</t>
  </si>
  <si>
    <t>Hojas de vida verificadas</t>
  </si>
  <si>
    <t>(# de hojas de vida revisadas / # de hojas de vida a verificar) x 100</t>
  </si>
  <si>
    <t>El profesional de Talento Humano cada vez que se vincula un proveedor, verifica los documentos suministrados por el proveedor correspondan con los requisitos de contratación establecidos en el MS-012 Manual de Contratación, Supervisión e Interventoría, a través de una lista de chequeo. En caso de encontrar documentos faltantes o inconsistencias en la información se solicita que se allegue la documentación necesaria, dejando como trazabilidad la respectiva lista de chequeo y correos o memorandos solicitando la información faltante en los casos que aplique.</t>
  </si>
  <si>
    <t>Realizar los procesos de contratación por medio de la plataforma SECOP II.</t>
  </si>
  <si>
    <t>SECOP II</t>
  </si>
  <si>
    <t>(# de procesos adelantados/ # de procesos reportados en SECOP II) x 100</t>
  </si>
  <si>
    <t>Evaluar las quejas presentadas en contra de los servidores públicos del Instituto para la Economía Social, aunque se hayan retirado del servicio, para determinar la responsabilidad derivada de la comisión de conductas disciplinarias, conforme a la actividad probatoria.</t>
  </si>
  <si>
    <t>Posibilidad de recibir o solicitar cualquier dadiva o beneficio a nombre propio o de terceros con el fin de omitir el ejercicio de la acción disciplinaria o proferir fallos absolutorios ilegales.</t>
  </si>
  <si>
    <t>1. Falta de seguimiento permanente a las denuncias o procesos disciplinarios.
2. Presiones indebidas por parte de terceros.</t>
  </si>
  <si>
    <r>
      <rPr>
        <sz val="11"/>
        <rFont val="Arial"/>
        <family val="2"/>
      </rPr>
      <t>1. Vencimiento de términos, permitiendo que la  conducta disciplinaria quede impune.</t>
    </r>
    <r>
      <rPr>
        <sz val="11"/>
        <color theme="1"/>
        <rFont val="Arial"/>
        <family val="2"/>
      </rPr>
      <t xml:space="preserve">
2. Pérdida de imagen institucional.
3. Investigaciones disciplinarias a los operadores disciplinarios de la entidad.</t>
    </r>
  </si>
  <si>
    <t>El profesional con funciones de control interno disciplinario registra las quejas, denuncias y procesos disciplinarios en la base de datos de gestión, con objeto de hacer seguimiento y cumplir con los términos establecidos normativamente; si no se realiza el seguimiento en la base de datos se solicita por parte de la Subdirectora Administrativa y Financiera, como responsable del proceso, realizar el seguimiento necesario y oportuno mediante memorando interno. Como evidencia queda la base de datos de gestión diligenciada y los respectivos memorandos.</t>
  </si>
  <si>
    <t>Revisión de los proyectos de decisiones proferidas en el desarrollo del proceso disciplinario.</t>
  </si>
  <si>
    <t>Proyectos de decisiones proferidas</t>
  </si>
  <si>
    <t>Subdirección Administrativa y Financiera - Control Interno Disciplinario</t>
  </si>
  <si>
    <t>(# de autos  proferidos / # de proyectos de autos) x 100</t>
  </si>
  <si>
    <t>La Subdirectora Administrativa y Financiera realiza control por medio de seguimiento mensual al estado de las quejas, denuncias y procesos disciplinarios, para evitar la desviación por presiones indebidas, a través de la revisión de la información suministrada por los profesionales del área. En caso de encontrar información faltante o inconsistencia, los requiere por medio de correo electrónico para que realicen los ajustes pertinentes. Como evidencia los respectivos correos electrónicos.</t>
  </si>
  <si>
    <t>Verificar información de los procesos disciplinarios.</t>
  </si>
  <si>
    <t>Correos electrónicos</t>
  </si>
  <si>
    <t># correos electrónicos remitidos</t>
  </si>
  <si>
    <t>Administrar técnicamente la documentación producida por las diferentes unidades de información, para la toma de decisiones asertivas y  la salvaguarda de la memoria histórica del Instituto para la Economía Social IPES</t>
  </si>
  <si>
    <t>Posibilidad de recibir o solicitar cualquier dadiva o beneficio a nombre propio o de terceros con el fin de sustraer, manipular o modificar documentos de la entidad para uso indebido de la información o eliminación de la misma.</t>
  </si>
  <si>
    <t>1. Falta de controles en materia archivística por parte de los funcionarios para  la organización, conservación, almacenamiento, consulta y  préstamo de los documentos de la entidad.</t>
  </si>
  <si>
    <r>
      <t>1. Afectación de la información con reserva legal, contable y administrativa.
2. Daño parcial o total de documentos.</t>
    </r>
    <r>
      <rPr>
        <sz val="11"/>
        <color theme="1"/>
        <rFont val="Arial"/>
        <family val="2"/>
      </rPr>
      <t xml:space="preserve">
3. Pérdida de imagen institucional.
4. Investigaciones penales, fiscales y disciplinarias.</t>
    </r>
  </si>
  <si>
    <t>El profesional de Gestión documental, los técnicos y asistentes con funciones de archivo realizan, de forma permanente, el manejo de administración, gestión y préstamos de documentos a funcionarios y terceros a través de los formatos FO-064 Formato Único de Inventario Documental, Formato FO-160 Consulta y Préstamo de Documentos, Formato FO-063 Guía de Afuera y Formato FO-361 Hoja de Control Historias Laborales. En caso de encontrar documentos faltantes, se requiere al área solicitante mediante correo electrónicos u oficios para la devolución o construcción de la información. Como evidencia los respectivos formatos, correo y oficios.</t>
  </si>
  <si>
    <t>Realizar sensibilizaciones en materia de gestión documental a las dependencias.</t>
  </si>
  <si>
    <t>Actas de capacitación</t>
  </si>
  <si>
    <t>Subdirección Administrativa y Financiera - Gestión Documental</t>
  </si>
  <si>
    <t>Ofrecer y prestar un servicio digno, efectivo, de calidad, oportuno, cálido y confiable a nuestros usuarios externos e internos, a través de los diferentes canales de interacción definidos por el Instituto para la Economía Social, bajo los principios de transparencia, prevención y lucha contra la corrupción, que permita resolver las PQRS, facilitando el ejercicio de los deberes y derechos de la ciudadanía.</t>
  </si>
  <si>
    <t>Posibilidad de recibir o solicitar cualquier dadiva o beneficio a nombre propio o de terceros con el fin de manipular o entregar la información de la entidad.</t>
  </si>
  <si>
    <t xml:space="preserve">1. Desconocimiento y falta de apropiación de los funcionarios del código de ética.
2. Desconocimiento del portafolio de servicios de la entidad por parte de los funcionarios.
3. Desconocimiento de la ciudadanía sobre los trámites de la entidad y su gratuidad.
4. Presiones indebidas por parte de terceros. </t>
  </si>
  <si>
    <t>1. Pérdida de imagen institucional.
2. Demandas contra la entidad.
3. Investigaciones penales, fiscales y disciplinarias.</t>
  </si>
  <si>
    <t>El(la) profesional de Servicio al Usuario verifica semanalmente que se tramiten las respuesta dadas por las áreas a las PQRS, dentro de los tiempos establecidos por el manual para la gestión de peticiones, a través de los informes semanales obtenidos de la plataforma Bogotá Escucha - SDQS. En caso de encontrar PQRS vencidos, se requiere al funcionario a través de correo electrónico para dar respuesta inmediata. Como evidencia los respectivos informes semanales de la plataforma Bogotá Escucha - SDQS y correos electrónicos.</t>
  </si>
  <si>
    <t>Remitir a las diferentes áreas de la entidad los informes semanales en los cuales se evidencian los requerimientos vencidos y por vencerse.</t>
  </si>
  <si>
    <t>Correos electrónicos o memorandos.</t>
  </si>
  <si>
    <t>Subdirección Administrativa y Financiera - Servicio al Usuario</t>
  </si>
  <si>
    <t># de comunicaciones enviadas a las áreas</t>
  </si>
  <si>
    <t>El área de Servicio al Usuario realiza mensualmente el informe de satisfacción en la atención, a través del digiturno y apoya en la encuesta de satisfacción realizada por la SDAE y aplicada por las áreas misionales, con el fin de medir la satisfacción de los servicios dirigidos a los usuarios de la entidad. En caso de encontrar anomalías, las áreas misionales realizan el seguimiento e identificación y lo informan a Control Interno Disciplinario o los entes de control para las investigaciones pertinentes. Como evidencia el informe de satisfacción de digiturno, encuestas de satisfacción y los respectivos memorandos u oficios.</t>
  </si>
  <si>
    <t>Realizar  y publicar el informe mensual de la estadística del digiturno.</t>
  </si>
  <si>
    <t xml:space="preserve">Informes </t>
  </si>
  <si>
    <t>(# de informes realizados / # de informes programados) x 100</t>
  </si>
  <si>
    <t xml:space="preserve">El(la) profesional de Servicio al Usuario verifica que se actualice mensualmente la Guía Distrital de Trámites y Servicios de la entidad, con el fin de dar a conocer los trámites y servicios prestados por la entidad y su gratuidad. En caso de presentarse hechos de corrupción, el ciudadano de se debe denunciar a través de la página web del IPES o comunicarse al PBX 2976030. Como evidencia la Guía Distrital de Trámites y Servicios de la entidad publicada en la página web. </t>
  </si>
  <si>
    <t>Actualizar la Guía Distrital de Trámites y Servicios acorde con los cambios establecidos por las áreas.</t>
  </si>
  <si>
    <t>Guía Distrital de Trámites y Servicios</t>
  </si>
  <si>
    <t># actualizaciones de la Guía de Trámites y Servicios realizadas</t>
  </si>
  <si>
    <t>La entidad cuenta con los medios habilitados para la interposición de denuncias sobre hechos de corrupción por parte de los ciudadanos, a través de la plataforma Bogotá Escucha - SDQS, link que se encuentra en la página web de la entidad. Como evidencia el link de la Bogotá Escucha - SDQS en la página web de la entidad y los informes mensuales de dicha plataforma.</t>
  </si>
  <si>
    <t>Realizar el reporte de las denuncias de la plataforma Bogotá Escucha - SDQS en el informe mensual para Veeduría Distrital.</t>
  </si>
  <si>
    <t>Informes</t>
  </si>
  <si>
    <t>(# de reportes realizados / # de reportes programados) x 100</t>
  </si>
  <si>
    <t xml:space="preserve">Analizar, diseñar e implementar soluciones de tecnologías de información y comunicaciones que aumenten niveles de continuidad en la prestación de los sistemas y servicios informáticos misionales, administrativos y de gestión que apoyan el cumplimiento de los objetivos y la misionalidad de la entidad, a través de la administración, seguimiento, monitoreo, mantenimiento y mejora de la infraestructura tecnológica que soporta la operación informática del Instituto Para la Economía Social en el marco de  las políticas y la normativa vigente. </t>
  </si>
  <si>
    <t>Posibilidad de recibir o solicitar cualquier dadiva o beneficio a nombre propio o de terceros con el fin de extraer, manipular, adulterar o realizar uso indebido de la información confidencial o reservada de la entidad.</t>
  </si>
  <si>
    <t>1. Desconocimiento de lineamientos, políticas y directrices asociadas al sistema de gestión de seguridad y privacidad de la información por parte de los funcionarios de la entidad y normatividad vigente. 
2. Falta de conciencia alrededor de la seguridad de la información.</t>
  </si>
  <si>
    <t>1. Pérdida o  afectación de la confidencialidad e integridad de la información.
2.Violaciones a las políticas de seguridad, lo cual impacta los servicios misionales de la entidad. 
3. Afectación de la imagen y credibilidad institucional.
4. Investigaciones y posibles sanciones penales, disciplinarias y fiscales. 
5. Detrimento patrimonial.</t>
  </si>
  <si>
    <t xml:space="preserve">Los profesionales del área de sistemas informan a los usuarios sobre las responsabilidades en el uso de los activos de información institucional, desde el momento de la asignación de privilegios de acceso a la plataforma tecnológica. Desde el sistema de gestión de seguridad de la información se han realizado ejercicios de sensibilización a usuarios.  En caso de encontrar fallas o ausencia de la aplicación de los controles establecidos, los usuarios deben informar a través de del formato incidentes de seguridad. Como evidencia los reportes de incidentes de seguridad. </t>
  </si>
  <si>
    <t>Establecer y desarrollar campañas de sensibilización de seguridad y privacidad de la Información.
Realizar seguimiento y actualización del marco  normativo de seguridad y privacidad de la información en la entidad.</t>
  </si>
  <si>
    <t>Campañas de sensibilización
Documentos actualizados</t>
  </si>
  <si>
    <t>Subdirección de Diseño y Análisis Estratégico - Sistemas</t>
  </si>
  <si>
    <t>(# de campañas de sensibilización realizadas / # de campañas programadas) x 100
Documentos aprobados, publicados y socializados</t>
  </si>
  <si>
    <t>El área de sistemas implementa, mantiene y mejora los controles de seguridad para asegurar  los activos de información institucional en el marco del cumplimiento de la Política de Seguridad de la Información y realiza jornadas de sensibilización sobre seguridad de la información que se reflejen en la consolidación de una cultura alrededor de la seguridad de la información por parte de los usuarios, teniendo como referencia los riesgos de seguridad identificados. En caso de materialización de riesgos de seguridad y privacidad el área de sistemas establece medidas correctivas y plantea la necesidad de desarrollar estrategias de formación a usuarios. Como evidencia las actas de capacitaciones.</t>
  </si>
  <si>
    <t>Realizar capacitaciones en seguridad y privacidad de la información.</t>
  </si>
  <si>
    <t>Actas de socializaciones</t>
  </si>
  <si>
    <t>Contribuir al logro de los objetivos estratégicos de la Entidad aportando un enfoque sistemático y disciplinado para evaluar y mejorar la eficacia de los procesos de: gestión de riesgos, control y gobierno, en ejercicio de la auditoría interna como una actividad independiente y objetiva de aseguramiento y consulta, concebida para agregar valor y mejorar las operaciones del Instituto, en el marco de sus planes, programas y proyectos.</t>
  </si>
  <si>
    <t xml:space="preserve">Posibilidad de recibir o solicitar cualquier dadiva o beneficio a nombre propio o de terceros con el fin de ocultar y/u omitir hallazgos de auditoría para favorecer a los auditados o un tercero. </t>
  </si>
  <si>
    <t>1. Deficiencias en la definición del alcance de auditoria, la identificación y aplicación de criterios de auditoría.
2. Falta de seguimiento en etapa de planeación y ejecución de la auditoria.
3. Presiones indebidas por parte de terceros en el desarrollo de las auditorias.</t>
  </si>
  <si>
    <t>1. Falta ética, incumplimiento del estatuto de auditoria y código de ética.
2. Pérdida de imagen institucional.
3. Reprocesos.
4. Posible detrimentos del patrimonio no detectados  y/o tratados. 
5. Investigaciones penales, disciplinarias y fiscales.</t>
  </si>
  <si>
    <t xml:space="preserve">La Asesora de Control Interno para cada vigencia realiza su Plan Anual de Auditorias con enfoque basado en una evaluación de riesgos documentada, definiendo el universo auditable e incluyendo: nivel de riesgos inherentes del proceso a evaluar, requerimientos e intereses de la alta dirección, requerimientos de entes reguladores y de ley, impactos financieros, SDQS sobre los procesos a evaluar e impacto en la reputación de la entidad, que se consignan en el FO-173 Plan de Auditoria Interna de acuerdo con lo establecido en el PR-001 Auditoria Interna. Así mismo para cada actividad se define un plan de trabajo individual que contiene los alcances y criterios de auditoria a tener en cuenta el cual es revisado y aprobado por la ACI antes de ejecución. Se socializan los resultados de auditorías con los Subdirectores / Jefe de Oficina antes de comunicación oficial, con el fin de verificar que no haya inconsistencias o malas interpretaciones en la aplicación de criterios.   </t>
  </si>
  <si>
    <t>Asistir a capacitaciones o sensibilizaciones relacionadas con control interno y gestión de riesgos.</t>
  </si>
  <si>
    <t>Actas de capacitaciones</t>
  </si>
  <si>
    <t># de capacitaciones asistidas / # de capacitaciones programadas</t>
  </si>
  <si>
    <t>La Asesora de Control Interno ejerce una supervisión permanente de la calidad de los trabajos de auditoría encomendados a funcionarios y contratistas, cada vez que se realiza una auditoria verifica que el informe final de auditoria presentado por los auditores cumpla con los requisitos establecidos en el FO-175 Informe de Auditoría Interna y determina la consistencia de los hallazgos de Auditoría formulados de acuerdo con lo establecido en el  PR-001 Auditoría Interna. En caso de encontrar información faltante o inconsistencias requiere al funcionario a través de correo para revisión y actualización del informe de auditoría y de los hallazgos identificados. Como evidencia los respectivos formatos FO-175 Informe de Auditoría Interna diligenciados y correos o memorandos solicitando la información faltante en los casos que aplique.</t>
  </si>
  <si>
    <t>Socializar los resultados de las auditorías y seguimientos realizados por el equipo de control interno.</t>
  </si>
  <si>
    <t># de socializaciones realizadas</t>
  </si>
  <si>
    <t>La Asesora de Control Interno una vez identifique casos de corrupción lo lleva al Comité de Coordinación de Control Interno, al proceso disciplinario de la Entidad y la Secretaría de Transparencia de la Presidencia. Como evidencia la respectivas actas de Comité de Coordinación de Control Interno y las comunicaciones remitidas.</t>
  </si>
  <si>
    <t>Reportar casos al Comité de Coordinación de Control Interno e instancias disciplinarias y de Transparencia.</t>
  </si>
  <si>
    <t>Actas de reunión y comunicaciones remitidas</t>
  </si>
  <si>
    <t>Índice de los casos presentados = # de casos reportados.</t>
  </si>
  <si>
    <t xml:space="preserve">TIPOLOGIA DE RIESGO </t>
  </si>
  <si>
    <t>Total</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</si>
  <si>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</si>
  <si>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</si>
  <si>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</si>
  <si>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</si>
  <si>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</si>
  <si>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</si>
  <si>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</si>
  <si>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</si>
  <si>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</si>
  <si>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</si>
  <si>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</si>
  <si>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</si>
  <si>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</si>
  <si>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</si>
  <si>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</si>
  <si>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</si>
  <si>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</si>
  <si>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</si>
  <si>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</si>
  <si>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 xml:space="preserve">PUNTAJE </t>
  </si>
  <si>
    <t>PREGUNTA :
S I  E L  R I E S G O  D E  C O R R U P C I Ó N  S E M AT E R I A L I Z A  P O D R Í A . . .</t>
  </si>
  <si>
    <t>Riesgo 2</t>
  </si>
  <si>
    <t>Riesgo 3</t>
  </si>
  <si>
    <t>Riesgo 4</t>
  </si>
  <si>
    <t>Riesgo 5</t>
  </si>
  <si>
    <t xml:space="preserve">MAPA DE RIESGOS DE PROCESO 2019
INSTITUTO PARA LA ECONOMÍA SOCIAL - IPES </t>
  </si>
  <si>
    <t>NO</t>
  </si>
  <si>
    <t>Cambio de administración  que impliquen nuevas directrices, ajustes en programas y proyectos</t>
  </si>
  <si>
    <t>Hoja de control de historia laboral (SE DEBE HACER UNA DESCRIPCIÓN DETALLADA DEL CONTROL, CONTEMPLANDO PROCEDIMIENTOS Y FORMATOS, RESPONSABLE Y PERIODICIDAD, ACCIONES ANTE POSIBLES DESVIACIONES)</t>
  </si>
  <si>
    <t>Inventario Documental (SE DEBE HACER UNA DESCRIPCIÓN DETALLADA DEL CONTROL, CONTEMPLANDO PROCEDIMIENTOS Y FORMATOS, RESPONSABLE Y PERIODICIDAD, ACCIONES ANTE POSIBLES DESVIACIONES)</t>
  </si>
  <si>
    <t>Formato de préstamo de historias laborales (SE DEBE HACER UNA DESCRIPCIÓN DETALLADA DEL CONTROL, CONTEMPLANDO PROCEDIMIENTOS Y FORMATOS, RESPONSABLE Y PERIODICIDAD, ACCIONES ANTE POSIBLES DESVIACIONES)</t>
  </si>
  <si>
    <t>(SE DEBE HACER UNA DESCRIPCIÓN DETALLADA DEL CONTROL, CONTEMPLANDO PROCEDIMIENTOS Y FORMATOS, RESPONSABLE Y PERIODICIDAD, ACCIONES ANTE POSIBLES DESVIACIONES)</t>
  </si>
  <si>
    <t>Registro de los procesos disciplinarios en el Sistema de información Disciplinaria, de obligatorio cumplimiento. (SE DEBE HACER UNA DESCRIPCIÓN DETALLADA DEL CONTROL, CONTEMPLANDO PROCEDIMIENTOS Y FORMATOS, RESPONSABLE Y PERIODICIDAD, ACCIONES ANTE POSIBLES DESVIACIONES)</t>
  </si>
  <si>
    <t>Base de datos de procesos disciplinarios del IPES. (SE DEBE HACER UNA DESCRIPCIÓN DETALLADA DEL CONTROL, CONTEMPLANDO PROCEDIMIENTOS Y FORMATOS, RESPONSABLE Y PERIODICIDAD, ACCIONES ANTE POSIBLES DESVIACIONES)</t>
  </si>
  <si>
    <t xml:space="preserve"> (SE DEBE HACER UNA DESCRIPCIÓN DETALLADA DEL CONTROL, CONTEMPLANDO PROCEDIMIENTOS Y FORMATOS, RESPONSABLE Y PERIODICIDAD, ACCIONES ANTE POSIBLES DESVIACIONES)</t>
  </si>
  <si>
    <t xml:space="preserve">Diseñar políticas, estrategias e instrumentos de comunicación interna y externa que garanticen la efectividad en la divulgación de los planes, programas y proyectos de la entidad,  con el fin de que la información y la comunicación  sea adecuada a las necesidades específicas de los usuarios, ciudadanía y partes interesadas.
</t>
  </si>
  <si>
    <t xml:space="preserve">Diseñar políticas, estrategias e instrumentos de comunicación interna y externa que garanticen la efectividad en la divulgación de los planes, programas y proyectos de la entidad,  con el fin de que la información y la comunicación  sea adecuada a las necesidades específicas de los usuarios, ciudadanía y partes interesadas.
</t>
  </si>
  <si>
    <t>Inoportuna  divulgación del portafolio de servicios y  la gestión de la entidad   a la ciudadanía y partes interesadas  en el marco de la normatividad vigente,  los objetivos y metas institucionales.</t>
  </si>
  <si>
    <t>Las diferentes acciones que hacen que a la Oficina Asesora de Comunicaciones no llegue la información veraz y oportunamente ocasionando que la divulgación de la gestión de la entidad se haga en un tiempo no adecuado.</t>
  </si>
  <si>
    <t>Deficiencias en la planeación de actividades de la OAC y pérdida  de oportunidades para dar a conocer el quehacer y la gestión de la entidad.
Bajo conocimiento de la entidad entre su  público objetivo.
Afectación de la imagen de la entidad debido a la baja recordación y desconocimiento de su quehacer misional. 
Posicionamiento equivocado de la  gestión del IPES ante la ciudadanía generado por  desinformación o información errónea.
Entrega de información errada en lo referente a datos estadísticos publicados por la Entidad.
Pérdida de credibilidad por parte de fuentes y públicos objetivos.
Reducción de las oportunidades de divulgación de la información sobre la gestión institucional de la entidad y por lo tanto bajo posicionamiento, baja recordación de marca y poco reconocimiento institucional.</t>
  </si>
  <si>
    <t xml:space="preserve"> </t>
  </si>
  <si>
    <t xml:space="preserve">Preservación y perdida de la información generado por la gestión del proceso de comunicaciones </t>
  </si>
  <si>
    <t>Enero de 2019</t>
  </si>
  <si>
    <t>Diciembre de 2019</t>
  </si>
  <si>
    <t xml:space="preserve">Correo electrónico
Acta de reunión  
 FO - SO39 ORDEN DE SERVICIO Y/O APOYO.
</t>
  </si>
  <si>
    <t>Comunicador Social 
Periodista 
Profesional de la Oficina Asesora de Comunicaciones</t>
  </si>
  <si>
    <t>El auxiliar
La secretaria 
El profesional encargado</t>
  </si>
  <si>
    <t xml:space="preserve">1. La información no llega o llega de manera parcial o incorrecta a los grupos de valor y las partes interesadas
2. Incumplimiento del Manual de Comunicaciones que establece que las áreas deben informar mensualmente las actividades y acciones que requieran el apoyo de comunicaciones.
3.  Realimentación no oportuna de la información divulgada en los comites 
4. No se revisan y articulan los aspectos relacionados con la guía editorial para la publicación de contenidos en la página web del IPES. 
</t>
  </si>
  <si>
    <t xml:space="preserve">Los colaboradores de la Oficina no alimentan la carpeta (IPES) de manera oportuna y adecuada </t>
  </si>
  <si>
    <t xml:space="preserve">
Pérdida de información referente a la gestión de comunicaciones.
Falta de socialización del contenido elaborado por cada profesional de la OAC.
Desorganización de la información de cada profesional ocasionando pérdida de tiempo a la hora de realizar sus actividades.
</t>
  </si>
  <si>
    <t xml:space="preserve">
1. No adopción de directrices en materia de gestión documental.
2. Desconocimiento de la Política de Seguridad de la información
</t>
  </si>
  <si>
    <t>Archivos digitales, actas, lista de asistencia</t>
  </si>
  <si>
    <t>El colaborador encargado</t>
  </si>
  <si>
    <t>Lista de asistencia</t>
  </si>
  <si>
    <t xml:space="preserve">
Se revisa de manera permanente la información emitida por las dependencias con la que se va a divulgar; dicha actividad es realizada por el  periodista o profesional de comunicaciones, quien en el marco del procedimiento PR-046: USO EFECTIVO DE LA INFORMACIÓN EN EL INSTITUTO PARA LA ECONOMÍA SOCIAL -IPES y del Formato FO - FO39 ORDEN DE SERVICIO Y/O APOYO  analiza que la información y las estadísticas entregadas por las áreas esten respaldadas por la firma del subdirector, con el fin de contemplar la pertinencia,  analizar el impacto   y  definir los canales para socializarla a los públicos de interés.  
En caso de que  la información a divulgar no cumpla con los parámetros establecidos se  citará vía correo electrónico a la subdirección encargada o se solicitará ampliar la información vía correo electrónico. Como evidencia queda el correo electrónico o documento con la firma. 
De no cumplirse con ninguno de los parámetros establecidos se solicitará la información a través de un memorando.</t>
  </si>
  <si>
    <t xml:space="preserve">Los comunicadores sociales y profesionales de la Oficina Asesora de Comunicaciones revisarán que se cumpla con todo lo establecido en el Formato FO - SO39 ORDEN DE SERVICIO Y/O APOYO.
Si el formato no cumple con toda la información los periodistas enviarán un correo electrónico solicitando ampliar el contenido o citando a los funcionarios de la Subdirección encargada.
</t>
  </si>
  <si>
    <t xml:space="preserve">El auxiliar, la secretaria o el profesional encargado debe enviar un correo electrónico cinco días antes a cada subdirección para recordar el envío de las actividades y eventos que deben cubrirse periodísticamente.
Cuando el Formato de Cronograma llegue a la OAC la persona encargada de esta actividad debe organizar toda la información en un solo documento y con éste todo el equipo de Comunicaciones y el IPES estará informado.
Cuando a la OAC llega el Formato FO - O39 ORDEN DE SERVICIO Y/O APOYO, el jefe de la Oficina debe delegar el profesional a realizar dicha actividad. 
</t>
  </si>
  <si>
    <t>Correo electrónico
Memorando con entrega física del 
FO-196 “Cronograma de Actividades 
 FO - SO39 ORDEN DE SERVICIO Y/O APOYO.
Memorando reiterando la entrega del cronograma</t>
  </si>
  <si>
    <t xml:space="preserve">PORCENTAJE DE ORDENES DE SERVICIO EFECTIVAS
</t>
  </si>
  <si>
    <t xml:space="preserve">NÚMERO DE ORDENES DE SERVICIOS EMITIDOS POR LOS DIFERENTES PROCESOS DE ACUERDO A LOS REQUERIMIENTOS O EVENTOS PROGRAMADOS </t>
  </si>
  <si>
    <t>Se revisa los primeros cinco días de cada mes la lista de actividades y acciones emitidas por las dependencias a la OAC,  que lleguen radicadas con memorando y el formato: FO-196 “Cronograma de Actividades”.
Dicha actividad es realizada  por el auxiliar, la secretaria o el profesional que delegue el jefe de la Oficina Asesora de Comunicaciones.  
Y aunque se informe la actividad con el formato FO - 196, se debe sollicitar vía OSA FO 039 el cubrimiento periodístico ocho días hábiles antes y con la firma del subdirector, ya que en muchas ocasiones los eventos se cancelan, se modifica día y hora, o no es necesario el apoyo de la OAC.
Como evidencia queda el archivo con la lista de actividades en el Drive  los formatos FO-196 y FO-039.
En caso de no enviarse el cronograma de actividades en el formato FO - 196, se debe enviar un memorando solicitando la información.</t>
  </si>
  <si>
    <t xml:space="preserve">
Actualizar de manera permanente el inventario documental de archivos digitales y físicos (Drive de Fotos, Archivo de memorandos y el de OSAS); dicha actividad es realizada por el colaborador contratado por el jefe de la Oficina Asesora de Comunicaciones. Como evidencia quedan los archivos de ubicados en el Drive de la Oficina y las carpetas en físico de las OSAS y de los Memorandos. Adicional a esta actividad la OAC solicitará vía correo electrónico mesas de trabajo en temas de archivística al área de Gestión Documental para adoptar correctamente los lineamientos establecidos en esta materia. 
En caso de no realizarce la capacitación solicitada, el jefe de la OAC solicita vía memorando la actualización.</t>
  </si>
  <si>
    <t xml:space="preserve">La OAC gestiona con el área de Tecnología mesas de trabajo  para que la OAC apropie los conocimientos frente a Backup, generación y recuperación de contenido, protección del intercambio de información, entre otros. Con esto se asegure que el contenido derivado por la Oficina cumpla con los parámetros de seguridad necesarios para su archivo. Esta solicitud debe realizarce dos veces al año vía correo electronico y deben participar los funcionarios y colaboradores de la OAC. Como evidencia queda la lista de asistencia y el correo de solicitud.
De no realizarce la capacitación se debe enviar vía memorando la solicitud al área de Tecnología.
</t>
  </si>
  <si>
    <t xml:space="preserve">Asignar a un responsable de la actualización de la información del archivo digital y físico de la OAC (OSAS, memorandos, fotos y videos). Esa persona debe realizar esta tarea permanentemente y asimismo es necesario que deje como evidencia los archivos digitales con la información en el Drive. 
Adicional a esto, el colaborador debe solicitar al área de Gestión Documental dos mesas de trabajo para la OAC y así adoptar correctamente los lineamientos establecidos en esta materia. </t>
  </si>
  <si>
    <t>El colaborador o profesional que el jefe de la OAC delegue, debe solicitar al área de Sistemas dos mesas de trabajo en Tecnología de la Información para que la OAC identifique nuevas alternativas de almacenamiento de información para optimizar los recursos y disminuir la pérdida de la información.
La capacitación debe realizarce dos veces al año. 
Deben participar todos los colaboradores y funcionarios.</t>
  </si>
  <si>
    <t>2 mesas de trabajo al año en temas de actualización en Gestión Documental</t>
  </si>
  <si>
    <t>2 mesas de trabajo al año en temas de tecnología de la información.</t>
  </si>
  <si>
    <t>Documento en Google Drive: 
https://docs.google.com/spreadsheets/d/1YVLMb0MAYzKUILxYTFAMId1QelixDc82bC4GAmJf7S4/edit#gid=0</t>
  </si>
  <si>
    <t>El 23 de agosto de 2019 se realizó una mesa de trabajo con funcionarios de la Oficina de Gestión Documental y todos los colaboradores y funcionarios de la Oficina Asesora de Comunicaciones en la que se estructuraron actividades y tareas para implementar en el archivo de documentación y audiovisual (fotos-videos) de la OAC.</t>
  </si>
  <si>
    <t>1 mesa de trabajo en temas de Gestión Documental</t>
  </si>
  <si>
    <t xml:space="preserve">1 mesa de trabajo en temas de tecnología de la información </t>
  </si>
  <si>
    <t xml:space="preserve">En los meses de enero, febrero, marzo y abril de 2019  se hicieron efectivas 268 Ordenes de Apoyo y/o Servicios (FO - SO39). 
</t>
  </si>
  <si>
    <t xml:space="preserve">En los meses de enero, febrero, marzo y abril de 2019  llegaron a la Oficina Asesora de Comunicaciones 293 Ordenes de Apoyo y/o Servicios (FO - SO39). Para el cubrimiento periodístico, elaboración de diseños, toma de fotografías, apoyo logístico para eventos de la entidad, entre otros.
</t>
  </si>
  <si>
    <t xml:space="preserve">En los meses de mayo, junio, julio y agosto de 2019  llegaron a la Oficina Asesora de Comunicaciones 324 Ordenes de Apoyo y/o Servicios (FO - SO39). Para elaborción de diseños, impresiones, redacción de comunicados o cubrimientos periodísticos.
</t>
  </si>
  <si>
    <t>312 ordenes de apoyo efectivas (FO - SO39)</t>
  </si>
  <si>
    <t>324 ordenes de apoyo emitidos (FO - SO39)</t>
  </si>
  <si>
    <t>268 ordenes de apoyo efectivas (FO - SO39)</t>
  </si>
  <si>
    <t>293 Ordenes de servicios emitidos (FO - SO39)</t>
  </si>
  <si>
    <t>En este periodo del año no se adelntó esta actividad</t>
  </si>
  <si>
    <t>N/A</t>
  </si>
  <si>
    <t>El 21 de agosto de 2019 el equipo de la OAC participó en una mesa de trabajo en la que funcionarios de la Oficina de Sistemas explicaron las buenas prácticas y se dieron varios tips de seguridad informática.  Con lo anterior, los funcionarios se comprometieron a llevar a cabo todo lo que se informó.</t>
  </si>
  <si>
    <r>
      <t>En los meses de mayo, junio, julio y agosto de 2019  se hicieron efectivas 312</t>
    </r>
    <r>
      <rPr>
        <b/>
        <sz val="11"/>
        <rFont val="Arial"/>
        <family val="2"/>
      </rPr>
      <t xml:space="preserve"> </t>
    </r>
    <r>
      <rPr>
        <sz val="11"/>
        <rFont val="Arial"/>
        <family val="2"/>
      </rPr>
      <t xml:space="preserve">Ordenes de Apoyo y/o Servicios (FO - SO39). 
</t>
    </r>
  </si>
  <si>
    <t>En este link se encuentra acta y lista de asistencia.    
  https://drive.google.com/drive/folders/1IgwKTsAtaT1h7keOdDyhwzHJ9N4ohrkF</t>
  </si>
  <si>
    <t>En este link se encuentra acta y lista de asistencia.     https://drive.google.com/drive/folders/115sCHlL8gwfLEd2ZeK88-bR5ldZFPopX</t>
  </si>
  <si>
    <t xml:space="preserve">N.A.
</t>
  </si>
  <si>
    <t xml:space="preserve">Entrega de información incompleta por parte de las áreas a la OAC  Falta de aprobación de la información por parte de las áreas  Falta de directrices en materia de gestión documental y de seguridad de la información
</t>
  </si>
  <si>
    <t xml:space="preserve">Inoportuna  divulgación del portafolio de servicios y  la gestión de la entidad   a la ciudadanía en el marco de la normatividad vigente y los objetivos y metas institucionales.
</t>
  </si>
  <si>
    <t xml:space="preserve">Procedimientos y formatos no socializados   Falta de articulación con las dependencias del IPES frente a la gestión de la página web e intranet
</t>
  </si>
  <si>
    <t xml:space="preserve">La información interna y externa no llega o llega de manera parcial o incorrecta a los grupos de valor y  partes interesadas  Inoportuna  divulgación del portafolio de servicios y  la gestión de la entidad   a la ciudadanía en el marco de la normatividad vigente y los objetivos y metas institucionales.
</t>
  </si>
  <si>
    <t xml:space="preserve">Alta rotación de personal, por tanto falta de continuidad y perdida de la memoria institucional
</t>
  </si>
  <si>
    <t xml:space="preserve">La información interna y externa no llega o llega de manera parcial o incorrecta a los grupos de valor y  partes interesadas </t>
  </si>
  <si>
    <t xml:space="preserve">Cambio de administración  que impliquen nuevas directrices, ajustes en el programa anual de auditorías
</t>
  </si>
  <si>
    <t xml:space="preserve">Implementación inoportuna del programa anual de auditorias  
</t>
  </si>
  <si>
    <t xml:space="preserve">Falta de oportunidad en adquisición hardware y software  Inadecuada aplicación de una política para la salvaguarda de la información 
Falta de soporte técnico de los equipos responsables de la seguridad de la información que permita su correcto funcionamiento y prevenga la pérdida de información 
</t>
  </si>
  <si>
    <t xml:space="preserve">Perdida de integridad Perdida de disponibilidad  Perdida de confidencialidad  Preservación y perdida de la información y el conocimiento generado por la gestión institucional del proceso de  comunicaciones 
</t>
  </si>
  <si>
    <t xml:space="preserve">INDICADOR/ INDICE </t>
  </si>
  <si>
    <t>AÑO:</t>
  </si>
  <si>
    <t>FECHA DE ACTUALIZACIÓN:</t>
  </si>
  <si>
    <t>Creación del documento</t>
  </si>
  <si>
    <t>31 de enero de 2018</t>
  </si>
  <si>
    <t>19 de febrero de 2018</t>
  </si>
  <si>
    <t>Se realiza cambio total de la estructura de la matriz en el marco del Modelo Integrado de Planeación y Gestión - MIPG y teniendo en cuenta los establecido en la Guía para la administración del riesgo y el diseño de controles en entidades públicas - Riesgos de gestión, corrupción y seguridad digital - Versión 4 - Octubre de 2018.</t>
  </si>
  <si>
    <t>Ambiental</t>
  </si>
  <si>
    <t>La información externa no llega o llega de manera parcial o incorrecta a los grupos de valor y  partes interesadas_x000B_
_x000B_Posicionamiento equivocado de la  gestión del IPES  ante la ciudadanía generado por  desinformación o información errónea</t>
  </si>
  <si>
    <t>Posicionamiento equivocado de la  gestión del IPES  ante la ciudadanía generado por  desinformación o información errónea</t>
  </si>
  <si>
    <t xml:space="preserve">Cambios normativos que impliquen nuevas directrices, ajustes en programas y proyectos_x000B_
Lineamientos externos direccionados por la Alcaldía Mayor de Bogotá </t>
  </si>
  <si>
    <t>_x000B_Percepción negativa del IPES por parte de los usuarios de los servicios prestados por la entidad_x000B_
_x000B_Desinformación o mala imagen institucional</t>
  </si>
  <si>
    <t>La información interna y externa no llega o llega de manera parcial o incorrecta a los grupos de valor y  partes interesadas_x000B__x000B_
Inoportuna  divulgación del portafolio de servicios y  la gestión de la entidad   a la ciudadanía en el marco de la normatividad vigente y los objetivos y metas institucionales.</t>
  </si>
  <si>
    <t xml:space="preserve">Nuevas plataformas tecnológicas distritales que impliquen cambios de la infraestructura tecnológica  y la manera de informar y divulgar la información de la  entidad
Inclusión de contenido de interés del distrito (otras entidades) en las redes sociales del IPES, ocasionando perdida de identidad del IPES 
</t>
  </si>
  <si>
    <t>La información interna y externa no llega o llega de manera parcial o incorrecta a los grupos de valor y  partes interesadas</t>
  </si>
  <si>
    <t>Disminución en el Presupuesto asignado a la entidad._x000B__x000B_
Baja imagen comercial de cada una de las alternativas.</t>
  </si>
  <si>
    <t>Posicionamiento equivocado de la  gestión del IPES  ante la ciudadanía generado por  desinformación o información errónea_x000B_
_x000B_Inoportuna  divulgación del portafolio de servicios y  la gestión de la entidad   a la ciudadanía en el marco de la normatividad vigente y los objetivos y metas institucionales</t>
  </si>
  <si>
    <t>Alta rotación de personal, por tanto falta de continuidad y perdida de la memoria institucional</t>
  </si>
  <si>
    <t>Falta de procesos de inducción al personal encargado de divulgar la información interna y externa</t>
  </si>
  <si>
    <t>Incumplimiento de la politica de comunicaciones que establece que las áreas deben informar mensualmente las actividades y acciones que requieran el apoyo de comunicaciones</t>
  </si>
  <si>
    <t>Inoportuna  divulgación del portafolio de servicios y  la gestión de la entidad   a la ciudadanía en el marco de la normatividad vigente y los objetivos y metas institucionales.</t>
  </si>
  <si>
    <t>Limitaciones de presupuesto, recurso humano  y equipos de comunicaciones. _x000B__x000B_
Falta de recursos económicos y técnicos para la producción de material impreso, material publicitario, audiovisual y de logística para diferentes tipos de eventos</t>
  </si>
  <si>
    <t xml:space="preserve">La información interna y externa no llega o llega de manera parcial o incorrecta a los grupos de valor y  partes interesadas_x000B__x000B_
Inoportuna  divulgación del portafolio de servicios y  la gestión de la entidad   a la ciudadanía en el marco de la normatividad vigente y los objetivos y metas institucionales.
</t>
  </si>
  <si>
    <t xml:space="preserve">Falencias en la implementación de estrategias de divlgación de  información interna y publicidad de  plazas y puntos comerciales _x000B_
_x000B_Falta de mecanismos de conversión de información a medios más modernos_x000B__x000B_
Equipos que no cumplen con las especificaciones técnicas requeridas para el correcto desempeño de las labores de la OAC_x000B__x000B_
Falta de capacidad de almacenamiento
</t>
  </si>
  <si>
    <t>La información interna y externa no llega o llega de manera parcial o incorrecta a los grupos de valor y  partes interesadas_x000B__x000B_
Inoportuna  divulgación del portafolio de servicios y  la gestión de la entidad   a la ciudadanía en el marco de la normatividad vigente y los objetivos y metas institucionales.</t>
  </si>
  <si>
    <t>Cultura de no participación de los funcionarios y contratistas en las estrategias de divulgación y apropiación de la información interna y externa de la entidad_x000B__x000B_
Uso inadecuado de canales de información_x000B__x000B_</t>
  </si>
  <si>
    <t>31 de agosto de 2018</t>
  </si>
  <si>
    <t>30 de septiembre de 2019</t>
  </si>
  <si>
    <t xml:space="preserve">Modificación de los riesgos asociados </t>
  </si>
  <si>
    <t xml:space="preserve">Actualización de los riesgos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</si>
</sst>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46" x14ac:knownFonts="1">
    <font>
      <sz val="11"/>
      <color theme="1"/>
      <name val="Calibri"/>
      <family val="2"/>
      <scheme val="minor"/>
    </font>
    <font>
      <sz val="11"/>
      <color theme="1"/>
      <name val="Arial"/>
      <family val="2"/>
    </font>
    <font>
      <b/>
      <sz val="11"/>
      <color theme="1"/>
      <name val="Arial"/>
      <family val="2"/>
    </font>
    <font>
      <sz val="10"/>
      <color theme="1"/>
      <name val="Arial"/>
      <family val="2"/>
    </font>
    <font>
      <sz val="10"/>
      <name val="Arial"/>
      <family val="2"/>
    </font>
    <font>
      <b/>
      <sz val="10"/>
      <color theme="1"/>
      <name val="Arial"/>
      <family val="2"/>
    </font>
    <font>
      <sz val="11"/>
      <color theme="1"/>
      <name val="Calibri"/>
      <family val="2"/>
      <scheme val="minor"/>
    </font>
    <font>
      <b/>
      <sz val="13"/>
      <color theme="1"/>
      <name val="Arial"/>
      <family val="2"/>
    </font>
    <font>
      <b/>
      <sz val="20"/>
      <color theme="1"/>
      <name val="Arial"/>
      <family val="2"/>
    </font>
    <font>
      <sz val="11"/>
      <name val="Arial"/>
      <family val="2"/>
    </font>
    <font>
      <sz val="12"/>
      <color theme="1"/>
      <name val="Arial"/>
      <family val="2"/>
    </font>
    <font>
      <b/>
      <sz val="11"/>
      <color theme="1"/>
      <name val="Calibri"/>
      <family val="2"/>
      <scheme val="minor"/>
    </font>
    <font>
      <u/>
      <sz val="11"/>
      <color theme="10"/>
      <name val="Calibri"/>
      <family val="2"/>
    </font>
    <font>
      <sz val="10"/>
      <color theme="1"/>
      <name val="Calibri"/>
      <family val="2"/>
      <scheme val="minor"/>
    </font>
    <font>
      <sz val="9"/>
      <color theme="1"/>
      <name val="Arial Narrow"/>
      <family val="2"/>
    </font>
    <font>
      <b/>
      <sz val="9"/>
      <color indexed="81"/>
      <name val="Tahoma"/>
      <family val="2"/>
    </font>
    <font>
      <sz val="9"/>
      <color indexed="81"/>
      <name val="Tahoma"/>
      <family val="2"/>
    </font>
    <font>
      <b/>
      <sz val="11"/>
      <name val="Calibri"/>
      <family val="2"/>
      <scheme val="minor"/>
    </font>
    <font>
      <sz val="10"/>
      <color theme="1"/>
      <name val="Arial Narrow"/>
      <family val="2"/>
    </font>
    <font>
      <b/>
      <sz val="14"/>
      <color theme="0"/>
      <name val="Arial"/>
      <family val="2"/>
    </font>
    <font>
      <b/>
      <sz val="11"/>
      <color rgb="FFFFFFFF"/>
      <name val="Arial"/>
      <family val="2"/>
    </font>
    <font>
      <b/>
      <sz val="11"/>
      <color rgb="FF0D0D0D"/>
      <name val="Arial"/>
      <family val="2"/>
    </font>
    <font>
      <sz val="10"/>
      <name val="Calibri"/>
      <family val="2"/>
    </font>
    <font>
      <b/>
      <sz val="24"/>
      <name val="Arial"/>
      <family val="2"/>
    </font>
    <font>
      <b/>
      <sz val="24"/>
      <name val="Calibri"/>
      <family val="2"/>
    </font>
    <font>
      <sz val="12"/>
      <name val="Calibri"/>
      <family val="2"/>
    </font>
    <font>
      <b/>
      <sz val="12"/>
      <name val="Calibri"/>
      <family val="2"/>
    </font>
    <font>
      <sz val="11"/>
      <name val="Calibri"/>
      <family val="2"/>
    </font>
    <font>
      <sz val="16"/>
      <name val="Calibri"/>
      <family val="2"/>
    </font>
    <font>
      <b/>
      <sz val="16"/>
      <name val="Cambria"/>
      <family val="1"/>
      <scheme val="major"/>
    </font>
    <font>
      <b/>
      <sz val="14"/>
      <name val="Cambria"/>
      <family val="1"/>
      <scheme val="major"/>
    </font>
    <font>
      <sz val="14"/>
      <name val="Cambria"/>
      <family val="1"/>
      <scheme val="major"/>
    </font>
    <font>
      <sz val="14"/>
      <color theme="1"/>
      <name val="Cambria"/>
      <family val="1"/>
      <scheme val="major"/>
    </font>
    <font>
      <sz val="9"/>
      <color theme="1"/>
      <name val="Cambria"/>
      <family val="1"/>
      <scheme val="major"/>
    </font>
    <font>
      <sz val="11"/>
      <color rgb="FFFF0000"/>
      <name val="Arial"/>
      <family val="2"/>
    </font>
    <font>
      <sz val="11"/>
      <color rgb="FF000000"/>
      <name val="Arial"/>
      <family val="2"/>
    </font>
    <font>
      <sz val="11"/>
      <name val="Calibri"/>
      <family val="2"/>
      <scheme val="minor"/>
    </font>
    <font>
      <u/>
      <sz val="11"/>
      <color theme="10"/>
      <name val="Calibri"/>
      <family val="2"/>
      <scheme val="minor"/>
    </font>
    <font>
      <u/>
      <sz val="11"/>
      <name val="Calibri"/>
      <family val="2"/>
      <scheme val="minor"/>
    </font>
    <font>
      <b/>
      <sz val="14"/>
      <name val="Arial"/>
      <family val="2"/>
    </font>
    <font>
      <b/>
      <sz val="11"/>
      <name val="Arial"/>
      <family val="2"/>
    </font>
    <font>
      <b/>
      <sz val="20"/>
      <name val="Arial"/>
      <family val="2"/>
    </font>
    <font>
      <b/>
      <sz val="13"/>
      <name val="Arial"/>
      <family val="2"/>
    </font>
    <font>
      <b/>
      <sz val="10"/>
      <name val="Arial"/>
      <family val="2"/>
    </font>
    <font>
      <sz val="12"/>
      <name val="Arial"/>
      <family val="2"/>
    </font>
    <font>
      <b/>
      <sz val="12"/>
      <color theme="1"/>
      <name val="Arial"/>
      <family val="2"/>
    </font>
  </fonts>
  <fills count="36">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AFAF"/>
        <bgColor indexed="64"/>
      </patternFill>
    </fill>
    <fill>
      <patternFill patternType="solid">
        <fgColor theme="0" tint="-0.14999847407452621"/>
        <bgColor indexed="64"/>
      </patternFill>
    </fill>
    <fill>
      <patternFill patternType="solid">
        <fgColor rgb="FF00B0F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AFBDD"/>
        <bgColor indexed="64"/>
      </patternFill>
    </fill>
    <fill>
      <patternFill patternType="solid">
        <fgColor theme="0"/>
        <bgColor indexed="64"/>
      </patternFill>
    </fill>
    <fill>
      <patternFill patternType="solid">
        <fgColor rgb="FFE0E0E0"/>
        <bgColor indexed="64"/>
      </patternFill>
    </fill>
    <fill>
      <patternFill patternType="solid">
        <fgColor rgb="FF339966"/>
        <bgColor indexed="64"/>
      </patternFill>
    </fill>
    <fill>
      <patternFill patternType="solid">
        <fgColor rgb="FF0000FF"/>
        <bgColor indexed="64"/>
      </patternFill>
    </fill>
    <fill>
      <patternFill patternType="solid">
        <fgColor theme="4"/>
        <bgColor indexed="64"/>
      </patternFill>
    </fill>
    <fill>
      <patternFill patternType="solid">
        <fgColor rgb="FF5B9BD5"/>
        <bgColor indexed="64"/>
      </patternFill>
    </fill>
    <fill>
      <patternFill patternType="solid">
        <fgColor theme="9" tint="-0.249977111117893"/>
        <bgColor indexed="64"/>
      </patternFill>
    </fill>
    <fill>
      <patternFill patternType="solid">
        <fgColor rgb="FFDDDDDD"/>
        <bgColor indexed="64"/>
      </patternFill>
    </fill>
    <fill>
      <patternFill patternType="solid">
        <fgColor theme="9" tint="0.59999389629810485"/>
        <bgColor indexed="64"/>
      </patternFill>
    </fill>
    <fill>
      <patternFill patternType="solid">
        <fgColor rgb="FFFFE0C1"/>
        <bgColor indexed="64"/>
      </patternFill>
    </fill>
    <fill>
      <patternFill patternType="solid">
        <fgColor rgb="FFDBB7FF"/>
        <bgColor indexed="64"/>
      </patternFill>
    </fill>
    <fill>
      <patternFill patternType="solid">
        <fgColor rgb="FFCDECFF"/>
        <bgColor indexed="64"/>
      </patternFill>
    </fill>
    <fill>
      <patternFill patternType="solid">
        <fgColor rgb="FFC2CCFE"/>
        <bgColor indexed="64"/>
      </patternFill>
    </fill>
    <fill>
      <patternFill patternType="solid">
        <fgColor rgb="FFAFEBAF"/>
        <bgColor indexed="64"/>
      </patternFill>
    </fill>
    <fill>
      <patternFill patternType="solid">
        <fgColor rgb="FFEDD7E0"/>
        <bgColor indexed="64"/>
      </patternFill>
    </fill>
    <fill>
      <patternFill patternType="solid">
        <fgColor rgb="FFC9C9FF"/>
        <bgColor indexed="64"/>
      </patternFill>
    </fill>
    <fill>
      <patternFill patternType="solid">
        <fgColor rgb="FF97BAFF"/>
        <bgColor indexed="64"/>
      </patternFill>
    </fill>
    <fill>
      <patternFill patternType="solid">
        <fgColor rgb="FFABFFFF"/>
        <bgColor indexed="64"/>
      </patternFill>
    </fill>
    <fill>
      <patternFill patternType="solid">
        <fgColor rgb="FFFFFF8F"/>
        <bgColor indexed="64"/>
      </patternFill>
    </fill>
    <fill>
      <patternFill patternType="solid">
        <fgColor rgb="FFDFFFD5"/>
        <bgColor indexed="64"/>
      </patternFill>
    </fill>
    <fill>
      <patternFill patternType="solid">
        <fgColor rgb="FFFECBC2"/>
        <bgColor indexed="64"/>
      </patternFill>
    </fill>
    <fill>
      <patternFill patternType="solid">
        <fgColor theme="8" tint="0.39997558519241921"/>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medium">
        <color rgb="FF000000"/>
      </right>
      <top style="medium">
        <color indexed="64"/>
      </top>
      <bottom style="medium">
        <color indexed="64"/>
      </bottom>
      <diagonal/>
    </border>
    <border>
      <left style="hair">
        <color theme="3"/>
      </left>
      <right style="hair">
        <color theme="3"/>
      </right>
      <top/>
      <bottom style="hair">
        <color theme="3"/>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7">
    <xf numFmtId="0" fontId="0" fillId="0" borderId="0"/>
    <xf numFmtId="0" fontId="4" fillId="0" borderId="0"/>
    <xf numFmtId="9" fontId="6" fillId="0" borderId="0" applyFont="0" applyFill="0" applyBorder="0" applyAlignment="0" applyProtection="0"/>
    <xf numFmtId="0" fontId="6" fillId="0" borderId="0"/>
    <xf numFmtId="0" fontId="12" fillId="0" borderId="0" applyNumberFormat="0" applyFill="0" applyBorder="0" applyAlignment="0" applyProtection="0">
      <alignment vertical="top"/>
      <protection locked="0"/>
    </xf>
    <xf numFmtId="0" fontId="4" fillId="0" borderId="0"/>
    <xf numFmtId="0" fontId="37" fillId="0" borderId="0" applyNumberFormat="0" applyFill="0" applyBorder="0" applyAlignment="0" applyProtection="0"/>
  </cellStyleXfs>
  <cellXfs count="578">
    <xf numFmtId="0" fontId="0" fillId="0" borderId="0" xfId="0"/>
    <xf numFmtId="0" fontId="1" fillId="0" borderId="0" xfId="0" applyFont="1"/>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3" fillId="4" borderId="1" xfId="0" applyFont="1" applyFill="1" applyBorder="1" applyAlignment="1">
      <alignment vertical="center" wrapText="1"/>
    </xf>
    <xf numFmtId="0" fontId="1" fillId="0" borderId="1" xfId="0" applyFont="1" applyBorder="1"/>
    <xf numFmtId="0" fontId="3" fillId="5" borderId="1" xfId="0" applyFont="1" applyFill="1" applyBorder="1" applyAlignment="1">
      <alignment vertical="center" wrapText="1"/>
    </xf>
    <xf numFmtId="0" fontId="3" fillId="6" borderId="1" xfId="0" applyFont="1" applyFill="1" applyBorder="1" applyAlignment="1">
      <alignment vertical="center" wrapText="1"/>
    </xf>
    <xf numFmtId="0" fontId="3" fillId="0" borderId="0" xfId="0" applyFont="1" applyAlignment="1">
      <alignment vertical="center" wrapText="1"/>
    </xf>
    <xf numFmtId="0" fontId="5" fillId="11"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Alignment="1">
      <alignment horizontal="justify" vertical="center" wrapText="1"/>
    </xf>
    <xf numFmtId="0" fontId="1" fillId="14" borderId="1" xfId="0" applyFont="1" applyFill="1" applyBorder="1" applyAlignment="1">
      <alignment horizontal="justify" vertical="center" wrapText="1"/>
    </xf>
    <xf numFmtId="0" fontId="3" fillId="0" borderId="1" xfId="0" applyFont="1" applyBorder="1" applyAlignment="1" applyProtection="1">
      <alignment horizontal="justify" vertical="center" wrapText="1"/>
    </xf>
    <xf numFmtId="0" fontId="3" fillId="0" borderId="0" xfId="0" applyFont="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9" fontId="1" fillId="0" borderId="1" xfId="2" applyNumberFormat="1" applyFont="1" applyBorder="1" applyAlignment="1">
      <alignment horizontal="center" vertical="center" wrapText="1"/>
    </xf>
    <xf numFmtId="0" fontId="3" fillId="0" borderId="1" xfId="0" applyFont="1" applyBorder="1" applyAlignment="1">
      <alignment horizontal="justify" vertical="center" wrapText="1"/>
    </xf>
    <xf numFmtId="9" fontId="10" fillId="0" borderId="1" xfId="2" applyNumberFormat="1" applyFont="1" applyFill="1" applyBorder="1" applyAlignment="1">
      <alignment horizontal="center" vertical="center" wrapText="1"/>
    </xf>
    <xf numFmtId="9" fontId="10" fillId="0" borderId="1" xfId="2" applyNumberFormat="1" applyFont="1" applyBorder="1" applyAlignment="1">
      <alignment horizontal="center" vertical="center" wrapText="1"/>
    </xf>
    <xf numFmtId="14" fontId="1" fillId="0" borderId="1" xfId="0" applyNumberFormat="1" applyFont="1" applyBorder="1" applyAlignment="1">
      <alignment horizontal="justify" vertical="center" wrapText="1"/>
    </xf>
    <xf numFmtId="0" fontId="0" fillId="0" borderId="1" xfId="0" applyBorder="1" applyAlignment="1">
      <alignment horizontal="center" vertical="center"/>
    </xf>
    <xf numFmtId="0" fontId="0" fillId="0" borderId="0" xfId="0" applyAlignment="1">
      <alignment wrapText="1"/>
    </xf>
    <xf numFmtId="0" fontId="0" fillId="0" borderId="0" xfId="0" applyAlignment="1">
      <alignment vertical="center" wrapText="1"/>
    </xf>
    <xf numFmtId="0" fontId="11" fillId="0" borderId="0" xfId="0" applyFont="1" applyAlignment="1">
      <alignment vertical="center" wrapText="1"/>
    </xf>
    <xf numFmtId="0" fontId="14" fillId="15" borderId="12"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0" xfId="0" applyFont="1" applyFill="1" applyBorder="1" applyAlignment="1">
      <alignment horizontal="center" vertical="center" wrapText="1"/>
    </xf>
    <xf numFmtId="0" fontId="14" fillId="15" borderId="11" xfId="0" applyFont="1" applyFill="1" applyBorder="1" applyAlignment="1">
      <alignment horizontal="center" vertical="center" wrapText="1"/>
    </xf>
    <xf numFmtId="0" fontId="14" fillId="15" borderId="17" xfId="0" applyFont="1" applyFill="1" applyBorder="1" applyAlignment="1">
      <alignment horizontal="justify" vertical="center" wrapText="1"/>
    </xf>
    <xf numFmtId="0" fontId="14" fillId="16" borderId="17" xfId="0" applyFont="1" applyFill="1" applyBorder="1" applyAlignment="1">
      <alignment horizontal="center" vertical="center" wrapText="1"/>
    </xf>
    <xf numFmtId="0" fontId="14" fillId="17" borderId="1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15" borderId="12" xfId="0" applyFont="1" applyFill="1" applyBorder="1" applyAlignment="1">
      <alignment horizontal="justify" vertical="center" wrapText="1"/>
    </xf>
    <xf numFmtId="0" fontId="14" fillId="2" borderId="12" xfId="0" applyFont="1" applyFill="1" applyBorder="1" applyAlignment="1">
      <alignment vertical="center" wrapText="1"/>
    </xf>
    <xf numFmtId="0" fontId="14" fillId="0" borderId="11" xfId="0" applyFont="1" applyBorder="1" applyAlignment="1">
      <alignment horizontal="center" vertical="center" wrapText="1"/>
    </xf>
    <xf numFmtId="0" fontId="14" fillId="0" borderId="11" xfId="0" applyFont="1" applyBorder="1" applyAlignment="1">
      <alignment vertical="center" wrapText="1"/>
    </xf>
    <xf numFmtId="0" fontId="14" fillId="0" borderId="11" xfId="0" applyFont="1" applyFill="1" applyBorder="1" applyAlignment="1">
      <alignment vertical="center" wrapText="1"/>
    </xf>
    <xf numFmtId="0" fontId="14" fillId="15" borderId="18" xfId="0" applyFont="1" applyFill="1" applyBorder="1" applyAlignment="1">
      <alignment horizontal="justify" vertical="center" wrapText="1"/>
    </xf>
    <xf numFmtId="0" fontId="14" fillId="0" borderId="0" xfId="0" applyFont="1" applyFill="1" applyBorder="1" applyAlignment="1">
      <alignment vertical="center" wrapText="1"/>
    </xf>
    <xf numFmtId="0" fontId="0" fillId="0" borderId="0" xfId="0" applyFill="1" applyBorder="1" applyAlignment="1">
      <alignment vertical="center" wrapText="1"/>
    </xf>
    <xf numFmtId="0" fontId="14" fillId="14" borderId="0" xfId="0" applyFont="1" applyFill="1"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9" borderId="1" xfId="0"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vertical="center" wrapText="1"/>
    </xf>
    <xf numFmtId="0" fontId="17" fillId="5" borderId="19" xfId="0" applyFont="1" applyFill="1" applyBorder="1" applyAlignment="1" applyProtection="1">
      <alignment horizontal="center" vertical="center" wrapText="1"/>
      <protection hidden="1"/>
    </xf>
    <xf numFmtId="0" fontId="13" fillId="0" borderId="0" xfId="0" applyFont="1" applyAlignment="1">
      <alignment wrapText="1"/>
    </xf>
    <xf numFmtId="0" fontId="13" fillId="0" borderId="0" xfId="0" applyFont="1" applyAlignment="1">
      <alignment vertical="center" wrapText="1"/>
    </xf>
    <xf numFmtId="0" fontId="18" fillId="15"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1" xfId="0" applyFont="1" applyBorder="1" applyAlignment="1">
      <alignment vertical="center" wrapText="1"/>
    </xf>
    <xf numFmtId="0" fontId="18" fillId="0" borderId="11"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9" borderId="1" xfId="0"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0" fillId="0" borderId="0" xfId="0" applyAlignment="1" applyProtection="1"/>
    <xf numFmtId="0" fontId="21" fillId="0" borderId="1" xfId="0" applyFont="1" applyFill="1" applyBorder="1" applyAlignment="1" applyProtection="1">
      <alignment horizontal="justify" vertical="center" wrapText="1"/>
    </xf>
    <xf numFmtId="0" fontId="21" fillId="0" borderId="1" xfId="0" applyFont="1" applyBorder="1" applyAlignment="1" applyProtection="1">
      <alignment horizontal="justify" vertical="center" wrapText="1"/>
    </xf>
    <xf numFmtId="0" fontId="21" fillId="0" borderId="2" xfId="0" applyFont="1" applyFill="1" applyBorder="1" applyAlignment="1" applyProtection="1">
      <alignment horizontal="justify" vertical="center" wrapText="1"/>
    </xf>
    <xf numFmtId="0" fontId="22" fillId="0" borderId="0" xfId="0" applyFont="1" applyAlignment="1">
      <alignment horizontal="left" vertical="center"/>
    </xf>
    <xf numFmtId="0" fontId="8" fillId="14" borderId="9" xfId="0" applyFont="1" applyFill="1" applyBorder="1" applyAlignment="1">
      <alignment horizontal="justify" vertical="center" wrapText="1"/>
    </xf>
    <xf numFmtId="0" fontId="8" fillId="14" borderId="9" xfId="0" applyFont="1" applyFill="1" applyBorder="1" applyAlignment="1">
      <alignment horizontal="center" vertical="center" wrapText="1"/>
    </xf>
    <xf numFmtId="0" fontId="8" fillId="14" borderId="0" xfId="0" applyFont="1" applyFill="1" applyBorder="1" applyAlignment="1">
      <alignment horizontal="center" vertical="center" wrapText="1"/>
    </xf>
    <xf numFmtId="0" fontId="8" fillId="14" borderId="0" xfId="0" applyFont="1" applyFill="1" applyBorder="1" applyAlignment="1">
      <alignment horizontal="justify" vertical="center" wrapText="1"/>
    </xf>
    <xf numFmtId="0" fontId="3" fillId="14" borderId="0" xfId="0" applyFont="1" applyFill="1" applyAlignment="1">
      <alignment horizontal="justify" vertical="center" wrapText="1"/>
    </xf>
    <xf numFmtId="0" fontId="3" fillId="14" borderId="0" xfId="0" applyFont="1" applyFill="1" applyAlignment="1">
      <alignment vertical="center" wrapText="1"/>
    </xf>
    <xf numFmtId="0" fontId="5" fillId="12" borderId="4" xfId="0" applyFont="1" applyFill="1" applyBorder="1" applyAlignment="1" applyProtection="1">
      <alignment horizontal="center" vertical="center" wrapText="1"/>
    </xf>
    <xf numFmtId="0" fontId="5" fillId="12" borderId="4" xfId="0" applyFont="1" applyFill="1" applyBorder="1" applyAlignment="1">
      <alignment horizontal="center" vertical="center" wrapText="1"/>
    </xf>
    <xf numFmtId="0" fontId="2" fillId="21" borderId="0" xfId="0" applyFont="1" applyFill="1" applyBorder="1" applyAlignment="1" applyProtection="1">
      <alignment horizontal="center" vertical="center" wrapText="1"/>
    </xf>
    <xf numFmtId="0" fontId="3" fillId="0" borderId="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1" fillId="0" borderId="0" xfId="0" applyFont="1" applyBorder="1"/>
    <xf numFmtId="0" fontId="2" fillId="0" borderId="0" xfId="0" applyFont="1" applyBorder="1" applyAlignment="1"/>
    <xf numFmtId="0" fontId="2" fillId="0" borderId="1" xfId="0" applyFont="1" applyBorder="1" applyAlignment="1"/>
    <xf numFmtId="0" fontId="3" fillId="0" borderId="1" xfId="0" applyFont="1" applyFill="1" applyBorder="1" applyAlignment="1">
      <alignment horizontal="center" vertical="center" wrapText="1"/>
    </xf>
    <xf numFmtId="164" fontId="9" fillId="0" borderId="1" xfId="0" applyNumberFormat="1" applyFont="1" applyBorder="1" applyAlignment="1" applyProtection="1">
      <alignment horizontal="center" vertical="center" wrapText="1"/>
      <protection locked="0"/>
    </xf>
    <xf numFmtId="0" fontId="1" fillId="0" borderId="1" xfId="0" applyFont="1" applyFill="1" applyBorder="1" applyAlignment="1">
      <alignment horizontal="justify" vertical="center" wrapText="1"/>
    </xf>
    <xf numFmtId="15" fontId="1" fillId="0" borderId="4" xfId="0" applyNumberFormat="1" applyFont="1" applyBorder="1" applyAlignment="1">
      <alignment horizontal="center" vertical="center" wrapText="1"/>
    </xf>
    <xf numFmtId="0" fontId="2" fillId="0" borderId="0" xfId="0" applyFont="1"/>
    <xf numFmtId="0" fontId="2" fillId="12" borderId="1"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justify" vertical="center" wrapText="1"/>
    </xf>
    <xf numFmtId="0" fontId="3" fillId="0" borderId="8"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15" fontId="1" fillId="0" borderId="4" xfId="0" applyNumberFormat="1" applyFont="1" applyBorder="1" applyAlignment="1">
      <alignment horizontal="justify" vertical="center" wrapText="1"/>
    </xf>
    <xf numFmtId="0" fontId="0" fillId="0" borderId="0" xfId="0" applyAlignment="1">
      <alignment horizontal="center"/>
    </xf>
    <xf numFmtId="0" fontId="0" fillId="0" borderId="1" xfId="0" applyBorder="1"/>
    <xf numFmtId="0" fontId="0" fillId="0" borderId="1" xfId="0" applyBorder="1" applyAlignment="1">
      <alignment horizontal="center"/>
    </xf>
    <xf numFmtId="0" fontId="5" fillId="10" borderId="0" xfId="0" applyFont="1" applyFill="1" applyBorder="1" applyAlignment="1" applyProtection="1">
      <alignment horizontal="center" vertical="center" wrapText="1"/>
    </xf>
    <xf numFmtId="0" fontId="30" fillId="9" borderId="11" xfId="0" applyFont="1" applyFill="1" applyBorder="1" applyAlignment="1">
      <alignment horizontal="center" vertical="center" wrapText="1"/>
    </xf>
    <xf numFmtId="0" fontId="33" fillId="0" borderId="0" xfId="0" applyFont="1"/>
    <xf numFmtId="0" fontId="1" fillId="0" borderId="1" xfId="0" applyFont="1" applyBorder="1" applyAlignment="1">
      <alignment horizontal="center" vertical="center"/>
    </xf>
    <xf numFmtId="9" fontId="1"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9" fontId="9" fillId="0" borderId="1" xfId="0" applyNumberFormat="1" applyFont="1" applyBorder="1" applyAlignment="1">
      <alignment horizontal="center" vertical="center" wrapText="1"/>
    </xf>
    <xf numFmtId="15" fontId="9" fillId="0" borderId="4" xfId="0" applyNumberFormat="1" applyFont="1" applyBorder="1" applyAlignment="1">
      <alignment horizontal="center" vertical="center" wrapText="1"/>
    </xf>
    <xf numFmtId="0" fontId="3" fillId="0" borderId="1" xfId="0" applyFont="1" applyBorder="1" applyAlignment="1">
      <alignment vertical="center" wrapText="1"/>
    </xf>
    <xf numFmtId="0" fontId="9" fillId="0" borderId="1" xfId="0" applyFont="1" applyFill="1" applyBorder="1" applyAlignment="1">
      <alignment horizontal="justify" vertical="center" wrapText="1"/>
    </xf>
    <xf numFmtId="9" fontId="1" fillId="0" borderId="1" xfId="2"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0" fontId="34" fillId="0" borderId="1" xfId="0" applyFont="1" applyBorder="1" applyAlignment="1">
      <alignment horizontal="justify" vertical="center" wrapText="1"/>
    </xf>
    <xf numFmtId="9" fontId="9" fillId="0" borderId="1" xfId="2" applyFont="1" applyFill="1" applyBorder="1" applyAlignment="1">
      <alignment horizontal="center" vertical="center" wrapText="1"/>
    </xf>
    <xf numFmtId="0" fontId="3" fillId="0" borderId="0" xfId="0" applyFont="1" applyBorder="1" applyAlignment="1">
      <alignment vertical="center" wrapText="1"/>
    </xf>
    <xf numFmtId="9" fontId="1" fillId="0" borderId="3" xfId="0" applyNumberFormat="1" applyFont="1" applyBorder="1" applyAlignment="1">
      <alignment horizontal="center" vertical="center" wrapText="1"/>
    </xf>
    <xf numFmtId="15" fontId="1" fillId="0" borderId="2" xfId="0" applyNumberFormat="1" applyFont="1" applyBorder="1" applyAlignment="1">
      <alignment horizontal="center" vertical="center" wrapText="1"/>
    </xf>
    <xf numFmtId="0" fontId="9" fillId="0" borderId="3" xfId="0" applyFont="1" applyBorder="1" applyAlignment="1">
      <alignment horizontal="justify" vertical="center" wrapText="1"/>
    </xf>
    <xf numFmtId="9" fontId="9" fillId="0" borderId="3" xfId="0" applyNumberFormat="1" applyFont="1" applyBorder="1" applyAlignment="1">
      <alignment horizontal="center" vertical="center" wrapText="1"/>
    </xf>
    <xf numFmtId="15" fontId="9" fillId="0" borderId="2" xfId="0" applyNumberFormat="1" applyFont="1" applyBorder="1" applyAlignment="1">
      <alignment horizontal="center" vertical="center" wrapText="1"/>
    </xf>
    <xf numFmtId="0" fontId="3" fillId="0" borderId="3" xfId="0" applyFont="1" applyBorder="1" applyAlignment="1">
      <alignment vertical="center" wrapText="1"/>
    </xf>
    <xf numFmtId="15" fontId="1" fillId="0" borderId="3"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5" fillId="26"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9" fillId="0" borderId="4" xfId="0" applyFont="1" applyBorder="1" applyAlignment="1">
      <alignment horizontal="center" vertical="center" wrapText="1"/>
    </xf>
    <xf numFmtId="0" fontId="34" fillId="0" borderId="4" xfId="0" applyFont="1" applyBorder="1" applyAlignment="1">
      <alignment horizontal="justify" vertical="center" wrapText="1"/>
    </xf>
    <xf numFmtId="0" fontId="1" fillId="0" borderId="0" xfId="0" applyFont="1" applyBorder="1" applyAlignment="1">
      <alignment horizontal="center" vertical="center" wrapText="1"/>
    </xf>
    <xf numFmtId="9" fontId="1" fillId="0" borderId="1" xfId="2" applyFont="1" applyBorder="1" applyAlignment="1">
      <alignment horizontal="center" vertical="center" wrapText="1"/>
    </xf>
    <xf numFmtId="9" fontId="1" fillId="0" borderId="1" xfId="0" applyNumberFormat="1" applyFont="1" applyFill="1" applyBorder="1" applyAlignment="1">
      <alignment horizontal="center" vertical="center" wrapText="1"/>
    </xf>
    <xf numFmtId="14" fontId="1" fillId="0" borderId="4" xfId="0" applyNumberFormat="1" applyFont="1" applyBorder="1" applyAlignment="1">
      <alignment horizontal="justify" vertical="center" wrapText="1"/>
    </xf>
    <xf numFmtId="0" fontId="1" fillId="14" borderId="1" xfId="0" applyFont="1" applyFill="1" applyBorder="1" applyAlignment="1">
      <alignment vertical="center" wrapText="1"/>
    </xf>
    <xf numFmtId="1" fontId="1" fillId="0" borderId="1" xfId="2" applyNumberFormat="1" applyFont="1" applyBorder="1" applyAlignment="1">
      <alignment horizontal="center" vertical="center" wrapText="1"/>
    </xf>
    <xf numFmtId="9" fontId="34" fillId="0" borderId="1" xfId="2" applyNumberFormat="1" applyFont="1" applyFill="1" applyBorder="1" applyAlignment="1">
      <alignment horizontal="center" vertical="center" wrapText="1"/>
    </xf>
    <xf numFmtId="15" fontId="1" fillId="0" borderId="1" xfId="0" applyNumberFormat="1" applyFont="1" applyBorder="1" applyAlignment="1">
      <alignment horizontal="center" vertical="center" wrapText="1"/>
    </xf>
    <xf numFmtId="9" fontId="1" fillId="0" borderId="3" xfId="2" applyNumberFormat="1" applyFont="1" applyFill="1" applyBorder="1" applyAlignment="1">
      <alignment vertical="center" wrapText="1"/>
    </xf>
    <xf numFmtId="9" fontId="34" fillId="0" borderId="1" xfId="2" applyFont="1" applyFill="1" applyBorder="1" applyAlignment="1">
      <alignment horizontal="center" vertical="center" wrapText="1"/>
    </xf>
    <xf numFmtId="0" fontId="1" fillId="0" borderId="1" xfId="0" applyFont="1" applyBorder="1" applyAlignment="1">
      <alignment vertical="center" wrapText="1"/>
    </xf>
    <xf numFmtId="9" fontId="9" fillId="0" borderId="4" xfId="0" applyNumberFormat="1" applyFont="1" applyBorder="1" applyAlignment="1">
      <alignment horizontal="center" vertical="center" wrapText="1"/>
    </xf>
    <xf numFmtId="0" fontId="1" fillId="32"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36" fillId="0" borderId="1" xfId="0" applyFont="1" applyBorder="1" applyAlignment="1">
      <alignment horizontal="center" vertical="center"/>
    </xf>
    <xf numFmtId="0" fontId="9" fillId="0" borderId="1" xfId="0" applyFont="1" applyBorder="1" applyAlignment="1">
      <alignment horizontal="center" vertical="center"/>
    </xf>
    <xf numFmtId="0" fontId="1" fillId="0" borderId="4" xfId="0" applyFont="1" applyFill="1" applyBorder="1" applyAlignment="1">
      <alignment horizontal="center" vertical="center" wrapText="1"/>
    </xf>
    <xf numFmtId="14" fontId="1" fillId="0" borderId="3" xfId="0" applyNumberFormat="1" applyFont="1" applyBorder="1" applyAlignment="1">
      <alignment horizontal="justify" vertical="center" wrapText="1"/>
    </xf>
    <xf numFmtId="0" fontId="1" fillId="0" borderId="3" xfId="0" applyFont="1" applyFill="1" applyBorder="1" applyAlignment="1">
      <alignment horizontal="center" vertical="center" wrapText="1"/>
    </xf>
    <xf numFmtId="0" fontId="14" fillId="0" borderId="0" xfId="0" applyFont="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9"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22" fillId="0" borderId="0" xfId="0" applyFont="1" applyAlignment="1" applyProtection="1">
      <alignment horizontal="left" vertical="center"/>
      <protection locked="0"/>
    </xf>
    <xf numFmtId="0" fontId="17" fillId="5" borderId="19" xfId="0" applyFont="1" applyFill="1" applyBorder="1" applyAlignment="1" applyProtection="1">
      <alignment horizontal="center" vertical="center" wrapText="1"/>
      <protection locked="0" hidden="1"/>
    </xf>
    <xf numFmtId="0" fontId="11" fillId="0" borderId="1" xfId="0" applyFont="1" applyBorder="1"/>
    <xf numFmtId="0" fontId="11" fillId="0" borderId="0" xfId="0" applyFont="1"/>
    <xf numFmtId="0" fontId="11" fillId="26" borderId="1" xfId="0" applyFont="1" applyFill="1" applyBorder="1" applyAlignment="1">
      <alignment horizontal="center" vertical="center" wrapText="1"/>
    </xf>
    <xf numFmtId="0" fontId="11" fillId="26" borderId="1" xfId="0" applyFont="1" applyFill="1" applyBorder="1" applyAlignment="1">
      <alignment horizontal="center"/>
    </xf>
    <xf numFmtId="164" fontId="9" fillId="0" borderId="3" xfId="0" applyNumberFormat="1" applyFont="1" applyBorder="1" applyAlignment="1" applyProtection="1">
      <alignment horizontal="center" vertical="center" wrapText="1"/>
      <protection locked="0"/>
    </xf>
    <xf numFmtId="164" fontId="9" fillId="0" borderId="36" xfId="0" applyNumberFormat="1" applyFont="1" applyBorder="1" applyAlignment="1" applyProtection="1">
      <alignment horizontal="center" vertical="center" wrapText="1"/>
      <protection locked="0"/>
    </xf>
    <xf numFmtId="164" fontId="9" fillId="0" borderId="47" xfId="0" applyNumberFormat="1" applyFont="1" applyBorder="1" applyAlignment="1" applyProtection="1">
      <alignment horizontal="center" vertical="center" wrapText="1"/>
      <protection locked="0"/>
    </xf>
    <xf numFmtId="164" fontId="9" fillId="0" borderId="4" xfId="0" applyNumberFormat="1" applyFont="1" applyBorder="1" applyAlignment="1" applyProtection="1">
      <alignment horizontal="center" vertical="center" wrapText="1"/>
      <protection locked="0"/>
    </xf>
    <xf numFmtId="0" fontId="30" fillId="9" borderId="32" xfId="0" applyFont="1" applyFill="1" applyBorder="1" applyAlignment="1">
      <alignment horizontal="center" vertical="center" textRotation="90" wrapText="1"/>
    </xf>
    <xf numFmtId="0" fontId="30" fillId="9" borderId="26" xfId="0" applyFont="1" applyFill="1" applyBorder="1" applyAlignment="1">
      <alignment horizontal="center" vertical="center" textRotation="90" wrapText="1"/>
    </xf>
    <xf numFmtId="0" fontId="30" fillId="9" borderId="10" xfId="0" applyFont="1" applyFill="1" applyBorder="1" applyAlignment="1">
      <alignment horizontal="center" vertical="center" textRotation="90" wrapText="1"/>
    </xf>
    <xf numFmtId="0" fontId="30" fillId="9" borderId="49" xfId="0" applyFont="1" applyFill="1" applyBorder="1" applyAlignment="1">
      <alignment horizontal="center" vertical="center" textRotation="90" wrapText="1"/>
    </xf>
    <xf numFmtId="0" fontId="30" fillId="9" borderId="39" xfId="0" applyFont="1" applyFill="1" applyBorder="1" applyAlignment="1">
      <alignment horizontal="center" vertical="center" textRotation="90" wrapText="1"/>
    </xf>
    <xf numFmtId="0" fontId="30" fillId="9" borderId="36" xfId="0" applyFont="1" applyFill="1" applyBorder="1" applyAlignment="1">
      <alignment horizontal="center" vertical="center" textRotation="90" wrapText="1"/>
    </xf>
    <xf numFmtId="0" fontId="30" fillId="9" borderId="38" xfId="0" applyFont="1" applyFill="1" applyBorder="1" applyAlignment="1">
      <alignment horizontal="center" vertical="center" textRotation="90" wrapText="1"/>
    </xf>
    <xf numFmtId="0" fontId="9" fillId="0" borderId="1" xfId="0" applyFont="1" applyBorder="1" applyAlignment="1">
      <alignment horizontal="justify" vertical="center" wrapText="1"/>
    </xf>
    <xf numFmtId="0" fontId="9" fillId="0" borderId="36" xfId="0" applyFont="1" applyFill="1" applyBorder="1" applyAlignment="1" applyProtection="1">
      <alignment horizontal="justify" vertical="center" wrapText="1"/>
      <protection locked="0"/>
    </xf>
    <xf numFmtId="0" fontId="4" fillId="14" borderId="0" xfId="0" applyFont="1" applyFill="1" applyAlignment="1" applyProtection="1">
      <alignment vertical="center" wrapText="1"/>
      <protection locked="0"/>
    </xf>
    <xf numFmtId="0" fontId="4" fillId="0" borderId="0" xfId="0" applyFont="1" applyAlignment="1" applyProtection="1">
      <alignment vertical="center" wrapText="1"/>
      <protection locked="0"/>
    </xf>
    <xf numFmtId="0" fontId="4" fillId="14" borderId="0" xfId="0" applyFont="1" applyFill="1" applyAlignment="1" applyProtection="1">
      <alignment horizontal="justify" vertical="center" wrapText="1"/>
      <protection locked="0"/>
    </xf>
    <xf numFmtId="0" fontId="41" fillId="14" borderId="9" xfId="0" applyFont="1" applyFill="1" applyBorder="1" applyAlignment="1" applyProtection="1">
      <alignment horizontal="justify" vertical="center" wrapText="1"/>
      <protection locked="0"/>
    </xf>
    <xf numFmtId="0" fontId="41" fillId="14" borderId="9" xfId="0" applyFont="1" applyFill="1" applyBorder="1" applyAlignment="1" applyProtection="1">
      <alignment horizontal="center" vertical="center" wrapText="1"/>
      <protection locked="0"/>
    </xf>
    <xf numFmtId="0" fontId="41" fillId="14" borderId="0" xfId="0" applyFont="1" applyFill="1" applyBorder="1" applyAlignment="1" applyProtection="1">
      <alignment horizontal="center" vertical="center" wrapText="1"/>
      <protection locked="0"/>
    </xf>
    <xf numFmtId="0" fontId="41" fillId="14" borderId="0" xfId="0" applyFont="1" applyFill="1" applyBorder="1" applyAlignment="1" applyProtection="1">
      <alignment horizontal="justify" vertical="center" wrapText="1"/>
      <protection locked="0"/>
    </xf>
    <xf numFmtId="0" fontId="40" fillId="0" borderId="1" xfId="0" applyFont="1" applyFill="1" applyBorder="1" applyAlignment="1" applyProtection="1">
      <alignment horizontal="justify" vertical="center" wrapText="1"/>
      <protection locked="0"/>
    </xf>
    <xf numFmtId="0" fontId="42" fillId="7" borderId="24" xfId="0" applyFont="1" applyFill="1" applyBorder="1" applyAlignment="1" applyProtection="1">
      <alignment horizontal="center" vertical="center" wrapText="1"/>
      <protection locked="0"/>
    </xf>
    <xf numFmtId="0" fontId="42" fillId="7" borderId="0" xfId="0" applyFont="1" applyFill="1" applyBorder="1" applyAlignment="1" applyProtection="1">
      <alignment horizontal="center" vertical="center" wrapText="1"/>
      <protection locked="0"/>
    </xf>
    <xf numFmtId="0" fontId="42" fillId="8" borderId="24" xfId="0" applyFont="1" applyFill="1" applyBorder="1" applyAlignment="1" applyProtection="1">
      <alignment horizontal="center" vertical="center" wrapText="1"/>
      <protection locked="0"/>
    </xf>
    <xf numFmtId="0" fontId="42" fillId="6" borderId="24" xfId="0" applyFont="1" applyFill="1" applyBorder="1" applyAlignment="1" applyProtection="1">
      <alignment horizontal="center" vertical="center" wrapText="1"/>
      <protection locked="0"/>
    </xf>
    <xf numFmtId="0" fontId="42" fillId="10" borderId="5" xfId="0" applyFont="1" applyFill="1" applyBorder="1" applyAlignment="1" applyProtection="1">
      <alignment horizontal="center" vertical="center" wrapText="1"/>
      <protection locked="0"/>
    </xf>
    <xf numFmtId="0" fontId="42" fillId="10" borderId="6" xfId="0" applyFont="1" applyFill="1" applyBorder="1" applyAlignment="1" applyProtection="1">
      <alignment horizontal="center" vertical="center" wrapText="1"/>
      <protection locked="0"/>
    </xf>
    <xf numFmtId="0" fontId="42" fillId="10" borderId="7" xfId="0" applyFont="1" applyFill="1" applyBorder="1" applyAlignment="1" applyProtection="1">
      <alignment horizontal="center" vertical="center" wrapText="1"/>
      <protection locked="0"/>
    </xf>
    <xf numFmtId="0" fontId="42" fillId="6" borderId="5" xfId="0" applyFont="1" applyFill="1" applyBorder="1" applyAlignment="1" applyProtection="1">
      <alignment horizontal="center" vertical="center" wrapText="1"/>
      <protection locked="0"/>
    </xf>
    <xf numFmtId="0" fontId="42" fillId="6" borderId="9" xfId="0" applyFont="1" applyFill="1" applyBorder="1" applyAlignment="1" applyProtection="1">
      <alignment horizontal="center" vertical="center" wrapText="1"/>
      <protection locked="0"/>
    </xf>
    <xf numFmtId="0" fontId="42" fillId="6" borderId="7" xfId="0" applyFont="1" applyFill="1" applyBorder="1" applyAlignment="1" applyProtection="1">
      <alignment horizontal="center" vertical="center" wrapText="1"/>
      <protection locked="0"/>
    </xf>
    <xf numFmtId="0" fontId="42" fillId="6" borderId="6" xfId="0" applyFont="1" applyFill="1" applyBorder="1" applyAlignment="1" applyProtection="1">
      <alignment horizontal="center" vertical="center" wrapText="1"/>
      <protection locked="0"/>
    </xf>
    <xf numFmtId="0" fontId="40" fillId="25" borderId="1" xfId="0" applyFont="1" applyFill="1" applyBorder="1" applyAlignment="1" applyProtection="1">
      <alignment horizontal="center" vertical="center" wrapText="1"/>
      <protection locked="0"/>
    </xf>
    <xf numFmtId="0" fontId="40" fillId="12" borderId="1" xfId="0" applyFont="1" applyFill="1" applyBorder="1" applyAlignment="1" applyProtection="1">
      <alignment horizontal="center" vertical="center" wrapText="1"/>
      <protection locked="0"/>
    </xf>
    <xf numFmtId="0" fontId="40" fillId="12" borderId="4" xfId="0" applyFont="1" applyFill="1" applyBorder="1" applyAlignment="1" applyProtection="1">
      <alignment horizontal="center" vertical="center" wrapText="1"/>
      <protection locked="0"/>
    </xf>
    <xf numFmtId="0" fontId="40" fillId="25" borderId="4" xfId="0" applyFont="1" applyFill="1" applyBorder="1" applyAlignment="1" applyProtection="1">
      <alignment horizontal="center" vertical="center" wrapText="1"/>
      <protection locked="0"/>
    </xf>
    <xf numFmtId="0" fontId="43" fillId="12" borderId="4" xfId="0" applyFont="1" applyFill="1" applyBorder="1" applyAlignment="1" applyProtection="1">
      <alignment horizontal="center" vertical="center" wrapText="1"/>
      <protection locked="0"/>
    </xf>
    <xf numFmtId="0" fontId="36" fillId="0" borderId="0" xfId="0" applyFont="1" applyProtection="1">
      <protection locked="0"/>
    </xf>
    <xf numFmtId="0" fontId="40" fillId="0" borderId="2" xfId="0" applyFont="1" applyFill="1" applyBorder="1" applyAlignment="1" applyProtection="1">
      <alignment horizontal="justify" vertical="center" wrapText="1"/>
      <protection locked="0"/>
    </xf>
    <xf numFmtId="0" fontId="9" fillId="0" borderId="36" xfId="0" applyFont="1" applyFill="1" applyBorder="1" applyAlignment="1" applyProtection="1">
      <alignment horizontal="center" vertical="center" wrapText="1"/>
      <protection locked="0"/>
    </xf>
    <xf numFmtId="0" fontId="9" fillId="0" borderId="36" xfId="0" applyFont="1" applyBorder="1" applyAlignment="1" applyProtection="1">
      <alignment horizontal="center" vertical="center" wrapText="1"/>
      <protection locked="0"/>
    </xf>
    <xf numFmtId="0" fontId="9" fillId="0" borderId="36" xfId="0" applyFont="1" applyBorder="1" applyAlignment="1" applyProtection="1">
      <alignment horizontal="center" vertical="center" wrapText="1"/>
    </xf>
    <xf numFmtId="0" fontId="36" fillId="0" borderId="36" xfId="0" applyFont="1" applyBorder="1" applyAlignment="1" applyProtection="1">
      <alignment horizontal="center" vertical="center"/>
      <protection locked="0"/>
    </xf>
    <xf numFmtId="0" fontId="36" fillId="0" borderId="36" xfId="0" applyFont="1" applyBorder="1" applyAlignment="1" applyProtection="1">
      <alignment horizontal="center" vertical="center"/>
    </xf>
    <xf numFmtId="14" fontId="9" fillId="0" borderId="36" xfId="0" applyNumberFormat="1" applyFont="1" applyBorder="1" applyAlignment="1" applyProtection="1">
      <alignment horizontal="justify" vertical="center" wrapText="1"/>
      <protection locked="0"/>
    </xf>
    <xf numFmtId="0" fontId="9" fillId="14" borderId="36" xfId="0" applyFont="1" applyFill="1" applyBorder="1" applyAlignment="1" applyProtection="1">
      <alignment horizontal="justify" vertical="center" wrapText="1"/>
      <protection locked="0"/>
    </xf>
    <xf numFmtId="0" fontId="9" fillId="0" borderId="36" xfId="0" applyFont="1" applyBorder="1" applyAlignment="1" applyProtection="1">
      <alignment horizontal="justify" vertical="center" wrapText="1"/>
      <protection locked="0"/>
    </xf>
    <xf numFmtId="15" fontId="9" fillId="0" borderId="56" xfId="0" applyNumberFormat="1" applyFont="1" applyBorder="1" applyAlignment="1" applyProtection="1">
      <alignment horizontal="justify" vertical="center" wrapText="1"/>
      <protection locked="0"/>
    </xf>
    <xf numFmtId="0" fontId="9" fillId="0" borderId="56" xfId="0" applyFont="1" applyBorder="1" applyAlignment="1" applyProtection="1">
      <alignment horizontal="justify" vertical="center" wrapText="1"/>
      <protection locked="0"/>
    </xf>
    <xf numFmtId="9" fontId="9" fillId="0" borderId="36" xfId="2" applyNumberFormat="1" applyFont="1" applyBorder="1" applyAlignment="1" applyProtection="1">
      <alignment horizontal="center" vertical="center" wrapText="1"/>
      <protection locked="0"/>
    </xf>
    <xf numFmtId="15" fontId="9" fillId="0" borderId="56" xfId="0" applyNumberFormat="1" applyFont="1" applyBorder="1" applyAlignment="1" applyProtection="1">
      <alignment horizontal="center" vertical="center" wrapText="1"/>
      <protection locked="0"/>
    </xf>
    <xf numFmtId="9" fontId="44" fillId="0" borderId="36" xfId="2" applyNumberFormat="1" applyFont="1" applyFill="1" applyBorder="1" applyAlignment="1" applyProtection="1">
      <alignment horizontal="center" vertical="center" wrapText="1"/>
      <protection locked="0"/>
    </xf>
    <xf numFmtId="0" fontId="4" fillId="0" borderId="36" xfId="0" applyFont="1" applyBorder="1" applyAlignment="1" applyProtection="1">
      <alignment horizontal="justify" vertical="center" wrapText="1"/>
      <protection locked="0"/>
    </xf>
    <xf numFmtId="0" fontId="9" fillId="0" borderId="37" xfId="0" applyFont="1" applyBorder="1" applyAlignment="1" applyProtection="1">
      <alignment horizontal="justify" vertical="center" wrapText="1"/>
      <protection locked="0"/>
    </xf>
    <xf numFmtId="0" fontId="4" fillId="0" borderId="0" xfId="0" applyFont="1" applyAlignment="1" applyProtection="1">
      <alignment horizontal="justify" vertical="center" wrapText="1"/>
      <protection locked="0"/>
    </xf>
    <xf numFmtId="0" fontId="9" fillId="0" borderId="1" xfId="0" applyFont="1" applyFill="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xf>
    <xf numFmtId="0" fontId="36" fillId="0" borderId="1" xfId="0" applyFont="1" applyBorder="1" applyAlignment="1" applyProtection="1">
      <alignment horizontal="center" vertical="center"/>
      <protection locked="0"/>
    </xf>
    <xf numFmtId="0" fontId="36" fillId="0" borderId="1" xfId="0" applyFont="1" applyBorder="1" applyAlignment="1" applyProtection="1">
      <alignment horizontal="center" vertical="center"/>
    </xf>
    <xf numFmtId="14" fontId="9" fillId="0" borderId="1" xfId="0" applyNumberFormat="1" applyFont="1" applyBorder="1" applyAlignment="1" applyProtection="1">
      <alignment horizontal="justify" vertical="center" wrapText="1"/>
      <protection locked="0"/>
    </xf>
    <xf numFmtId="0" fontId="9" fillId="0" borderId="4" xfId="0" applyFont="1" applyBorder="1" applyAlignment="1" applyProtection="1">
      <alignment horizontal="justify" vertical="center" wrapText="1"/>
      <protection locked="0"/>
    </xf>
    <xf numFmtId="15" fontId="9" fillId="0" borderId="4" xfId="0" applyNumberFormat="1" applyFont="1" applyBorder="1" applyAlignment="1" applyProtection="1">
      <alignment horizontal="justify" vertical="center" wrapText="1"/>
      <protection locked="0"/>
    </xf>
    <xf numFmtId="0" fontId="9" fillId="0" borderId="2" xfId="0" applyFont="1" applyBorder="1" applyAlignment="1" applyProtection="1">
      <alignment horizontal="justify" vertical="center" wrapText="1"/>
      <protection locked="0"/>
    </xf>
    <xf numFmtId="0" fontId="9" fillId="0" borderId="1" xfId="0" applyFont="1" applyFill="1" applyBorder="1" applyAlignment="1" applyProtection="1">
      <alignment horizontal="justify" vertical="center" wrapText="1"/>
      <protection locked="0"/>
    </xf>
    <xf numFmtId="9" fontId="9" fillId="0" borderId="1" xfId="2" applyNumberFormat="1" applyFont="1" applyBorder="1" applyAlignment="1" applyProtection="1">
      <alignment horizontal="center" vertical="center" wrapText="1"/>
      <protection locked="0"/>
    </xf>
    <xf numFmtId="15" fontId="9" fillId="0" borderId="4" xfId="0" applyNumberFormat="1" applyFont="1" applyBorder="1" applyAlignment="1" applyProtection="1">
      <alignment horizontal="center" vertical="center" wrapText="1"/>
      <protection locked="0"/>
    </xf>
    <xf numFmtId="9" fontId="44" fillId="0" borderId="1" xfId="2" applyNumberFormat="1" applyFont="1" applyBorder="1" applyAlignment="1" applyProtection="1">
      <alignment horizontal="center" vertical="center" wrapText="1"/>
      <protection locked="0"/>
    </xf>
    <xf numFmtId="0" fontId="4" fillId="0" borderId="1" xfId="0" applyFont="1" applyBorder="1" applyAlignment="1" applyProtection="1">
      <alignment horizontal="justify" vertical="center" wrapText="1"/>
      <protection locked="0"/>
    </xf>
    <xf numFmtId="0" fontId="9" fillId="0" borderId="1" xfId="0" applyFont="1" applyBorder="1" applyAlignment="1" applyProtection="1">
      <alignment horizontal="justify" vertical="center" wrapText="1"/>
      <protection locked="0"/>
    </xf>
    <xf numFmtId="9" fontId="9" fillId="0" borderId="1" xfId="0" applyNumberFormat="1" applyFont="1" applyBorder="1" applyAlignment="1" applyProtection="1">
      <alignment horizontal="justify" vertical="center" wrapText="1"/>
      <protection locked="0"/>
    </xf>
    <xf numFmtId="0" fontId="9" fillId="0" borderId="43" xfId="0" applyFont="1" applyBorder="1" applyAlignment="1" applyProtection="1">
      <alignment horizontal="justify" vertical="center" wrapText="1"/>
      <protection locked="0"/>
    </xf>
    <xf numFmtId="0" fontId="9" fillId="0" borderId="4" xfId="0" applyFont="1" applyFill="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xf>
    <xf numFmtId="0" fontId="36" fillId="0" borderId="4" xfId="0" applyFont="1" applyBorder="1" applyAlignment="1" applyProtection="1">
      <alignment horizontal="center" vertical="center"/>
      <protection locked="0"/>
    </xf>
    <xf numFmtId="0" fontId="36" fillId="0" borderId="4" xfId="0" applyFont="1" applyBorder="1" applyAlignment="1" applyProtection="1">
      <alignment horizontal="center" vertical="center"/>
    </xf>
    <xf numFmtId="14" fontId="9" fillId="0" borderId="47" xfId="0" applyNumberFormat="1" applyFont="1" applyBorder="1" applyAlignment="1" applyProtection="1">
      <alignment horizontal="justify" vertical="center" wrapText="1"/>
      <protection locked="0"/>
    </xf>
    <xf numFmtId="0" fontId="9" fillId="0" borderId="47" xfId="0" applyFont="1" applyBorder="1" applyAlignment="1" applyProtection="1">
      <alignment horizontal="justify" vertical="center" wrapText="1"/>
      <protection locked="0"/>
    </xf>
    <xf numFmtId="15" fontId="9" fillId="0" borderId="47" xfId="0" applyNumberFormat="1" applyFont="1" applyBorder="1" applyAlignment="1" applyProtection="1">
      <alignment horizontal="justify" vertical="center" wrapText="1"/>
      <protection locked="0"/>
    </xf>
    <xf numFmtId="0" fontId="9" fillId="0" borderId="57" xfId="0" applyFont="1" applyBorder="1" applyAlignment="1" applyProtection="1">
      <alignment horizontal="justify" vertical="center" wrapText="1"/>
      <protection locked="0"/>
    </xf>
    <xf numFmtId="0" fontId="9" fillId="0" borderId="47" xfId="0" applyFont="1" applyFill="1" applyBorder="1" applyAlignment="1" applyProtection="1">
      <alignment horizontal="justify" vertical="center" wrapText="1"/>
      <protection locked="0"/>
    </xf>
    <xf numFmtId="9" fontId="9" fillId="0" borderId="47" xfId="2" applyNumberFormat="1" applyFont="1" applyBorder="1" applyAlignment="1" applyProtection="1">
      <alignment horizontal="center" vertical="center" wrapText="1"/>
      <protection locked="0"/>
    </xf>
    <xf numFmtId="15" fontId="9" fillId="0" borderId="47" xfId="0" applyNumberFormat="1" applyFont="1" applyBorder="1" applyAlignment="1" applyProtection="1">
      <alignment horizontal="center" vertical="center" wrapText="1"/>
      <protection locked="0"/>
    </xf>
    <xf numFmtId="9" fontId="44" fillId="0" borderId="47" xfId="2" applyNumberFormat="1" applyFont="1" applyBorder="1" applyAlignment="1" applyProtection="1">
      <alignment horizontal="center" vertical="center" wrapText="1"/>
      <protection locked="0"/>
    </xf>
    <xf numFmtId="0" fontId="4" fillId="0" borderId="47" xfId="0" applyFont="1" applyBorder="1" applyAlignment="1" applyProtection="1">
      <alignment horizontal="justify" vertical="center" wrapText="1"/>
      <protection locked="0"/>
    </xf>
    <xf numFmtId="0" fontId="9" fillId="0" borderId="48" xfId="0" applyFont="1" applyBorder="1" applyAlignment="1" applyProtection="1">
      <alignment horizontal="justify" vertical="center" wrapText="1"/>
      <protection locked="0"/>
    </xf>
    <xf numFmtId="15" fontId="9" fillId="0" borderId="36" xfId="0" applyNumberFormat="1" applyFont="1" applyBorder="1" applyAlignment="1" applyProtection="1">
      <alignment horizontal="justify" vertical="center" wrapText="1"/>
      <protection locked="0"/>
    </xf>
    <xf numFmtId="15" fontId="9" fillId="0" borderId="36" xfId="0" applyNumberFormat="1" applyFont="1" applyBorder="1" applyAlignment="1" applyProtection="1">
      <alignment horizontal="center" vertical="center" wrapText="1"/>
      <protection locked="0"/>
    </xf>
    <xf numFmtId="0" fontId="4" fillId="0" borderId="36" xfId="0" applyFont="1" applyBorder="1" applyAlignment="1" applyProtection="1">
      <alignment horizontal="center" vertical="center" wrapText="1"/>
      <protection locked="0"/>
    </xf>
    <xf numFmtId="0" fontId="38" fillId="0" borderId="36" xfId="6" applyFont="1" applyBorder="1" applyAlignment="1" applyProtection="1">
      <alignment horizontal="justify" vertical="center" wrapText="1"/>
      <protection locked="0"/>
    </xf>
    <xf numFmtId="14" fontId="9" fillId="0" borderId="3" xfId="0" applyNumberFormat="1" applyFont="1" applyBorder="1" applyAlignment="1" applyProtection="1">
      <alignment horizontal="justify" vertical="center" wrapText="1"/>
      <protection locked="0"/>
    </xf>
    <xf numFmtId="0" fontId="9" fillId="0" borderId="3" xfId="0" applyFont="1" applyBorder="1" applyAlignment="1" applyProtection="1">
      <alignment horizontal="justify" vertical="center" wrapText="1"/>
      <protection locked="0"/>
    </xf>
    <xf numFmtId="15" fontId="9" fillId="0" borderId="3" xfId="0" applyNumberFormat="1" applyFont="1" applyBorder="1" applyAlignment="1" applyProtection="1">
      <alignment horizontal="justify" vertical="center" wrapText="1"/>
      <protection locked="0"/>
    </xf>
    <xf numFmtId="0" fontId="9" fillId="0" borderId="3" xfId="0" applyFont="1" applyFill="1" applyBorder="1" applyAlignment="1" applyProtection="1">
      <alignment horizontal="justify" vertical="center" wrapText="1"/>
      <protection locked="0"/>
    </xf>
    <xf numFmtId="0" fontId="9" fillId="0" borderId="3" xfId="0" applyFont="1" applyBorder="1" applyAlignment="1" applyProtection="1">
      <alignment horizontal="center" vertical="center" wrapText="1"/>
      <protection locked="0"/>
    </xf>
    <xf numFmtId="15" fontId="9" fillId="0" borderId="3" xfId="0" applyNumberFormat="1"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3" xfId="0" applyFont="1" applyBorder="1" applyAlignment="1" applyProtection="1">
      <alignment horizontal="justify" vertical="center" wrapText="1"/>
      <protection locked="0"/>
    </xf>
    <xf numFmtId="0" fontId="38" fillId="0" borderId="3" xfId="6" applyFont="1" applyBorder="1" applyAlignment="1" applyProtection="1">
      <alignment horizontal="justify" vertical="center" wrapText="1"/>
      <protection locked="0"/>
    </xf>
    <xf numFmtId="0" fontId="9" fillId="0" borderId="53" xfId="0" applyFont="1" applyBorder="1" applyAlignment="1" applyProtection="1">
      <alignment horizontal="justify" vertical="center" wrapText="1"/>
      <protection locked="0"/>
    </xf>
    <xf numFmtId="15" fontId="9" fillId="0" borderId="1" xfId="0" applyNumberFormat="1" applyFont="1" applyBorder="1" applyAlignment="1" applyProtection="1">
      <alignment horizontal="justify" vertical="center" wrapText="1"/>
      <protection locked="0"/>
    </xf>
    <xf numFmtId="15" fontId="9" fillId="0" borderId="1" xfId="0" applyNumberFormat="1"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9" fillId="0" borderId="35" xfId="0" applyFont="1" applyFill="1" applyBorder="1" applyAlignment="1" applyProtection="1">
      <alignment horizontal="justify" vertical="center" wrapText="1"/>
      <protection locked="0"/>
    </xf>
    <xf numFmtId="0" fontId="4" fillId="0" borderId="0" xfId="0" applyFont="1" applyBorder="1" applyAlignment="1" applyProtection="1">
      <alignment horizontal="center" vertical="center" wrapText="1"/>
      <protection locked="0"/>
    </xf>
    <xf numFmtId="0" fontId="9" fillId="0" borderId="6" xfId="0" applyFont="1" applyFill="1" applyBorder="1" applyAlignment="1" applyProtection="1">
      <alignment horizontal="justify" vertical="center" wrapText="1"/>
      <protection locked="0"/>
    </xf>
    <xf numFmtId="0" fontId="9" fillId="0" borderId="47" xfId="0" applyFont="1" applyFill="1" applyBorder="1" applyAlignment="1" applyProtection="1">
      <alignment horizontal="center" vertical="center" wrapText="1"/>
      <protection locked="0"/>
    </xf>
    <xf numFmtId="0" fontId="9" fillId="0" borderId="47" xfId="0" applyFont="1" applyBorder="1" applyAlignment="1" applyProtection="1">
      <alignment horizontal="center" vertical="center" wrapText="1"/>
      <protection locked="0"/>
    </xf>
    <xf numFmtId="0" fontId="9" fillId="0" borderId="47" xfId="0" applyFont="1" applyBorder="1" applyAlignment="1" applyProtection="1">
      <alignment horizontal="center" vertical="center" wrapText="1"/>
    </xf>
    <xf numFmtId="0" fontId="36" fillId="0" borderId="47" xfId="0" applyFont="1" applyBorder="1" applyAlignment="1" applyProtection="1">
      <alignment horizontal="center" vertical="center"/>
      <protection locked="0"/>
    </xf>
    <xf numFmtId="0" fontId="36" fillId="0" borderId="47" xfId="0" applyFont="1" applyBorder="1" applyAlignment="1" applyProtection="1">
      <alignment horizontal="center" vertical="center"/>
    </xf>
    <xf numFmtId="0" fontId="9" fillId="0" borderId="54" xfId="0" applyFont="1" applyFill="1" applyBorder="1" applyAlignment="1" applyProtection="1">
      <alignment horizontal="justify" vertical="center" wrapText="1"/>
      <protection locked="0"/>
    </xf>
    <xf numFmtId="0" fontId="4" fillId="0" borderId="47" xfId="0" applyFont="1" applyBorder="1" applyAlignment="1" applyProtection="1">
      <alignment horizontal="center" vertical="center" wrapText="1"/>
      <protection locked="0"/>
    </xf>
    <xf numFmtId="0" fontId="9" fillId="0" borderId="4" xfId="0" applyFont="1" applyFill="1" applyBorder="1" applyAlignment="1" applyProtection="1">
      <alignment horizontal="justify" vertical="center" wrapText="1"/>
      <protection locked="0"/>
    </xf>
    <xf numFmtId="14" fontId="9" fillId="0" borderId="4" xfId="0" applyNumberFormat="1" applyFont="1" applyBorder="1" applyAlignment="1" applyProtection="1">
      <alignment horizontal="justify" vertical="center" wrapText="1"/>
      <protection locked="0"/>
    </xf>
    <xf numFmtId="0" fontId="4" fillId="0" borderId="4" xfId="0" applyFont="1" applyBorder="1" applyAlignment="1" applyProtection="1">
      <alignment horizontal="center" vertical="center" wrapText="1"/>
      <protection locked="0"/>
    </xf>
    <xf numFmtId="0" fontId="4" fillId="0" borderId="4" xfId="0" applyFont="1" applyBorder="1" applyAlignment="1" applyProtection="1">
      <alignment horizontal="justify" vertical="center" wrapText="1"/>
      <protection locked="0"/>
    </xf>
    <xf numFmtId="0" fontId="9" fillId="0" borderId="45" xfId="0" applyFont="1" applyBorder="1" applyAlignment="1" applyProtection="1">
      <alignment horizontal="justify" vertical="center" wrapText="1"/>
      <protection locked="0"/>
    </xf>
    <xf numFmtId="0" fontId="43" fillId="11" borderId="1" xfId="0" applyFont="1" applyFill="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9" fillId="0" borderId="36"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4" xfId="0" applyFont="1" applyBorder="1" applyAlignment="1" applyProtection="1">
      <alignment horizontal="justify" vertical="center" wrapText="1"/>
      <protection locked="0"/>
    </xf>
    <xf numFmtId="0" fontId="9" fillId="0" borderId="4" xfId="0" applyFont="1" applyBorder="1" applyAlignment="1" applyProtection="1">
      <alignment horizontal="center" vertical="center" wrapText="1"/>
    </xf>
    <xf numFmtId="164" fontId="9" fillId="14" borderId="36" xfId="0" applyNumberFormat="1" applyFont="1" applyFill="1" applyBorder="1" applyAlignment="1" applyProtection="1">
      <alignment horizontal="center" vertical="center" wrapText="1"/>
      <protection locked="0"/>
    </xf>
    <xf numFmtId="0" fontId="9" fillId="14" borderId="1" xfId="0" applyFont="1" applyFill="1" applyBorder="1" applyAlignment="1" applyProtection="1">
      <alignment horizontal="justify" vertical="center" wrapText="1"/>
      <protection locked="0"/>
    </xf>
    <xf numFmtId="164" fontId="9" fillId="14" borderId="1" xfId="0" applyNumberFormat="1" applyFont="1" applyFill="1" applyBorder="1" applyAlignment="1" applyProtection="1">
      <alignment horizontal="center" vertical="center" wrapText="1"/>
      <protection locked="0"/>
    </xf>
    <xf numFmtId="0" fontId="9" fillId="14" borderId="47" xfId="0" applyFont="1" applyFill="1" applyBorder="1" applyAlignment="1" applyProtection="1">
      <alignment horizontal="justify" vertical="center" wrapText="1"/>
      <protection locked="0"/>
    </xf>
    <xf numFmtId="164" fontId="9" fillId="14" borderId="47" xfId="0" applyNumberFormat="1" applyFont="1" applyFill="1" applyBorder="1" applyAlignment="1" applyProtection="1">
      <alignment horizontal="center" vertical="center" wrapText="1"/>
      <protection locked="0"/>
    </xf>
    <xf numFmtId="0" fontId="9" fillId="14" borderId="3" xfId="0" applyFont="1" applyFill="1" applyBorder="1" applyAlignment="1" applyProtection="1">
      <alignment horizontal="justify" vertical="center" wrapText="1"/>
      <protection locked="0"/>
    </xf>
    <xf numFmtId="164" fontId="9" fillId="14" borderId="3" xfId="0" applyNumberFormat="1" applyFont="1" applyFill="1" applyBorder="1" applyAlignment="1" applyProtection="1">
      <alignment horizontal="center" vertical="center" wrapText="1"/>
      <protection locked="0"/>
    </xf>
    <xf numFmtId="0" fontId="4" fillId="0" borderId="0" xfId="0" applyFont="1" applyBorder="1" applyAlignment="1" applyProtection="1">
      <alignment vertical="center" wrapText="1"/>
      <protection locked="0"/>
    </xf>
    <xf numFmtId="0" fontId="4" fillId="0" borderId="9" xfId="0" applyFont="1" applyBorder="1" applyAlignment="1" applyProtection="1">
      <alignment vertical="center" wrapText="1"/>
      <protection locked="0"/>
    </xf>
    <xf numFmtId="0" fontId="43" fillId="10" borderId="3" xfId="0" applyFont="1" applyFill="1" applyBorder="1" applyAlignment="1" applyProtection="1">
      <alignment horizontal="center" vertical="center" wrapText="1"/>
      <protection locked="0"/>
    </xf>
    <xf numFmtId="0" fontId="4" fillId="0" borderId="0" xfId="0" applyFont="1" applyBorder="1" applyAlignment="1" applyProtection="1">
      <alignment horizontal="justify" vertical="center" wrapText="1"/>
      <protection locked="0"/>
    </xf>
    <xf numFmtId="0" fontId="4" fillId="0" borderId="9" xfId="0" applyFont="1" applyBorder="1" applyAlignment="1" applyProtection="1">
      <alignment horizontal="justify" vertical="center" wrapText="1"/>
      <protection locked="0"/>
    </xf>
    <xf numFmtId="0" fontId="4" fillId="0" borderId="9"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xf>
    <xf numFmtId="0" fontId="43" fillId="10" borderId="23" xfId="0" applyFont="1" applyFill="1" applyBorder="1" applyAlignment="1" applyProtection="1">
      <alignment horizontal="center" vertical="center" wrapText="1"/>
      <protection locked="0"/>
    </xf>
    <xf numFmtId="0" fontId="43" fillId="11" borderId="5" xfId="0" applyFont="1" applyFill="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5" xfId="0" applyFont="1" applyBorder="1" applyAlignment="1" applyProtection="1">
      <alignment horizontal="justify" vertical="center" wrapText="1"/>
      <protection locked="0"/>
    </xf>
    <xf numFmtId="0" fontId="43" fillId="0" borderId="0" xfId="0" applyFont="1" applyFill="1" applyBorder="1" applyAlignment="1" applyProtection="1">
      <alignment horizontal="justify" vertical="center" wrapText="1"/>
      <protection locked="0"/>
    </xf>
    <xf numFmtId="0" fontId="45" fillId="35" borderId="58" xfId="0" applyFont="1" applyFill="1" applyBorder="1" applyAlignment="1">
      <alignment horizontal="center" vertical="center" wrapText="1"/>
    </xf>
    <xf numFmtId="0" fontId="45" fillId="0" borderId="59" xfId="0" applyFont="1" applyBorder="1" applyAlignment="1" applyProtection="1">
      <alignment horizontal="center" vertical="center" wrapText="1"/>
      <protection locked="0"/>
    </xf>
    <xf numFmtId="0" fontId="3" fillId="0" borderId="0" xfId="0" applyFont="1" applyBorder="1" applyAlignment="1">
      <alignment horizontal="center" vertical="center" wrapText="1"/>
    </xf>
    <xf numFmtId="14" fontId="45" fillId="0" borderId="59" xfId="0" applyNumberFormat="1" applyFont="1" applyBorder="1" applyAlignment="1" applyProtection="1">
      <alignment horizontal="center" vertical="center" wrapText="1"/>
      <protection locked="0"/>
    </xf>
    <xf numFmtId="0" fontId="5" fillId="11"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3" fillId="14" borderId="0" xfId="0" applyFont="1" applyFill="1" applyBorder="1" applyAlignment="1" applyProtection="1">
      <alignment horizontal="center" vertical="center" wrapText="1"/>
      <protection locked="0"/>
    </xf>
    <xf numFmtId="0" fontId="4" fillId="14" borderId="0" xfId="0" applyFont="1" applyFill="1" applyBorder="1" applyAlignment="1" applyProtection="1">
      <alignment horizontal="center" vertical="center" wrapText="1"/>
      <protection locked="0"/>
    </xf>
    <xf numFmtId="0" fontId="4" fillId="14" borderId="0" xfId="0" applyFont="1" applyFill="1" applyBorder="1" applyAlignment="1" applyProtection="1">
      <alignment horizontal="justify" vertical="center" wrapText="1"/>
      <protection locked="0"/>
    </xf>
    <xf numFmtId="0" fontId="22" fillId="0" borderId="1" xfId="0" applyFont="1" applyBorder="1" applyAlignment="1">
      <alignment horizontal="center" vertical="center"/>
    </xf>
    <xf numFmtId="0" fontId="22" fillId="0" borderId="4" xfId="0" applyFont="1" applyBorder="1" applyAlignment="1">
      <alignment horizontal="center" vertical="center"/>
    </xf>
    <xf numFmtId="0" fontId="24" fillId="0" borderId="8" xfId="0" applyFont="1" applyBorder="1" applyAlignment="1">
      <alignment horizontal="center" vertical="center"/>
    </xf>
    <xf numFmtId="0" fontId="24" fillId="0" borderId="0" xfId="0" applyFont="1" applyBorder="1" applyAlignment="1">
      <alignment horizontal="center" vertical="center"/>
    </xf>
    <xf numFmtId="0" fontId="24" fillId="0" borderId="22" xfId="0" applyFont="1" applyBorder="1" applyAlignment="1">
      <alignment horizontal="center" vertical="center"/>
    </xf>
    <xf numFmtId="0" fontId="25" fillId="0" borderId="20"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4" xfId="0" applyFont="1" applyBorder="1" applyAlignment="1">
      <alignment horizontal="center" vertical="center" wrapText="1"/>
    </xf>
    <xf numFmtId="0" fontId="32" fillId="0" borderId="36" xfId="0" applyFont="1" applyBorder="1" applyAlignment="1">
      <alignment horizontal="center" vertical="center" wrapText="1"/>
    </xf>
    <xf numFmtId="0" fontId="32" fillId="0" borderId="52" xfId="0" applyFont="1" applyBorder="1" applyAlignment="1">
      <alignment horizontal="center" vertical="center" wrapText="1"/>
    </xf>
    <xf numFmtId="0" fontId="32" fillId="0" borderId="3" xfId="0" applyFont="1" applyBorder="1" applyAlignment="1">
      <alignment horizontal="center" vertical="center" wrapText="1"/>
    </xf>
    <xf numFmtId="0" fontId="28" fillId="0" borderId="1" xfId="0" applyFont="1" applyBorder="1" applyAlignment="1">
      <alignment horizontal="center" vertical="center"/>
    </xf>
    <xf numFmtId="0" fontId="29" fillId="0" borderId="26" xfId="5" applyFont="1" applyFill="1" applyBorder="1" applyAlignment="1">
      <alignment horizontal="center" vertical="center" wrapText="1"/>
    </xf>
    <xf numFmtId="0" fontId="29" fillId="0" borderId="0" xfId="5" applyFont="1" applyFill="1" applyBorder="1" applyAlignment="1">
      <alignment horizontal="center" vertical="center" wrapText="1"/>
    </xf>
    <xf numFmtId="0" fontId="29" fillId="0" borderId="27" xfId="5" applyFont="1" applyFill="1" applyBorder="1" applyAlignment="1">
      <alignment horizontal="center" vertical="center" wrapText="1"/>
    </xf>
    <xf numFmtId="0" fontId="29" fillId="0" borderId="28" xfId="5" applyFont="1" applyFill="1" applyBorder="1" applyAlignment="1">
      <alignment horizontal="center" vertical="center" wrapText="1"/>
    </xf>
    <xf numFmtId="0" fontId="30" fillId="9" borderId="29" xfId="0" applyFont="1" applyFill="1" applyBorder="1" applyAlignment="1">
      <alignment horizontal="center" vertical="center" wrapText="1"/>
    </xf>
    <xf numFmtId="0" fontId="30" fillId="9" borderId="30" xfId="0" applyFont="1" applyFill="1" applyBorder="1" applyAlignment="1">
      <alignment horizontal="center" vertical="center" wrapText="1"/>
    </xf>
    <xf numFmtId="0" fontId="30" fillId="9" borderId="31" xfId="0" applyFont="1" applyFill="1" applyBorder="1" applyAlignment="1">
      <alignment horizontal="center" vertical="center" wrapText="1"/>
    </xf>
    <xf numFmtId="0" fontId="31" fillId="14" borderId="33" xfId="0" applyFont="1" applyFill="1" applyBorder="1" applyAlignment="1">
      <alignment horizontal="center" vertical="center" wrapText="1"/>
    </xf>
    <xf numFmtId="0" fontId="31" fillId="14" borderId="34" xfId="0" applyFont="1" applyFill="1" applyBorder="1" applyAlignment="1">
      <alignment horizontal="center" vertical="center" wrapText="1"/>
    </xf>
    <xf numFmtId="0" fontId="31" fillId="14" borderId="35" xfId="0" applyFont="1" applyFill="1" applyBorder="1" applyAlignment="1">
      <alignment horizontal="center" vertical="center" wrapText="1"/>
    </xf>
    <xf numFmtId="0" fontId="32" fillId="0" borderId="37" xfId="0" applyFont="1" applyBorder="1" applyAlignment="1">
      <alignment horizontal="center" vertical="center" wrapText="1"/>
    </xf>
    <xf numFmtId="0" fontId="32" fillId="0" borderId="39" xfId="0" applyFont="1" applyBorder="1" applyAlignment="1">
      <alignment horizontal="center" vertical="center" wrapText="1"/>
    </xf>
    <xf numFmtId="0" fontId="32" fillId="0" borderId="32"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41"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53"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34" xfId="0" applyFont="1" applyBorder="1" applyAlignment="1">
      <alignment horizontal="center" vertical="center" wrapText="1"/>
    </xf>
    <xf numFmtId="0" fontId="32" fillId="0" borderId="35" xfId="0" applyFont="1" applyBorder="1" applyAlignment="1">
      <alignment horizontal="center" vertical="center" wrapText="1"/>
    </xf>
    <xf numFmtId="0" fontId="32" fillId="0" borderId="36" xfId="0" applyFont="1" applyBorder="1" applyAlignment="1">
      <alignment horizontal="left" vertical="center" wrapText="1"/>
    </xf>
    <xf numFmtId="0" fontId="32" fillId="0" borderId="37" xfId="0" applyFont="1" applyBorder="1" applyAlignment="1">
      <alignment horizontal="left" vertical="center" wrapText="1"/>
    </xf>
    <xf numFmtId="0" fontId="31" fillId="14" borderId="50" xfId="0" applyFont="1" applyFill="1" applyBorder="1" applyAlignment="1">
      <alignment horizontal="center" vertical="center" wrapText="1"/>
    </xf>
    <xf numFmtId="0" fontId="31" fillId="14" borderId="24" xfId="0" applyFont="1" applyFill="1" applyBorder="1" applyAlignment="1">
      <alignment horizontal="center" vertical="center" wrapText="1"/>
    </xf>
    <xf numFmtId="0" fontId="31" fillId="14" borderId="25" xfId="0" applyFont="1" applyFill="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51" xfId="0" applyFont="1" applyBorder="1" applyAlignment="1">
      <alignment horizontal="center" vertical="center" wrapText="1"/>
    </xf>
    <xf numFmtId="0" fontId="31" fillId="14" borderId="36" xfId="0" applyFont="1" applyFill="1" applyBorder="1" applyAlignment="1">
      <alignment horizontal="center" vertical="center" wrapText="1"/>
    </xf>
    <xf numFmtId="0" fontId="31" fillId="14" borderId="55" xfId="0" applyFont="1" applyFill="1" applyBorder="1" applyAlignment="1">
      <alignment horizontal="center" vertical="center" wrapText="1"/>
    </xf>
    <xf numFmtId="0" fontId="9" fillId="0" borderId="1"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xf>
    <xf numFmtId="0" fontId="9" fillId="0" borderId="1" xfId="0" applyFont="1" applyFill="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1" xfId="0" applyFont="1" applyBorder="1" applyAlignment="1" applyProtection="1">
      <alignment horizontal="justify" vertical="center" wrapText="1"/>
      <protection locked="0"/>
    </xf>
    <xf numFmtId="0" fontId="9" fillId="13" borderId="39" xfId="0" applyFont="1" applyFill="1" applyBorder="1" applyAlignment="1" applyProtection="1">
      <alignment horizontal="center" vertical="center" wrapText="1"/>
      <protection locked="0"/>
    </xf>
    <xf numFmtId="0" fontId="9" fillId="13" borderId="44" xfId="0" applyFont="1" applyFill="1" applyBorder="1" applyAlignment="1" applyProtection="1">
      <alignment horizontal="center" vertical="center" wrapText="1"/>
      <protection locked="0"/>
    </xf>
    <xf numFmtId="0" fontId="9" fillId="13" borderId="46" xfId="0" applyFont="1" applyFill="1" applyBorder="1" applyAlignment="1" applyProtection="1">
      <alignment horizontal="center" vertical="center" wrapText="1"/>
      <protection locked="0"/>
    </xf>
    <xf numFmtId="0" fontId="9" fillId="0" borderId="1" xfId="0" applyFont="1" applyBorder="1" applyAlignment="1" applyProtection="1">
      <alignment horizontal="left" vertical="center" wrapText="1"/>
      <protection locked="0"/>
    </xf>
    <xf numFmtId="1" fontId="9" fillId="0" borderId="1" xfId="0" applyNumberFormat="1" applyFont="1" applyBorder="1" applyAlignment="1" applyProtection="1">
      <alignment horizontal="center" vertical="center" wrapText="1"/>
    </xf>
    <xf numFmtId="0" fontId="9" fillId="0" borderId="36"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9" fillId="0" borderId="36" xfId="0" applyFont="1" applyBorder="1" applyAlignment="1" applyProtection="1">
      <alignment horizontal="center" vertical="center" wrapText="1"/>
      <protection locked="0"/>
    </xf>
    <xf numFmtId="0" fontId="9" fillId="0" borderId="40" xfId="0" applyFont="1" applyFill="1" applyBorder="1" applyAlignment="1" applyProtection="1">
      <alignment horizontal="center" vertical="center" wrapText="1"/>
      <protection locked="0"/>
    </xf>
    <xf numFmtId="0" fontId="9" fillId="0" borderId="22" xfId="0" applyFont="1" applyFill="1" applyBorder="1" applyAlignment="1" applyProtection="1">
      <alignment horizontal="center" vertical="center" wrapText="1"/>
      <protection locked="0"/>
    </xf>
    <xf numFmtId="0" fontId="9" fillId="0" borderId="4" xfId="0" applyFont="1" applyBorder="1" applyAlignment="1" applyProtection="1">
      <alignment horizontal="justify" vertical="center" wrapText="1"/>
      <protection locked="0"/>
    </xf>
    <xf numFmtId="0" fontId="9" fillId="0" borderId="20"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9" fillId="0" borderId="36" xfId="0" applyFont="1" applyBorder="1" applyAlignment="1" applyProtection="1">
      <alignment horizontal="justify" vertical="center" wrapText="1"/>
      <protection locked="0"/>
    </xf>
    <xf numFmtId="0" fontId="9" fillId="0" borderId="33" xfId="0" applyFont="1" applyBorder="1" applyAlignment="1" applyProtection="1">
      <alignment horizontal="justify" vertical="center" wrapText="1"/>
      <protection locked="0"/>
    </xf>
    <xf numFmtId="0" fontId="9" fillId="0" borderId="5" xfId="0" applyFont="1" applyBorder="1" applyAlignment="1" applyProtection="1">
      <alignment horizontal="justify" vertical="center" wrapText="1"/>
      <protection locked="0"/>
    </xf>
    <xf numFmtId="0" fontId="9" fillId="0" borderId="20" xfId="0" applyFont="1" applyBorder="1" applyAlignment="1" applyProtection="1">
      <alignment horizontal="justify" vertical="center" wrapText="1"/>
      <protection locked="0"/>
    </xf>
    <xf numFmtId="0" fontId="9" fillId="0" borderId="39" xfId="0" applyFont="1" applyBorder="1" applyAlignment="1" applyProtection="1">
      <alignment horizontal="justify" vertical="center" wrapText="1"/>
      <protection locked="0"/>
    </xf>
    <xf numFmtId="0" fontId="9" fillId="0" borderId="44" xfId="0" applyFont="1" applyBorder="1" applyAlignment="1" applyProtection="1">
      <alignment horizontal="justify" vertical="center" wrapText="1"/>
      <protection locked="0"/>
    </xf>
    <xf numFmtId="0" fontId="9" fillId="0" borderId="46" xfId="0" applyFont="1" applyBorder="1" applyAlignment="1" applyProtection="1">
      <alignment horizontal="justify" vertical="center" wrapText="1"/>
      <protection locked="0"/>
    </xf>
    <xf numFmtId="1" fontId="9" fillId="0" borderId="36" xfId="0" applyNumberFormat="1" applyFont="1" applyBorder="1" applyAlignment="1" applyProtection="1">
      <alignment horizontal="center" vertical="center" wrapText="1"/>
    </xf>
    <xf numFmtId="1" fontId="9" fillId="0" borderId="4" xfId="0" applyNumberFormat="1" applyFont="1" applyBorder="1" applyAlignment="1" applyProtection="1">
      <alignment horizontal="center" vertical="center" wrapText="1"/>
    </xf>
    <xf numFmtId="0" fontId="9" fillId="0" borderId="36" xfId="0" applyFont="1" applyBorder="1" applyAlignment="1" applyProtection="1">
      <alignment horizontal="left" vertical="center" wrapText="1"/>
      <protection locked="0"/>
    </xf>
    <xf numFmtId="0" fontId="9" fillId="0" borderId="4" xfId="0" applyFont="1" applyBorder="1" applyAlignment="1" applyProtection="1">
      <alignment horizontal="left" vertical="center" wrapText="1"/>
      <protection locked="0"/>
    </xf>
    <xf numFmtId="0" fontId="9" fillId="0" borderId="47" xfId="0" applyFont="1" applyBorder="1" applyAlignment="1" applyProtection="1">
      <alignment horizontal="center" vertical="center" wrapText="1"/>
      <protection locked="0"/>
    </xf>
    <xf numFmtId="0" fontId="9" fillId="0" borderId="37" xfId="0" applyFont="1" applyFill="1" applyBorder="1" applyAlignment="1" applyProtection="1">
      <alignment horizontal="center" vertical="center" wrapText="1"/>
      <protection locked="0"/>
    </xf>
    <xf numFmtId="0" fontId="9" fillId="0" borderId="43" xfId="0" applyFont="1" applyFill="1" applyBorder="1" applyAlignment="1" applyProtection="1">
      <alignment horizontal="center" vertical="center" wrapText="1"/>
      <protection locked="0"/>
    </xf>
    <xf numFmtId="0" fontId="9" fillId="0" borderId="48" xfId="0" applyFont="1" applyFill="1" applyBorder="1" applyAlignment="1" applyProtection="1">
      <alignment horizontal="center" vertical="center" wrapText="1"/>
      <protection locked="0"/>
    </xf>
    <xf numFmtId="0" fontId="9" fillId="0" borderId="21" xfId="0" applyFont="1" applyBorder="1" applyAlignment="1" applyProtection="1">
      <alignment horizontal="center" vertical="center" wrapText="1"/>
      <protection locked="0"/>
    </xf>
    <xf numFmtId="0" fontId="9" fillId="0" borderId="22" xfId="0" applyFont="1" applyBorder="1" applyAlignment="1" applyProtection="1">
      <alignment horizontal="center" vertical="center" wrapText="1"/>
      <protection locked="0"/>
    </xf>
    <xf numFmtId="1" fontId="9" fillId="0" borderId="47" xfId="0" applyNumberFormat="1" applyFont="1" applyBorder="1" applyAlignment="1" applyProtection="1">
      <alignment horizontal="center" vertical="center" wrapText="1"/>
    </xf>
    <xf numFmtId="0" fontId="9" fillId="0" borderId="47" xfId="0" applyFont="1" applyBorder="1" applyAlignment="1" applyProtection="1">
      <alignment horizontal="center" vertical="center" wrapText="1"/>
    </xf>
    <xf numFmtId="0" fontId="9" fillId="0" borderId="47" xfId="0" applyFont="1" applyBorder="1" applyAlignment="1" applyProtection="1">
      <alignment horizontal="left" vertical="center" wrapText="1"/>
      <protection locked="0"/>
    </xf>
    <xf numFmtId="0" fontId="4" fillId="0" borderId="8" xfId="0" applyFont="1" applyBorder="1" applyAlignment="1" applyProtection="1">
      <alignment horizontal="center" vertical="center" wrapText="1"/>
      <protection locked="0"/>
    </xf>
    <xf numFmtId="0" fontId="9" fillId="0" borderId="56" xfId="0" applyFont="1" applyFill="1" applyBorder="1" applyAlignment="1" applyProtection="1">
      <alignment horizontal="justify" vertical="center" wrapText="1"/>
      <protection locked="0"/>
    </xf>
    <xf numFmtId="0" fontId="9" fillId="0" borderId="2" xfId="0" applyFont="1" applyFill="1" applyBorder="1" applyAlignment="1" applyProtection="1">
      <alignment horizontal="justify" vertical="center" wrapText="1"/>
      <protection locked="0"/>
    </xf>
    <xf numFmtId="0" fontId="9" fillId="0" borderId="57" xfId="0" applyFont="1" applyFill="1" applyBorder="1" applyAlignment="1" applyProtection="1">
      <alignment horizontal="justify" vertical="center" wrapText="1"/>
      <protection locked="0"/>
    </xf>
    <xf numFmtId="0" fontId="4" fillId="0" borderId="56"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57" xfId="0" applyFont="1" applyBorder="1" applyAlignment="1" applyProtection="1">
      <alignment horizontal="center" vertical="center" wrapText="1"/>
      <protection locked="0"/>
    </xf>
    <xf numFmtId="0" fontId="9" fillId="0" borderId="56" xfId="0" applyFont="1" applyBorder="1" applyAlignment="1" applyProtection="1">
      <alignment horizontal="justify" vertical="center" wrapText="1"/>
      <protection locked="0"/>
    </xf>
    <xf numFmtId="0" fontId="9" fillId="0" borderId="2" xfId="0" applyFont="1" applyBorder="1" applyAlignment="1" applyProtection="1">
      <alignment horizontal="justify" vertical="center" wrapText="1"/>
      <protection locked="0"/>
    </xf>
    <xf numFmtId="0" fontId="9" fillId="0" borderId="57" xfId="0" applyFont="1" applyBorder="1" applyAlignment="1" applyProtection="1">
      <alignment horizontal="justify" vertical="center" wrapText="1"/>
      <protection locked="0"/>
    </xf>
    <xf numFmtId="0" fontId="43" fillId="12" borderId="5" xfId="0" applyFont="1" applyFill="1" applyBorder="1" applyAlignment="1" applyProtection="1">
      <alignment horizontal="center" vertical="center" wrapText="1"/>
      <protection locked="0"/>
    </xf>
    <xf numFmtId="0" fontId="43" fillId="12" borderId="6" xfId="0" applyFont="1" applyFill="1" applyBorder="1" applyAlignment="1" applyProtection="1">
      <alignment horizontal="center" vertical="center" wrapText="1"/>
      <protection locked="0"/>
    </xf>
    <xf numFmtId="0" fontId="43" fillId="12" borderId="7" xfId="0" applyFont="1" applyFill="1" applyBorder="1" applyAlignment="1" applyProtection="1">
      <alignment horizontal="center" vertical="center" wrapText="1"/>
      <protection locked="0"/>
    </xf>
    <xf numFmtId="0" fontId="40" fillId="12" borderId="1" xfId="0" applyFont="1" applyFill="1" applyBorder="1" applyAlignment="1" applyProtection="1">
      <alignment horizontal="center" vertical="center" wrapText="1"/>
      <protection locked="0"/>
    </xf>
    <xf numFmtId="0" fontId="40" fillId="12" borderId="4" xfId="0" applyFont="1" applyFill="1" applyBorder="1" applyAlignment="1" applyProtection="1">
      <alignment horizontal="center" vertical="center" wrapText="1"/>
      <protection locked="0"/>
    </xf>
    <xf numFmtId="0" fontId="9" fillId="0" borderId="36" xfId="0" applyFont="1" applyFill="1" applyBorder="1" applyAlignment="1" applyProtection="1">
      <alignment horizontal="center" vertical="center" wrapText="1"/>
      <protection locked="0"/>
    </xf>
    <xf numFmtId="0" fontId="9" fillId="0" borderId="47" xfId="0" applyFont="1" applyFill="1" applyBorder="1" applyAlignment="1" applyProtection="1">
      <alignment horizontal="center" vertical="center" wrapText="1"/>
      <protection locked="0"/>
    </xf>
    <xf numFmtId="0" fontId="40" fillId="12" borderId="2" xfId="0" applyFont="1" applyFill="1" applyBorder="1" applyAlignment="1" applyProtection="1">
      <alignment horizontal="center" vertical="center" wrapText="1"/>
      <protection locked="0"/>
    </xf>
    <xf numFmtId="0" fontId="40" fillId="12" borderId="3" xfId="0" applyFont="1" applyFill="1" applyBorder="1" applyAlignment="1" applyProtection="1">
      <alignment horizontal="center" vertical="center" wrapText="1"/>
      <protection locked="0"/>
    </xf>
    <xf numFmtId="0" fontId="42" fillId="8" borderId="7" xfId="0" applyFont="1" applyFill="1" applyBorder="1" applyAlignment="1" applyProtection="1">
      <alignment horizontal="center" vertical="center" wrapText="1"/>
      <protection locked="0"/>
    </xf>
    <xf numFmtId="0" fontId="40" fillId="19" borderId="2" xfId="0" applyFont="1" applyFill="1" applyBorder="1" applyAlignment="1" applyProtection="1">
      <alignment horizontal="center" vertical="center" wrapText="1"/>
      <protection locked="0"/>
    </xf>
    <xf numFmtId="0" fontId="40" fillId="19" borderId="3" xfId="0" applyFont="1" applyFill="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5" fillId="10" borderId="1" xfId="0" applyFont="1" applyFill="1" applyBorder="1" applyAlignment="1">
      <alignment horizontal="center" vertical="center" wrapText="1"/>
    </xf>
    <xf numFmtId="0" fontId="42" fillId="7" borderId="0" xfId="0" applyFont="1" applyFill="1" applyBorder="1" applyAlignment="1" applyProtection="1">
      <alignment horizontal="center" vertical="center" wrapText="1"/>
      <protection locked="0"/>
    </xf>
    <xf numFmtId="0" fontId="42" fillId="7" borderId="24" xfId="0" applyFont="1" applyFill="1" applyBorder="1" applyAlignment="1" applyProtection="1">
      <alignment horizontal="center" vertical="center" wrapText="1"/>
      <protection locked="0"/>
    </xf>
    <xf numFmtId="0" fontId="42" fillId="8" borderId="0" xfId="0" applyFont="1" applyFill="1" applyBorder="1" applyAlignment="1" applyProtection="1">
      <alignment horizontal="center" vertical="center" wrapText="1"/>
      <protection locked="0"/>
    </xf>
    <xf numFmtId="0" fontId="42" fillId="8" borderId="24" xfId="0" applyFont="1" applyFill="1" applyBorder="1" applyAlignment="1" applyProtection="1">
      <alignment horizontal="center" vertical="center" wrapText="1"/>
      <protection locked="0"/>
    </xf>
    <xf numFmtId="0" fontId="42" fillId="6" borderId="0" xfId="0" applyFont="1" applyFill="1" applyBorder="1" applyAlignment="1" applyProtection="1">
      <alignment horizontal="center" vertical="center" wrapText="1"/>
      <protection locked="0"/>
    </xf>
    <xf numFmtId="0" fontId="42" fillId="6" borderId="24" xfId="0" applyFont="1" applyFill="1" applyBorder="1" applyAlignment="1" applyProtection="1">
      <alignment horizontal="center" vertical="center" wrapText="1"/>
      <protection locked="0"/>
    </xf>
    <xf numFmtId="0" fontId="42" fillId="6" borderId="5" xfId="0" applyFont="1" applyFill="1" applyBorder="1" applyAlignment="1" applyProtection="1">
      <alignment horizontal="center" vertical="center" wrapText="1"/>
      <protection locked="0"/>
    </xf>
    <xf numFmtId="0" fontId="42" fillId="6" borderId="7" xfId="0" applyFont="1" applyFill="1" applyBorder="1" applyAlignment="1" applyProtection="1">
      <alignment horizontal="center" vertical="center" wrapText="1"/>
      <protection locked="0"/>
    </xf>
    <xf numFmtId="0" fontId="42" fillId="6" borderId="6" xfId="0" applyFont="1" applyFill="1" applyBorder="1" applyAlignment="1" applyProtection="1">
      <alignment horizontal="center" vertical="center" wrapText="1"/>
      <protection locked="0"/>
    </xf>
    <xf numFmtId="0" fontId="42" fillId="10" borderId="1" xfId="0" applyFont="1" applyFill="1" applyBorder="1" applyAlignment="1" applyProtection="1">
      <alignment horizontal="center" vertical="center" wrapText="1"/>
      <protection locked="0"/>
    </xf>
    <xf numFmtId="0" fontId="42" fillId="10" borderId="5" xfId="0" applyFont="1" applyFill="1" applyBorder="1" applyAlignment="1" applyProtection="1">
      <alignment horizontal="center" vertical="center" wrapText="1"/>
      <protection locked="0"/>
    </xf>
    <xf numFmtId="0" fontId="42" fillId="10" borderId="7" xfId="0" applyFont="1" applyFill="1" applyBorder="1" applyAlignment="1" applyProtection="1">
      <alignment horizontal="center" vertical="center" wrapText="1"/>
      <protection locked="0"/>
    </xf>
    <xf numFmtId="0" fontId="42" fillId="10" borderId="6" xfId="0" applyFont="1" applyFill="1" applyBorder="1" applyAlignment="1" applyProtection="1">
      <alignment horizontal="center" vertical="center" wrapText="1"/>
      <protection locked="0"/>
    </xf>
    <xf numFmtId="0" fontId="22" fillId="0" borderId="4"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3" fillId="0" borderId="20"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3" fillId="0" borderId="23" xfId="0" applyFont="1" applyBorder="1" applyAlignment="1" applyProtection="1">
      <alignment horizontal="center" vertical="center" wrapText="1"/>
      <protection locked="0"/>
    </xf>
    <xf numFmtId="0" fontId="23" fillId="0" borderId="24" xfId="0" applyFont="1" applyBorder="1" applyAlignment="1" applyProtection="1">
      <alignment horizontal="center" vertical="center" wrapText="1"/>
      <protection locked="0"/>
    </xf>
    <xf numFmtId="0" fontId="23" fillId="0" borderId="21" xfId="0" applyFont="1" applyBorder="1" applyAlignment="1" applyProtection="1">
      <alignment horizontal="center" vertical="center" wrapText="1"/>
      <protection locked="0"/>
    </xf>
    <xf numFmtId="0" fontId="23" fillId="0" borderId="22" xfId="0" applyFont="1" applyBorder="1" applyAlignment="1" applyProtection="1">
      <alignment horizontal="center" vertical="center" wrapText="1"/>
      <protection locked="0"/>
    </xf>
    <xf numFmtId="0" fontId="23" fillId="0" borderId="25" xfId="0" applyFont="1" applyBorder="1" applyAlignment="1" applyProtection="1">
      <alignment horizontal="center" vertical="center" wrapText="1"/>
      <protection locked="0"/>
    </xf>
    <xf numFmtId="0" fontId="39" fillId="18" borderId="0" xfId="0" applyFont="1" applyFill="1" applyAlignment="1" applyProtection="1">
      <alignment horizontal="center" vertical="center" wrapText="1"/>
      <protection locked="0"/>
    </xf>
    <xf numFmtId="0" fontId="7" fillId="8" borderId="7"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2" fillId="12" borderId="1"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8" xfId="0" applyFont="1" applyBorder="1" applyAlignment="1">
      <alignment horizontal="center" vertical="center" wrapText="1"/>
    </xf>
    <xf numFmtId="0" fontId="5" fillId="10" borderId="1" xfId="0" applyFont="1" applyFill="1" applyBorder="1" applyAlignment="1" applyProtection="1">
      <alignment horizontal="center" vertical="center" wrapText="1"/>
    </xf>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1" fillId="12"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9" fillId="0" borderId="1" xfId="0" applyFont="1" applyBorder="1" applyAlignment="1">
      <alignment horizontal="justify" vertical="center" wrapText="1"/>
    </xf>
    <xf numFmtId="0" fontId="1" fillId="34" borderId="1" xfId="0" applyFont="1" applyFill="1" applyBorder="1" applyAlignment="1">
      <alignment horizontal="justify" vertical="center" wrapText="1"/>
    </xf>
    <xf numFmtId="0" fontId="9" fillId="0" borderId="1" xfId="0" applyFont="1" applyBorder="1" applyAlignment="1">
      <alignment horizontal="center" vertical="center" wrapText="1"/>
    </xf>
    <xf numFmtId="14" fontId="1" fillId="0" borderId="4" xfId="0" applyNumberFormat="1" applyFont="1" applyBorder="1" applyAlignment="1">
      <alignment horizontal="justify" vertical="center" wrapText="1"/>
    </xf>
    <xf numFmtId="14" fontId="1" fillId="0" borderId="3" xfId="0" applyNumberFormat="1" applyFont="1" applyBorder="1" applyAlignment="1">
      <alignment horizontal="justify" vertical="center" wrapText="1"/>
    </xf>
    <xf numFmtId="14" fontId="1" fillId="0" borderId="4" xfId="0" applyNumberFormat="1" applyFont="1" applyFill="1" applyBorder="1" applyAlignment="1">
      <alignment horizontal="justify" vertical="center" wrapText="1"/>
    </xf>
    <xf numFmtId="14" fontId="1" fillId="0" borderId="3" xfId="0" applyNumberFormat="1" applyFont="1" applyFill="1" applyBorder="1" applyAlignment="1">
      <alignment horizontal="justify" vertical="center" wrapText="1"/>
    </xf>
    <xf numFmtId="0" fontId="1" fillId="33"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31" borderId="1" xfId="0" applyFont="1" applyFill="1" applyBorder="1" applyAlignment="1">
      <alignment horizontal="justify" vertical="center" wrapText="1"/>
    </xf>
    <xf numFmtId="9" fontId="1" fillId="0" borderId="4"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15" fontId="1" fillId="0" borderId="4" xfId="0" applyNumberFormat="1" applyFont="1" applyBorder="1" applyAlignment="1">
      <alignment horizontal="center" vertical="center" wrapText="1"/>
    </xf>
    <xf numFmtId="15" fontId="1" fillId="0" borderId="3" xfId="0" applyNumberFormat="1" applyFont="1" applyBorder="1" applyAlignment="1">
      <alignment horizontal="center" vertical="center" wrapText="1"/>
    </xf>
    <xf numFmtId="0" fontId="1" fillId="0" borderId="2" xfId="0" applyFont="1" applyBorder="1" applyAlignment="1">
      <alignment horizontal="justify" vertical="center" wrapText="1"/>
    </xf>
    <xf numFmtId="0" fontId="3"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 fillId="30" borderId="1" xfId="0" applyFont="1" applyFill="1" applyBorder="1" applyAlignment="1">
      <alignment horizontal="justify" vertical="center" wrapText="1"/>
    </xf>
    <xf numFmtId="15" fontId="1" fillId="0" borderId="2" xfId="0" applyNumberFormat="1" applyFont="1" applyBorder="1" applyAlignment="1">
      <alignment horizontal="center" vertical="center" wrapText="1"/>
    </xf>
    <xf numFmtId="9" fontId="3" fillId="0" borderId="4"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14" fontId="1" fillId="0" borderId="2" xfId="0" applyNumberFormat="1" applyFont="1" applyBorder="1" applyAlignment="1">
      <alignment horizontal="justify" vertical="center" wrapText="1"/>
    </xf>
    <xf numFmtId="0" fontId="1" fillId="13" borderId="1" xfId="0" applyFont="1" applyFill="1" applyBorder="1" applyAlignment="1">
      <alignment horizontal="justify" vertical="center" wrapText="1"/>
    </xf>
    <xf numFmtId="0" fontId="1" fillId="29" borderId="1"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3" xfId="0" applyFont="1" applyFill="1" applyBorder="1" applyAlignment="1">
      <alignment horizontal="justify" vertical="center" wrapText="1"/>
    </xf>
    <xf numFmtId="9" fontId="1" fillId="0" borderId="4" xfId="2" applyNumberFormat="1" applyFont="1" applyFill="1" applyBorder="1" applyAlignment="1">
      <alignment horizontal="center" vertical="center" wrapText="1"/>
    </xf>
    <xf numFmtId="9" fontId="1" fillId="0" borderId="2" xfId="2" applyNumberFormat="1" applyFont="1" applyFill="1" applyBorder="1" applyAlignment="1">
      <alignment horizontal="center" vertical="center" wrapText="1"/>
    </xf>
    <xf numFmtId="9" fontId="1" fillId="0" borderId="3" xfId="2" applyNumberFormat="1" applyFont="1" applyFill="1" applyBorder="1" applyAlignment="1">
      <alignment horizontal="center" vertical="center" wrapText="1"/>
    </xf>
    <xf numFmtId="0" fontId="1" fillId="28" borderId="1" xfId="0" applyFont="1" applyFill="1" applyBorder="1" applyAlignment="1">
      <alignment horizontal="justify" vertical="center" wrapText="1"/>
    </xf>
    <xf numFmtId="0" fontId="1" fillId="27" borderId="1" xfId="0" applyFont="1" applyFill="1" applyBorder="1" applyAlignment="1">
      <alignment horizontal="justify" vertical="center" wrapText="1"/>
    </xf>
    <xf numFmtId="15" fontId="9" fillId="0" borderId="4"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4" fillId="0" borderId="4" xfId="0" applyFont="1" applyBorder="1" applyAlignment="1">
      <alignment horizontal="justify" vertical="center" wrapText="1"/>
    </xf>
    <xf numFmtId="0" fontId="34" fillId="0" borderId="2" xfId="0" applyFont="1" applyBorder="1" applyAlignment="1">
      <alignment horizontal="justify" vertical="center" wrapText="1"/>
    </xf>
    <xf numFmtId="0" fontId="34" fillId="0" borderId="3" xfId="0" applyFont="1" applyBorder="1" applyAlignment="1">
      <alignment horizontal="justify" vertical="center" wrapText="1"/>
    </xf>
    <xf numFmtId="0" fontId="9" fillId="0" borderId="4" xfId="0" applyFont="1" applyBorder="1" applyAlignment="1">
      <alignment horizontal="justify" vertical="center" wrapText="1"/>
    </xf>
    <xf numFmtId="0" fontId="9" fillId="0" borderId="3" xfId="0" applyFont="1" applyBorder="1" applyAlignment="1">
      <alignment horizontal="justify" vertical="center" wrapText="1"/>
    </xf>
    <xf numFmtId="9" fontId="9" fillId="0" borderId="4" xfId="0" applyNumberFormat="1" applyFont="1" applyBorder="1" applyAlignment="1">
      <alignment horizontal="center" vertical="center" wrapText="1"/>
    </xf>
    <xf numFmtId="9" fontId="9" fillId="0" borderId="3"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35" fillId="25"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35" fillId="24" borderId="1" xfId="0" applyFont="1" applyFill="1" applyBorder="1" applyAlignment="1">
      <alignment horizontal="justify" vertical="center" wrapText="1"/>
    </xf>
    <xf numFmtId="0" fontId="9" fillId="0" borderId="2" xfId="0" applyFont="1" applyBorder="1" applyAlignment="1">
      <alignment horizontal="justify" vertical="center" wrapText="1"/>
    </xf>
    <xf numFmtId="15" fontId="1" fillId="0" borderId="4" xfId="0" applyNumberFormat="1" applyFont="1" applyBorder="1" applyAlignment="1">
      <alignment horizontal="justify" vertical="center" wrapText="1"/>
    </xf>
    <xf numFmtId="15" fontId="1" fillId="0" borderId="3" xfId="0" applyNumberFormat="1" applyFont="1" applyBorder="1" applyAlignment="1">
      <alignment horizontal="justify" vertical="center" wrapText="1"/>
    </xf>
    <xf numFmtId="0" fontId="1" fillId="23" borderId="1"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3" fillId="0" borderId="0" xfId="0" applyFont="1" applyAlignment="1">
      <alignment horizontal="center" vertical="center" wrapText="1"/>
    </xf>
    <xf numFmtId="0" fontId="5" fillId="12" borderId="5"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5" fillId="12" borderId="5" xfId="0" applyFont="1" applyFill="1" applyBorder="1" applyAlignment="1" applyProtection="1">
      <alignment horizontal="center" vertical="center" wrapText="1"/>
    </xf>
    <xf numFmtId="0" fontId="5" fillId="12" borderId="7" xfId="0" applyFont="1" applyFill="1" applyBorder="1" applyAlignment="1" applyProtection="1">
      <alignment horizontal="center" vertical="center" wrapText="1"/>
    </xf>
    <xf numFmtId="0" fontId="5" fillId="12" borderId="6" xfId="0" applyFont="1" applyFill="1" applyBorder="1" applyAlignment="1" applyProtection="1">
      <alignment horizontal="center" vertical="center" wrapText="1"/>
    </xf>
    <xf numFmtId="0" fontId="20" fillId="19" borderId="2" xfId="0" applyFont="1" applyFill="1" applyBorder="1" applyAlignment="1" applyProtection="1">
      <alignment horizontal="center" vertical="center" wrapText="1"/>
    </xf>
    <xf numFmtId="0" fontId="20" fillId="19" borderId="3" xfId="0" applyFont="1" applyFill="1" applyBorder="1" applyAlignment="1" applyProtection="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3" fillId="0" borderId="20"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19" fillId="18" borderId="0" xfId="0" applyFont="1" applyFill="1" applyAlignment="1" applyProtection="1">
      <alignment horizontal="center" vertical="center" wrapText="1"/>
    </xf>
    <xf numFmtId="0" fontId="20" fillId="19" borderId="1" xfId="0" applyFont="1" applyFill="1" applyBorder="1" applyAlignment="1" applyProtection="1">
      <alignment horizontal="center" vertical="center" wrapText="1"/>
    </xf>
    <xf numFmtId="0" fontId="19" fillId="20" borderId="0" xfId="0" applyFont="1" applyFill="1" applyAlignment="1" applyProtection="1">
      <alignment horizontal="center" vertical="center" wrapText="1"/>
    </xf>
    <xf numFmtId="0" fontId="14" fillId="15" borderId="12" xfId="0" applyFont="1" applyFill="1" applyBorder="1" applyAlignment="1">
      <alignment horizontal="center" vertical="center" wrapText="1"/>
    </xf>
    <xf numFmtId="0" fontId="14" fillId="15" borderId="16"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3" xfId="0" applyFont="1" applyFill="1" applyBorder="1" applyAlignment="1">
      <alignment vertical="center" wrapText="1"/>
    </xf>
    <xf numFmtId="0" fontId="14" fillId="15" borderId="14" xfId="0" applyFont="1" applyFill="1" applyBorder="1" applyAlignment="1">
      <alignment vertical="center" wrapText="1"/>
    </xf>
    <xf numFmtId="0" fontId="14" fillId="15" borderId="15" xfId="0" applyFont="1" applyFill="1" applyBorder="1" applyAlignment="1">
      <alignment vertical="center" wrapText="1"/>
    </xf>
    <xf numFmtId="0" fontId="0" fillId="0" borderId="1" xfId="0" applyFill="1" applyBorder="1" applyAlignment="1">
      <alignment horizontal="center" vertical="center" wrapText="1"/>
    </xf>
    <xf numFmtId="0" fontId="2" fillId="0" borderId="1" xfId="0" applyFont="1" applyBorder="1" applyAlignment="1">
      <alignment horizontal="center"/>
    </xf>
  </cellXfs>
  <cellStyles count="7">
    <cellStyle name="Hipervínculo" xfId="6" builtinId="8"/>
    <cellStyle name="Hipervínculo 2" xfId="4"/>
    <cellStyle name="Normal" xfId="0" builtinId="0"/>
    <cellStyle name="Normal 2" xfId="5"/>
    <cellStyle name="Normal 3" xfId="1"/>
    <cellStyle name="Normal 3 2" xfId="3"/>
    <cellStyle name="Porcentaje" xfId="2" builtinId="5"/>
  </cellStyles>
  <dxfs count="367">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CDECFF"/>
      <color rgb="FFC2CCFE"/>
      <color rgb="FFABFFFF"/>
      <color rgb="FFEAD5FF"/>
      <color rgb="FFFFFF8F"/>
      <color rgb="FFFFECD9"/>
      <color rgb="FFFFCC66"/>
      <color rgb="FFFFCC00"/>
      <color rgb="FFDFFFD5"/>
      <color rgb="FFEDD7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149678</xdr:colOff>
      <xdr:row>1</xdr:row>
      <xdr:rowOff>95250</xdr:rowOff>
    </xdr:from>
    <xdr:to>
      <xdr:col>0</xdr:col>
      <xdr:colOff>1152293</xdr:colOff>
      <xdr:row>7</xdr:row>
      <xdr:rowOff>98651</xdr:rowOff>
    </xdr:to>
    <xdr:pic>
      <xdr:nvPicPr>
        <xdr:cNvPr id="3" name="Picture 237">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678" y="247650"/>
          <a:ext cx="1002615" cy="71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yebuelvash\Downloads\Yira\DOCUMENTOS%20DE%20RIESGOS\Copia%20de%20Formato%20Matriz%20de%20Riesgos%20FONCEP%20(PROPUESTA)%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MAPA%20DE%20RIESGOS%20ITN\MAPA%20DE%20RIESGOS\PARA%20AJUSTAR\SOL\MAPA%20DE%20RIESGOS%20SOPORTE%20LEG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1.4\pdfs\CARPETA%20PERSONAL\02.%20CONTROL%20INTERNO%20-%20DANE\12.%20ADMINISTRACION%20DE%20RIESGOS1\11.%20CAPACITACION\PRUEBA%20PILOTO\JUSTIFICACION%20DE%20LOS%20CAMBIOS%20DE%20ESTADO%20EN%20LOS%20RIESGO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ja_mu\Downloads\Mapa%20de%20Riesgo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Users\pttovar\Downloads\MAPA%20DE%20RIESGOS%20CORRUPCI&#211;N%20IPES%202019%20%20ajustada%20pa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Users\pttovar\Downloads\MAPA%20DE%20RIESGOS%20CORRUPCI&#211;N%20IPES%202019%20V1%20AJUSTADA%2021031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pttovar/Downloads/MAPA%20DE%20RIESGOS%20CORRUPCI&#211;N%20IPES%202019%20V1%20AJUSTADA%2021031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IPES\MAPA%20DE%20CORRUPCI&#211;N%202019\MAPA%20DE%20RIESGOS%20CORRUPCI&#211;N%20IPES%202019%20SFE%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DANE%20-%20KAROL\Riesgos\Matriz%20Consolidad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Contexto"/>
      <sheetName val="Calific impacto riesgos corrupc"/>
      <sheetName val="Matriz de riesgo "/>
      <sheetName val="Mapa de Riesgos"/>
      <sheetName val="Validacion"/>
      <sheetName val="DATOS "/>
    </sheetNames>
    <sheetDataSet>
      <sheetData sheetId="0">
        <row r="200">
          <cell r="B200" t="str">
            <v>No sufre ningún cambio</v>
          </cell>
        </row>
        <row r="201">
          <cell r="B201" t="str">
            <v>Se ajusta</v>
          </cell>
        </row>
        <row r="202">
          <cell r="B202" t="str">
            <v>Se elimina</v>
          </cell>
        </row>
        <row r="203">
          <cell r="B203" t="str">
            <v>OTRA - CUAL?</v>
          </cell>
        </row>
      </sheetData>
      <sheetData sheetId="1" refreshError="1"/>
      <sheetData sheetId="2" refreshError="1"/>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 val="0.Portada"/>
      <sheetName val="1. Política"/>
      <sheetName val="2.Contexto"/>
      <sheetName val="3.Identificacion_Riesgos"/>
      <sheetName val="4.Controles"/>
      <sheetName val="4.Mapa_Calor"/>
      <sheetName val="5.Plan Manejo"/>
      <sheetName val="6.Resumen"/>
      <sheetName val="ident. Riesgo Corrupción"/>
    </sheetNames>
    <sheetDataSet>
      <sheetData sheetId="0" refreshError="1"/>
      <sheetData sheetId="1">
        <row r="2">
          <cell r="A2" t="str">
            <v>Estratégicos</v>
          </cell>
        </row>
        <row r="3">
          <cell r="A3" t="str">
            <v>Gerenciales</v>
          </cell>
        </row>
        <row r="4">
          <cell r="A4" t="str">
            <v>Operativos</v>
          </cell>
        </row>
        <row r="5">
          <cell r="A5" t="str">
            <v>Financieros</v>
          </cell>
        </row>
        <row r="6">
          <cell r="A6" t="str">
            <v>Cumplimiento</v>
          </cell>
        </row>
        <row r="7">
          <cell r="A7" t="str">
            <v>Tecnología</v>
          </cell>
        </row>
        <row r="8">
          <cell r="A8" t="str">
            <v>Corrupción</v>
          </cell>
        </row>
        <row r="9">
          <cell r="A9" t="str">
            <v>Imagen</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 val="Hoja1"/>
    </sheetNames>
    <sheetDataSet>
      <sheetData sheetId="0"/>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s>
    <sheetDataSet>
      <sheetData sheetId="0"/>
      <sheetData sheetId="1">
        <row r="15">
          <cell r="C15" t="str">
            <v>Baja</v>
          </cell>
          <cell r="D15" t="str">
            <v>Baja</v>
          </cell>
          <cell r="E15" t="str">
            <v>Moderada</v>
          </cell>
          <cell r="F15" t="str">
            <v>Alta</v>
          </cell>
          <cell r="G15" t="str">
            <v>Extrema</v>
          </cell>
          <cell r="I15" t="str">
            <v>Rara Vez</v>
          </cell>
          <cell r="J15">
            <v>1</v>
          </cell>
          <cell r="K15" t="str">
            <v>Rara Vez</v>
          </cell>
          <cell r="L15" t="str">
            <v xml:space="preserve">El evento solo puede ocurrir solo en circunstancias excepcionales </v>
          </cell>
          <cell r="M15" t="str">
            <v xml:space="preserve">No se ha presentado en los últimos 5 años </v>
          </cell>
        </row>
        <row r="16">
          <cell r="C16" t="str">
            <v>Baja</v>
          </cell>
          <cell r="D16" t="str">
            <v>Baja</v>
          </cell>
          <cell r="E16" t="str">
            <v>Moderada</v>
          </cell>
          <cell r="F16" t="str">
            <v>Alta</v>
          </cell>
          <cell r="G16" t="str">
            <v>Extrema</v>
          </cell>
          <cell r="I16" t="str">
            <v>Improbable</v>
          </cell>
          <cell r="J16">
            <v>2</v>
          </cell>
          <cell r="K16" t="str">
            <v>Improbable</v>
          </cell>
          <cell r="L16" t="str">
            <v xml:space="preserve">El evento puede ocurrir en algún momento  </v>
          </cell>
          <cell r="M16" t="str">
            <v xml:space="preserve">Al menos de una vez en los ultimos 5 años </v>
          </cell>
        </row>
        <row r="17">
          <cell r="C17" t="str">
            <v>Baja</v>
          </cell>
          <cell r="D17" t="str">
            <v>Moderada</v>
          </cell>
          <cell r="E17" t="str">
            <v>Alta</v>
          </cell>
          <cell r="F17" t="str">
            <v>Extrema</v>
          </cell>
          <cell r="G17" t="str">
            <v>Extrema</v>
          </cell>
          <cell r="I17" t="str">
            <v>Posible</v>
          </cell>
          <cell r="J17">
            <v>3</v>
          </cell>
          <cell r="K17" t="str">
            <v>Posible</v>
          </cell>
          <cell r="L17" t="str">
            <v xml:space="preserve">El evento puede ocurrir en algún momento  </v>
          </cell>
          <cell r="M17" t="str">
            <v xml:space="preserve">Al menos de una vez en los 2 últimos años </v>
          </cell>
        </row>
        <row r="18">
          <cell r="C18" t="str">
            <v>Moderada</v>
          </cell>
          <cell r="D18" t="str">
            <v>Alta</v>
          </cell>
          <cell r="E18" t="str">
            <v>Alta</v>
          </cell>
          <cell r="F18" t="str">
            <v>Extrema</v>
          </cell>
          <cell r="G18" t="str">
            <v>Extrema</v>
          </cell>
          <cell r="I18" t="str">
            <v>Probable</v>
          </cell>
          <cell r="J18">
            <v>4</v>
          </cell>
          <cell r="K18" t="str">
            <v>Probable</v>
          </cell>
          <cell r="L18" t="str">
            <v xml:space="preserve">El evento probablemente ocurrira en la mayoría de las circunstancias </v>
          </cell>
          <cell r="M18" t="str">
            <v xml:space="preserve">Al menos de una vez en el último año </v>
          </cell>
        </row>
        <row r="19">
          <cell r="C19" t="str">
            <v>Alta</v>
          </cell>
          <cell r="D19" t="str">
            <v>Alta</v>
          </cell>
          <cell r="E19" t="str">
            <v>Extrema</v>
          </cell>
          <cell r="F19" t="str">
            <v>Extrema</v>
          </cell>
          <cell r="G19" t="str">
            <v>Extrema</v>
          </cell>
          <cell r="I19" t="str">
            <v>Casi seguro</v>
          </cell>
          <cell r="J19">
            <v>5</v>
          </cell>
          <cell r="K19" t="str">
            <v>Casi seguro</v>
          </cell>
          <cell r="L19" t="str">
            <v xml:space="preserve">Se espera que el evento ocurra en la mayoria de las circunstancias </v>
          </cell>
          <cell r="M19" t="str">
            <v xml:space="preserve">Mas de una vez al año </v>
          </cell>
        </row>
        <row r="23">
          <cell r="I23" t="str">
            <v>Insignificante</v>
          </cell>
          <cell r="J23">
            <v>1</v>
          </cell>
          <cell r="K23" t="str">
            <v>Insignificante</v>
          </cell>
        </row>
        <row r="24">
          <cell r="I24" t="str">
            <v>Menor</v>
          </cell>
          <cell r="J24">
            <v>2</v>
          </cell>
          <cell r="K24" t="str">
            <v>Menor</v>
          </cell>
        </row>
        <row r="25">
          <cell r="I25" t="str">
            <v>Moderado</v>
          </cell>
          <cell r="J25">
            <v>3</v>
          </cell>
          <cell r="K25" t="str">
            <v>Moderado</v>
          </cell>
        </row>
        <row r="26">
          <cell r="I26" t="str">
            <v>Mayor</v>
          </cell>
          <cell r="J26">
            <v>4</v>
          </cell>
          <cell r="K26" t="str">
            <v>Mayor</v>
          </cell>
        </row>
        <row r="27">
          <cell r="I27" t="str">
            <v>Catastrófico</v>
          </cell>
          <cell r="J27">
            <v>5</v>
          </cell>
          <cell r="K27" t="str">
            <v>Catastrófico</v>
          </cell>
        </row>
      </sheetData>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s>
    <sheetDataSet>
      <sheetData sheetId="0"/>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DATOS "/>
      <sheetName val="GRAFICAS"/>
      <sheetName val="Hoja1"/>
      <sheetName val="Contexto"/>
      <sheetName val="Calific impacto riesgos corrupc"/>
      <sheetName val="Matriz de riesgo "/>
    </sheetNames>
    <sheetDataSet>
      <sheetData sheetId="0"/>
      <sheetData sheetId="1"/>
      <sheetData sheetId="2"/>
      <sheetData sheetId="3"/>
      <sheetData sheetId="4" refreshError="1"/>
      <sheetData sheetId="5"/>
      <sheetData sheetId="6"/>
      <sheetData sheetId="7"/>
      <sheetData sheetId="8"/>
      <sheetData sheetId="9"/>
      <sheetData sheetId="10" refreshError="1"/>
      <sheetData sheetId="11"/>
      <sheetData sheetId="12"/>
      <sheetData sheetId="13"/>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PDE"/>
      <sheetName val="CGE"/>
      <sheetName val="DAR"/>
      <sheetName val="DSO"/>
      <sheetName val="PES"/>
      <sheetName val="ANA"/>
      <sheetName val="DIE"/>
      <sheetName val="SIN"/>
      <sheetName val="SCT"/>
      <sheetName val="GTH"/>
      <sheetName val="AFI"/>
      <sheetName val="GRF"/>
      <sheetName val="ARI"/>
      <sheetName val="SOL"/>
      <sheetName val="1"/>
      <sheetName val="2"/>
      <sheetName val="3"/>
      <sheetName val="4"/>
      <sheetName val="5"/>
      <sheetName val="Hoja1"/>
      <sheetName val="INFORMATICO1"/>
      <sheetName val="INFORMATICO2"/>
      <sheetName val="SISTEMAS1"/>
      <sheetName val="SISTEMAS2"/>
      <sheetName val="LISTA PARA VALIDACION"/>
      <sheetName val="DATOS "/>
      <sheetName val="Valid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8">
          <cell r="A8" t="str">
            <v>Area Administrativa</v>
          </cell>
        </row>
      </sheetData>
      <sheetData sheetId="26" refreshError="1"/>
      <sheetData sheetId="2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drive/folders/115sCHlL8gwfLEd2ZeK88-bR5ldZFPopX" TargetMode="External"/><Relationship Id="rId1" Type="http://schemas.openxmlformats.org/officeDocument/2006/relationships/hyperlink" Target="https://drive.google.com/drive/folders/1IgwKTsAtaT1h7keOdDyhwzHJ9N4ohrkF"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85" zoomScaleNormal="85" workbookViewId="0">
      <selection activeCell="U9" sqref="U9"/>
    </sheetView>
  </sheetViews>
  <sheetFormatPr baseColWidth="10" defaultRowHeight="14.3" x14ac:dyDescent="0.25"/>
  <cols>
    <col min="1" max="1" width="41" style="169" customWidth="1"/>
    <col min="2" max="2" width="17" customWidth="1"/>
    <col min="3" max="3" width="17.625" customWidth="1"/>
    <col min="4" max="4" width="14.375" customWidth="1"/>
    <col min="7" max="7" width="14.375" customWidth="1"/>
    <col min="21" max="21" width="11.375" style="108" customWidth="1"/>
    <col min="22" max="22" width="11.375" style="169"/>
  </cols>
  <sheetData>
    <row r="1" spans="1:22" ht="185.45" x14ac:dyDescent="0.25">
      <c r="A1" s="170" t="s">
        <v>594</v>
      </c>
      <c r="B1" s="170" t="s">
        <v>574</v>
      </c>
      <c r="C1" s="170" t="s">
        <v>575</v>
      </c>
      <c r="D1" s="170" t="s">
        <v>576</v>
      </c>
      <c r="E1" s="170" t="s">
        <v>577</v>
      </c>
      <c r="F1" s="170" t="s">
        <v>578</v>
      </c>
      <c r="G1" s="170" t="s">
        <v>579</v>
      </c>
      <c r="H1" s="170" t="s">
        <v>580</v>
      </c>
      <c r="I1" s="170" t="s">
        <v>581</v>
      </c>
      <c r="J1" s="170" t="s">
        <v>582</v>
      </c>
      <c r="K1" s="170" t="s">
        <v>583</v>
      </c>
      <c r="L1" s="170" t="s">
        <v>584</v>
      </c>
      <c r="M1" s="170" t="s">
        <v>585</v>
      </c>
      <c r="N1" s="170" t="s">
        <v>586</v>
      </c>
      <c r="O1" s="170" t="s">
        <v>587</v>
      </c>
      <c r="P1" s="170" t="s">
        <v>588</v>
      </c>
      <c r="Q1" s="170" t="s">
        <v>589</v>
      </c>
      <c r="R1" s="170" t="s">
        <v>590</v>
      </c>
      <c r="S1" s="170" t="s">
        <v>591</v>
      </c>
      <c r="T1" s="170" t="s">
        <v>592</v>
      </c>
      <c r="U1" s="171" t="s">
        <v>247</v>
      </c>
      <c r="V1" s="170" t="s">
        <v>593</v>
      </c>
    </row>
    <row r="2" spans="1:22" x14ac:dyDescent="0.25">
      <c r="A2" s="168" t="s">
        <v>248</v>
      </c>
      <c r="B2" s="109" t="s">
        <v>600</v>
      </c>
      <c r="C2" s="109" t="s">
        <v>600</v>
      </c>
      <c r="D2" s="109" t="s">
        <v>600</v>
      </c>
      <c r="E2" s="109" t="s">
        <v>600</v>
      </c>
      <c r="F2" s="109" t="s">
        <v>600</v>
      </c>
      <c r="G2" s="109" t="s">
        <v>600</v>
      </c>
      <c r="H2" s="109" t="s">
        <v>600</v>
      </c>
      <c r="I2" s="109" t="s">
        <v>600</v>
      </c>
      <c r="J2" s="109" t="s">
        <v>600</v>
      </c>
      <c r="K2" s="109" t="s">
        <v>600</v>
      </c>
      <c r="L2" s="109" t="s">
        <v>600</v>
      </c>
      <c r="M2" s="109" t="s">
        <v>600</v>
      </c>
      <c r="N2" s="109" t="s">
        <v>600</v>
      </c>
      <c r="O2" s="109" t="s">
        <v>33</v>
      </c>
      <c r="P2" s="109" t="s">
        <v>33</v>
      </c>
      <c r="Q2" s="109" t="s">
        <v>33</v>
      </c>
      <c r="R2" s="109" t="s">
        <v>33</v>
      </c>
      <c r="S2" s="109" t="s">
        <v>33</v>
      </c>
      <c r="T2" s="109" t="s">
        <v>33</v>
      </c>
      <c r="U2" s="109">
        <f>COUNTIF(B2:T2,"Si")</f>
        <v>6</v>
      </c>
      <c r="V2" s="168" t="str">
        <f>IF(U2&lt;=5,"Moderado",IF(U2&lt;=10,"Mayor","Catastrofico"))</f>
        <v>Mayor</v>
      </c>
    </row>
    <row r="3" spans="1:22" x14ac:dyDescent="0.25">
      <c r="A3" s="168" t="s">
        <v>595</v>
      </c>
      <c r="B3" s="109" t="s">
        <v>33</v>
      </c>
      <c r="C3" s="109" t="s">
        <v>33</v>
      </c>
      <c r="D3" s="109" t="s">
        <v>33</v>
      </c>
      <c r="E3" s="109" t="s">
        <v>33</v>
      </c>
      <c r="F3" s="109" t="s">
        <v>33</v>
      </c>
      <c r="G3" s="109" t="s">
        <v>33</v>
      </c>
      <c r="H3" s="109" t="s">
        <v>33</v>
      </c>
      <c r="I3" s="109" t="s">
        <v>33</v>
      </c>
      <c r="J3" s="109" t="s">
        <v>33</v>
      </c>
      <c r="K3" s="109" t="s">
        <v>33</v>
      </c>
      <c r="L3" s="109" t="s">
        <v>33</v>
      </c>
      <c r="M3" s="109" t="s">
        <v>33</v>
      </c>
      <c r="N3" s="109" t="s">
        <v>33</v>
      </c>
      <c r="O3" s="109" t="s">
        <v>33</v>
      </c>
      <c r="P3" s="109" t="s">
        <v>33</v>
      </c>
      <c r="Q3" s="109" t="s">
        <v>33</v>
      </c>
      <c r="R3" s="109" t="s">
        <v>33</v>
      </c>
      <c r="S3" s="109" t="s">
        <v>33</v>
      </c>
      <c r="T3" s="109" t="s">
        <v>33</v>
      </c>
      <c r="U3" s="109">
        <f t="shared" ref="U3:U6" si="0">COUNTIF(B3:T3,"Si")</f>
        <v>19</v>
      </c>
      <c r="V3" s="168" t="str">
        <f t="shared" ref="V3:V6" si="1">IF(U3&lt;=5,"Moderado",IF(U3&lt;=10,"Mayor","Catastrofico"))</f>
        <v>Catastrofico</v>
      </c>
    </row>
    <row r="4" spans="1:22" x14ac:dyDescent="0.25">
      <c r="A4" s="168" t="s">
        <v>596</v>
      </c>
      <c r="B4" s="109" t="s">
        <v>600</v>
      </c>
      <c r="C4" s="109" t="s">
        <v>33</v>
      </c>
      <c r="D4" s="109" t="s">
        <v>33</v>
      </c>
      <c r="E4" s="109" t="s">
        <v>33</v>
      </c>
      <c r="F4" s="109" t="s">
        <v>33</v>
      </c>
      <c r="G4" s="109" t="s">
        <v>33</v>
      </c>
      <c r="H4" s="109" t="s">
        <v>33</v>
      </c>
      <c r="I4" s="109" t="s">
        <v>33</v>
      </c>
      <c r="J4" s="109" t="s">
        <v>33</v>
      </c>
      <c r="K4" s="109" t="s">
        <v>33</v>
      </c>
      <c r="L4" s="109" t="s">
        <v>33</v>
      </c>
      <c r="M4" s="109" t="s">
        <v>33</v>
      </c>
      <c r="N4" s="109" t="s">
        <v>33</v>
      </c>
      <c r="O4" s="109" t="s">
        <v>33</v>
      </c>
      <c r="P4" s="109" t="s">
        <v>33</v>
      </c>
      <c r="Q4" s="109" t="s">
        <v>33</v>
      </c>
      <c r="R4" s="109" t="s">
        <v>33</v>
      </c>
      <c r="S4" s="109" t="s">
        <v>33</v>
      </c>
      <c r="T4" s="109" t="s">
        <v>33</v>
      </c>
      <c r="U4" s="109">
        <f t="shared" si="0"/>
        <v>18</v>
      </c>
      <c r="V4" s="168" t="str">
        <f t="shared" si="1"/>
        <v>Catastrofico</v>
      </c>
    </row>
    <row r="5" spans="1:22" x14ac:dyDescent="0.25">
      <c r="A5" s="168" t="s">
        <v>597</v>
      </c>
      <c r="B5" s="109" t="s">
        <v>600</v>
      </c>
      <c r="C5" s="109" t="s">
        <v>33</v>
      </c>
      <c r="D5" s="109" t="s">
        <v>600</v>
      </c>
      <c r="E5" s="109" t="s">
        <v>33</v>
      </c>
      <c r="F5" s="109" t="s">
        <v>33</v>
      </c>
      <c r="G5" s="109" t="s">
        <v>33</v>
      </c>
      <c r="H5" s="109" t="s">
        <v>33</v>
      </c>
      <c r="I5" s="109" t="s">
        <v>33</v>
      </c>
      <c r="J5" s="109" t="s">
        <v>33</v>
      </c>
      <c r="K5" s="109" t="s">
        <v>33</v>
      </c>
      <c r="L5" s="109" t="s">
        <v>33</v>
      </c>
      <c r="M5" s="109" t="s">
        <v>33</v>
      </c>
      <c r="N5" s="109" t="s">
        <v>33</v>
      </c>
      <c r="O5" s="109" t="s">
        <v>33</v>
      </c>
      <c r="P5" s="109" t="s">
        <v>33</v>
      </c>
      <c r="Q5" s="109" t="s">
        <v>33</v>
      </c>
      <c r="R5" s="109" t="s">
        <v>33</v>
      </c>
      <c r="S5" s="109" t="s">
        <v>33</v>
      </c>
      <c r="T5" s="109" t="s">
        <v>33</v>
      </c>
      <c r="U5" s="109">
        <f t="shared" si="0"/>
        <v>17</v>
      </c>
      <c r="V5" s="168" t="str">
        <f>IF(U5&lt;=5,"Moderado",IF(U5&lt;=10,"Mayor","Catastrofico"))</f>
        <v>Catastrofico</v>
      </c>
    </row>
    <row r="6" spans="1:22" x14ac:dyDescent="0.25">
      <c r="A6" s="168" t="s">
        <v>598</v>
      </c>
      <c r="B6" s="109" t="s">
        <v>600</v>
      </c>
      <c r="C6" s="109" t="s">
        <v>33</v>
      </c>
      <c r="D6" s="109" t="s">
        <v>33</v>
      </c>
      <c r="E6" s="109" t="s">
        <v>33</v>
      </c>
      <c r="F6" s="109" t="s">
        <v>33</v>
      </c>
      <c r="G6" s="109" t="s">
        <v>33</v>
      </c>
      <c r="H6" s="109" t="s">
        <v>33</v>
      </c>
      <c r="I6" s="109" t="s">
        <v>33</v>
      </c>
      <c r="J6" s="109" t="s">
        <v>33</v>
      </c>
      <c r="K6" s="109" t="s">
        <v>33</v>
      </c>
      <c r="L6" s="109" t="s">
        <v>33</v>
      </c>
      <c r="M6" s="109" t="s">
        <v>33</v>
      </c>
      <c r="N6" s="109" t="s">
        <v>33</v>
      </c>
      <c r="O6" s="109" t="s">
        <v>33</v>
      </c>
      <c r="P6" s="109" t="s">
        <v>33</v>
      </c>
      <c r="Q6" s="109" t="s">
        <v>33</v>
      </c>
      <c r="R6" s="109" t="s">
        <v>33</v>
      </c>
      <c r="S6" s="109" t="s">
        <v>33</v>
      </c>
      <c r="T6" s="109" t="s">
        <v>33</v>
      </c>
      <c r="U6" s="109">
        <f t="shared" si="0"/>
        <v>18</v>
      </c>
      <c r="V6" s="168" t="str">
        <f t="shared" si="1"/>
        <v>Catastrofico</v>
      </c>
    </row>
    <row r="7" spans="1:22" ht="15.8" customHeight="1" x14ac:dyDescent="0.25">
      <c r="A7" s="168"/>
      <c r="B7" s="109"/>
      <c r="C7" s="109"/>
      <c r="D7" s="109"/>
      <c r="E7" s="109"/>
      <c r="F7" s="109"/>
      <c r="G7" s="109"/>
      <c r="H7" s="109"/>
      <c r="I7" s="109"/>
      <c r="J7" s="109"/>
      <c r="K7" s="109"/>
      <c r="L7" s="109"/>
      <c r="M7" s="109"/>
      <c r="N7" s="109"/>
      <c r="O7" s="109"/>
      <c r="P7" s="109"/>
      <c r="Q7" s="109"/>
      <c r="R7" s="109"/>
      <c r="S7" s="109"/>
      <c r="T7" s="109"/>
      <c r="U7" s="110"/>
      <c r="V7" s="168"/>
    </row>
    <row r="8" spans="1:22" x14ac:dyDescent="0.25">
      <c r="A8" s="168"/>
      <c r="B8" s="109"/>
      <c r="C8" s="109"/>
      <c r="D8" s="109"/>
      <c r="E8" s="109"/>
      <c r="F8" s="109"/>
      <c r="G8" s="109"/>
      <c r="H8" s="109"/>
      <c r="I8" s="109"/>
      <c r="J8" s="109"/>
      <c r="K8" s="109"/>
      <c r="L8" s="109"/>
      <c r="M8" s="109"/>
      <c r="N8" s="109"/>
      <c r="O8" s="109"/>
      <c r="P8" s="109"/>
      <c r="Q8" s="109"/>
      <c r="R8" s="109"/>
      <c r="S8" s="109"/>
      <c r="T8" s="109"/>
      <c r="U8" s="110"/>
      <c r="V8" s="168"/>
    </row>
    <row r="9" spans="1:22" x14ac:dyDescent="0.25">
      <c r="A9" s="168"/>
      <c r="B9" s="109"/>
      <c r="C9" s="109"/>
      <c r="D9" s="109"/>
      <c r="E9" s="109"/>
      <c r="F9" s="109"/>
      <c r="G9" s="109"/>
      <c r="H9" s="109"/>
      <c r="I9" s="109"/>
      <c r="J9" s="109"/>
      <c r="K9" s="109"/>
      <c r="L9" s="109"/>
      <c r="M9" s="109"/>
      <c r="N9" s="109"/>
      <c r="O9" s="109"/>
      <c r="P9" s="109"/>
      <c r="Q9" s="109"/>
      <c r="R9" s="109"/>
      <c r="S9" s="109"/>
      <c r="T9" s="109"/>
      <c r="U9" s="110"/>
      <c r="V9" s="168"/>
    </row>
    <row r="10" spans="1:22" x14ac:dyDescent="0.25">
      <c r="A10" s="168"/>
      <c r="B10" s="109"/>
      <c r="C10" s="109"/>
      <c r="D10" s="109"/>
      <c r="E10" s="109"/>
      <c r="F10" s="109"/>
      <c r="G10" s="109"/>
      <c r="H10" s="109"/>
      <c r="I10" s="109"/>
      <c r="J10" s="109"/>
      <c r="K10" s="109"/>
      <c r="L10" s="109"/>
      <c r="M10" s="109"/>
      <c r="N10" s="109"/>
      <c r="O10" s="109"/>
      <c r="P10" s="109"/>
      <c r="Q10" s="109"/>
      <c r="R10" s="109"/>
      <c r="S10" s="109"/>
      <c r="T10" s="109"/>
      <c r="U10" s="110"/>
      <c r="V10" s="168"/>
    </row>
    <row r="11" spans="1:22" x14ac:dyDescent="0.25">
      <c r="A11" s="168"/>
      <c r="B11" s="109"/>
      <c r="C11" s="109"/>
      <c r="D11" s="109"/>
      <c r="E11" s="109"/>
      <c r="F11" s="109"/>
      <c r="G11" s="109"/>
      <c r="H11" s="109"/>
      <c r="I11" s="109"/>
      <c r="J11" s="109"/>
      <c r="K11" s="109"/>
      <c r="L11" s="109"/>
      <c r="M11" s="109"/>
      <c r="N11" s="109"/>
      <c r="O11" s="109"/>
      <c r="P11" s="109"/>
      <c r="Q11" s="109"/>
      <c r="R11" s="109"/>
      <c r="S11" s="109"/>
      <c r="T11" s="109"/>
      <c r="U11" s="110"/>
      <c r="V11" s="168"/>
    </row>
    <row r="12" spans="1:22" x14ac:dyDescent="0.25">
      <c r="A12" s="168"/>
      <c r="B12" s="109"/>
      <c r="C12" s="109"/>
      <c r="D12" s="109"/>
      <c r="E12" s="109"/>
      <c r="F12" s="109"/>
      <c r="G12" s="109"/>
      <c r="H12" s="109"/>
      <c r="I12" s="109"/>
      <c r="J12" s="109"/>
      <c r="K12" s="109"/>
      <c r="L12" s="109"/>
      <c r="M12" s="109"/>
      <c r="N12" s="109"/>
      <c r="O12" s="109"/>
      <c r="P12" s="109"/>
      <c r="Q12" s="109"/>
      <c r="R12" s="109"/>
      <c r="S12" s="109"/>
      <c r="T12" s="109"/>
      <c r="U12" s="110"/>
      <c r="V12" s="168"/>
    </row>
    <row r="13" spans="1:22" x14ac:dyDescent="0.25">
      <c r="A13" s="168"/>
      <c r="B13" s="109"/>
      <c r="C13" s="109"/>
      <c r="D13" s="109"/>
      <c r="E13" s="109"/>
      <c r="F13" s="109"/>
      <c r="G13" s="109"/>
      <c r="H13" s="109"/>
      <c r="I13" s="109"/>
      <c r="J13" s="109"/>
      <c r="K13" s="109"/>
      <c r="L13" s="109"/>
      <c r="M13" s="109"/>
      <c r="N13" s="109"/>
      <c r="O13" s="109"/>
      <c r="P13" s="109"/>
      <c r="Q13" s="109"/>
      <c r="R13" s="109"/>
      <c r="S13" s="109"/>
      <c r="T13" s="109"/>
      <c r="U13" s="110"/>
      <c r="V13" s="168"/>
    </row>
    <row r="14" spans="1:22" x14ac:dyDescent="0.25">
      <c r="A14" s="168"/>
      <c r="B14" s="109"/>
      <c r="C14" s="109"/>
      <c r="D14" s="109"/>
      <c r="E14" s="109"/>
      <c r="F14" s="109"/>
      <c r="G14" s="109"/>
      <c r="H14" s="109"/>
      <c r="I14" s="109"/>
      <c r="J14" s="109"/>
      <c r="K14" s="109"/>
      <c r="L14" s="109"/>
      <c r="M14" s="109"/>
      <c r="N14" s="109"/>
      <c r="O14" s="109"/>
      <c r="P14" s="109"/>
      <c r="Q14" s="109"/>
      <c r="R14" s="109"/>
      <c r="S14" s="109"/>
      <c r="T14" s="109"/>
      <c r="U14" s="110"/>
      <c r="V14" s="168"/>
    </row>
    <row r="15" spans="1:22" x14ac:dyDescent="0.25">
      <c r="A15" s="168"/>
      <c r="B15" s="109"/>
      <c r="C15" s="109"/>
      <c r="D15" s="109"/>
      <c r="E15" s="109"/>
      <c r="F15" s="109"/>
      <c r="G15" s="109"/>
      <c r="H15" s="109"/>
      <c r="I15" s="109"/>
      <c r="J15" s="109"/>
      <c r="K15" s="109"/>
      <c r="L15" s="109"/>
      <c r="M15" s="109"/>
      <c r="N15" s="109"/>
      <c r="O15" s="109"/>
      <c r="P15" s="109"/>
      <c r="Q15" s="109"/>
      <c r="R15" s="109"/>
      <c r="S15" s="109"/>
      <c r="T15" s="109"/>
      <c r="U15" s="110"/>
      <c r="V15" s="168"/>
    </row>
    <row r="16" spans="1:22" x14ac:dyDescent="0.25">
      <c r="A16" s="168"/>
      <c r="B16" s="109"/>
      <c r="C16" s="109"/>
      <c r="D16" s="109"/>
      <c r="E16" s="109"/>
      <c r="F16" s="109"/>
      <c r="G16" s="109"/>
      <c r="H16" s="109"/>
      <c r="I16" s="109"/>
      <c r="J16" s="109"/>
      <c r="K16" s="109"/>
      <c r="L16" s="109"/>
      <c r="M16" s="109"/>
      <c r="N16" s="109"/>
      <c r="O16" s="109"/>
      <c r="P16" s="109"/>
      <c r="Q16" s="109"/>
      <c r="R16" s="109"/>
      <c r="S16" s="109"/>
      <c r="T16" s="109"/>
      <c r="U16" s="110"/>
      <c r="V16" s="168"/>
    </row>
    <row r="17" spans="1:22" ht="14.95" x14ac:dyDescent="0.25">
      <c r="A17" s="168"/>
      <c r="B17" s="109"/>
      <c r="C17" s="109"/>
      <c r="D17" s="109"/>
      <c r="E17" s="109"/>
      <c r="F17" s="109"/>
      <c r="G17" s="109"/>
      <c r="H17" s="109"/>
      <c r="I17" s="109"/>
      <c r="J17" s="109"/>
      <c r="K17" s="109"/>
      <c r="L17" s="109"/>
      <c r="M17" s="109"/>
      <c r="N17" s="109"/>
      <c r="O17" s="109"/>
      <c r="P17" s="109"/>
      <c r="Q17" s="109"/>
      <c r="R17" s="109"/>
      <c r="S17" s="109"/>
      <c r="T17" s="109"/>
      <c r="U17" s="110"/>
      <c r="V17" s="168"/>
    </row>
    <row r="18" spans="1:22" ht="14.95" x14ac:dyDescent="0.25">
      <c r="A18" s="168"/>
      <c r="B18" s="109"/>
      <c r="C18" s="109"/>
      <c r="D18" s="109"/>
      <c r="E18" s="109"/>
      <c r="F18" s="109"/>
      <c r="G18" s="109"/>
      <c r="H18" s="109"/>
      <c r="I18" s="109"/>
      <c r="J18" s="109"/>
      <c r="K18" s="109"/>
      <c r="L18" s="109"/>
      <c r="M18" s="109"/>
      <c r="N18" s="109"/>
      <c r="O18" s="109"/>
      <c r="P18" s="109"/>
      <c r="Q18" s="109"/>
      <c r="R18" s="109"/>
      <c r="S18" s="109"/>
      <c r="T18" s="109"/>
      <c r="U18" s="110"/>
      <c r="V18" s="168"/>
    </row>
    <row r="19" spans="1:22" ht="14.95" x14ac:dyDescent="0.25">
      <c r="A19" s="168"/>
      <c r="B19" s="109"/>
      <c r="C19" s="109"/>
      <c r="D19" s="109"/>
      <c r="E19" s="109"/>
      <c r="F19" s="109"/>
      <c r="G19" s="109"/>
      <c r="H19" s="109"/>
      <c r="I19" s="109"/>
      <c r="J19" s="109"/>
      <c r="K19" s="109"/>
      <c r="L19" s="109"/>
      <c r="M19" s="109"/>
      <c r="N19" s="109"/>
      <c r="O19" s="109"/>
      <c r="P19" s="109"/>
      <c r="Q19" s="109"/>
      <c r="R19" s="109"/>
      <c r="S19" s="109"/>
      <c r="T19" s="109"/>
      <c r="U19" s="110"/>
      <c r="V19" s="168"/>
    </row>
    <row r="20" spans="1:22" ht="14.95" x14ac:dyDescent="0.25">
      <c r="A20" s="168"/>
      <c r="B20" s="109"/>
      <c r="C20" s="109"/>
      <c r="D20" s="109"/>
      <c r="E20" s="109"/>
      <c r="F20" s="109"/>
      <c r="G20" s="109"/>
      <c r="H20" s="109"/>
      <c r="I20" s="109"/>
      <c r="J20" s="109"/>
      <c r="K20" s="109"/>
      <c r="L20" s="109"/>
      <c r="M20" s="109"/>
      <c r="N20" s="109"/>
      <c r="O20" s="109"/>
      <c r="P20" s="109"/>
      <c r="Q20" s="109"/>
      <c r="R20" s="109"/>
      <c r="S20" s="109"/>
      <c r="T20" s="109"/>
      <c r="U20" s="110"/>
      <c r="V20" s="168"/>
    </row>
    <row r="21" spans="1:22" ht="14.95" x14ac:dyDescent="0.25">
      <c r="A21" s="168"/>
      <c r="B21" s="109"/>
      <c r="C21" s="109"/>
      <c r="D21" s="109"/>
      <c r="E21" s="109"/>
      <c r="F21" s="109"/>
      <c r="G21" s="109"/>
      <c r="H21" s="109"/>
      <c r="I21" s="109"/>
      <c r="J21" s="109"/>
      <c r="K21" s="109"/>
      <c r="L21" s="109"/>
      <c r="M21" s="109"/>
      <c r="N21" s="109"/>
      <c r="O21" s="109"/>
      <c r="P21" s="109"/>
      <c r="Q21" s="109"/>
      <c r="R21" s="109"/>
      <c r="S21" s="109"/>
      <c r="T21" s="109"/>
      <c r="U21" s="110"/>
      <c r="V21" s="168"/>
    </row>
    <row r="22" spans="1:22" ht="14.95" x14ac:dyDescent="0.25">
      <c r="A22" s="168"/>
      <c r="B22" s="109"/>
      <c r="C22" s="109"/>
      <c r="D22" s="109"/>
      <c r="E22" s="109"/>
      <c r="F22" s="109"/>
      <c r="G22" s="109"/>
      <c r="H22" s="109"/>
      <c r="I22" s="109"/>
      <c r="J22" s="109"/>
      <c r="K22" s="109"/>
      <c r="L22" s="109"/>
      <c r="M22" s="109"/>
      <c r="N22" s="109"/>
      <c r="O22" s="109"/>
      <c r="P22" s="109"/>
      <c r="Q22" s="109"/>
      <c r="R22" s="109"/>
      <c r="S22" s="109"/>
      <c r="T22" s="109"/>
      <c r="U22" s="110"/>
      <c r="V22" s="168"/>
    </row>
    <row r="23" spans="1:22" ht="14.95" x14ac:dyDescent="0.25">
      <c r="A23" s="168"/>
      <c r="B23" s="109"/>
      <c r="C23" s="109"/>
      <c r="D23" s="109"/>
      <c r="E23" s="109"/>
      <c r="F23" s="109"/>
      <c r="G23" s="109"/>
      <c r="H23" s="109"/>
      <c r="I23" s="109"/>
      <c r="J23" s="109"/>
      <c r="K23" s="109"/>
      <c r="L23" s="109"/>
      <c r="M23" s="109"/>
      <c r="N23" s="109"/>
      <c r="O23" s="109"/>
      <c r="P23" s="109"/>
      <c r="Q23" s="109"/>
      <c r="R23" s="109"/>
      <c r="S23" s="109"/>
      <c r="T23" s="109"/>
      <c r="U23" s="110"/>
      <c r="V23" s="168"/>
    </row>
    <row r="24" spans="1:22" ht="14.95" x14ac:dyDescent="0.25">
      <c r="A24" s="168"/>
      <c r="B24" s="109"/>
      <c r="C24" s="109"/>
      <c r="D24" s="109"/>
      <c r="E24" s="109"/>
      <c r="F24" s="109"/>
      <c r="G24" s="109"/>
      <c r="H24" s="109"/>
      <c r="I24" s="109"/>
      <c r="J24" s="109"/>
      <c r="K24" s="109"/>
      <c r="L24" s="109"/>
      <c r="M24" s="109"/>
      <c r="N24" s="109"/>
      <c r="O24" s="109"/>
      <c r="P24" s="109"/>
      <c r="Q24" s="109"/>
      <c r="R24" s="109"/>
      <c r="S24" s="109"/>
      <c r="T24" s="109"/>
      <c r="U24" s="110"/>
      <c r="V24" s="168"/>
    </row>
    <row r="25" spans="1:22" x14ac:dyDescent="0.25">
      <c r="A25" s="168"/>
      <c r="B25" s="109"/>
      <c r="C25" s="109"/>
      <c r="D25" s="109"/>
      <c r="E25" s="109"/>
      <c r="F25" s="109"/>
      <c r="G25" s="109"/>
      <c r="H25" s="109"/>
      <c r="I25" s="109"/>
      <c r="J25" s="109"/>
      <c r="K25" s="109"/>
      <c r="L25" s="109"/>
      <c r="M25" s="109"/>
      <c r="N25" s="109"/>
      <c r="O25" s="109"/>
      <c r="P25" s="109"/>
      <c r="Q25" s="109"/>
      <c r="R25" s="109"/>
      <c r="S25" s="109"/>
      <c r="T25" s="109"/>
      <c r="U25" s="110"/>
      <c r="V25" s="168"/>
    </row>
    <row r="26" spans="1:22" x14ac:dyDescent="0.25">
      <c r="A26" s="168"/>
      <c r="B26" s="109"/>
      <c r="C26" s="109"/>
      <c r="D26" s="109"/>
      <c r="E26" s="109"/>
      <c r="F26" s="109"/>
      <c r="G26" s="109"/>
      <c r="H26" s="109"/>
      <c r="I26" s="109"/>
      <c r="J26" s="109"/>
      <c r="K26" s="109"/>
      <c r="L26" s="109"/>
      <c r="M26" s="109"/>
      <c r="N26" s="109"/>
      <c r="O26" s="109"/>
      <c r="P26" s="109"/>
      <c r="Q26" s="109"/>
      <c r="R26" s="109"/>
      <c r="S26" s="109"/>
      <c r="T26" s="109"/>
      <c r="U26" s="110"/>
      <c r="V26" s="168"/>
    </row>
    <row r="27" spans="1:22" x14ac:dyDescent="0.25">
      <c r="A27" s="168"/>
      <c r="B27" s="109"/>
      <c r="C27" s="109"/>
      <c r="D27" s="109"/>
      <c r="E27" s="109"/>
      <c r="F27" s="109"/>
      <c r="G27" s="109"/>
      <c r="H27" s="109"/>
      <c r="I27" s="109"/>
      <c r="J27" s="109"/>
      <c r="K27" s="109"/>
      <c r="L27" s="109"/>
      <c r="M27" s="109"/>
      <c r="N27" s="109"/>
      <c r="O27" s="109"/>
      <c r="P27" s="109"/>
      <c r="Q27" s="109"/>
      <c r="R27" s="109"/>
      <c r="S27" s="109"/>
      <c r="T27" s="109"/>
      <c r="U27" s="110"/>
      <c r="V27" s="168"/>
    </row>
    <row r="28" spans="1:22" x14ac:dyDescent="0.25">
      <c r="A28" s="168"/>
      <c r="B28" s="109"/>
      <c r="C28" s="109"/>
      <c r="D28" s="109"/>
      <c r="E28" s="109"/>
      <c r="F28" s="109"/>
      <c r="G28" s="109"/>
      <c r="H28" s="109"/>
      <c r="I28" s="109"/>
      <c r="J28" s="109"/>
      <c r="K28" s="109"/>
      <c r="L28" s="109"/>
      <c r="M28" s="109"/>
      <c r="N28" s="109"/>
      <c r="O28" s="109"/>
      <c r="P28" s="109"/>
      <c r="Q28" s="109"/>
      <c r="R28" s="109"/>
      <c r="S28" s="109"/>
      <c r="T28" s="109"/>
      <c r="U28" s="110"/>
      <c r="V28" s="168"/>
    </row>
    <row r="29" spans="1:22" x14ac:dyDescent="0.25">
      <c r="A29" s="168"/>
      <c r="B29" s="109"/>
      <c r="C29" s="109"/>
      <c r="D29" s="109"/>
      <c r="E29" s="109"/>
      <c r="F29" s="109"/>
      <c r="G29" s="109"/>
      <c r="H29" s="109"/>
      <c r="I29" s="109"/>
      <c r="J29" s="109"/>
      <c r="K29" s="109"/>
      <c r="L29" s="109"/>
      <c r="M29" s="109"/>
      <c r="N29" s="109"/>
      <c r="O29" s="109"/>
      <c r="P29" s="109"/>
      <c r="Q29" s="109"/>
      <c r="R29" s="109"/>
      <c r="S29" s="109"/>
      <c r="T29" s="109"/>
      <c r="U29" s="110"/>
      <c r="V29" s="168"/>
    </row>
    <row r="30" spans="1:22" x14ac:dyDescent="0.25">
      <c r="A30" s="168"/>
      <c r="B30" s="109"/>
      <c r="C30" s="109"/>
      <c r="D30" s="109"/>
      <c r="E30" s="109"/>
      <c r="F30" s="109"/>
      <c r="G30" s="109"/>
      <c r="H30" s="109"/>
      <c r="I30" s="109"/>
      <c r="J30" s="109"/>
      <c r="K30" s="109"/>
      <c r="L30" s="109"/>
      <c r="M30" s="109"/>
      <c r="N30" s="109"/>
      <c r="O30" s="109"/>
      <c r="P30" s="109"/>
      <c r="Q30" s="109"/>
      <c r="R30" s="109"/>
      <c r="S30" s="109"/>
      <c r="T30" s="109"/>
      <c r="U30" s="110"/>
      <c r="V30" s="168"/>
    </row>
    <row r="31" spans="1:22" x14ac:dyDescent="0.25">
      <c r="A31" s="168"/>
      <c r="B31" s="109"/>
      <c r="C31" s="109"/>
      <c r="D31" s="109"/>
      <c r="E31" s="109"/>
      <c r="F31" s="109"/>
      <c r="G31" s="109"/>
      <c r="H31" s="109"/>
      <c r="I31" s="109"/>
      <c r="J31" s="109"/>
      <c r="K31" s="109"/>
      <c r="L31" s="109"/>
      <c r="M31" s="109"/>
      <c r="N31" s="109"/>
      <c r="O31" s="109"/>
      <c r="P31" s="109"/>
      <c r="Q31" s="109"/>
      <c r="R31" s="109"/>
      <c r="S31" s="109"/>
      <c r="T31" s="109"/>
      <c r="U31" s="110"/>
      <c r="V31" s="168"/>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'[5]DATOS '!#REF!</xm:f>
          </x14:formula1>
          <xm:sqref>B7:T36</xm:sqref>
        </x14:dataValidation>
        <x14:dataValidation type="list" allowBlank="1" showInputMessage="1" showErrorMessage="1">
          <x14:formula1>
            <xm:f>Validacion!$B$54:$B$55</xm:f>
          </x14:formula1>
          <xm:sqref>B2:T6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46"/>
  <sheetViews>
    <sheetView topLeftCell="A2" zoomScale="84" zoomScaleNormal="84" workbookViewId="0">
      <selection activeCell="T17" sqref="T17:V17"/>
    </sheetView>
  </sheetViews>
  <sheetFormatPr baseColWidth="10" defaultRowHeight="14.3" x14ac:dyDescent="0.25"/>
  <cols>
    <col min="1" max="1" width="18.875" customWidth="1"/>
    <col min="5" max="5" width="7.375" customWidth="1"/>
    <col min="10" max="10" width="20.375" customWidth="1"/>
    <col min="13" max="13" width="12.125" customWidth="1"/>
    <col min="14" max="14" width="6.875" customWidth="1"/>
    <col min="15" max="16" width="5.875" customWidth="1"/>
    <col min="19" max="19" width="17.375" customWidth="1"/>
    <col min="22" max="22" width="18.375" customWidth="1"/>
  </cols>
  <sheetData>
    <row r="1" spans="1:27" s="68" customFormat="1" ht="12.25" customHeight="1" x14ac:dyDescent="0.25">
      <c r="A1" s="326"/>
      <c r="B1" s="328" t="s">
        <v>256</v>
      </c>
      <c r="C1" s="329"/>
      <c r="D1" s="329"/>
      <c r="E1" s="329"/>
      <c r="F1" s="329"/>
      <c r="G1" s="329"/>
      <c r="H1" s="329"/>
      <c r="I1" s="329"/>
      <c r="J1" s="329"/>
      <c r="K1" s="329"/>
      <c r="L1" s="329"/>
      <c r="M1" s="329"/>
      <c r="N1" s="329"/>
      <c r="O1" s="329"/>
      <c r="P1" s="329"/>
      <c r="Q1" s="329"/>
      <c r="R1" s="329"/>
      <c r="S1" s="329"/>
      <c r="T1" s="329"/>
      <c r="U1" s="329"/>
      <c r="V1" s="329"/>
      <c r="W1" s="330"/>
      <c r="X1" s="331" t="s">
        <v>257</v>
      </c>
      <c r="Y1" s="332"/>
      <c r="Z1" s="332"/>
      <c r="AA1" s="333"/>
    </row>
    <row r="2" spans="1:27" s="68" customFormat="1" ht="12.25" customHeight="1" x14ac:dyDescent="0.25">
      <c r="A2" s="326"/>
      <c r="B2" s="328"/>
      <c r="C2" s="329"/>
      <c r="D2" s="329"/>
      <c r="E2" s="329"/>
      <c r="F2" s="329"/>
      <c r="G2" s="329"/>
      <c r="H2" s="329"/>
      <c r="I2" s="329"/>
      <c r="J2" s="329"/>
      <c r="K2" s="329"/>
      <c r="L2" s="329"/>
      <c r="M2" s="329"/>
      <c r="N2" s="329"/>
      <c r="O2" s="329"/>
      <c r="P2" s="329"/>
      <c r="Q2" s="329"/>
      <c r="R2" s="329"/>
      <c r="S2" s="329"/>
      <c r="T2" s="329"/>
      <c r="U2" s="329"/>
      <c r="V2" s="329"/>
      <c r="W2" s="330"/>
      <c r="X2" s="334"/>
      <c r="Y2" s="335"/>
      <c r="Z2" s="335"/>
      <c r="AA2" s="336"/>
    </row>
    <row r="3" spans="1:27" s="68" customFormat="1" ht="1.55" hidden="1" customHeight="1" x14ac:dyDescent="0.25">
      <c r="A3" s="326"/>
      <c r="B3" s="328"/>
      <c r="C3" s="329"/>
      <c r="D3" s="329"/>
      <c r="E3" s="329"/>
      <c r="F3" s="329"/>
      <c r="G3" s="329"/>
      <c r="H3" s="329"/>
      <c r="I3" s="329"/>
      <c r="J3" s="329"/>
      <c r="K3" s="329"/>
      <c r="L3" s="329"/>
      <c r="M3" s="329"/>
      <c r="N3" s="329"/>
      <c r="O3" s="329"/>
      <c r="P3" s="329"/>
      <c r="Q3" s="329"/>
      <c r="R3" s="329"/>
      <c r="S3" s="329"/>
      <c r="T3" s="329"/>
      <c r="U3" s="329"/>
      <c r="V3" s="329"/>
      <c r="W3" s="330"/>
      <c r="X3" s="334"/>
      <c r="Y3" s="335"/>
      <c r="Z3" s="335"/>
      <c r="AA3" s="336"/>
    </row>
    <row r="4" spans="1:27" s="68" customFormat="1" ht="3.75" customHeight="1" x14ac:dyDescent="0.25">
      <c r="A4" s="326"/>
      <c r="B4" s="328"/>
      <c r="C4" s="329"/>
      <c r="D4" s="329"/>
      <c r="E4" s="329"/>
      <c r="F4" s="329"/>
      <c r="G4" s="329"/>
      <c r="H4" s="329"/>
      <c r="I4" s="329"/>
      <c r="J4" s="329"/>
      <c r="K4" s="329"/>
      <c r="L4" s="329"/>
      <c r="M4" s="329"/>
      <c r="N4" s="329"/>
      <c r="O4" s="329"/>
      <c r="P4" s="329"/>
      <c r="Q4" s="329"/>
      <c r="R4" s="329"/>
      <c r="S4" s="329"/>
      <c r="T4" s="329"/>
      <c r="U4" s="329"/>
      <c r="V4" s="329"/>
      <c r="W4" s="330"/>
      <c r="X4" s="337"/>
      <c r="Y4" s="338"/>
      <c r="Z4" s="338"/>
      <c r="AA4" s="339"/>
    </row>
    <row r="5" spans="1:27" s="68" customFormat="1" ht="12.25" customHeight="1" x14ac:dyDescent="0.25">
      <c r="A5" s="326"/>
      <c r="B5" s="328"/>
      <c r="C5" s="329"/>
      <c r="D5" s="329"/>
      <c r="E5" s="329"/>
      <c r="F5" s="329"/>
      <c r="G5" s="329"/>
      <c r="H5" s="329"/>
      <c r="I5" s="329"/>
      <c r="J5" s="329"/>
      <c r="K5" s="329"/>
      <c r="L5" s="329"/>
      <c r="M5" s="329"/>
      <c r="N5" s="329"/>
      <c r="O5" s="329"/>
      <c r="P5" s="329"/>
      <c r="Q5" s="329"/>
      <c r="R5" s="329"/>
      <c r="S5" s="329"/>
      <c r="T5" s="329"/>
      <c r="U5" s="329"/>
      <c r="V5" s="329"/>
      <c r="W5" s="330"/>
      <c r="X5" s="340" t="s">
        <v>258</v>
      </c>
      <c r="Y5" s="340"/>
      <c r="Z5" s="340" t="s">
        <v>259</v>
      </c>
      <c r="AA5" s="340"/>
    </row>
    <row r="6" spans="1:27" s="68" customFormat="1" ht="7.5" customHeight="1" x14ac:dyDescent="0.25">
      <c r="A6" s="326"/>
      <c r="B6" s="328"/>
      <c r="C6" s="329"/>
      <c r="D6" s="329"/>
      <c r="E6" s="329"/>
      <c r="F6" s="329"/>
      <c r="G6" s="329"/>
      <c r="H6" s="329"/>
      <c r="I6" s="329"/>
      <c r="J6" s="329"/>
      <c r="K6" s="329"/>
      <c r="L6" s="329"/>
      <c r="M6" s="329"/>
      <c r="N6" s="329"/>
      <c r="O6" s="329"/>
      <c r="P6" s="329"/>
      <c r="Q6" s="329"/>
      <c r="R6" s="329"/>
      <c r="S6" s="329"/>
      <c r="T6" s="329"/>
      <c r="U6" s="329"/>
      <c r="V6" s="329"/>
      <c r="W6" s="330"/>
      <c r="X6" s="340"/>
      <c r="Y6" s="340"/>
      <c r="Z6" s="340"/>
      <c r="AA6" s="340"/>
    </row>
    <row r="7" spans="1:27" s="68" customFormat="1" ht="21.25" customHeight="1" x14ac:dyDescent="0.25">
      <c r="A7" s="326"/>
      <c r="B7" s="328"/>
      <c r="C7" s="329"/>
      <c r="D7" s="329"/>
      <c r="E7" s="329"/>
      <c r="F7" s="329"/>
      <c r="G7" s="329"/>
      <c r="H7" s="329"/>
      <c r="I7" s="329"/>
      <c r="J7" s="329"/>
      <c r="K7" s="329"/>
      <c r="L7" s="329"/>
      <c r="M7" s="329"/>
      <c r="N7" s="329"/>
      <c r="O7" s="329"/>
      <c r="P7" s="329"/>
      <c r="Q7" s="329"/>
      <c r="R7" s="329"/>
      <c r="S7" s="329"/>
      <c r="T7" s="329"/>
      <c r="U7" s="329"/>
      <c r="V7" s="329"/>
      <c r="W7" s="330"/>
      <c r="X7" s="340" t="s">
        <v>260</v>
      </c>
      <c r="Y7" s="340"/>
      <c r="Z7" s="340">
        <v>1</v>
      </c>
      <c r="AA7" s="340"/>
    </row>
    <row r="8" spans="1:27" s="68" customFormat="1" ht="18.7" customHeight="1" x14ac:dyDescent="0.25">
      <c r="A8" s="327"/>
      <c r="B8" s="328"/>
      <c r="C8" s="329"/>
      <c r="D8" s="329"/>
      <c r="E8" s="329"/>
      <c r="F8" s="329"/>
      <c r="G8" s="329"/>
      <c r="H8" s="329"/>
      <c r="I8" s="329"/>
      <c r="J8" s="329"/>
      <c r="K8" s="329"/>
      <c r="L8" s="329"/>
      <c r="M8" s="329"/>
      <c r="N8" s="329"/>
      <c r="O8" s="329"/>
      <c r="P8" s="329"/>
      <c r="Q8" s="329"/>
      <c r="R8" s="329"/>
      <c r="S8" s="329"/>
      <c r="T8" s="329"/>
      <c r="U8" s="329"/>
      <c r="V8" s="329"/>
      <c r="W8" s="330"/>
      <c r="X8" s="341" t="s">
        <v>261</v>
      </c>
      <c r="Y8" s="341"/>
      <c r="Z8" s="341"/>
      <c r="AA8" s="341"/>
    </row>
    <row r="9" spans="1:27" s="68" customFormat="1" ht="17.5" customHeight="1" x14ac:dyDescent="0.25">
      <c r="A9" s="345" t="s">
        <v>262</v>
      </c>
      <c r="B9" s="345"/>
      <c r="C9" s="345"/>
      <c r="D9" s="345"/>
      <c r="E9" s="345"/>
      <c r="F9" s="345"/>
      <c r="G9" s="345"/>
      <c r="H9" s="345"/>
      <c r="I9" s="345"/>
      <c r="J9" s="345"/>
      <c r="K9" s="345"/>
      <c r="L9" s="345"/>
      <c r="M9" s="345"/>
      <c r="N9" s="345"/>
      <c r="O9" s="345"/>
      <c r="P9" s="345"/>
      <c r="Q9" s="345"/>
      <c r="R9" s="345"/>
      <c r="S9" s="345"/>
      <c r="T9" s="345"/>
      <c r="U9" s="345"/>
      <c r="V9" s="345"/>
      <c r="W9" s="345"/>
      <c r="X9" s="345"/>
      <c r="Y9" s="345"/>
      <c r="Z9" s="345"/>
      <c r="AA9" s="345"/>
    </row>
    <row r="10" spans="1:27" s="68" customFormat="1" ht="17.5" customHeight="1" x14ac:dyDescent="0.25">
      <c r="A10" s="345"/>
      <c r="B10" s="345"/>
      <c r="C10" s="345"/>
      <c r="D10" s="345"/>
      <c r="E10" s="345"/>
      <c r="F10" s="345"/>
      <c r="G10" s="345"/>
      <c r="H10" s="345"/>
      <c r="I10" s="345"/>
      <c r="J10" s="345"/>
      <c r="K10" s="345"/>
      <c r="L10" s="345"/>
      <c r="M10" s="345"/>
      <c r="N10" s="345"/>
      <c r="O10" s="345"/>
      <c r="P10" s="345"/>
      <c r="Q10" s="345"/>
      <c r="R10" s="345"/>
      <c r="S10" s="345"/>
      <c r="T10" s="345"/>
      <c r="U10" s="345"/>
      <c r="V10" s="345"/>
      <c r="W10" s="345"/>
      <c r="X10" s="345"/>
      <c r="Y10" s="345"/>
      <c r="Z10" s="345"/>
      <c r="AA10" s="345"/>
    </row>
    <row r="11" spans="1:27" s="68" customFormat="1" ht="12.25" customHeight="1" x14ac:dyDescent="0.25">
      <c r="A11" s="346" t="s">
        <v>263</v>
      </c>
      <c r="B11" s="347"/>
      <c r="C11" s="347"/>
      <c r="D11" s="347"/>
      <c r="E11" s="347"/>
      <c r="F11" s="347"/>
      <c r="G11" s="347"/>
      <c r="H11" s="347"/>
      <c r="I11" s="347"/>
      <c r="J11" s="347"/>
      <c r="K11" s="347"/>
      <c r="L11" s="347"/>
      <c r="M11" s="347"/>
      <c r="N11" s="347"/>
      <c r="O11" s="347"/>
      <c r="P11" s="347"/>
      <c r="Q11" s="347"/>
      <c r="R11" s="347"/>
      <c r="S11" s="347"/>
      <c r="T11" s="347"/>
      <c r="U11" s="347"/>
      <c r="V11" s="347"/>
      <c r="W11" s="347"/>
      <c r="X11" s="347"/>
      <c r="Y11" s="347"/>
      <c r="Z11" s="347"/>
      <c r="AA11" s="347"/>
    </row>
    <row r="12" spans="1:27" s="68" customFormat="1" ht="12.25" customHeight="1" thickBot="1" x14ac:dyDescent="0.3">
      <c r="A12" s="348"/>
      <c r="B12" s="349"/>
      <c r="C12" s="349"/>
      <c r="D12" s="349"/>
      <c r="E12" s="349"/>
      <c r="F12" s="349"/>
      <c r="G12" s="349"/>
      <c r="H12" s="349"/>
      <c r="I12" s="349"/>
      <c r="J12" s="349"/>
      <c r="K12" s="349"/>
      <c r="L12" s="349"/>
      <c r="M12" s="349"/>
      <c r="N12" s="349"/>
      <c r="O12" s="349"/>
      <c r="P12" s="349"/>
      <c r="Q12" s="349"/>
      <c r="R12" s="349"/>
      <c r="S12" s="349"/>
      <c r="T12" s="349"/>
      <c r="U12" s="349"/>
      <c r="V12" s="349"/>
      <c r="W12" s="349"/>
      <c r="X12" s="349"/>
      <c r="Y12" s="349"/>
      <c r="Z12" s="349"/>
      <c r="AA12" s="349"/>
    </row>
    <row r="13" spans="1:27" s="68" customFormat="1" ht="17.5" customHeight="1" thickBot="1" x14ac:dyDescent="0.3">
      <c r="A13" s="350" t="s">
        <v>264</v>
      </c>
      <c r="B13" s="351"/>
      <c r="C13" s="351"/>
      <c r="D13" s="351"/>
      <c r="E13" s="351"/>
      <c r="F13" s="351"/>
      <c r="G13" s="351"/>
      <c r="H13" s="351"/>
      <c r="I13" s="352"/>
      <c r="J13" s="350" t="s">
        <v>265</v>
      </c>
      <c r="K13" s="351"/>
      <c r="L13" s="351"/>
      <c r="M13" s="351"/>
      <c r="N13" s="351"/>
      <c r="O13" s="351"/>
      <c r="P13" s="351"/>
      <c r="Q13" s="351"/>
      <c r="R13" s="352"/>
      <c r="S13" s="350" t="s">
        <v>2</v>
      </c>
      <c r="T13" s="351"/>
      <c r="U13" s="351"/>
      <c r="V13" s="351"/>
      <c r="W13" s="351"/>
      <c r="X13" s="351"/>
      <c r="Y13" s="351"/>
      <c r="Z13" s="351"/>
      <c r="AA13" s="352"/>
    </row>
    <row r="14" spans="1:27" s="68" customFormat="1" ht="18" customHeight="1" thickBot="1" x14ac:dyDescent="0.3">
      <c r="A14" s="112" t="s">
        <v>266</v>
      </c>
      <c r="B14" s="350" t="s">
        <v>267</v>
      </c>
      <c r="C14" s="351"/>
      <c r="D14" s="351"/>
      <c r="E14" s="352"/>
      <c r="F14" s="350" t="s">
        <v>268</v>
      </c>
      <c r="G14" s="351"/>
      <c r="H14" s="351"/>
      <c r="I14" s="352"/>
      <c r="J14" s="112" t="s">
        <v>266</v>
      </c>
      <c r="K14" s="350" t="s">
        <v>269</v>
      </c>
      <c r="L14" s="351"/>
      <c r="M14" s="352"/>
      <c r="N14" s="350" t="s">
        <v>268</v>
      </c>
      <c r="O14" s="351"/>
      <c r="P14" s="351"/>
      <c r="Q14" s="351"/>
      <c r="R14" s="352"/>
      <c r="S14" s="112" t="s">
        <v>266</v>
      </c>
      <c r="T14" s="350" t="s">
        <v>269</v>
      </c>
      <c r="U14" s="351"/>
      <c r="V14" s="352"/>
      <c r="W14" s="350" t="s">
        <v>268</v>
      </c>
      <c r="X14" s="351"/>
      <c r="Y14" s="351"/>
      <c r="Z14" s="351"/>
      <c r="AA14" s="352"/>
    </row>
    <row r="15" spans="1:27" s="68" customFormat="1" ht="386.15" customHeight="1" thickBot="1" x14ac:dyDescent="0.3">
      <c r="A15" s="176" t="s">
        <v>270</v>
      </c>
      <c r="B15" s="353" t="s">
        <v>601</v>
      </c>
      <c r="C15" s="354"/>
      <c r="D15" s="354"/>
      <c r="E15" s="355"/>
      <c r="F15" s="342" t="s">
        <v>677</v>
      </c>
      <c r="G15" s="342"/>
      <c r="H15" s="342"/>
      <c r="I15" s="356"/>
      <c r="J15" s="182" t="s">
        <v>271</v>
      </c>
      <c r="K15" s="357" t="s">
        <v>686</v>
      </c>
      <c r="L15" s="342"/>
      <c r="M15" s="342"/>
      <c r="N15" s="342" t="s">
        <v>615</v>
      </c>
      <c r="O15" s="342"/>
      <c r="P15" s="342"/>
      <c r="Q15" s="342"/>
      <c r="R15" s="356"/>
      <c r="S15" s="182" t="s">
        <v>272</v>
      </c>
      <c r="T15" s="358" t="s">
        <v>658</v>
      </c>
      <c r="U15" s="359"/>
      <c r="V15" s="360"/>
      <c r="W15" s="361" t="s">
        <v>658</v>
      </c>
      <c r="X15" s="359"/>
      <c r="Y15" s="359"/>
      <c r="Z15" s="359"/>
      <c r="AA15" s="362"/>
    </row>
    <row r="16" spans="1:27" ht="250.5" customHeight="1" x14ac:dyDescent="0.25">
      <c r="A16" s="180" t="s">
        <v>273</v>
      </c>
      <c r="B16" s="375" t="s">
        <v>680</v>
      </c>
      <c r="C16" s="375"/>
      <c r="D16" s="375"/>
      <c r="E16" s="375"/>
      <c r="F16" s="342" t="s">
        <v>678</v>
      </c>
      <c r="G16" s="342"/>
      <c r="H16" s="342"/>
      <c r="I16" s="342"/>
      <c r="J16" s="181" t="s">
        <v>274</v>
      </c>
      <c r="K16" s="343" t="s">
        <v>687</v>
      </c>
      <c r="L16" s="344"/>
      <c r="M16" s="344"/>
      <c r="N16" s="344" t="s">
        <v>683</v>
      </c>
      <c r="O16" s="344"/>
      <c r="P16" s="344"/>
      <c r="Q16" s="344"/>
      <c r="R16" s="363"/>
      <c r="S16" s="181" t="s">
        <v>275</v>
      </c>
      <c r="T16" s="364" t="s">
        <v>658</v>
      </c>
      <c r="U16" s="365"/>
      <c r="V16" s="366"/>
      <c r="W16" s="342" t="s">
        <v>658</v>
      </c>
      <c r="X16" s="342"/>
      <c r="Y16" s="342"/>
      <c r="Z16" s="342"/>
      <c r="AA16" s="356"/>
    </row>
    <row r="17" spans="1:27" ht="177.8" customHeight="1" thickBot="1" x14ac:dyDescent="0.3">
      <c r="A17" s="179" t="s">
        <v>276</v>
      </c>
      <c r="B17" s="369" t="s">
        <v>679</v>
      </c>
      <c r="C17" s="370"/>
      <c r="D17" s="370"/>
      <c r="E17" s="371"/>
      <c r="F17" s="372" t="s">
        <v>681</v>
      </c>
      <c r="G17" s="373"/>
      <c r="H17" s="373"/>
      <c r="I17" s="374"/>
      <c r="J17" s="177" t="s">
        <v>277</v>
      </c>
      <c r="K17" s="343" t="s">
        <v>688</v>
      </c>
      <c r="L17" s="344"/>
      <c r="M17" s="344"/>
      <c r="N17" s="344" t="s">
        <v>689</v>
      </c>
      <c r="O17" s="344"/>
      <c r="P17" s="344"/>
      <c r="Q17" s="344"/>
      <c r="R17" s="363"/>
      <c r="S17" s="177" t="s">
        <v>278</v>
      </c>
      <c r="T17" s="343" t="s">
        <v>659</v>
      </c>
      <c r="U17" s="344"/>
      <c r="V17" s="344"/>
      <c r="W17" s="344" t="s">
        <v>660</v>
      </c>
      <c r="X17" s="344"/>
      <c r="Y17" s="344"/>
      <c r="Z17" s="344"/>
      <c r="AA17" s="363"/>
    </row>
    <row r="18" spans="1:27" ht="216" customHeight="1" x14ac:dyDescent="0.25">
      <c r="A18" s="180" t="s">
        <v>279</v>
      </c>
      <c r="B18" s="375" t="s">
        <v>682</v>
      </c>
      <c r="C18" s="375"/>
      <c r="D18" s="375"/>
      <c r="E18" s="375"/>
      <c r="F18" s="342" t="s">
        <v>683</v>
      </c>
      <c r="G18" s="342"/>
      <c r="H18" s="342"/>
      <c r="I18" s="342"/>
      <c r="J18" s="181" t="s">
        <v>280</v>
      </c>
      <c r="K18" s="342" t="s">
        <v>690</v>
      </c>
      <c r="L18" s="342"/>
      <c r="M18" s="342"/>
      <c r="N18" s="342" t="s">
        <v>691</v>
      </c>
      <c r="O18" s="342"/>
      <c r="P18" s="342"/>
      <c r="Q18" s="342"/>
      <c r="R18" s="342"/>
      <c r="S18" s="181" t="s">
        <v>281</v>
      </c>
      <c r="T18" s="367" t="s">
        <v>661</v>
      </c>
      <c r="U18" s="367"/>
      <c r="V18" s="367"/>
      <c r="W18" s="367" t="s">
        <v>662</v>
      </c>
      <c r="X18" s="367"/>
      <c r="Y18" s="367"/>
      <c r="Z18" s="367"/>
      <c r="AA18" s="368"/>
    </row>
    <row r="19" spans="1:27" ht="369.7" customHeight="1" thickBot="1" x14ac:dyDescent="0.3">
      <c r="A19" s="179" t="s">
        <v>282</v>
      </c>
      <c r="B19" s="369" t="s">
        <v>684</v>
      </c>
      <c r="C19" s="370"/>
      <c r="D19" s="370"/>
      <c r="E19" s="371"/>
      <c r="F19" s="344" t="s">
        <v>685</v>
      </c>
      <c r="G19" s="344"/>
      <c r="H19" s="344"/>
      <c r="I19" s="363"/>
      <c r="J19" s="177" t="s">
        <v>283</v>
      </c>
      <c r="K19" s="343" t="s">
        <v>692</v>
      </c>
      <c r="L19" s="344"/>
      <c r="M19" s="344"/>
      <c r="N19" s="344" t="s">
        <v>693</v>
      </c>
      <c r="O19" s="344"/>
      <c r="P19" s="344"/>
      <c r="Q19" s="344"/>
      <c r="R19" s="363"/>
      <c r="S19" s="177" t="s">
        <v>284</v>
      </c>
      <c r="T19" s="343" t="s">
        <v>663</v>
      </c>
      <c r="U19" s="344"/>
      <c r="V19" s="344"/>
      <c r="W19" s="344" t="s">
        <v>664</v>
      </c>
      <c r="X19" s="344"/>
      <c r="Y19" s="344"/>
      <c r="Z19" s="344"/>
      <c r="AA19" s="363"/>
    </row>
    <row r="20" spans="1:27" ht="210.1" customHeight="1" x14ac:dyDescent="0.25">
      <c r="A20" s="178" t="s">
        <v>285</v>
      </c>
      <c r="B20" s="376" t="s">
        <v>665</v>
      </c>
      <c r="C20" s="354"/>
      <c r="D20" s="354"/>
      <c r="E20" s="355"/>
      <c r="F20" s="342" t="s">
        <v>666</v>
      </c>
      <c r="G20" s="342"/>
      <c r="H20" s="342"/>
      <c r="I20" s="356"/>
      <c r="J20" s="178" t="s">
        <v>286</v>
      </c>
      <c r="K20" s="357" t="s">
        <v>694</v>
      </c>
      <c r="L20" s="342"/>
      <c r="M20" s="342"/>
      <c r="N20" s="342" t="s">
        <v>660</v>
      </c>
      <c r="O20" s="342"/>
      <c r="P20" s="342"/>
      <c r="Q20" s="342"/>
      <c r="R20" s="356"/>
      <c r="S20" s="178" t="s">
        <v>287</v>
      </c>
      <c r="T20" s="357" t="s">
        <v>667</v>
      </c>
      <c r="U20" s="342"/>
      <c r="V20" s="342"/>
      <c r="W20" s="342" t="s">
        <v>668</v>
      </c>
      <c r="X20" s="342"/>
      <c r="Y20" s="342"/>
      <c r="Z20" s="342"/>
      <c r="AA20" s="356"/>
    </row>
    <row r="21" spans="1:27" ht="24.8" customHeight="1" x14ac:dyDescent="0.25">
      <c r="A21" s="113"/>
      <c r="B21" s="113"/>
      <c r="C21" s="113"/>
      <c r="D21" s="113"/>
      <c r="E21" s="113"/>
      <c r="F21" s="113"/>
      <c r="G21" s="113"/>
      <c r="H21" s="113"/>
      <c r="I21" s="113"/>
      <c r="J21" s="113"/>
      <c r="K21" s="113"/>
      <c r="L21" s="113"/>
      <c r="M21" s="113"/>
      <c r="N21" s="113"/>
      <c r="O21" s="113"/>
      <c r="P21" s="113"/>
      <c r="Q21" s="113"/>
      <c r="R21" s="113"/>
    </row>
    <row r="22" spans="1:27" ht="24.8" customHeight="1" x14ac:dyDescent="0.25">
      <c r="A22" s="113"/>
      <c r="B22" s="113"/>
      <c r="C22" s="113"/>
      <c r="D22" s="113"/>
      <c r="E22" s="113"/>
      <c r="F22" s="113"/>
      <c r="G22" s="113"/>
      <c r="H22" s="113"/>
      <c r="I22" s="113"/>
      <c r="J22" s="113"/>
      <c r="K22" s="113"/>
      <c r="L22" s="113"/>
      <c r="M22" s="113"/>
      <c r="N22" s="113"/>
      <c r="O22" s="113"/>
      <c r="P22" s="113"/>
      <c r="Q22" s="113"/>
      <c r="R22" s="113"/>
    </row>
    <row r="23" spans="1:27" ht="24.8" customHeight="1" x14ac:dyDescent="0.25">
      <c r="A23" s="113"/>
      <c r="B23" s="113"/>
      <c r="C23" s="113"/>
      <c r="D23" s="113"/>
      <c r="E23" s="113"/>
      <c r="F23" s="113"/>
      <c r="G23" s="113"/>
      <c r="H23" s="113"/>
      <c r="I23" s="113"/>
      <c r="J23" s="113"/>
      <c r="K23" s="113"/>
      <c r="L23" s="113"/>
      <c r="M23" s="113"/>
      <c r="N23" s="113"/>
      <c r="O23" s="113"/>
      <c r="P23" s="113"/>
      <c r="Q23" s="113"/>
      <c r="R23" s="113"/>
    </row>
    <row r="24" spans="1:27" ht="24.8" customHeight="1" x14ac:dyDescent="0.25">
      <c r="A24" s="113"/>
      <c r="B24" s="113"/>
      <c r="C24" s="113"/>
      <c r="D24" s="113"/>
      <c r="E24" s="113"/>
      <c r="F24" s="113"/>
      <c r="G24" s="113"/>
      <c r="H24" s="113"/>
      <c r="I24" s="113"/>
      <c r="J24" s="113"/>
      <c r="K24" s="113"/>
      <c r="L24" s="113"/>
      <c r="M24" s="113"/>
      <c r="N24" s="113"/>
      <c r="O24" s="113"/>
      <c r="P24" s="113"/>
      <c r="Q24" s="113"/>
      <c r="R24" s="113"/>
    </row>
    <row r="25" spans="1:27" ht="24.8" customHeight="1" x14ac:dyDescent="0.25">
      <c r="A25" s="113"/>
      <c r="B25" s="113"/>
      <c r="C25" s="113"/>
      <c r="D25" s="113"/>
      <c r="E25" s="113"/>
      <c r="F25" s="113"/>
      <c r="G25" s="113"/>
      <c r="H25" s="113"/>
      <c r="I25" s="113"/>
      <c r="J25" s="113"/>
      <c r="K25" s="113"/>
      <c r="L25" s="113"/>
      <c r="M25" s="113"/>
      <c r="N25" s="113"/>
      <c r="O25" s="113"/>
      <c r="P25" s="113"/>
      <c r="Q25" s="113"/>
      <c r="R25" s="113"/>
    </row>
    <row r="26" spans="1:27" x14ac:dyDescent="0.25">
      <c r="A26" s="113"/>
      <c r="B26" s="113"/>
      <c r="C26" s="113"/>
      <c r="D26" s="113"/>
      <c r="E26" s="113"/>
      <c r="F26" s="113"/>
      <c r="G26" s="113"/>
      <c r="H26" s="113"/>
      <c r="I26" s="113"/>
      <c r="J26" s="113"/>
      <c r="K26" s="113"/>
      <c r="L26" s="113"/>
      <c r="M26" s="113"/>
      <c r="N26" s="113"/>
      <c r="O26" s="113"/>
      <c r="P26" s="113"/>
      <c r="Q26" s="113"/>
      <c r="R26" s="113"/>
    </row>
    <row r="27" spans="1:27" x14ac:dyDescent="0.25">
      <c r="A27" s="113"/>
      <c r="B27" s="113"/>
      <c r="C27" s="113"/>
      <c r="D27" s="113"/>
      <c r="E27" s="113"/>
      <c r="F27" s="113"/>
      <c r="G27" s="113"/>
      <c r="H27" s="113"/>
      <c r="I27" s="113"/>
      <c r="J27" s="113"/>
      <c r="K27" s="113"/>
      <c r="L27" s="113"/>
      <c r="M27" s="113"/>
      <c r="N27" s="113"/>
      <c r="O27" s="113"/>
      <c r="P27" s="113"/>
      <c r="Q27" s="113"/>
      <c r="R27" s="113"/>
    </row>
    <row r="28" spans="1:27" x14ac:dyDescent="0.25">
      <c r="A28" s="113"/>
      <c r="B28" s="113"/>
      <c r="C28" s="113"/>
      <c r="D28" s="113"/>
      <c r="E28" s="113"/>
      <c r="F28" s="113"/>
      <c r="G28" s="113"/>
      <c r="H28" s="113"/>
      <c r="I28" s="113"/>
      <c r="J28" s="113"/>
      <c r="K28" s="113"/>
      <c r="L28" s="113"/>
      <c r="M28" s="113"/>
      <c r="N28" s="113"/>
      <c r="O28" s="113"/>
      <c r="P28" s="113"/>
      <c r="Q28" s="113"/>
      <c r="R28" s="113"/>
    </row>
    <row r="29" spans="1:27" x14ac:dyDescent="0.25">
      <c r="A29" s="113"/>
      <c r="B29" s="113"/>
      <c r="C29" s="113"/>
      <c r="D29" s="113"/>
      <c r="E29" s="113"/>
      <c r="F29" s="113"/>
      <c r="G29" s="113"/>
      <c r="H29" s="113"/>
      <c r="I29" s="113"/>
      <c r="J29" s="113"/>
      <c r="K29" s="113"/>
      <c r="L29" s="113"/>
      <c r="M29" s="113"/>
      <c r="N29" s="113"/>
      <c r="O29" s="113"/>
      <c r="P29" s="113"/>
      <c r="Q29" s="113"/>
      <c r="R29" s="113"/>
    </row>
    <row r="30" spans="1:27" x14ac:dyDescent="0.25">
      <c r="A30" s="113"/>
      <c r="B30" s="113"/>
      <c r="C30" s="113"/>
      <c r="D30" s="113"/>
      <c r="E30" s="113"/>
      <c r="F30" s="113"/>
      <c r="G30" s="113"/>
      <c r="H30" s="113"/>
      <c r="I30" s="113"/>
      <c r="J30" s="113"/>
      <c r="K30" s="113"/>
      <c r="L30" s="113"/>
      <c r="M30" s="113"/>
      <c r="N30" s="113"/>
      <c r="O30" s="113"/>
      <c r="P30" s="113"/>
      <c r="Q30" s="113"/>
      <c r="R30" s="113"/>
    </row>
    <row r="31" spans="1:27" x14ac:dyDescent="0.25">
      <c r="A31" s="113"/>
      <c r="B31" s="113"/>
      <c r="C31" s="113"/>
      <c r="D31" s="113"/>
      <c r="E31" s="113"/>
      <c r="F31" s="113"/>
      <c r="G31" s="113"/>
      <c r="H31" s="113"/>
      <c r="I31" s="113"/>
      <c r="J31" s="113"/>
      <c r="K31" s="113"/>
      <c r="L31" s="113"/>
      <c r="M31" s="113"/>
      <c r="N31" s="113"/>
      <c r="O31" s="113"/>
      <c r="P31" s="113"/>
      <c r="Q31" s="113"/>
      <c r="R31" s="113"/>
    </row>
    <row r="32" spans="1:27" x14ac:dyDescent="0.25">
      <c r="A32" s="113"/>
      <c r="B32" s="113"/>
      <c r="C32" s="113"/>
      <c r="D32" s="113"/>
      <c r="E32" s="113"/>
      <c r="F32" s="113"/>
      <c r="G32" s="113"/>
      <c r="H32" s="113"/>
      <c r="I32" s="113"/>
      <c r="J32" s="113"/>
      <c r="K32" s="113"/>
      <c r="L32" s="113"/>
      <c r="M32" s="113"/>
      <c r="N32" s="113"/>
      <c r="O32" s="113"/>
      <c r="P32" s="113"/>
      <c r="Q32" s="113"/>
      <c r="R32" s="113"/>
    </row>
    <row r="33" spans="1:18" x14ac:dyDescent="0.25">
      <c r="A33" s="113"/>
      <c r="B33" s="113"/>
      <c r="C33" s="113"/>
      <c r="D33" s="113"/>
      <c r="E33" s="113"/>
      <c r="F33" s="113"/>
      <c r="G33" s="113"/>
      <c r="H33" s="113"/>
      <c r="I33" s="113"/>
      <c r="J33" s="113"/>
      <c r="K33" s="113"/>
      <c r="L33" s="113"/>
      <c r="M33" s="113"/>
      <c r="N33" s="113"/>
      <c r="O33" s="113"/>
      <c r="P33" s="113"/>
      <c r="Q33" s="113"/>
      <c r="R33" s="113"/>
    </row>
    <row r="34" spans="1:18" x14ac:dyDescent="0.25">
      <c r="A34" s="113"/>
      <c r="B34" s="113"/>
      <c r="C34" s="113"/>
      <c r="D34" s="113"/>
      <c r="E34" s="113"/>
      <c r="F34" s="113"/>
      <c r="G34" s="113"/>
      <c r="H34" s="113"/>
      <c r="I34" s="113"/>
      <c r="J34" s="113"/>
      <c r="K34" s="113"/>
      <c r="L34" s="113"/>
      <c r="M34" s="113"/>
      <c r="N34" s="113"/>
      <c r="O34" s="113"/>
      <c r="P34" s="113"/>
      <c r="Q34" s="113"/>
      <c r="R34" s="113"/>
    </row>
    <row r="35" spans="1:18" x14ac:dyDescent="0.25">
      <c r="A35" s="113"/>
      <c r="B35" s="113"/>
      <c r="C35" s="113"/>
      <c r="D35" s="113"/>
      <c r="E35" s="113"/>
      <c r="F35" s="113"/>
      <c r="G35" s="113"/>
      <c r="H35" s="113"/>
      <c r="I35" s="113"/>
      <c r="J35" s="113"/>
      <c r="K35" s="113"/>
      <c r="L35" s="113"/>
      <c r="M35" s="113"/>
      <c r="N35" s="113"/>
      <c r="O35" s="113"/>
      <c r="P35" s="113"/>
      <c r="Q35" s="113"/>
      <c r="R35" s="113"/>
    </row>
    <row r="36" spans="1:18" x14ac:dyDescent="0.25">
      <c r="A36" s="113"/>
      <c r="B36" s="113"/>
      <c r="C36" s="113"/>
      <c r="D36" s="113"/>
      <c r="E36" s="113"/>
      <c r="F36" s="113"/>
      <c r="G36" s="113"/>
      <c r="H36" s="113"/>
      <c r="I36" s="113"/>
      <c r="J36" s="113"/>
      <c r="K36" s="113"/>
      <c r="L36" s="113"/>
      <c r="M36" s="113"/>
      <c r="N36" s="113"/>
      <c r="O36" s="113"/>
      <c r="P36" s="113"/>
      <c r="Q36" s="113"/>
      <c r="R36" s="113"/>
    </row>
    <row r="37" spans="1:18" x14ac:dyDescent="0.25">
      <c r="A37" s="113"/>
      <c r="B37" s="113"/>
      <c r="C37" s="113"/>
      <c r="D37" s="113"/>
      <c r="E37" s="113"/>
      <c r="F37" s="113"/>
      <c r="G37" s="113"/>
      <c r="H37" s="113"/>
      <c r="I37" s="113"/>
      <c r="J37" s="113"/>
      <c r="K37" s="113"/>
      <c r="L37" s="113"/>
      <c r="M37" s="113"/>
      <c r="N37" s="113"/>
      <c r="O37" s="113"/>
      <c r="P37" s="113"/>
      <c r="Q37" s="113"/>
      <c r="R37" s="113"/>
    </row>
    <row r="38" spans="1:18" x14ac:dyDescent="0.25">
      <c r="A38" s="113"/>
      <c r="B38" s="113"/>
      <c r="C38" s="113"/>
      <c r="D38" s="113"/>
      <c r="E38" s="113"/>
      <c r="F38" s="113"/>
      <c r="G38" s="113"/>
      <c r="H38" s="113"/>
      <c r="I38" s="113"/>
      <c r="J38" s="113"/>
      <c r="K38" s="113"/>
      <c r="L38" s="113"/>
      <c r="M38" s="113"/>
      <c r="N38" s="113"/>
      <c r="O38" s="113"/>
      <c r="P38" s="113"/>
      <c r="Q38" s="113"/>
      <c r="R38" s="113"/>
    </row>
    <row r="39" spans="1:18" x14ac:dyDescent="0.25">
      <c r="A39" s="113"/>
      <c r="B39" s="113"/>
      <c r="C39" s="113"/>
      <c r="D39" s="113"/>
      <c r="E39" s="113"/>
      <c r="F39" s="113"/>
      <c r="G39" s="113"/>
      <c r="H39" s="113"/>
      <c r="I39" s="113"/>
      <c r="J39" s="113"/>
      <c r="K39" s="113"/>
      <c r="L39" s="113"/>
      <c r="M39" s="113"/>
      <c r="N39" s="113"/>
      <c r="O39" s="113"/>
      <c r="P39" s="113"/>
      <c r="Q39" s="113"/>
      <c r="R39" s="113"/>
    </row>
    <row r="40" spans="1:18" x14ac:dyDescent="0.25">
      <c r="A40" s="113"/>
      <c r="B40" s="113"/>
      <c r="C40" s="113"/>
      <c r="D40" s="113"/>
      <c r="E40" s="113"/>
      <c r="F40" s="113"/>
      <c r="G40" s="113"/>
      <c r="H40" s="113"/>
      <c r="I40" s="113"/>
      <c r="J40" s="113"/>
      <c r="K40" s="113"/>
      <c r="L40" s="113"/>
      <c r="M40" s="113"/>
      <c r="N40" s="113"/>
      <c r="O40" s="113"/>
      <c r="P40" s="113"/>
      <c r="Q40" s="113"/>
      <c r="R40" s="113"/>
    </row>
    <row r="41" spans="1:18" x14ac:dyDescent="0.25">
      <c r="A41" s="113"/>
      <c r="B41" s="113"/>
      <c r="C41" s="113"/>
      <c r="D41" s="113"/>
      <c r="E41" s="113"/>
      <c r="F41" s="113"/>
      <c r="G41" s="113"/>
      <c r="H41" s="113"/>
      <c r="I41" s="113"/>
      <c r="J41" s="113"/>
      <c r="K41" s="113"/>
      <c r="L41" s="113"/>
      <c r="M41" s="113"/>
      <c r="N41" s="113"/>
      <c r="O41" s="113"/>
      <c r="P41" s="113"/>
      <c r="Q41" s="113"/>
      <c r="R41" s="113"/>
    </row>
    <row r="42" spans="1:18" x14ac:dyDescent="0.25">
      <c r="A42" s="113"/>
      <c r="B42" s="113"/>
      <c r="C42" s="113"/>
      <c r="D42" s="113"/>
      <c r="E42" s="113"/>
      <c r="F42" s="113"/>
      <c r="G42" s="113"/>
      <c r="H42" s="113"/>
      <c r="I42" s="113"/>
      <c r="J42" s="113"/>
      <c r="K42" s="113"/>
      <c r="L42" s="113"/>
      <c r="M42" s="113"/>
      <c r="N42" s="113"/>
      <c r="O42" s="113"/>
      <c r="P42" s="113"/>
      <c r="Q42" s="113"/>
      <c r="R42" s="113"/>
    </row>
    <row r="43" spans="1:18" x14ac:dyDescent="0.25">
      <c r="A43" s="113"/>
      <c r="B43" s="113"/>
      <c r="C43" s="113"/>
      <c r="D43" s="113"/>
      <c r="E43" s="113"/>
      <c r="F43" s="113"/>
      <c r="G43" s="113"/>
      <c r="H43" s="113"/>
      <c r="I43" s="113"/>
      <c r="J43" s="113"/>
      <c r="K43" s="113"/>
      <c r="L43" s="113"/>
      <c r="M43" s="113"/>
      <c r="N43" s="113"/>
      <c r="O43" s="113"/>
      <c r="P43" s="113"/>
      <c r="Q43" s="113"/>
      <c r="R43" s="113"/>
    </row>
    <row r="44" spans="1:18" x14ac:dyDescent="0.25">
      <c r="A44" s="113"/>
      <c r="B44" s="113"/>
      <c r="C44" s="113"/>
      <c r="D44" s="113"/>
      <c r="E44" s="113"/>
      <c r="F44" s="113"/>
      <c r="G44" s="113"/>
      <c r="H44" s="113"/>
      <c r="I44" s="113"/>
      <c r="J44" s="113"/>
      <c r="K44" s="113"/>
      <c r="L44" s="113"/>
      <c r="M44" s="113"/>
      <c r="N44" s="113"/>
      <c r="O44" s="113"/>
      <c r="P44" s="113"/>
      <c r="Q44" s="113"/>
      <c r="R44" s="113"/>
    </row>
    <row r="45" spans="1:18" x14ac:dyDescent="0.25">
      <c r="A45" s="113"/>
      <c r="B45" s="113"/>
      <c r="C45" s="113"/>
      <c r="D45" s="113"/>
      <c r="E45" s="113"/>
      <c r="F45" s="113"/>
      <c r="G45" s="113"/>
      <c r="H45" s="113"/>
      <c r="I45" s="113"/>
      <c r="J45" s="113"/>
      <c r="K45" s="113"/>
      <c r="L45" s="113"/>
      <c r="M45" s="113"/>
      <c r="N45" s="113"/>
      <c r="O45" s="113"/>
      <c r="P45" s="113"/>
      <c r="Q45" s="113"/>
      <c r="R45" s="113"/>
    </row>
    <row r="46" spans="1:18" x14ac:dyDescent="0.25">
      <c r="A46" s="113"/>
      <c r="B46" s="113"/>
      <c r="C46" s="113"/>
      <c r="D46" s="113"/>
      <c r="E46" s="113"/>
      <c r="F46" s="113"/>
      <c r="G46" s="113"/>
      <c r="H46" s="113"/>
      <c r="I46" s="113"/>
      <c r="J46" s="113"/>
      <c r="K46" s="113"/>
      <c r="L46" s="113"/>
      <c r="M46" s="113"/>
      <c r="N46" s="113"/>
      <c r="O46" s="113"/>
      <c r="P46" s="113"/>
      <c r="Q46" s="113"/>
      <c r="R46" s="113"/>
    </row>
  </sheetData>
  <mergeCells count="56">
    <mergeCell ref="W16:AA16"/>
    <mergeCell ref="B16:E16"/>
    <mergeCell ref="W20:AA20"/>
    <mergeCell ref="B19:E19"/>
    <mergeCell ref="F19:I19"/>
    <mergeCell ref="K19:M19"/>
    <mergeCell ref="N19:R19"/>
    <mergeCell ref="T19:V19"/>
    <mergeCell ref="W19:AA19"/>
    <mergeCell ref="B20:E20"/>
    <mergeCell ref="F20:I20"/>
    <mergeCell ref="K20:M20"/>
    <mergeCell ref="N20:R20"/>
    <mergeCell ref="T20:V20"/>
    <mergeCell ref="W18:AA18"/>
    <mergeCell ref="B17:E17"/>
    <mergeCell ref="F17:I17"/>
    <mergeCell ref="K17:M17"/>
    <mergeCell ref="N17:R17"/>
    <mergeCell ref="T17:V17"/>
    <mergeCell ref="W17:AA17"/>
    <mergeCell ref="B18:E18"/>
    <mergeCell ref="F18:I18"/>
    <mergeCell ref="K18:M18"/>
    <mergeCell ref="N18:R18"/>
    <mergeCell ref="T18:V18"/>
    <mergeCell ref="K14:M14"/>
    <mergeCell ref="N14:R14"/>
    <mergeCell ref="T14:V14"/>
    <mergeCell ref="N16:R16"/>
    <mergeCell ref="T16:V16"/>
    <mergeCell ref="F16:I16"/>
    <mergeCell ref="K16:M16"/>
    <mergeCell ref="A9:AA10"/>
    <mergeCell ref="A11:AA12"/>
    <mergeCell ref="A13:I13"/>
    <mergeCell ref="J13:R13"/>
    <mergeCell ref="S13:AA13"/>
    <mergeCell ref="W14:AA14"/>
    <mergeCell ref="B15:E15"/>
    <mergeCell ref="F15:I15"/>
    <mergeCell ref="K15:M15"/>
    <mergeCell ref="N15:R15"/>
    <mergeCell ref="T15:V15"/>
    <mergeCell ref="W15:AA15"/>
    <mergeCell ref="B14:E14"/>
    <mergeCell ref="F14:I14"/>
    <mergeCell ref="A1:A8"/>
    <mergeCell ref="B1:W8"/>
    <mergeCell ref="X1:AA4"/>
    <mergeCell ref="X5:Y6"/>
    <mergeCell ref="Z5:AA6"/>
    <mergeCell ref="X7:Y7"/>
    <mergeCell ref="Z7:AA7"/>
    <mergeCell ref="X8:Y8"/>
    <mergeCell ref="Z8:AA8"/>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37"/>
  <sheetViews>
    <sheetView tabSelected="1" zoomScale="70" zoomScaleNormal="70" workbookViewId="0">
      <selection activeCell="K43" sqref="K43"/>
    </sheetView>
  </sheetViews>
  <sheetFormatPr baseColWidth="10" defaultColWidth="11.375" defaultRowHeight="12.9" x14ac:dyDescent="0.25"/>
  <cols>
    <col min="1" max="1" width="20.375" style="186" customWidth="1"/>
    <col min="2" max="3" width="16.375" style="186" customWidth="1"/>
    <col min="4" max="4" width="20.375" style="186" customWidth="1"/>
    <col min="5" max="5" width="35.375" style="186" customWidth="1"/>
    <col min="6" max="6" width="31.125" style="226" customWidth="1"/>
    <col min="7" max="7" width="16.625" style="226" hidden="1" customWidth="1"/>
    <col min="8" max="8" width="15.875" style="226" hidden="1" customWidth="1"/>
    <col min="9" max="9" width="18" style="226" hidden="1" customWidth="1"/>
    <col min="10" max="10" width="14.375" style="226" hidden="1" customWidth="1"/>
    <col min="11" max="11" width="29.125" style="226" customWidth="1"/>
    <col min="12" max="13" width="34.375" style="226" customWidth="1"/>
    <col min="14" max="14" width="19.875" style="292" customWidth="1"/>
    <col min="15" max="15" width="16.125" style="292" customWidth="1"/>
    <col min="16" max="16" width="15.125" style="292" customWidth="1"/>
    <col min="17" max="17" width="86.375" style="186" customWidth="1"/>
    <col min="18" max="18" width="17.375" style="186" customWidth="1"/>
    <col min="19" max="20" width="20.375" style="186" customWidth="1"/>
    <col min="21" max="21" width="19.875" style="186" customWidth="1"/>
    <col min="22" max="22" width="18" style="186" customWidth="1"/>
    <col min="23" max="23" width="19.875" style="186" customWidth="1"/>
    <col min="24" max="24" width="23.375" style="186" customWidth="1"/>
    <col min="25" max="25" width="19.375" style="186" customWidth="1"/>
    <col min="26" max="26" width="12.625" style="186" hidden="1" customWidth="1"/>
    <col min="27" max="27" width="15.375" style="186" customWidth="1"/>
    <col min="28" max="28" width="17.375" style="186" customWidth="1"/>
    <col min="29" max="29" width="11.875" style="292" hidden="1" customWidth="1"/>
    <col min="30" max="30" width="11.375" style="292" customWidth="1"/>
    <col min="31" max="31" width="9.375" style="292" hidden="1" customWidth="1"/>
    <col min="32" max="32" width="18.875" style="186" customWidth="1"/>
    <col min="33" max="33" width="20.875" style="186" customWidth="1"/>
    <col min="34" max="34" width="19.625" style="186" customWidth="1"/>
    <col min="35" max="35" width="17.875" style="292" customWidth="1"/>
    <col min="36" max="36" width="15.375" style="292" customWidth="1"/>
    <col min="37" max="37" width="16.375" style="292" customWidth="1"/>
    <col min="38" max="38" width="21.375" style="186" customWidth="1"/>
    <col min="39" max="39" width="46.375" style="186" customWidth="1"/>
    <col min="40" max="40" width="19.125" style="186" customWidth="1"/>
    <col min="41" max="41" width="25.625" style="226" customWidth="1"/>
    <col min="42" max="42" width="16.375" style="292" customWidth="1"/>
    <col min="43" max="43" width="20" style="292" customWidth="1"/>
    <col min="44" max="44" width="31.375" style="186" customWidth="1"/>
    <col min="45" max="46" width="20.625" style="226" hidden="1" customWidth="1"/>
    <col min="47" max="48" width="27.625" style="186" hidden="1" customWidth="1"/>
    <col min="49" max="50" width="20.625" style="186" hidden="1" customWidth="1"/>
    <col min="51" max="53" width="20.875" style="186" hidden="1" customWidth="1"/>
    <col min="54" max="55" width="20.875" style="226" hidden="1" customWidth="1"/>
    <col min="56" max="57" width="27.625" style="186" hidden="1" customWidth="1"/>
    <col min="58" max="62" width="20.625" style="186" hidden="1" customWidth="1"/>
    <col min="63" max="64" width="20.875" style="186" hidden="1" customWidth="1"/>
    <col min="65" max="66" width="27.625" style="186" hidden="1" customWidth="1"/>
    <col min="67" max="73" width="20.625" style="186" hidden="1" customWidth="1"/>
    <col min="74" max="75" width="27.625" style="186" hidden="1" customWidth="1"/>
    <col min="76" max="80" width="20.625" style="186" hidden="1" customWidth="1"/>
    <col min="81" max="81" width="63.875" style="186" customWidth="1"/>
    <col min="82" max="83" width="31.375" style="186" customWidth="1"/>
    <col min="84" max="84" width="63.875" style="186" customWidth="1"/>
    <col min="85" max="86" width="31.375" style="186" customWidth="1"/>
    <col min="87" max="87" width="63.875" style="186" customWidth="1"/>
    <col min="88" max="89" width="31.375" style="186" customWidth="1"/>
    <col min="90" max="91" width="11.375" style="186" customWidth="1"/>
    <col min="92" max="100" width="11.375" style="186" hidden="1" customWidth="1"/>
    <col min="101" max="103" width="11.375" style="186" customWidth="1"/>
    <col min="104" max="105" width="13.625" style="186" hidden="1" customWidth="1"/>
    <col min="106" max="107" width="11.375" style="186" hidden="1" customWidth="1"/>
    <col min="108" max="108" width="11.375" style="186" customWidth="1"/>
    <col min="109" max="110" width="11.375" style="186"/>
    <col min="111" max="111" width="20.875" style="186" customWidth="1"/>
    <col min="112" max="112" width="21.375" style="186" customWidth="1"/>
    <col min="113" max="118" width="11.375" style="186"/>
    <col min="119" max="125" width="0" style="186" hidden="1" customWidth="1"/>
    <col min="126" max="16384" width="11.375" style="186"/>
  </cols>
  <sheetData>
    <row r="1" spans="1:125" s="166" customFormat="1" ht="26.5" customHeight="1" x14ac:dyDescent="0.25">
      <c r="A1" s="453"/>
      <c r="B1" s="456" t="s">
        <v>599</v>
      </c>
      <c r="C1" s="457"/>
      <c r="D1" s="457"/>
      <c r="E1" s="457"/>
      <c r="F1" s="457"/>
      <c r="G1" s="457"/>
      <c r="H1" s="457"/>
      <c r="I1" s="457"/>
      <c r="J1" s="457"/>
      <c r="K1" s="457"/>
      <c r="L1" s="457"/>
      <c r="M1" s="457"/>
      <c r="N1" s="457"/>
      <c r="O1" s="457"/>
      <c r="P1" s="457"/>
      <c r="Q1" s="457"/>
      <c r="R1" s="457"/>
      <c r="S1" s="457" t="s">
        <v>228</v>
      </c>
      <c r="T1" s="457"/>
      <c r="U1" s="457"/>
      <c r="V1" s="457"/>
      <c r="W1" s="457"/>
      <c r="X1" s="457"/>
      <c r="Y1" s="457"/>
      <c r="Z1" s="457"/>
      <c r="AA1" s="457"/>
      <c r="AB1" s="457"/>
      <c r="AC1" s="457"/>
      <c r="AD1" s="457"/>
      <c r="AE1" s="457"/>
      <c r="AF1" s="457"/>
      <c r="AG1" s="457"/>
      <c r="AH1" s="457"/>
      <c r="AI1" s="457"/>
      <c r="AJ1" s="457"/>
      <c r="AK1" s="457"/>
      <c r="AL1" s="457"/>
      <c r="AM1" s="457"/>
      <c r="AN1" s="457"/>
      <c r="AO1" s="457"/>
      <c r="AP1" s="457"/>
      <c r="AQ1" s="457"/>
      <c r="AR1" s="462"/>
      <c r="AS1" s="185"/>
      <c r="AT1" s="185"/>
      <c r="AU1" s="185"/>
      <c r="AV1" s="185"/>
      <c r="AW1" s="185"/>
      <c r="AX1" s="185"/>
      <c r="AY1" s="185"/>
      <c r="AZ1" s="185"/>
      <c r="BA1" s="185"/>
      <c r="BB1" s="185"/>
      <c r="BC1" s="185"/>
      <c r="BD1" s="185"/>
      <c r="BE1" s="185"/>
      <c r="BF1" s="185"/>
      <c r="BG1" s="185"/>
      <c r="BH1" s="185"/>
      <c r="BI1" s="185"/>
      <c r="BJ1" s="185"/>
      <c r="BK1" s="185"/>
      <c r="BL1" s="185"/>
      <c r="BM1" s="185"/>
      <c r="BN1" s="185"/>
      <c r="BO1" s="185"/>
      <c r="BP1" s="185"/>
      <c r="BQ1" s="185"/>
      <c r="BR1" s="185"/>
      <c r="BS1" s="185"/>
      <c r="BT1" s="185"/>
      <c r="BU1" s="185"/>
      <c r="BV1" s="185"/>
      <c r="BW1" s="185"/>
      <c r="BX1" s="185"/>
      <c r="BY1" s="185"/>
      <c r="BZ1" s="185"/>
      <c r="CA1" s="185"/>
      <c r="CB1" s="185"/>
    </row>
    <row r="2" spans="1:125" s="166" customFormat="1" ht="26.5" customHeight="1" x14ac:dyDescent="0.25">
      <c r="A2" s="454"/>
      <c r="B2" s="458"/>
      <c r="C2" s="459"/>
      <c r="D2" s="459"/>
      <c r="E2" s="459"/>
      <c r="F2" s="459"/>
      <c r="G2" s="459"/>
      <c r="H2" s="459"/>
      <c r="I2" s="459"/>
      <c r="J2" s="459"/>
      <c r="K2" s="459"/>
      <c r="L2" s="459"/>
      <c r="M2" s="459"/>
      <c r="N2" s="459"/>
      <c r="O2" s="459"/>
      <c r="P2" s="459"/>
      <c r="Q2" s="459"/>
      <c r="R2" s="459"/>
      <c r="S2" s="459"/>
      <c r="T2" s="459"/>
      <c r="U2" s="459"/>
      <c r="V2" s="459"/>
      <c r="W2" s="459"/>
      <c r="X2" s="459"/>
      <c r="Y2" s="459"/>
      <c r="Z2" s="459"/>
      <c r="AA2" s="459"/>
      <c r="AB2" s="459"/>
      <c r="AC2" s="459"/>
      <c r="AD2" s="459"/>
      <c r="AE2" s="459"/>
      <c r="AF2" s="459"/>
      <c r="AG2" s="459"/>
      <c r="AH2" s="459"/>
      <c r="AI2" s="459"/>
      <c r="AJ2" s="459"/>
      <c r="AK2" s="459"/>
      <c r="AL2" s="459"/>
      <c r="AM2" s="459"/>
      <c r="AN2" s="459"/>
      <c r="AO2" s="459"/>
      <c r="AP2" s="459"/>
      <c r="AQ2" s="459"/>
      <c r="AR2" s="463"/>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row>
    <row r="3" spans="1:125" ht="30.75" customHeight="1" thickBot="1" x14ac:dyDescent="0.3">
      <c r="A3" s="455"/>
      <c r="B3" s="460"/>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461"/>
      <c r="AE3" s="461"/>
      <c r="AF3" s="461"/>
      <c r="AG3" s="461"/>
      <c r="AH3" s="461"/>
      <c r="AI3" s="461"/>
      <c r="AJ3" s="461"/>
      <c r="AK3" s="461"/>
      <c r="AL3" s="461"/>
      <c r="AM3" s="461"/>
      <c r="AN3" s="461"/>
      <c r="AO3" s="461"/>
      <c r="AP3" s="461"/>
      <c r="AQ3" s="461"/>
      <c r="AR3" s="464"/>
      <c r="AS3" s="185"/>
      <c r="AT3" s="185"/>
      <c r="AU3" s="185"/>
      <c r="AV3" s="185"/>
      <c r="AW3" s="185"/>
      <c r="AX3" s="185"/>
      <c r="AY3" s="185"/>
      <c r="AZ3" s="185"/>
      <c r="BA3" s="185"/>
      <c r="BB3" s="185"/>
      <c r="BC3" s="185"/>
      <c r="BD3" s="185"/>
      <c r="BE3" s="185"/>
      <c r="BF3" s="185"/>
      <c r="BG3" s="185"/>
      <c r="BH3" s="185"/>
      <c r="BI3" s="185"/>
      <c r="BJ3" s="185"/>
      <c r="BK3" s="185"/>
      <c r="BL3" s="185"/>
      <c r="BM3" s="185"/>
      <c r="BN3" s="185"/>
      <c r="BO3" s="185"/>
      <c r="BP3" s="185"/>
      <c r="BQ3" s="185"/>
      <c r="BR3" s="185"/>
      <c r="BS3" s="185"/>
      <c r="BT3" s="185"/>
      <c r="BU3" s="185"/>
      <c r="BV3" s="185"/>
      <c r="BW3" s="185"/>
      <c r="BX3" s="185"/>
      <c r="BY3" s="185"/>
      <c r="BZ3" s="185"/>
      <c r="CA3" s="185"/>
      <c r="CB3" s="185"/>
      <c r="DO3" s="465"/>
      <c r="DP3" s="465"/>
      <c r="DQ3" s="436"/>
      <c r="DR3" s="436"/>
      <c r="DS3" s="436"/>
      <c r="DT3" s="436"/>
      <c r="DU3" s="436"/>
    </row>
    <row r="4" spans="1:125" ht="21.25" customHeight="1" thickBot="1" x14ac:dyDescent="0.3">
      <c r="A4" s="187"/>
      <c r="B4" s="317" t="s">
        <v>670</v>
      </c>
      <c r="C4" s="318">
        <v>2019</v>
      </c>
      <c r="D4" s="319"/>
      <c r="E4" s="317" t="s">
        <v>671</v>
      </c>
      <c r="F4" s="320">
        <v>43738</v>
      </c>
      <c r="G4" s="188"/>
      <c r="H4" s="188"/>
      <c r="I4" s="188"/>
      <c r="J4" s="188"/>
      <c r="K4" s="188"/>
      <c r="L4" s="188"/>
      <c r="M4" s="188"/>
      <c r="N4" s="189"/>
      <c r="O4" s="189"/>
      <c r="P4" s="189"/>
      <c r="Q4" s="190"/>
      <c r="R4" s="190"/>
      <c r="S4" s="190"/>
      <c r="T4" s="190"/>
      <c r="U4" s="190"/>
      <c r="V4" s="190"/>
      <c r="W4" s="190"/>
      <c r="X4" s="190"/>
      <c r="Y4" s="190"/>
      <c r="Z4" s="190"/>
      <c r="AA4" s="190"/>
      <c r="AB4" s="190"/>
      <c r="AC4" s="190"/>
      <c r="AD4" s="190"/>
      <c r="AE4" s="190"/>
      <c r="AF4" s="190"/>
      <c r="AG4" s="190"/>
      <c r="AH4" s="190"/>
      <c r="AI4" s="190"/>
      <c r="AJ4" s="190"/>
      <c r="AK4" s="190"/>
      <c r="AL4" s="190"/>
      <c r="AM4" s="190"/>
      <c r="AN4" s="190"/>
      <c r="AO4" s="191"/>
      <c r="AP4" s="190"/>
      <c r="AQ4" s="190"/>
      <c r="AR4" s="190"/>
      <c r="AS4" s="191"/>
      <c r="AT4" s="191"/>
      <c r="AU4" s="190"/>
      <c r="AV4" s="190"/>
      <c r="AW4" s="190"/>
      <c r="AX4" s="190"/>
      <c r="AY4" s="190"/>
      <c r="AZ4" s="190"/>
      <c r="BA4" s="190"/>
      <c r="BB4" s="187"/>
      <c r="BC4" s="187"/>
      <c r="BD4" s="190"/>
      <c r="BE4" s="190"/>
      <c r="BF4" s="190"/>
      <c r="BG4" s="190"/>
      <c r="BH4" s="190"/>
      <c r="BI4" s="190"/>
      <c r="BJ4" s="190"/>
      <c r="BK4" s="190"/>
      <c r="BL4" s="190"/>
      <c r="BM4" s="190"/>
      <c r="BN4" s="190"/>
      <c r="BO4" s="190"/>
      <c r="BP4" s="190"/>
      <c r="BQ4" s="190"/>
      <c r="BR4" s="190"/>
      <c r="BS4" s="190"/>
      <c r="BT4" s="190"/>
      <c r="BU4" s="190"/>
      <c r="BV4" s="190"/>
      <c r="BW4" s="190"/>
      <c r="BX4" s="190"/>
      <c r="BY4" s="190"/>
      <c r="BZ4" s="190"/>
      <c r="CA4" s="190"/>
      <c r="CB4" s="190"/>
      <c r="CC4" s="190"/>
      <c r="CD4" s="190"/>
      <c r="CE4" s="190"/>
      <c r="CF4" s="190"/>
      <c r="CG4" s="190"/>
      <c r="CH4" s="190"/>
      <c r="CI4" s="190"/>
      <c r="CJ4" s="190"/>
      <c r="CK4" s="190"/>
      <c r="DO4" s="465"/>
      <c r="DP4" s="465"/>
      <c r="DQ4" s="437"/>
      <c r="DR4" s="437"/>
      <c r="DS4" s="437"/>
      <c r="DT4" s="437"/>
      <c r="DU4" s="437"/>
    </row>
    <row r="5" spans="1:125" ht="28.55" customHeight="1" x14ac:dyDescent="0.25">
      <c r="A5" s="440" t="s">
        <v>40</v>
      </c>
      <c r="B5" s="440"/>
      <c r="C5" s="440"/>
      <c r="D5" s="440"/>
      <c r="E5" s="440"/>
      <c r="F5" s="442" t="s">
        <v>41</v>
      </c>
      <c r="G5" s="442"/>
      <c r="H5" s="442"/>
      <c r="I5" s="442"/>
      <c r="J5" s="442"/>
      <c r="K5" s="442"/>
      <c r="L5" s="442"/>
      <c r="M5" s="442"/>
      <c r="N5" s="442"/>
      <c r="O5" s="442"/>
      <c r="P5" s="442"/>
      <c r="Q5" s="442"/>
      <c r="R5" s="442"/>
      <c r="S5" s="442"/>
      <c r="T5" s="442"/>
      <c r="U5" s="442"/>
      <c r="V5" s="442"/>
      <c r="W5" s="442"/>
      <c r="X5" s="442"/>
      <c r="Y5" s="442"/>
      <c r="Z5" s="442"/>
      <c r="AA5" s="442"/>
      <c r="AB5" s="442"/>
      <c r="AC5" s="442"/>
      <c r="AD5" s="442"/>
      <c r="AE5" s="442"/>
      <c r="AF5" s="442"/>
      <c r="AG5" s="442"/>
      <c r="AH5" s="442"/>
      <c r="AI5" s="442"/>
      <c r="AJ5" s="442"/>
      <c r="AK5" s="442"/>
      <c r="AL5" s="444" t="s">
        <v>51</v>
      </c>
      <c r="AM5" s="444"/>
      <c r="AN5" s="444"/>
      <c r="AO5" s="444"/>
      <c r="AP5" s="444"/>
      <c r="AQ5" s="444"/>
      <c r="AR5" s="444"/>
      <c r="AS5" s="187"/>
      <c r="AT5" s="187"/>
      <c r="AU5" s="185"/>
      <c r="AV5" s="185"/>
      <c r="AW5" s="185"/>
      <c r="AX5" s="185"/>
      <c r="AY5" s="185"/>
      <c r="AZ5" s="185"/>
      <c r="BA5" s="185"/>
      <c r="BB5" s="187"/>
      <c r="BC5" s="187"/>
      <c r="BD5" s="185"/>
      <c r="BE5" s="185"/>
      <c r="BF5" s="185"/>
      <c r="BG5" s="185"/>
      <c r="BH5" s="185"/>
      <c r="BI5" s="185"/>
      <c r="BJ5" s="185"/>
      <c r="BK5" s="185"/>
      <c r="BL5" s="185"/>
      <c r="BM5" s="185"/>
      <c r="BN5" s="185"/>
      <c r="BO5" s="185"/>
      <c r="BP5" s="185"/>
      <c r="BQ5" s="185"/>
      <c r="BR5" s="185"/>
      <c r="BS5" s="185"/>
      <c r="BT5" s="185"/>
      <c r="BU5" s="185"/>
      <c r="BV5" s="185"/>
      <c r="BW5" s="185"/>
      <c r="BX5" s="185"/>
      <c r="BY5" s="185"/>
      <c r="BZ5" s="185"/>
      <c r="CA5" s="185"/>
      <c r="CB5" s="185"/>
      <c r="CC5" s="446" t="s">
        <v>231</v>
      </c>
      <c r="CD5" s="447"/>
      <c r="CE5" s="447"/>
      <c r="CF5" s="447"/>
      <c r="CG5" s="447"/>
      <c r="CH5" s="447"/>
      <c r="CI5" s="447"/>
      <c r="CJ5" s="447"/>
      <c r="CK5" s="448"/>
      <c r="DO5" s="465"/>
      <c r="DP5" s="465"/>
      <c r="DQ5" s="192" t="s">
        <v>15</v>
      </c>
      <c r="DR5" s="192" t="s">
        <v>150</v>
      </c>
      <c r="DS5" s="192" t="s">
        <v>150</v>
      </c>
      <c r="DT5" s="192">
        <v>1</v>
      </c>
      <c r="DU5" s="192">
        <v>1</v>
      </c>
    </row>
    <row r="6" spans="1:125" ht="34.5" customHeight="1" x14ac:dyDescent="0.25">
      <c r="A6" s="441"/>
      <c r="B6" s="441"/>
      <c r="C6" s="441"/>
      <c r="D6" s="441"/>
      <c r="E6" s="441"/>
      <c r="F6" s="443"/>
      <c r="G6" s="443"/>
      <c r="H6" s="443"/>
      <c r="I6" s="443"/>
      <c r="J6" s="443"/>
      <c r="K6" s="443"/>
      <c r="L6" s="443"/>
      <c r="M6" s="443"/>
      <c r="N6" s="443"/>
      <c r="O6" s="443"/>
      <c r="P6" s="443"/>
      <c r="Q6" s="443"/>
      <c r="R6" s="443"/>
      <c r="S6" s="443"/>
      <c r="T6" s="443"/>
      <c r="U6" s="443"/>
      <c r="V6" s="443"/>
      <c r="W6" s="443"/>
      <c r="X6" s="443"/>
      <c r="Y6" s="443"/>
      <c r="Z6" s="443"/>
      <c r="AA6" s="443"/>
      <c r="AB6" s="443"/>
      <c r="AC6" s="443"/>
      <c r="AD6" s="443"/>
      <c r="AE6" s="443"/>
      <c r="AF6" s="443"/>
      <c r="AG6" s="443"/>
      <c r="AH6" s="443"/>
      <c r="AI6" s="443"/>
      <c r="AJ6" s="443"/>
      <c r="AK6" s="443"/>
      <c r="AL6" s="445"/>
      <c r="AM6" s="445"/>
      <c r="AN6" s="445"/>
      <c r="AO6" s="445"/>
      <c r="AP6" s="445"/>
      <c r="AQ6" s="445"/>
      <c r="AR6" s="445"/>
      <c r="AS6" s="449" t="s">
        <v>189</v>
      </c>
      <c r="AT6" s="449"/>
      <c r="AU6" s="449"/>
      <c r="AV6" s="449"/>
      <c r="AW6" s="449"/>
      <c r="AX6" s="449"/>
      <c r="AY6" s="449"/>
      <c r="AZ6" s="449"/>
      <c r="BA6" s="449"/>
      <c r="BB6" s="450" t="s">
        <v>192</v>
      </c>
      <c r="BC6" s="451"/>
      <c r="BD6" s="451"/>
      <c r="BE6" s="451"/>
      <c r="BF6" s="451"/>
      <c r="BG6" s="451"/>
      <c r="BH6" s="451"/>
      <c r="BI6" s="451"/>
      <c r="BJ6" s="452"/>
      <c r="BK6" s="450" t="s">
        <v>191</v>
      </c>
      <c r="BL6" s="451"/>
      <c r="BM6" s="451"/>
      <c r="BN6" s="451"/>
      <c r="BO6" s="451"/>
      <c r="BP6" s="451"/>
      <c r="BQ6" s="451"/>
      <c r="BR6" s="451"/>
      <c r="BS6" s="452"/>
      <c r="BT6" s="450" t="s">
        <v>190</v>
      </c>
      <c r="BU6" s="451"/>
      <c r="BV6" s="451"/>
      <c r="BW6" s="451"/>
      <c r="BX6" s="451"/>
      <c r="BY6" s="451"/>
      <c r="BZ6" s="451"/>
      <c r="CA6" s="451"/>
      <c r="CB6" s="452"/>
      <c r="CC6" s="446" t="s">
        <v>232</v>
      </c>
      <c r="CD6" s="447"/>
      <c r="CE6" s="447"/>
      <c r="CF6" s="447"/>
      <c r="CG6" s="447"/>
      <c r="CH6" s="447"/>
      <c r="CI6" s="447"/>
      <c r="CJ6" s="447"/>
      <c r="CK6" s="448"/>
      <c r="DO6" s="465"/>
      <c r="DP6" s="465"/>
      <c r="DQ6" s="192" t="s">
        <v>15</v>
      </c>
      <c r="DR6" s="192" t="s">
        <v>152</v>
      </c>
      <c r="DS6" s="192" t="s">
        <v>150</v>
      </c>
      <c r="DT6" s="192">
        <v>0</v>
      </c>
      <c r="DU6" s="192">
        <v>1</v>
      </c>
    </row>
    <row r="7" spans="1:125" ht="34.5" customHeight="1" x14ac:dyDescent="0.25">
      <c r="A7" s="193"/>
      <c r="B7" s="193"/>
      <c r="C7" s="194"/>
      <c r="D7" s="193"/>
      <c r="E7" s="193"/>
      <c r="F7" s="195"/>
      <c r="G7" s="435" t="s">
        <v>255</v>
      </c>
      <c r="H7" s="435"/>
      <c r="I7" s="435"/>
      <c r="J7" s="43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6"/>
      <c r="AM7" s="196"/>
      <c r="AN7" s="196"/>
      <c r="AO7" s="196"/>
      <c r="AP7" s="196"/>
      <c r="AQ7" s="196"/>
      <c r="AR7" s="196"/>
      <c r="AS7" s="197"/>
      <c r="AT7" s="198"/>
      <c r="AU7" s="197"/>
      <c r="AV7" s="199"/>
      <c r="AW7" s="199"/>
      <c r="AX7" s="198"/>
      <c r="AY7" s="197"/>
      <c r="AZ7" s="199"/>
      <c r="BA7" s="198"/>
      <c r="BB7" s="197"/>
      <c r="BC7" s="199"/>
      <c r="BD7" s="199"/>
      <c r="BE7" s="199"/>
      <c r="BF7" s="199"/>
      <c r="BG7" s="199"/>
      <c r="BH7" s="199"/>
      <c r="BI7" s="199"/>
      <c r="BJ7" s="198"/>
      <c r="BK7" s="197"/>
      <c r="BL7" s="199"/>
      <c r="BM7" s="199"/>
      <c r="BN7" s="199"/>
      <c r="BO7" s="199"/>
      <c r="BP7" s="199"/>
      <c r="BQ7" s="199"/>
      <c r="BR7" s="199"/>
      <c r="BS7" s="198"/>
      <c r="BT7" s="197"/>
      <c r="BU7" s="199"/>
      <c r="BV7" s="199"/>
      <c r="BW7" s="199"/>
      <c r="BX7" s="199"/>
      <c r="BY7" s="199"/>
      <c r="BZ7" s="199"/>
      <c r="CA7" s="199"/>
      <c r="CB7" s="198"/>
      <c r="CC7" s="200"/>
      <c r="CD7" s="201"/>
      <c r="CE7" s="202"/>
      <c r="CF7" s="202"/>
      <c r="CG7" s="201"/>
      <c r="CH7" s="202"/>
      <c r="CI7" s="202"/>
      <c r="CJ7" s="201"/>
      <c r="CK7" s="203"/>
      <c r="DO7" s="465"/>
      <c r="DP7" s="465"/>
      <c r="DQ7" s="192"/>
      <c r="DR7" s="192"/>
      <c r="DS7" s="192"/>
      <c r="DT7" s="192"/>
      <c r="DU7" s="192"/>
    </row>
    <row r="8" spans="1:125" ht="33.799999999999997" customHeight="1" x14ac:dyDescent="0.25">
      <c r="A8" s="429" t="s">
        <v>0</v>
      </c>
      <c r="B8" s="429" t="s">
        <v>1</v>
      </c>
      <c r="C8" s="430" t="s">
        <v>237</v>
      </c>
      <c r="D8" s="429" t="s">
        <v>2</v>
      </c>
      <c r="E8" s="429" t="s">
        <v>39</v>
      </c>
      <c r="F8" s="429" t="s">
        <v>250</v>
      </c>
      <c r="G8" s="429" t="s">
        <v>251</v>
      </c>
      <c r="H8" s="429" t="s">
        <v>252</v>
      </c>
      <c r="I8" s="429" t="s">
        <v>253</v>
      </c>
      <c r="J8" s="429" t="s">
        <v>254</v>
      </c>
      <c r="K8" s="429" t="s">
        <v>249</v>
      </c>
      <c r="L8" s="429" t="s">
        <v>46</v>
      </c>
      <c r="M8" s="429" t="s">
        <v>47</v>
      </c>
      <c r="N8" s="429" t="s">
        <v>35</v>
      </c>
      <c r="O8" s="429"/>
      <c r="P8" s="429"/>
      <c r="Q8" s="429" t="s">
        <v>170</v>
      </c>
      <c r="R8" s="429" t="s">
        <v>157</v>
      </c>
      <c r="S8" s="429" t="s">
        <v>176</v>
      </c>
      <c r="T8" s="429" t="s">
        <v>177</v>
      </c>
      <c r="U8" s="429" t="s">
        <v>178</v>
      </c>
      <c r="V8" s="429" t="s">
        <v>179</v>
      </c>
      <c r="W8" s="429" t="s">
        <v>180</v>
      </c>
      <c r="X8" s="429" t="s">
        <v>181</v>
      </c>
      <c r="Y8" s="429" t="s">
        <v>182</v>
      </c>
      <c r="Z8" s="429" t="s">
        <v>28</v>
      </c>
      <c r="AA8" s="429" t="s">
        <v>183</v>
      </c>
      <c r="AB8" s="429" t="s">
        <v>184</v>
      </c>
      <c r="AC8" s="204"/>
      <c r="AD8" s="429" t="s">
        <v>185</v>
      </c>
      <c r="AE8" s="205"/>
      <c r="AF8" s="429" t="s">
        <v>186</v>
      </c>
      <c r="AG8" s="429" t="s">
        <v>187</v>
      </c>
      <c r="AH8" s="429" t="s">
        <v>188</v>
      </c>
      <c r="AI8" s="429" t="s">
        <v>3</v>
      </c>
      <c r="AJ8" s="429"/>
      <c r="AK8" s="429"/>
      <c r="AL8" s="429" t="s">
        <v>48</v>
      </c>
      <c r="AM8" s="429" t="s">
        <v>159</v>
      </c>
      <c r="AN8" s="429" t="s">
        <v>160</v>
      </c>
      <c r="AO8" s="429" t="s">
        <v>161</v>
      </c>
      <c r="AP8" s="429" t="s">
        <v>36</v>
      </c>
      <c r="AQ8" s="429" t="s">
        <v>37</v>
      </c>
      <c r="AR8" s="429" t="s">
        <v>669</v>
      </c>
      <c r="AS8" s="426" t="s">
        <v>49</v>
      </c>
      <c r="AT8" s="427"/>
      <c r="AU8" s="426" t="s">
        <v>166</v>
      </c>
      <c r="AV8" s="428"/>
      <c r="AW8" s="428"/>
      <c r="AX8" s="427"/>
      <c r="AY8" s="426" t="s">
        <v>165</v>
      </c>
      <c r="AZ8" s="428"/>
      <c r="BA8" s="427"/>
      <c r="BB8" s="426" t="s">
        <v>49</v>
      </c>
      <c r="BC8" s="427"/>
      <c r="BD8" s="426" t="s">
        <v>166</v>
      </c>
      <c r="BE8" s="428"/>
      <c r="BF8" s="428"/>
      <c r="BG8" s="427"/>
      <c r="BH8" s="426" t="s">
        <v>165</v>
      </c>
      <c r="BI8" s="428"/>
      <c r="BJ8" s="427"/>
      <c r="BK8" s="426" t="s">
        <v>49</v>
      </c>
      <c r="BL8" s="427"/>
      <c r="BM8" s="426" t="s">
        <v>166</v>
      </c>
      <c r="BN8" s="428"/>
      <c r="BO8" s="428"/>
      <c r="BP8" s="427"/>
      <c r="BQ8" s="426" t="s">
        <v>165</v>
      </c>
      <c r="BR8" s="428"/>
      <c r="BS8" s="427"/>
      <c r="BT8" s="426" t="s">
        <v>49</v>
      </c>
      <c r="BU8" s="427"/>
      <c r="BV8" s="426" t="s">
        <v>166</v>
      </c>
      <c r="BW8" s="428"/>
      <c r="BX8" s="428"/>
      <c r="BY8" s="427"/>
      <c r="BZ8" s="426" t="s">
        <v>165</v>
      </c>
      <c r="CA8" s="428"/>
      <c r="CB8" s="427"/>
      <c r="CC8" s="429" t="s">
        <v>234</v>
      </c>
      <c r="CD8" s="430" t="s">
        <v>230</v>
      </c>
      <c r="CE8" s="429" t="s">
        <v>233</v>
      </c>
      <c r="CF8" s="429" t="s">
        <v>235</v>
      </c>
      <c r="CG8" s="430" t="s">
        <v>230</v>
      </c>
      <c r="CH8" s="429" t="s">
        <v>233</v>
      </c>
      <c r="CI8" s="429" t="s">
        <v>236</v>
      </c>
      <c r="CJ8" s="430" t="s">
        <v>230</v>
      </c>
      <c r="CK8" s="429" t="s">
        <v>233</v>
      </c>
      <c r="DA8" s="438" t="s">
        <v>154</v>
      </c>
      <c r="DB8" s="438"/>
      <c r="DC8" s="438"/>
      <c r="DO8" s="465"/>
      <c r="DP8" s="465"/>
      <c r="DQ8" s="192" t="s">
        <v>15</v>
      </c>
      <c r="DR8" s="192" t="s">
        <v>150</v>
      </c>
      <c r="DS8" s="192" t="s">
        <v>152</v>
      </c>
      <c r="DT8" s="192">
        <v>1</v>
      </c>
      <c r="DU8" s="192">
        <v>0</v>
      </c>
    </row>
    <row r="9" spans="1:125" ht="65.25" customHeight="1" thickBot="1" x14ac:dyDescent="0.3">
      <c r="A9" s="429"/>
      <c r="B9" s="429"/>
      <c r="C9" s="434"/>
      <c r="D9" s="430"/>
      <c r="E9" s="430"/>
      <c r="F9" s="430"/>
      <c r="G9" s="430"/>
      <c r="H9" s="430"/>
      <c r="I9" s="430"/>
      <c r="J9" s="430"/>
      <c r="K9" s="430"/>
      <c r="L9" s="430"/>
      <c r="M9" s="430"/>
      <c r="N9" s="206" t="s">
        <v>4</v>
      </c>
      <c r="O9" s="206" t="s">
        <v>5</v>
      </c>
      <c r="P9" s="206" t="s">
        <v>6</v>
      </c>
      <c r="Q9" s="430"/>
      <c r="R9" s="430"/>
      <c r="S9" s="430"/>
      <c r="T9" s="430" t="s">
        <v>171</v>
      </c>
      <c r="U9" s="430" t="s">
        <v>56</v>
      </c>
      <c r="V9" s="430" t="s">
        <v>172</v>
      </c>
      <c r="W9" s="430" t="s">
        <v>173</v>
      </c>
      <c r="X9" s="430" t="s">
        <v>174</v>
      </c>
      <c r="Y9" s="430" t="s">
        <v>175</v>
      </c>
      <c r="Z9" s="430"/>
      <c r="AA9" s="430"/>
      <c r="AB9" s="430"/>
      <c r="AC9" s="207"/>
      <c r="AD9" s="430"/>
      <c r="AE9" s="206" t="s">
        <v>573</v>
      </c>
      <c r="AF9" s="430"/>
      <c r="AG9" s="430"/>
      <c r="AH9" s="430"/>
      <c r="AI9" s="206" t="s">
        <v>4</v>
      </c>
      <c r="AJ9" s="206" t="s">
        <v>5</v>
      </c>
      <c r="AK9" s="206" t="s">
        <v>6</v>
      </c>
      <c r="AL9" s="430"/>
      <c r="AM9" s="430"/>
      <c r="AN9" s="430"/>
      <c r="AO9" s="430"/>
      <c r="AP9" s="430"/>
      <c r="AQ9" s="430"/>
      <c r="AR9" s="430"/>
      <c r="AS9" s="208" t="s">
        <v>163</v>
      </c>
      <c r="AT9" s="208" t="s">
        <v>50</v>
      </c>
      <c r="AU9" s="208" t="s">
        <v>169</v>
      </c>
      <c r="AV9" s="208" t="s">
        <v>38</v>
      </c>
      <c r="AW9" s="208" t="s">
        <v>164</v>
      </c>
      <c r="AX9" s="208" t="s">
        <v>32</v>
      </c>
      <c r="AY9" s="208" t="s">
        <v>167</v>
      </c>
      <c r="AZ9" s="208" t="s">
        <v>168</v>
      </c>
      <c r="BA9" s="208" t="s">
        <v>34</v>
      </c>
      <c r="BB9" s="208" t="s">
        <v>163</v>
      </c>
      <c r="BC9" s="208" t="s">
        <v>50</v>
      </c>
      <c r="BD9" s="208" t="s">
        <v>169</v>
      </c>
      <c r="BE9" s="208" t="s">
        <v>38</v>
      </c>
      <c r="BF9" s="208" t="s">
        <v>164</v>
      </c>
      <c r="BG9" s="208" t="s">
        <v>32</v>
      </c>
      <c r="BH9" s="208" t="s">
        <v>167</v>
      </c>
      <c r="BI9" s="208" t="s">
        <v>168</v>
      </c>
      <c r="BJ9" s="208" t="s">
        <v>34</v>
      </c>
      <c r="BK9" s="208" t="s">
        <v>163</v>
      </c>
      <c r="BL9" s="208" t="s">
        <v>50</v>
      </c>
      <c r="BM9" s="208" t="s">
        <v>169</v>
      </c>
      <c r="BN9" s="208" t="s">
        <v>38</v>
      </c>
      <c r="BO9" s="208" t="s">
        <v>164</v>
      </c>
      <c r="BP9" s="208" t="s">
        <v>32</v>
      </c>
      <c r="BQ9" s="208" t="s">
        <v>167</v>
      </c>
      <c r="BR9" s="208" t="s">
        <v>168</v>
      </c>
      <c r="BS9" s="208" t="s">
        <v>34</v>
      </c>
      <c r="BT9" s="208" t="s">
        <v>163</v>
      </c>
      <c r="BU9" s="208" t="s">
        <v>50</v>
      </c>
      <c r="BV9" s="208" t="s">
        <v>169</v>
      </c>
      <c r="BW9" s="208" t="s">
        <v>38</v>
      </c>
      <c r="BX9" s="208" t="s">
        <v>164</v>
      </c>
      <c r="BY9" s="208" t="s">
        <v>32</v>
      </c>
      <c r="BZ9" s="208" t="s">
        <v>167</v>
      </c>
      <c r="CA9" s="208" t="s">
        <v>168</v>
      </c>
      <c r="CB9" s="208" t="s">
        <v>34</v>
      </c>
      <c r="CC9" s="430"/>
      <c r="CD9" s="433"/>
      <c r="CE9" s="430"/>
      <c r="CF9" s="430"/>
      <c r="CG9" s="433"/>
      <c r="CH9" s="430"/>
      <c r="CI9" s="430"/>
      <c r="CJ9" s="433"/>
      <c r="CK9" s="430"/>
      <c r="CU9" s="167" t="s">
        <v>138</v>
      </c>
      <c r="CV9" s="167" t="s">
        <v>139</v>
      </c>
      <c r="CZ9" s="167" t="s">
        <v>138</v>
      </c>
      <c r="DA9" s="167" t="s">
        <v>138</v>
      </c>
      <c r="DB9" s="167" t="s">
        <v>139</v>
      </c>
      <c r="DC9" s="167" t="s">
        <v>139</v>
      </c>
      <c r="DO9" s="209"/>
      <c r="DP9" s="209"/>
      <c r="DQ9" s="210" t="s">
        <v>142</v>
      </c>
      <c r="DR9" s="210" t="s">
        <v>153</v>
      </c>
      <c r="DS9" s="210" t="s">
        <v>153</v>
      </c>
      <c r="DT9" s="209"/>
      <c r="DU9" s="209"/>
    </row>
    <row r="10" spans="1:125" s="226" customFormat="1" ht="214.5" customHeight="1" thickBot="1" x14ac:dyDescent="0.3">
      <c r="A10" s="382" t="s">
        <v>22</v>
      </c>
      <c r="B10" s="382" t="s">
        <v>27</v>
      </c>
      <c r="C10" s="394" t="s">
        <v>240</v>
      </c>
      <c r="D10" s="383" t="s">
        <v>201</v>
      </c>
      <c r="E10" s="396" t="s">
        <v>609</v>
      </c>
      <c r="F10" s="390" t="s">
        <v>611</v>
      </c>
      <c r="G10" s="390"/>
      <c r="H10" s="390"/>
      <c r="I10" s="390"/>
      <c r="J10" s="390"/>
      <c r="K10" s="390" t="s">
        <v>612</v>
      </c>
      <c r="L10" s="396" t="s">
        <v>621</v>
      </c>
      <c r="M10" s="396" t="s">
        <v>613</v>
      </c>
      <c r="N10" s="390" t="s">
        <v>9</v>
      </c>
      <c r="O10" s="390" t="s">
        <v>15</v>
      </c>
      <c r="P10" s="388" t="str">
        <f>INDEX(Validacion!$C$15:$G$19,'Gestion comunicaciones'!CU10:CU12,'Gestion comunicaciones'!CV10:CV12)</f>
        <v>Alta</v>
      </c>
      <c r="Q10" s="184" t="s">
        <v>628</v>
      </c>
      <c r="R10" s="211" t="s">
        <v>158</v>
      </c>
      <c r="S10" s="211" t="s">
        <v>58</v>
      </c>
      <c r="T10" s="211" t="s">
        <v>59</v>
      </c>
      <c r="U10" s="211" t="s">
        <v>60</v>
      </c>
      <c r="V10" s="211" t="s">
        <v>61</v>
      </c>
      <c r="W10" s="211" t="s">
        <v>62</v>
      </c>
      <c r="X10" s="211" t="s">
        <v>75</v>
      </c>
      <c r="Y10" s="211" t="s">
        <v>63</v>
      </c>
      <c r="Z10" s="212">
        <f t="shared" ref="Z10:Z18" si="0">IF(S10="Asignado",15,0)+IF(T10="Adecuado",15,0)+IF(U10="Oportuna",15,0)+IF(V10="Prevenir",15,IF(V10="Detectar",10,0))+IF(W10="Confiable",15,0)+IF(X10="Se investigan y resuelven oportunamente",15,0)+IF(Y10="Completa",10,IF(Y10="Incompleta",5,0))</f>
        <v>100</v>
      </c>
      <c r="AA10" s="213" t="str">
        <f>IF(Z10&gt;=96,"Fuerte",IF(OR(Z10=95,Z10&gt;=86),"Moderado","Débil"))</f>
        <v>Fuerte</v>
      </c>
      <c r="AB10" s="212" t="s">
        <v>141</v>
      </c>
      <c r="AC10" s="214">
        <f t="shared" ref="AC10:AC18" si="1">IF(AA10="Fuerte",100,IF(AA10="Moderado",50,0))+IF(AB10="Fuerte",100,IF(AB10="Moderado",50,0))</f>
        <v>200</v>
      </c>
      <c r="AD10" s="215" t="str">
        <f>IF(AND(AA10="Moderado",AB10="Moderado",AC10=100),"Moderado",IF(AC10=200,"Fuerte",IF(OR(AC10=150,),"Moderado","Débil")))</f>
        <v>Fuerte</v>
      </c>
      <c r="AE10" s="403">
        <f>(IF(AD10="Fuerte",100,IF(AD10="Moderado",50,0))+IF(AD11="Fuerte",100,IF(AD11="Moderado",50,0))/3)</f>
        <v>133.33333333333334</v>
      </c>
      <c r="AF10" s="388" t="str">
        <f>IF(AE10&gt;=100,"Fuerte",IF(OR(AE10=99,AE10&gt;=50),"Moderado","Débil"))</f>
        <v>Fuerte</v>
      </c>
      <c r="AG10" s="390" t="s">
        <v>150</v>
      </c>
      <c r="AH10" s="390" t="s">
        <v>152</v>
      </c>
      <c r="AI10" s="388" t="s">
        <v>140</v>
      </c>
      <c r="AJ10" s="388" t="s">
        <v>15</v>
      </c>
      <c r="AK10" s="388" t="str">
        <f>INDEX(Validacion!$C$15:$G$19,'Gestion comunicaciones'!CZ10:CZ12,'Gestion comunicaciones'!DB10:DB12)</f>
        <v>Moderada</v>
      </c>
      <c r="AL10" s="431" t="s">
        <v>229</v>
      </c>
      <c r="AM10" s="217" t="s">
        <v>629</v>
      </c>
      <c r="AN10" s="217" t="s">
        <v>618</v>
      </c>
      <c r="AO10" s="217" t="s">
        <v>619</v>
      </c>
      <c r="AP10" s="298" t="s">
        <v>616</v>
      </c>
      <c r="AQ10" s="298" t="s">
        <v>617</v>
      </c>
      <c r="AR10" s="217" t="s">
        <v>632</v>
      </c>
      <c r="AS10" s="216"/>
      <c r="AT10" s="216"/>
      <c r="AU10" s="217"/>
      <c r="AV10" s="218"/>
      <c r="AW10" s="218"/>
      <c r="AX10" s="219"/>
      <c r="AY10" s="423"/>
      <c r="AZ10" s="220"/>
      <c r="BA10" s="423"/>
      <c r="BB10" s="216"/>
      <c r="BC10" s="218"/>
      <c r="BD10" s="184"/>
      <c r="BE10" s="184"/>
      <c r="BF10" s="221"/>
      <c r="BG10" s="222"/>
      <c r="BH10" s="417"/>
      <c r="BI10" s="417"/>
      <c r="BJ10" s="420"/>
      <c r="BK10" s="216"/>
      <c r="BL10" s="218"/>
      <c r="BM10" s="184"/>
      <c r="BN10" s="184"/>
      <c r="BO10" s="223"/>
      <c r="BP10" s="222"/>
      <c r="BQ10" s="417"/>
      <c r="BR10" s="417"/>
      <c r="BS10" s="420"/>
      <c r="BT10" s="224"/>
      <c r="BU10" s="224"/>
      <c r="BV10" s="224"/>
      <c r="BW10" s="224"/>
      <c r="BX10" s="224"/>
      <c r="BY10" s="224"/>
      <c r="BZ10" s="224"/>
      <c r="CA10" s="224"/>
      <c r="CB10" s="224"/>
      <c r="CC10" s="183" t="s">
        <v>645</v>
      </c>
      <c r="CD10" s="183" t="s">
        <v>641</v>
      </c>
      <c r="CE10" s="218" t="s">
        <v>650</v>
      </c>
      <c r="CF10" s="183" t="s">
        <v>655</v>
      </c>
      <c r="CG10" s="183" t="s">
        <v>641</v>
      </c>
      <c r="CH10" s="218" t="s">
        <v>648</v>
      </c>
      <c r="CI10" s="218"/>
      <c r="CJ10" s="218"/>
      <c r="CK10" s="225"/>
      <c r="CU10" s="380">
        <f>VLOOKUP(N10,Validacion!$I$15:$M$19,2,FALSE)</f>
        <v>3</v>
      </c>
      <c r="CV10" s="380">
        <f>VLOOKUP(O10,Validacion!$I$23:$J$27,2,FALSE)</f>
        <v>3</v>
      </c>
      <c r="CZ10" s="380">
        <f>VLOOKUP($AI10,Validacion!$I$15:$M$19,2,FALSE)</f>
        <v>1</v>
      </c>
      <c r="DA10" s="380"/>
      <c r="DB10" s="380">
        <f>VLOOKUP($AJ10,Validacion!$I$23:$J$27,2,FALSE)</f>
        <v>3</v>
      </c>
      <c r="DC10" s="416"/>
    </row>
    <row r="11" spans="1:125" s="226" customFormat="1" ht="286" customHeight="1" thickBot="1" x14ac:dyDescent="0.3">
      <c r="A11" s="382"/>
      <c r="B11" s="382"/>
      <c r="C11" s="395"/>
      <c r="D11" s="384"/>
      <c r="E11" s="382"/>
      <c r="F11" s="377"/>
      <c r="G11" s="377"/>
      <c r="H11" s="377"/>
      <c r="I11" s="377"/>
      <c r="J11" s="377"/>
      <c r="K11" s="377"/>
      <c r="L11" s="382"/>
      <c r="M11" s="382"/>
      <c r="N11" s="377"/>
      <c r="O11" s="377"/>
      <c r="P11" s="378"/>
      <c r="Q11" s="184" t="s">
        <v>634</v>
      </c>
      <c r="R11" s="227" t="s">
        <v>158</v>
      </c>
      <c r="S11" s="227" t="s">
        <v>58</v>
      </c>
      <c r="T11" s="227" t="s">
        <v>59</v>
      </c>
      <c r="U11" s="227" t="s">
        <v>60</v>
      </c>
      <c r="V11" s="227" t="s">
        <v>61</v>
      </c>
      <c r="W11" s="227" t="s">
        <v>62</v>
      </c>
      <c r="X11" s="227" t="s">
        <v>75</v>
      </c>
      <c r="Y11" s="227" t="s">
        <v>63</v>
      </c>
      <c r="Z11" s="228">
        <f t="shared" si="0"/>
        <v>100</v>
      </c>
      <c r="AA11" s="229" t="str">
        <f t="shared" ref="AA11:AA12" si="2">IF(Z11&gt;=96,"Fuerte",IF(OR(Z11=95,Z11&gt;=86),"Moderado","Débil"))</f>
        <v>Fuerte</v>
      </c>
      <c r="AB11" s="228" t="s">
        <v>141</v>
      </c>
      <c r="AC11" s="230">
        <f t="shared" si="1"/>
        <v>200</v>
      </c>
      <c r="AD11" s="231" t="str">
        <f t="shared" ref="AD11:AD12" si="3">IF(AND(AA11="Moderado",AB11="Moderado",AC11=100),"Moderado",IF(AC11=200,"Fuerte",IF(OR(AC11=150,),"Moderado","Débil")))</f>
        <v>Fuerte</v>
      </c>
      <c r="AE11" s="387"/>
      <c r="AF11" s="378"/>
      <c r="AG11" s="377"/>
      <c r="AH11" s="377"/>
      <c r="AI11" s="378"/>
      <c r="AJ11" s="378"/>
      <c r="AK11" s="378"/>
      <c r="AL11" s="379"/>
      <c r="AM11" s="299" t="s">
        <v>630</v>
      </c>
      <c r="AN11" s="299" t="s">
        <v>631</v>
      </c>
      <c r="AO11" s="299" t="s">
        <v>620</v>
      </c>
      <c r="AP11" s="300" t="s">
        <v>616</v>
      </c>
      <c r="AQ11" s="300" t="s">
        <v>617</v>
      </c>
      <c r="AR11" s="299" t="s">
        <v>633</v>
      </c>
      <c r="AS11" s="232"/>
      <c r="AT11" s="232"/>
      <c r="AU11" s="233"/>
      <c r="AV11" s="233"/>
      <c r="AW11" s="233"/>
      <c r="AX11" s="234"/>
      <c r="AY11" s="424"/>
      <c r="AZ11" s="235"/>
      <c r="BA11" s="424"/>
      <c r="BB11" s="232"/>
      <c r="BC11" s="232"/>
      <c r="BD11" s="236"/>
      <c r="BE11" s="236"/>
      <c r="BF11" s="237"/>
      <c r="BG11" s="238"/>
      <c r="BH11" s="418"/>
      <c r="BI11" s="418"/>
      <c r="BJ11" s="421"/>
      <c r="BK11" s="232"/>
      <c r="BL11" s="232"/>
      <c r="BM11" s="236"/>
      <c r="BN11" s="236"/>
      <c r="BO11" s="239"/>
      <c r="BP11" s="238"/>
      <c r="BQ11" s="418"/>
      <c r="BR11" s="418"/>
      <c r="BS11" s="421"/>
      <c r="BT11" s="240"/>
      <c r="BU11" s="240"/>
      <c r="BV11" s="240"/>
      <c r="BW11" s="240"/>
      <c r="BX11" s="240"/>
      <c r="BY11" s="240"/>
      <c r="BZ11" s="240"/>
      <c r="CA11" s="240"/>
      <c r="CB11" s="240"/>
      <c r="CC11" s="241" t="s">
        <v>646</v>
      </c>
      <c r="CD11" s="183" t="s">
        <v>641</v>
      </c>
      <c r="CE11" s="241" t="s">
        <v>651</v>
      </c>
      <c r="CF11" s="241" t="s">
        <v>647</v>
      </c>
      <c r="CG11" s="183" t="s">
        <v>641</v>
      </c>
      <c r="CH11" s="242" t="s">
        <v>649</v>
      </c>
      <c r="CI11" s="241"/>
      <c r="CJ11" s="241"/>
      <c r="CK11" s="243"/>
      <c r="CU11" s="381"/>
      <c r="CV11" s="381"/>
      <c r="CZ11" s="381"/>
      <c r="DA11" s="381"/>
      <c r="DB11" s="381"/>
      <c r="DC11" s="416"/>
    </row>
    <row r="12" spans="1:125" s="226" customFormat="1" ht="187.5" hidden="1" customHeight="1" thickBot="1" x14ac:dyDescent="0.3">
      <c r="A12" s="393"/>
      <c r="B12" s="393"/>
      <c r="C12" s="395"/>
      <c r="D12" s="385"/>
      <c r="E12" s="393"/>
      <c r="F12" s="380"/>
      <c r="G12" s="380"/>
      <c r="H12" s="380"/>
      <c r="I12" s="380"/>
      <c r="J12" s="380"/>
      <c r="K12" s="380"/>
      <c r="L12" s="393"/>
      <c r="M12" s="393"/>
      <c r="N12" s="380"/>
      <c r="O12" s="380"/>
      <c r="P12" s="389"/>
      <c r="Q12" s="184" t="s">
        <v>614</v>
      </c>
      <c r="R12" s="244" t="s">
        <v>223</v>
      </c>
      <c r="S12" s="244" t="s">
        <v>58</v>
      </c>
      <c r="T12" s="244" t="s">
        <v>59</v>
      </c>
      <c r="U12" s="244" t="s">
        <v>60</v>
      </c>
      <c r="V12" s="244" t="s">
        <v>72</v>
      </c>
      <c r="W12" s="244" t="s">
        <v>62</v>
      </c>
      <c r="X12" s="244" t="s">
        <v>75</v>
      </c>
      <c r="Y12" s="244" t="s">
        <v>77</v>
      </c>
      <c r="Z12" s="245">
        <f t="shared" si="0"/>
        <v>90</v>
      </c>
      <c r="AA12" s="246" t="str">
        <f t="shared" si="2"/>
        <v>Moderado</v>
      </c>
      <c r="AB12" s="245" t="s">
        <v>15</v>
      </c>
      <c r="AC12" s="247">
        <f t="shared" si="1"/>
        <v>100</v>
      </c>
      <c r="AD12" s="248" t="str">
        <f t="shared" si="3"/>
        <v>Moderado</v>
      </c>
      <c r="AE12" s="404"/>
      <c r="AF12" s="389"/>
      <c r="AG12" s="380"/>
      <c r="AH12" s="380"/>
      <c r="AI12" s="389"/>
      <c r="AJ12" s="389"/>
      <c r="AK12" s="389"/>
      <c r="AL12" s="432"/>
      <c r="AM12" s="301"/>
      <c r="AN12" s="301"/>
      <c r="AO12" s="301"/>
      <c r="AP12" s="302"/>
      <c r="AQ12" s="302"/>
      <c r="AR12" s="301"/>
      <c r="AS12" s="249"/>
      <c r="AT12" s="249"/>
      <c r="AU12" s="250"/>
      <c r="AV12" s="250"/>
      <c r="AW12" s="250"/>
      <c r="AX12" s="251"/>
      <c r="AY12" s="425"/>
      <c r="AZ12" s="252"/>
      <c r="BA12" s="425"/>
      <c r="BB12" s="249"/>
      <c r="BC12" s="249"/>
      <c r="BD12" s="253"/>
      <c r="BE12" s="253"/>
      <c r="BF12" s="254"/>
      <c r="BG12" s="255"/>
      <c r="BH12" s="419"/>
      <c r="BI12" s="419"/>
      <c r="BJ12" s="422"/>
      <c r="BK12" s="249"/>
      <c r="BL12" s="249"/>
      <c r="BM12" s="253"/>
      <c r="BN12" s="253"/>
      <c r="BO12" s="256"/>
      <c r="BP12" s="255"/>
      <c r="BQ12" s="419"/>
      <c r="BR12" s="419"/>
      <c r="BS12" s="422"/>
      <c r="BT12" s="257"/>
      <c r="BU12" s="257"/>
      <c r="BV12" s="257"/>
      <c r="BW12" s="257"/>
      <c r="BX12" s="257"/>
      <c r="BY12" s="257"/>
      <c r="BZ12" s="257"/>
      <c r="CA12" s="257"/>
      <c r="CB12" s="257"/>
      <c r="CC12" s="250"/>
      <c r="CD12" s="250"/>
      <c r="CE12" s="250"/>
      <c r="CF12" s="250"/>
      <c r="CG12" s="250"/>
      <c r="CH12" s="250"/>
      <c r="CI12" s="250"/>
      <c r="CJ12" s="250"/>
      <c r="CK12" s="258"/>
      <c r="CU12" s="381"/>
      <c r="CV12" s="381"/>
      <c r="CZ12" s="381"/>
      <c r="DA12" s="381"/>
      <c r="DB12" s="381"/>
      <c r="DC12" s="416"/>
    </row>
    <row r="13" spans="1:125" s="226" customFormat="1" ht="198.7" customHeight="1" thickBot="1" x14ac:dyDescent="0.3">
      <c r="A13" s="382" t="s">
        <v>22</v>
      </c>
      <c r="B13" s="382" t="s">
        <v>27</v>
      </c>
      <c r="C13" s="394" t="s">
        <v>240</v>
      </c>
      <c r="D13" s="383" t="s">
        <v>201</v>
      </c>
      <c r="E13" s="396" t="s">
        <v>609</v>
      </c>
      <c r="F13" s="390" t="s">
        <v>615</v>
      </c>
      <c r="G13" s="390"/>
      <c r="H13" s="390"/>
      <c r="I13" s="390"/>
      <c r="J13" s="390"/>
      <c r="K13" s="390" t="s">
        <v>622</v>
      </c>
      <c r="L13" s="405" t="s">
        <v>624</v>
      </c>
      <c r="M13" s="405" t="s">
        <v>623</v>
      </c>
      <c r="N13" s="390" t="s">
        <v>9</v>
      </c>
      <c r="O13" s="390" t="s">
        <v>15</v>
      </c>
      <c r="P13" s="388" t="str">
        <f>INDEX(Validacion!$C$15:$G$19,'Gestion comunicaciones'!CU13:CU15,'Gestion comunicaciones'!CV13:CV15)</f>
        <v>Alta</v>
      </c>
      <c r="Q13" s="184" t="s">
        <v>635</v>
      </c>
      <c r="R13" s="211" t="s">
        <v>158</v>
      </c>
      <c r="S13" s="211" t="s">
        <v>58</v>
      </c>
      <c r="T13" s="211" t="s">
        <v>59</v>
      </c>
      <c r="U13" s="211" t="s">
        <v>60</v>
      </c>
      <c r="V13" s="211" t="s">
        <v>61</v>
      </c>
      <c r="W13" s="211" t="s">
        <v>62</v>
      </c>
      <c r="X13" s="211" t="s">
        <v>75</v>
      </c>
      <c r="Y13" s="211" t="s">
        <v>77</v>
      </c>
      <c r="Z13" s="212">
        <f t="shared" si="0"/>
        <v>95</v>
      </c>
      <c r="AA13" s="213" t="str">
        <f t="shared" ref="AA13:AA18" si="4">IF(Z13&gt;=96,"Fuerte",IF(OR(Z13=95,Z13&gt;=86),"Moderado","Débil"))</f>
        <v>Moderado</v>
      </c>
      <c r="AB13" s="212" t="s">
        <v>15</v>
      </c>
      <c r="AC13" s="214">
        <f t="shared" si="1"/>
        <v>100</v>
      </c>
      <c r="AD13" s="215" t="str">
        <f t="shared" ref="AD13:AD18" si="5">IF(AND(AA13="Moderado",AB13="Moderado",AC13=100),"Moderado",IF(AC13=200,"Fuerte",IF(OR(AC13=150,),"Moderado","Débil")))</f>
        <v>Moderado</v>
      </c>
      <c r="AE13" s="403">
        <f>(IF(AD13="Fuerte",100,IF(AD13="Moderado",50,0))+IF(AD14="Fuerte",100,IF(AD14="Moderado",50,0)))/2</f>
        <v>50</v>
      </c>
      <c r="AF13" s="388" t="str">
        <f>IF(AE13&gt;=100,"Fuerte",IF(OR(AE13=99,AE13&gt;=50),"Moderado","Débil"))</f>
        <v>Moderado</v>
      </c>
      <c r="AG13" s="390" t="s">
        <v>150</v>
      </c>
      <c r="AH13" s="390" t="s">
        <v>151</v>
      </c>
      <c r="AI13" s="388" t="s">
        <v>10</v>
      </c>
      <c r="AJ13" s="388" t="s">
        <v>15</v>
      </c>
      <c r="AK13" s="388" t="str">
        <f>INDEX(Validacion!$C$15:$G$19,'Gestion comunicaciones'!CZ13:CZ15,'Gestion comunicaciones'!DB13:DB15)</f>
        <v>Moderada</v>
      </c>
      <c r="AL13" s="391" t="s">
        <v>229</v>
      </c>
      <c r="AM13" s="217" t="s">
        <v>637</v>
      </c>
      <c r="AN13" s="217" t="s">
        <v>625</v>
      </c>
      <c r="AO13" s="217" t="s">
        <v>626</v>
      </c>
      <c r="AP13" s="298" t="s">
        <v>616</v>
      </c>
      <c r="AQ13" s="298" t="s">
        <v>617</v>
      </c>
      <c r="AR13" s="217" t="s">
        <v>639</v>
      </c>
      <c r="AS13" s="216"/>
      <c r="AT13" s="216"/>
      <c r="AU13" s="218"/>
      <c r="AV13" s="218"/>
      <c r="AW13" s="218"/>
      <c r="AX13" s="259"/>
      <c r="AY13" s="218"/>
      <c r="AZ13" s="218"/>
      <c r="BA13" s="218"/>
      <c r="BB13" s="216"/>
      <c r="BC13" s="216"/>
      <c r="BD13" s="184"/>
      <c r="BE13" s="184"/>
      <c r="BF13" s="212"/>
      <c r="BG13" s="260"/>
      <c r="BH13" s="184"/>
      <c r="BI13" s="184"/>
      <c r="BJ13" s="261"/>
      <c r="BK13" s="216"/>
      <c r="BL13" s="216"/>
      <c r="BM13" s="184"/>
      <c r="BN13" s="184"/>
      <c r="BO13" s="212"/>
      <c r="BP13" s="260"/>
      <c r="BQ13" s="184"/>
      <c r="BR13" s="184"/>
      <c r="BS13" s="261"/>
      <c r="BT13" s="224"/>
      <c r="BU13" s="224"/>
      <c r="BV13" s="224"/>
      <c r="BW13" s="224"/>
      <c r="BX13" s="224"/>
      <c r="BY13" s="224"/>
      <c r="BZ13" s="224"/>
      <c r="CA13" s="224"/>
      <c r="CB13" s="224"/>
      <c r="CC13" s="218" t="s">
        <v>652</v>
      </c>
      <c r="CD13" s="294" t="s">
        <v>653</v>
      </c>
      <c r="CE13" s="294" t="s">
        <v>653</v>
      </c>
      <c r="CF13" s="218" t="s">
        <v>642</v>
      </c>
      <c r="CG13" s="262" t="s">
        <v>656</v>
      </c>
      <c r="CH13" s="218" t="s">
        <v>643</v>
      </c>
      <c r="CI13" s="218"/>
      <c r="CJ13" s="218"/>
      <c r="CK13" s="225"/>
      <c r="CU13" s="380">
        <f>VLOOKUP(N13,Validacion!$I$15:$M$19,2,FALSE)</f>
        <v>3</v>
      </c>
      <c r="CV13" s="380">
        <f>VLOOKUP(O13,Validacion!$I$23:$J$27,2,FALSE)</f>
        <v>3</v>
      </c>
      <c r="CZ13" s="380">
        <f>VLOOKUP($AI13,Validacion!$I$15:$M$19,2,FALSE)</f>
        <v>2</v>
      </c>
      <c r="DA13" s="377"/>
      <c r="DB13" s="380">
        <f>VLOOKUP($AJ13,Validacion!$I$23:$J$27,2,FALSE)</f>
        <v>3</v>
      </c>
      <c r="DC13" s="377"/>
    </row>
    <row r="14" spans="1:125" s="226" customFormat="1" ht="256.75" customHeight="1" x14ac:dyDescent="0.25">
      <c r="A14" s="382"/>
      <c r="B14" s="382"/>
      <c r="C14" s="395"/>
      <c r="D14" s="384"/>
      <c r="E14" s="382"/>
      <c r="F14" s="377"/>
      <c r="G14" s="377"/>
      <c r="H14" s="377"/>
      <c r="I14" s="377"/>
      <c r="J14" s="377"/>
      <c r="K14" s="377"/>
      <c r="L14" s="386"/>
      <c r="M14" s="386"/>
      <c r="N14" s="377"/>
      <c r="O14" s="377"/>
      <c r="P14" s="378"/>
      <c r="Q14" s="184" t="s">
        <v>636</v>
      </c>
      <c r="R14" s="227" t="s">
        <v>158</v>
      </c>
      <c r="S14" s="227" t="s">
        <v>58</v>
      </c>
      <c r="T14" s="227" t="s">
        <v>59</v>
      </c>
      <c r="U14" s="227" t="s">
        <v>60</v>
      </c>
      <c r="V14" s="227" t="s">
        <v>61</v>
      </c>
      <c r="W14" s="227" t="s">
        <v>62</v>
      </c>
      <c r="X14" s="227" t="s">
        <v>75</v>
      </c>
      <c r="Y14" s="227" t="s">
        <v>77</v>
      </c>
      <c r="Z14" s="228">
        <f t="shared" si="0"/>
        <v>95</v>
      </c>
      <c r="AA14" s="229" t="str">
        <f t="shared" si="4"/>
        <v>Moderado</v>
      </c>
      <c r="AB14" s="228" t="s">
        <v>15</v>
      </c>
      <c r="AC14" s="230">
        <f t="shared" si="1"/>
        <v>100</v>
      </c>
      <c r="AD14" s="231" t="str">
        <f t="shared" si="5"/>
        <v>Moderado</v>
      </c>
      <c r="AE14" s="387"/>
      <c r="AF14" s="378"/>
      <c r="AG14" s="377"/>
      <c r="AH14" s="377"/>
      <c r="AI14" s="378"/>
      <c r="AJ14" s="378"/>
      <c r="AK14" s="378"/>
      <c r="AL14" s="392"/>
      <c r="AM14" s="303" t="s">
        <v>638</v>
      </c>
      <c r="AN14" s="303" t="s">
        <v>627</v>
      </c>
      <c r="AO14" s="303" t="s">
        <v>626</v>
      </c>
      <c r="AP14" s="304" t="s">
        <v>616</v>
      </c>
      <c r="AQ14" s="304" t="s">
        <v>617</v>
      </c>
      <c r="AR14" s="303" t="s">
        <v>640</v>
      </c>
      <c r="AS14" s="263"/>
      <c r="AT14" s="263"/>
      <c r="AU14" s="264"/>
      <c r="AV14" s="264"/>
      <c r="AW14" s="264"/>
      <c r="AX14" s="265"/>
      <c r="AY14" s="264"/>
      <c r="AZ14" s="264"/>
      <c r="BA14" s="264"/>
      <c r="BB14" s="263"/>
      <c r="BC14" s="263"/>
      <c r="BD14" s="266"/>
      <c r="BE14" s="266"/>
      <c r="BF14" s="267"/>
      <c r="BG14" s="268"/>
      <c r="BH14" s="266"/>
      <c r="BI14" s="266"/>
      <c r="BJ14" s="269"/>
      <c r="BK14" s="263"/>
      <c r="BL14" s="263"/>
      <c r="BM14" s="266"/>
      <c r="BN14" s="266"/>
      <c r="BO14" s="267"/>
      <c r="BP14" s="268"/>
      <c r="BQ14" s="266"/>
      <c r="BR14" s="266"/>
      <c r="BS14" s="269"/>
      <c r="BT14" s="270"/>
      <c r="BU14" s="270"/>
      <c r="BV14" s="270"/>
      <c r="BW14" s="270"/>
      <c r="BX14" s="270"/>
      <c r="BY14" s="270"/>
      <c r="BZ14" s="270"/>
      <c r="CA14" s="270"/>
      <c r="CB14" s="270"/>
      <c r="CC14" s="218" t="s">
        <v>652</v>
      </c>
      <c r="CD14" s="294" t="s">
        <v>653</v>
      </c>
      <c r="CE14" s="294" t="s">
        <v>653</v>
      </c>
      <c r="CF14" s="218" t="s">
        <v>654</v>
      </c>
      <c r="CG14" s="271" t="s">
        <v>657</v>
      </c>
      <c r="CH14" s="264" t="s">
        <v>644</v>
      </c>
      <c r="CI14" s="264"/>
      <c r="CJ14" s="264"/>
      <c r="CK14" s="272"/>
      <c r="CU14" s="381"/>
      <c r="CV14" s="381"/>
      <c r="CZ14" s="381"/>
      <c r="DA14" s="377"/>
      <c r="DB14" s="381"/>
      <c r="DC14" s="377"/>
    </row>
    <row r="15" spans="1:125" s="226" customFormat="1" ht="209.9" hidden="1" customHeight="1" x14ac:dyDescent="0.25">
      <c r="A15" s="393"/>
      <c r="B15" s="393"/>
      <c r="C15" s="395"/>
      <c r="D15" s="385"/>
      <c r="E15" s="393"/>
      <c r="F15" s="380"/>
      <c r="G15" s="380"/>
      <c r="H15" s="380"/>
      <c r="I15" s="380"/>
      <c r="J15" s="380"/>
      <c r="K15" s="380"/>
      <c r="L15" s="406"/>
      <c r="M15" s="406"/>
      <c r="N15" s="380"/>
      <c r="O15" s="380"/>
      <c r="P15" s="389"/>
      <c r="Q15" s="184" t="s">
        <v>608</v>
      </c>
      <c r="R15" s="244" t="s">
        <v>223</v>
      </c>
      <c r="S15" s="244" t="s">
        <v>65</v>
      </c>
      <c r="T15" s="244" t="s">
        <v>59</v>
      </c>
      <c r="U15" s="244" t="s">
        <v>60</v>
      </c>
      <c r="V15" s="244" t="s">
        <v>72</v>
      </c>
      <c r="W15" s="244" t="s">
        <v>62</v>
      </c>
      <c r="X15" s="244" t="s">
        <v>75</v>
      </c>
      <c r="Y15" s="244" t="s">
        <v>63</v>
      </c>
      <c r="Z15" s="245">
        <f t="shared" si="0"/>
        <v>80</v>
      </c>
      <c r="AA15" s="246" t="str">
        <f t="shared" si="4"/>
        <v>Débil</v>
      </c>
      <c r="AB15" s="245" t="s">
        <v>15</v>
      </c>
      <c r="AC15" s="247">
        <f t="shared" si="1"/>
        <v>50</v>
      </c>
      <c r="AD15" s="248" t="str">
        <f t="shared" si="5"/>
        <v>Débil</v>
      </c>
      <c r="AE15" s="404"/>
      <c r="AF15" s="389"/>
      <c r="AG15" s="380"/>
      <c r="AH15" s="380"/>
      <c r="AI15" s="389"/>
      <c r="AJ15" s="389"/>
      <c r="AK15" s="389"/>
      <c r="AL15" s="392"/>
      <c r="AM15" s="236"/>
      <c r="AN15" s="236"/>
      <c r="AO15" s="241"/>
      <c r="AP15" s="84"/>
      <c r="AQ15" s="84"/>
      <c r="AR15" s="241"/>
      <c r="AS15" s="232"/>
      <c r="AT15" s="232"/>
      <c r="AU15" s="241"/>
      <c r="AV15" s="241"/>
      <c r="AW15" s="241"/>
      <c r="AX15" s="273"/>
      <c r="AY15" s="241"/>
      <c r="AZ15" s="241"/>
      <c r="BA15" s="241"/>
      <c r="BB15" s="232"/>
      <c r="BC15" s="232"/>
      <c r="BD15" s="236"/>
      <c r="BE15" s="236"/>
      <c r="BF15" s="228"/>
      <c r="BG15" s="274"/>
      <c r="BH15" s="236"/>
      <c r="BI15" s="236"/>
      <c r="BJ15" s="275"/>
      <c r="BK15" s="232"/>
      <c r="BL15" s="232"/>
      <c r="BM15" s="236"/>
      <c r="BN15" s="236"/>
      <c r="BO15" s="228"/>
      <c r="BP15" s="274"/>
      <c r="BQ15" s="236"/>
      <c r="BR15" s="236"/>
      <c r="BS15" s="275"/>
      <c r="BT15" s="240"/>
      <c r="BU15" s="240"/>
      <c r="BV15" s="240"/>
      <c r="BW15" s="240"/>
      <c r="BX15" s="240"/>
      <c r="BY15" s="240"/>
      <c r="BZ15" s="240"/>
      <c r="CA15" s="240"/>
      <c r="CB15" s="240"/>
      <c r="CC15" s="241"/>
      <c r="CD15" s="241"/>
      <c r="CE15" s="241"/>
      <c r="CF15" s="241"/>
      <c r="CG15" s="241"/>
      <c r="CH15" s="241"/>
      <c r="CI15" s="241"/>
      <c r="CJ15" s="241"/>
      <c r="CK15" s="243"/>
      <c r="CU15" s="381"/>
      <c r="CV15" s="381"/>
      <c r="CZ15" s="381"/>
      <c r="DA15" s="377"/>
      <c r="DB15" s="381"/>
      <c r="DC15" s="377"/>
    </row>
    <row r="16" spans="1:125" s="226" customFormat="1" ht="74.25" hidden="1" customHeight="1" x14ac:dyDescent="0.25">
      <c r="A16" s="382" t="s">
        <v>22</v>
      </c>
      <c r="B16" s="382" t="s">
        <v>27</v>
      </c>
      <c r="C16" s="394" t="s">
        <v>240</v>
      </c>
      <c r="D16" s="383" t="s">
        <v>201</v>
      </c>
      <c r="E16" s="396" t="s">
        <v>610</v>
      </c>
      <c r="F16" s="390"/>
      <c r="G16" s="390"/>
      <c r="H16" s="390"/>
      <c r="I16" s="390"/>
      <c r="J16" s="390"/>
      <c r="K16" s="390"/>
      <c r="L16" s="405"/>
      <c r="M16" s="405"/>
      <c r="N16" s="390" t="s">
        <v>9</v>
      </c>
      <c r="O16" s="390" t="s">
        <v>13</v>
      </c>
      <c r="P16" s="388" t="str">
        <f>INDEX(Validacion!$C$15:$G$19,'Gestion comunicaciones'!CU16:CU18,'Gestion comunicaciones'!CV16:CV18)</f>
        <v>Extrema</v>
      </c>
      <c r="Q16" s="184" t="s">
        <v>602</v>
      </c>
      <c r="R16" s="211" t="s">
        <v>223</v>
      </c>
      <c r="S16" s="211" t="s">
        <v>58</v>
      </c>
      <c r="T16" s="211" t="s">
        <v>59</v>
      </c>
      <c r="U16" s="211" t="s">
        <v>60</v>
      </c>
      <c r="V16" s="211" t="s">
        <v>61</v>
      </c>
      <c r="W16" s="211" t="s">
        <v>62</v>
      </c>
      <c r="X16" s="211" t="s">
        <v>75</v>
      </c>
      <c r="Y16" s="211" t="s">
        <v>63</v>
      </c>
      <c r="Z16" s="212">
        <f t="shared" si="0"/>
        <v>100</v>
      </c>
      <c r="AA16" s="213" t="str">
        <f t="shared" si="4"/>
        <v>Fuerte</v>
      </c>
      <c r="AB16" s="212" t="s">
        <v>141</v>
      </c>
      <c r="AC16" s="214">
        <f t="shared" si="1"/>
        <v>200</v>
      </c>
      <c r="AD16" s="215" t="str">
        <f t="shared" si="5"/>
        <v>Fuerte</v>
      </c>
      <c r="AE16" s="403">
        <f>(IF(AD16="Fuerte",100,IF(AD16="Moderado",50,0))+IF(AD17="Fuerte",100,IF(AD17="Moderado",50,0))+(IF(AD18="Fuerte",100,IF(AD18="Moderado",50,0)))/3)</f>
        <v>150</v>
      </c>
      <c r="AF16" s="388" t="str">
        <f>IF(AE16&gt;=100,"Fuerte",IF(OR(AE16=99,AE16&gt;=50),"Moderado","Débil"))</f>
        <v>Fuerte</v>
      </c>
      <c r="AG16" s="390" t="s">
        <v>153</v>
      </c>
      <c r="AH16" s="390" t="s">
        <v>152</v>
      </c>
      <c r="AI16" s="388" t="s">
        <v>7</v>
      </c>
      <c r="AJ16" s="388" t="s">
        <v>14</v>
      </c>
      <c r="AK16" s="388" t="str">
        <f>INDEX(Validacion!$C$15:$G$19,'Gestion comunicaciones'!CZ16:CZ18,'Gestion comunicaciones'!DB16:DB18)</f>
        <v>Extrema</v>
      </c>
      <c r="AL16" s="408"/>
      <c r="AM16" s="276"/>
      <c r="AN16" s="184"/>
      <c r="AO16" s="218"/>
      <c r="AP16" s="173"/>
      <c r="AQ16" s="173"/>
      <c r="AR16" s="218"/>
      <c r="AS16" s="216"/>
      <c r="AT16" s="216"/>
      <c r="AU16" s="218"/>
      <c r="AV16" s="218"/>
      <c r="AW16" s="218"/>
      <c r="AX16" s="259"/>
      <c r="AY16" s="218"/>
      <c r="AZ16" s="218"/>
      <c r="BA16" s="218"/>
      <c r="BB16" s="216"/>
      <c r="BC16" s="216"/>
      <c r="BD16" s="184"/>
      <c r="BE16" s="184"/>
      <c r="BF16" s="212"/>
      <c r="BG16" s="260"/>
      <c r="BH16" s="184"/>
      <c r="BI16" s="184"/>
      <c r="BJ16" s="261"/>
      <c r="BK16" s="216"/>
      <c r="BL16" s="216"/>
      <c r="BM16" s="184"/>
      <c r="BN16" s="184"/>
      <c r="BO16" s="212"/>
      <c r="BP16" s="260"/>
      <c r="BQ16" s="184"/>
      <c r="BR16" s="184"/>
      <c r="BS16" s="261"/>
      <c r="BT16" s="224"/>
      <c r="BU16" s="224"/>
      <c r="BV16" s="224"/>
      <c r="BW16" s="224"/>
      <c r="BX16" s="224"/>
      <c r="BY16" s="224"/>
      <c r="BZ16" s="224"/>
      <c r="CA16" s="224"/>
      <c r="CB16" s="224"/>
      <c r="CC16" s="218"/>
      <c r="CD16" s="218"/>
      <c r="CE16" s="218"/>
      <c r="CF16" s="218"/>
      <c r="CG16" s="218"/>
      <c r="CH16" s="218"/>
      <c r="CI16" s="218"/>
      <c r="CJ16" s="218"/>
      <c r="CK16" s="225"/>
      <c r="CU16" s="380">
        <f>VLOOKUP(N16,Validacion!$I$15:$M$19,2,FALSE)</f>
        <v>3</v>
      </c>
      <c r="CV16" s="380">
        <f>VLOOKUP(O16,Validacion!$I$23:$J$27,2,FALSE)</f>
        <v>5</v>
      </c>
      <c r="CZ16" s="380">
        <f>VLOOKUP($AI16,Validacion!$I$15:$M$19,2,FALSE)</f>
        <v>5</v>
      </c>
      <c r="DA16" s="411"/>
      <c r="DB16" s="380">
        <f>VLOOKUP($AJ16,Validacion!$I$23:$J$27,2,FALSE)</f>
        <v>4</v>
      </c>
      <c r="DC16" s="277"/>
    </row>
    <row r="17" spans="1:107" s="226" customFormat="1" ht="74.25" hidden="1" customHeight="1" x14ac:dyDescent="0.25">
      <c r="A17" s="382"/>
      <c r="B17" s="382"/>
      <c r="C17" s="395"/>
      <c r="D17" s="384"/>
      <c r="E17" s="382"/>
      <c r="F17" s="377"/>
      <c r="G17" s="377"/>
      <c r="H17" s="377"/>
      <c r="I17" s="377"/>
      <c r="J17" s="377"/>
      <c r="K17" s="377"/>
      <c r="L17" s="386"/>
      <c r="M17" s="386"/>
      <c r="N17" s="377"/>
      <c r="O17" s="377"/>
      <c r="P17" s="378"/>
      <c r="Q17" s="236" t="s">
        <v>603</v>
      </c>
      <c r="R17" s="227" t="s">
        <v>223</v>
      </c>
      <c r="S17" s="227" t="s">
        <v>58</v>
      </c>
      <c r="T17" s="227" t="s">
        <v>59</v>
      </c>
      <c r="U17" s="227" t="s">
        <v>60</v>
      </c>
      <c r="V17" s="227" t="s">
        <v>72</v>
      </c>
      <c r="W17" s="227" t="s">
        <v>62</v>
      </c>
      <c r="X17" s="227" t="s">
        <v>75</v>
      </c>
      <c r="Y17" s="227" t="s">
        <v>63</v>
      </c>
      <c r="Z17" s="228">
        <f t="shared" si="0"/>
        <v>95</v>
      </c>
      <c r="AA17" s="229" t="str">
        <f t="shared" si="4"/>
        <v>Moderado</v>
      </c>
      <c r="AB17" s="228" t="s">
        <v>141</v>
      </c>
      <c r="AC17" s="230">
        <f t="shared" si="1"/>
        <v>150</v>
      </c>
      <c r="AD17" s="231" t="str">
        <f t="shared" si="5"/>
        <v>Moderado</v>
      </c>
      <c r="AE17" s="387"/>
      <c r="AF17" s="378"/>
      <c r="AG17" s="377"/>
      <c r="AH17" s="377"/>
      <c r="AI17" s="378"/>
      <c r="AJ17" s="378"/>
      <c r="AK17" s="378"/>
      <c r="AL17" s="409"/>
      <c r="AM17" s="278"/>
      <c r="AN17" s="236"/>
      <c r="AO17" s="241"/>
      <c r="AP17" s="84"/>
      <c r="AQ17" s="84"/>
      <c r="AR17" s="241"/>
      <c r="AS17" s="232"/>
      <c r="AT17" s="232"/>
      <c r="AU17" s="241"/>
      <c r="AV17" s="241"/>
      <c r="AW17" s="241"/>
      <c r="AX17" s="273"/>
      <c r="AY17" s="241"/>
      <c r="AZ17" s="241"/>
      <c r="BA17" s="241"/>
      <c r="BB17" s="232"/>
      <c r="BC17" s="232"/>
      <c r="BD17" s="236"/>
      <c r="BE17" s="236"/>
      <c r="BF17" s="228"/>
      <c r="BG17" s="274"/>
      <c r="BH17" s="236"/>
      <c r="BI17" s="236"/>
      <c r="BJ17" s="275"/>
      <c r="BK17" s="232"/>
      <c r="BL17" s="232"/>
      <c r="BM17" s="236"/>
      <c r="BN17" s="236"/>
      <c r="BO17" s="228"/>
      <c r="BP17" s="274"/>
      <c r="BQ17" s="236"/>
      <c r="BR17" s="236"/>
      <c r="BS17" s="275"/>
      <c r="BT17" s="240"/>
      <c r="BU17" s="240"/>
      <c r="BV17" s="240"/>
      <c r="BW17" s="240"/>
      <c r="BX17" s="240"/>
      <c r="BY17" s="240"/>
      <c r="BZ17" s="240"/>
      <c r="CA17" s="240"/>
      <c r="CB17" s="240"/>
      <c r="CC17" s="241"/>
      <c r="CD17" s="241"/>
      <c r="CE17" s="241"/>
      <c r="CF17" s="241"/>
      <c r="CG17" s="241"/>
      <c r="CH17" s="241"/>
      <c r="CI17" s="241"/>
      <c r="CJ17" s="241"/>
      <c r="CK17" s="243"/>
      <c r="CU17" s="381"/>
      <c r="CV17" s="381"/>
      <c r="CZ17" s="381"/>
      <c r="DA17" s="412"/>
      <c r="DB17" s="381"/>
      <c r="DC17" s="277"/>
    </row>
    <row r="18" spans="1:107" s="226" customFormat="1" ht="74.25" hidden="1" customHeight="1" thickBot="1" x14ac:dyDescent="0.3">
      <c r="A18" s="393"/>
      <c r="B18" s="393"/>
      <c r="C18" s="395"/>
      <c r="D18" s="385"/>
      <c r="E18" s="393"/>
      <c r="F18" s="407"/>
      <c r="G18" s="407"/>
      <c r="H18" s="407"/>
      <c r="I18" s="407"/>
      <c r="J18" s="407"/>
      <c r="K18" s="407"/>
      <c r="L18" s="415"/>
      <c r="M18" s="415"/>
      <c r="N18" s="407"/>
      <c r="O18" s="407"/>
      <c r="P18" s="414"/>
      <c r="Q18" s="253" t="s">
        <v>604</v>
      </c>
      <c r="R18" s="279" t="s">
        <v>158</v>
      </c>
      <c r="S18" s="279" t="s">
        <v>58</v>
      </c>
      <c r="T18" s="279" t="s">
        <v>66</v>
      </c>
      <c r="U18" s="279" t="s">
        <v>60</v>
      </c>
      <c r="V18" s="279" t="s">
        <v>72</v>
      </c>
      <c r="W18" s="279" t="s">
        <v>62</v>
      </c>
      <c r="X18" s="279" t="s">
        <v>75</v>
      </c>
      <c r="Y18" s="279" t="s">
        <v>63</v>
      </c>
      <c r="Z18" s="280">
        <f t="shared" si="0"/>
        <v>80</v>
      </c>
      <c r="AA18" s="281" t="str">
        <f t="shared" si="4"/>
        <v>Débil</v>
      </c>
      <c r="AB18" s="280" t="s">
        <v>141</v>
      </c>
      <c r="AC18" s="282">
        <f t="shared" si="1"/>
        <v>100</v>
      </c>
      <c r="AD18" s="283" t="str">
        <f t="shared" si="5"/>
        <v>Débil</v>
      </c>
      <c r="AE18" s="413"/>
      <c r="AF18" s="414"/>
      <c r="AG18" s="407"/>
      <c r="AH18" s="407"/>
      <c r="AI18" s="389"/>
      <c r="AJ18" s="389"/>
      <c r="AK18" s="389"/>
      <c r="AL18" s="410"/>
      <c r="AM18" s="284"/>
      <c r="AN18" s="253"/>
      <c r="AO18" s="250"/>
      <c r="AP18" s="174"/>
      <c r="AQ18" s="174"/>
      <c r="AR18" s="250"/>
      <c r="AS18" s="249"/>
      <c r="AT18" s="249"/>
      <c r="AU18" s="250"/>
      <c r="AV18" s="250"/>
      <c r="AW18" s="250"/>
      <c r="AX18" s="251"/>
      <c r="AY18" s="250"/>
      <c r="AZ18" s="250"/>
      <c r="BA18" s="250"/>
      <c r="BB18" s="249"/>
      <c r="BC18" s="249"/>
      <c r="BD18" s="253"/>
      <c r="BE18" s="253"/>
      <c r="BF18" s="280"/>
      <c r="BG18" s="255"/>
      <c r="BH18" s="253"/>
      <c r="BI18" s="253"/>
      <c r="BJ18" s="285"/>
      <c r="BK18" s="249"/>
      <c r="BL18" s="249"/>
      <c r="BM18" s="253"/>
      <c r="BN18" s="253"/>
      <c r="BO18" s="280"/>
      <c r="BP18" s="255"/>
      <c r="BQ18" s="253"/>
      <c r="BR18" s="253"/>
      <c r="BS18" s="285"/>
      <c r="BT18" s="257"/>
      <c r="BU18" s="257"/>
      <c r="BV18" s="257"/>
      <c r="BW18" s="257"/>
      <c r="BX18" s="257"/>
      <c r="BY18" s="257"/>
      <c r="BZ18" s="257"/>
      <c r="CA18" s="257"/>
      <c r="CB18" s="257"/>
      <c r="CC18" s="250"/>
      <c r="CD18" s="250"/>
      <c r="CE18" s="250"/>
      <c r="CF18" s="250"/>
      <c r="CG18" s="250"/>
      <c r="CH18" s="250"/>
      <c r="CI18" s="250"/>
      <c r="CJ18" s="250"/>
      <c r="CK18" s="258"/>
      <c r="CU18" s="381"/>
      <c r="CV18" s="381"/>
      <c r="CZ18" s="381"/>
      <c r="DA18" s="412"/>
      <c r="DB18" s="381"/>
      <c r="DC18" s="277"/>
    </row>
    <row r="19" spans="1:107" s="226" customFormat="1" ht="74.25" hidden="1" customHeight="1" x14ac:dyDescent="0.25">
      <c r="A19" s="382"/>
      <c r="B19" s="382"/>
      <c r="C19" s="394"/>
      <c r="D19" s="383"/>
      <c r="E19" s="396"/>
      <c r="F19" s="390"/>
      <c r="G19" s="390"/>
      <c r="H19" s="390"/>
      <c r="I19" s="390"/>
      <c r="J19" s="390"/>
      <c r="K19" s="390"/>
      <c r="L19" s="405"/>
      <c r="M19" s="405"/>
      <c r="N19" s="390" t="s">
        <v>9</v>
      </c>
      <c r="O19" s="390" t="s">
        <v>13</v>
      </c>
      <c r="P19" s="388" t="str">
        <f>INDEX(Validacion!$C$15:$G$19,'Gestion comunicaciones'!CU19:CU21,'Gestion comunicaciones'!CV19:CV21)</f>
        <v>Extrema</v>
      </c>
      <c r="Q19" s="184" t="s">
        <v>605</v>
      </c>
      <c r="R19" s="211" t="s">
        <v>158</v>
      </c>
      <c r="S19" s="211" t="s">
        <v>65</v>
      </c>
      <c r="T19" s="211" t="s">
        <v>59</v>
      </c>
      <c r="U19" s="211" t="s">
        <v>60</v>
      </c>
      <c r="V19" s="211" t="s">
        <v>73</v>
      </c>
      <c r="W19" s="211" t="s">
        <v>74</v>
      </c>
      <c r="X19" s="211" t="s">
        <v>75</v>
      </c>
      <c r="Y19" s="211" t="s">
        <v>63</v>
      </c>
      <c r="Z19" s="212">
        <f t="shared" ref="Z19:Z21" si="6">IF(S19="Asignado",15,0)+IF(T19="Adecuado",15,0)+IF(U19="Oportuna",15,0)+IF(V19="Prevenir",15,IF(V19="Detectar",10,0))+IF(W19="Confiable",15,0)+IF(X19="Se investigan y resuelven oportunamente",15,0)+IF(Y19="Completa",10,IF(Y19="Incompleta",5,0))</f>
        <v>55</v>
      </c>
      <c r="AA19" s="213" t="str">
        <f t="shared" ref="AA19:AA21" si="7">IF(Z19&gt;=96,"Fuerte",IF(OR(Z19=95,Z19&gt;=86),"Moderado","Débil"))</f>
        <v>Débil</v>
      </c>
      <c r="AB19" s="212" t="s">
        <v>133</v>
      </c>
      <c r="AC19" s="214">
        <f t="shared" ref="AC19:AC21" si="8">IF(AA19="Fuerte",100,IF(AA19="Moderado",50,0))+IF(AB19="Fuerte",100,IF(AB19="Moderado",50,0))</f>
        <v>0</v>
      </c>
      <c r="AD19" s="215" t="str">
        <f t="shared" ref="AD19:AD21" si="9">IF(AND(AA19="Moderado",AB19="Moderado",AC19=100),"Moderado",IF(AC19=200,"Fuerte",IF(OR(AC19=150,),"Moderado","Débil")))</f>
        <v>Débil</v>
      </c>
      <c r="AE19" s="403">
        <f>(IF(AD19="Fuerte",100,IF(AD19="Moderado",50,0))+IF(AD20="Fuerte",100,IF(AD20="Moderado",50,0))+(IF(AD21="Fuerte",100,IF(AD21="Moderado",50,0)))/3)</f>
        <v>100</v>
      </c>
      <c r="AF19" s="388" t="str">
        <f>IF(AE19&gt;=100,"Fuerte",IF(OR(AE19=99,AE19&gt;=50),"Moderado","Débil"))</f>
        <v>Fuerte</v>
      </c>
      <c r="AG19" s="390" t="s">
        <v>151</v>
      </c>
      <c r="AH19" s="390" t="s">
        <v>152</v>
      </c>
      <c r="AI19" s="388" t="s">
        <v>8</v>
      </c>
      <c r="AJ19" s="388" t="s">
        <v>14</v>
      </c>
      <c r="AK19" s="388" t="str">
        <f>INDEX(Validacion!$C$15:$G$19,'Gestion comunicaciones'!CZ19:CZ21,'Gestion comunicaciones'!DB19:DB21)</f>
        <v>Extrema</v>
      </c>
      <c r="AL19" s="391"/>
      <c r="AM19" s="184"/>
      <c r="AN19" s="184"/>
      <c r="AO19" s="218"/>
      <c r="AP19" s="173"/>
      <c r="AQ19" s="173"/>
      <c r="AR19" s="218"/>
      <c r="AS19" s="216"/>
      <c r="AT19" s="216"/>
      <c r="AU19" s="218"/>
      <c r="AV19" s="218"/>
      <c r="AW19" s="218"/>
      <c r="AX19" s="259"/>
      <c r="AY19" s="218"/>
      <c r="AZ19" s="218"/>
      <c r="BA19" s="218"/>
      <c r="BB19" s="216"/>
      <c r="BC19" s="216"/>
      <c r="BD19" s="184"/>
      <c r="BE19" s="184"/>
      <c r="BF19" s="212"/>
      <c r="BG19" s="260"/>
      <c r="BH19" s="184"/>
      <c r="BI19" s="184"/>
      <c r="BJ19" s="261"/>
      <c r="BK19" s="216"/>
      <c r="BL19" s="216"/>
      <c r="BM19" s="184"/>
      <c r="BN19" s="184"/>
      <c r="BO19" s="212"/>
      <c r="BP19" s="260"/>
      <c r="BQ19" s="184"/>
      <c r="BR19" s="184"/>
      <c r="BS19" s="261"/>
      <c r="BT19" s="224"/>
      <c r="BU19" s="224"/>
      <c r="BV19" s="224"/>
      <c r="BW19" s="224"/>
      <c r="BX19" s="224"/>
      <c r="BY19" s="224"/>
      <c r="BZ19" s="224"/>
      <c r="CA19" s="224"/>
      <c r="CB19" s="224"/>
      <c r="CC19" s="218"/>
      <c r="CD19" s="218"/>
      <c r="CE19" s="218"/>
      <c r="CF19" s="218"/>
      <c r="CG19" s="218"/>
      <c r="CH19" s="218"/>
      <c r="CI19" s="218"/>
      <c r="CJ19" s="218"/>
      <c r="CK19" s="225"/>
      <c r="CU19" s="380">
        <f>VLOOKUP(N19,Validacion!$I$15:$M$19,2,FALSE)</f>
        <v>3</v>
      </c>
      <c r="CV19" s="380">
        <f>VLOOKUP(O19,Validacion!$I$23:$J$27,2,FALSE)</f>
        <v>5</v>
      </c>
      <c r="CZ19" s="380">
        <f>VLOOKUP($AI19,Validacion!$I$15:$M$19,2,FALSE)</f>
        <v>4</v>
      </c>
      <c r="DA19" s="377"/>
      <c r="DB19" s="380">
        <f>VLOOKUP($AJ19,Validacion!$I$23:$J$27,2,FALSE)</f>
        <v>4</v>
      </c>
      <c r="DC19" s="377"/>
    </row>
    <row r="20" spans="1:107" s="226" customFormat="1" ht="74.25" hidden="1" customHeight="1" x14ac:dyDescent="0.25">
      <c r="A20" s="382"/>
      <c r="B20" s="382"/>
      <c r="C20" s="395"/>
      <c r="D20" s="384"/>
      <c r="E20" s="382"/>
      <c r="F20" s="377"/>
      <c r="G20" s="377"/>
      <c r="H20" s="377"/>
      <c r="I20" s="377"/>
      <c r="J20" s="377"/>
      <c r="K20" s="377"/>
      <c r="L20" s="386"/>
      <c r="M20" s="386"/>
      <c r="N20" s="377"/>
      <c r="O20" s="377"/>
      <c r="P20" s="378"/>
      <c r="Q20" s="236" t="s">
        <v>605</v>
      </c>
      <c r="R20" s="227" t="s">
        <v>158</v>
      </c>
      <c r="S20" s="227" t="s">
        <v>58</v>
      </c>
      <c r="T20" s="227" t="s">
        <v>59</v>
      </c>
      <c r="U20" s="227" t="s">
        <v>60</v>
      </c>
      <c r="V20" s="227" t="s">
        <v>61</v>
      </c>
      <c r="W20" s="227" t="s">
        <v>62</v>
      </c>
      <c r="X20" s="227" t="s">
        <v>75</v>
      </c>
      <c r="Y20" s="227" t="s">
        <v>63</v>
      </c>
      <c r="Z20" s="228">
        <f t="shared" si="6"/>
        <v>100</v>
      </c>
      <c r="AA20" s="229" t="str">
        <f t="shared" si="7"/>
        <v>Fuerte</v>
      </c>
      <c r="AB20" s="228" t="s">
        <v>141</v>
      </c>
      <c r="AC20" s="230">
        <f t="shared" si="8"/>
        <v>200</v>
      </c>
      <c r="AD20" s="231" t="str">
        <f t="shared" si="9"/>
        <v>Fuerte</v>
      </c>
      <c r="AE20" s="387"/>
      <c r="AF20" s="378"/>
      <c r="AG20" s="377"/>
      <c r="AH20" s="377"/>
      <c r="AI20" s="378"/>
      <c r="AJ20" s="378"/>
      <c r="AK20" s="378"/>
      <c r="AL20" s="392"/>
      <c r="AM20" s="266"/>
      <c r="AN20" s="266"/>
      <c r="AO20" s="264"/>
      <c r="AP20" s="172"/>
      <c r="AQ20" s="172"/>
      <c r="AR20" s="264"/>
      <c r="AS20" s="263"/>
      <c r="AT20" s="263"/>
      <c r="AU20" s="264"/>
      <c r="AV20" s="264"/>
      <c r="AW20" s="264"/>
      <c r="AX20" s="265"/>
      <c r="AY20" s="264"/>
      <c r="AZ20" s="264"/>
      <c r="BA20" s="264"/>
      <c r="BB20" s="263"/>
      <c r="BC20" s="263"/>
      <c r="BD20" s="266"/>
      <c r="BE20" s="266"/>
      <c r="BF20" s="267"/>
      <c r="BG20" s="268"/>
      <c r="BH20" s="266"/>
      <c r="BI20" s="266"/>
      <c r="BJ20" s="269"/>
      <c r="BK20" s="263"/>
      <c r="BL20" s="263"/>
      <c r="BM20" s="266"/>
      <c r="BN20" s="266"/>
      <c r="BO20" s="267"/>
      <c r="BP20" s="268"/>
      <c r="BQ20" s="266"/>
      <c r="BR20" s="266"/>
      <c r="BS20" s="269"/>
      <c r="BT20" s="270"/>
      <c r="BU20" s="270"/>
      <c r="BV20" s="270"/>
      <c r="BW20" s="270"/>
      <c r="BX20" s="270"/>
      <c r="BY20" s="270"/>
      <c r="BZ20" s="270"/>
      <c r="CA20" s="270"/>
      <c r="CB20" s="270"/>
      <c r="CC20" s="264"/>
      <c r="CD20" s="264"/>
      <c r="CE20" s="264"/>
      <c r="CF20" s="264"/>
      <c r="CG20" s="264"/>
      <c r="CH20" s="264"/>
      <c r="CI20" s="264"/>
      <c r="CJ20" s="264"/>
      <c r="CK20" s="272"/>
      <c r="CU20" s="381"/>
      <c r="CV20" s="381"/>
      <c r="CZ20" s="381"/>
      <c r="DA20" s="377"/>
      <c r="DB20" s="381"/>
      <c r="DC20" s="377"/>
    </row>
    <row r="21" spans="1:107" s="226" customFormat="1" ht="117.7" hidden="1" customHeight="1" thickBot="1" x14ac:dyDescent="0.3">
      <c r="A21" s="393"/>
      <c r="B21" s="393"/>
      <c r="C21" s="395"/>
      <c r="D21" s="385"/>
      <c r="E21" s="393"/>
      <c r="F21" s="380"/>
      <c r="G21" s="380"/>
      <c r="H21" s="380"/>
      <c r="I21" s="380"/>
      <c r="J21" s="380"/>
      <c r="K21" s="380"/>
      <c r="L21" s="406"/>
      <c r="M21" s="406"/>
      <c r="N21" s="380"/>
      <c r="O21" s="380"/>
      <c r="P21" s="389"/>
      <c r="Q21" s="286" t="s">
        <v>605</v>
      </c>
      <c r="R21" s="244" t="s">
        <v>223</v>
      </c>
      <c r="S21" s="244" t="s">
        <v>65</v>
      </c>
      <c r="T21" s="244" t="s">
        <v>59</v>
      </c>
      <c r="U21" s="244" t="s">
        <v>60</v>
      </c>
      <c r="V21" s="244" t="s">
        <v>72</v>
      </c>
      <c r="W21" s="244" t="s">
        <v>62</v>
      </c>
      <c r="X21" s="244" t="s">
        <v>75</v>
      </c>
      <c r="Y21" s="244" t="s">
        <v>63</v>
      </c>
      <c r="Z21" s="245">
        <f t="shared" si="6"/>
        <v>80</v>
      </c>
      <c r="AA21" s="246" t="str">
        <f t="shared" si="7"/>
        <v>Débil</v>
      </c>
      <c r="AB21" s="245" t="s">
        <v>15</v>
      </c>
      <c r="AC21" s="247">
        <f t="shared" si="8"/>
        <v>50</v>
      </c>
      <c r="AD21" s="248" t="str">
        <f t="shared" si="9"/>
        <v>Débil</v>
      </c>
      <c r="AE21" s="404"/>
      <c r="AF21" s="389"/>
      <c r="AG21" s="380"/>
      <c r="AH21" s="380"/>
      <c r="AI21" s="389"/>
      <c r="AJ21" s="389"/>
      <c r="AK21" s="389"/>
      <c r="AL21" s="392"/>
      <c r="AM21" s="236"/>
      <c r="AN21" s="236"/>
      <c r="AO21" s="241"/>
      <c r="AP21" s="84"/>
      <c r="AQ21" s="84"/>
      <c r="AR21" s="241"/>
      <c r="AS21" s="232"/>
      <c r="AT21" s="232"/>
      <c r="AU21" s="241"/>
      <c r="AV21" s="241"/>
      <c r="AW21" s="241"/>
      <c r="AX21" s="273"/>
      <c r="AY21" s="241"/>
      <c r="AZ21" s="241"/>
      <c r="BA21" s="241"/>
      <c r="BB21" s="232"/>
      <c r="BC21" s="232"/>
      <c r="BD21" s="236"/>
      <c r="BE21" s="236"/>
      <c r="BF21" s="228"/>
      <c r="BG21" s="274"/>
      <c r="BH21" s="236"/>
      <c r="BI21" s="236"/>
      <c r="BJ21" s="275"/>
      <c r="BK21" s="232"/>
      <c r="BL21" s="232"/>
      <c r="BM21" s="236"/>
      <c r="BN21" s="236"/>
      <c r="BO21" s="228"/>
      <c r="BP21" s="274"/>
      <c r="BQ21" s="236"/>
      <c r="BR21" s="236"/>
      <c r="BS21" s="275"/>
      <c r="BT21" s="240"/>
      <c r="BU21" s="240"/>
      <c r="BV21" s="240"/>
      <c r="BW21" s="240"/>
      <c r="BX21" s="240"/>
      <c r="BY21" s="240"/>
      <c r="BZ21" s="240"/>
      <c r="CA21" s="240"/>
      <c r="CB21" s="240"/>
      <c r="CC21" s="241"/>
      <c r="CD21" s="241"/>
      <c r="CE21" s="241"/>
      <c r="CF21" s="241"/>
      <c r="CG21" s="241"/>
      <c r="CH21" s="241"/>
      <c r="CI21" s="241"/>
      <c r="CJ21" s="241"/>
      <c r="CK21" s="243"/>
      <c r="CU21" s="381"/>
      <c r="CV21" s="381"/>
      <c r="CZ21" s="381"/>
      <c r="DA21" s="377"/>
      <c r="DB21" s="381"/>
      <c r="DC21" s="377"/>
    </row>
    <row r="22" spans="1:107" s="226" customFormat="1" ht="74.25" hidden="1" customHeight="1" x14ac:dyDescent="0.25">
      <c r="A22" s="382"/>
      <c r="B22" s="382"/>
      <c r="C22" s="394"/>
      <c r="D22" s="383"/>
      <c r="E22" s="396"/>
      <c r="F22" s="390"/>
      <c r="G22" s="390"/>
      <c r="H22" s="390"/>
      <c r="I22" s="390"/>
      <c r="J22" s="390"/>
      <c r="K22" s="390"/>
      <c r="L22" s="405"/>
      <c r="M22" s="405"/>
      <c r="N22" s="390" t="s">
        <v>9</v>
      </c>
      <c r="O22" s="390" t="s">
        <v>13</v>
      </c>
      <c r="P22" s="388" t="str">
        <f>INDEX(Validacion!$C$15:$G$19,'Gestion comunicaciones'!CU22:CU24,'Gestion comunicaciones'!CV22:CV24)</f>
        <v>Extrema</v>
      </c>
      <c r="Q22" s="184" t="s">
        <v>606</v>
      </c>
      <c r="R22" s="211" t="s">
        <v>158</v>
      </c>
      <c r="S22" s="211" t="s">
        <v>65</v>
      </c>
      <c r="T22" s="211" t="s">
        <v>59</v>
      </c>
      <c r="U22" s="211" t="s">
        <v>60</v>
      </c>
      <c r="V22" s="211" t="s">
        <v>73</v>
      </c>
      <c r="W22" s="211" t="s">
        <v>74</v>
      </c>
      <c r="X22" s="211" t="s">
        <v>75</v>
      </c>
      <c r="Y22" s="211" t="s">
        <v>63</v>
      </c>
      <c r="Z22" s="212">
        <f t="shared" ref="Z22:Z24" si="10">IF(S22="Asignado",15,0)+IF(T22="Adecuado",15,0)+IF(U22="Oportuna",15,0)+IF(V22="Prevenir",15,IF(V22="Detectar",10,0))+IF(W22="Confiable",15,0)+IF(X22="Se investigan y resuelven oportunamente",15,0)+IF(Y22="Completa",10,IF(Y22="Incompleta",5,0))</f>
        <v>55</v>
      </c>
      <c r="AA22" s="213" t="str">
        <f t="shared" ref="AA22:AA24" si="11">IF(Z22&gt;=96,"Fuerte",IF(OR(Z22=95,Z22&gt;=86),"Moderado","Débil"))</f>
        <v>Débil</v>
      </c>
      <c r="AB22" s="212" t="s">
        <v>133</v>
      </c>
      <c r="AC22" s="214">
        <f t="shared" ref="AC22:AC24" si="12">IF(AA22="Fuerte",100,IF(AA22="Moderado",50,0))+IF(AB22="Fuerte",100,IF(AB22="Moderado",50,0))</f>
        <v>0</v>
      </c>
      <c r="AD22" s="215" t="str">
        <f t="shared" ref="AD22:AD24" si="13">IF(AND(AA22="Moderado",AB22="Moderado",AC22=100),"Moderado",IF(AC22=200,"Fuerte",IF(OR(AC22=150,),"Moderado","Débil")))</f>
        <v>Débil</v>
      </c>
      <c r="AE22" s="403">
        <f>(IF(AD22="Fuerte",100,IF(AD22="Moderado",50,0))+IF(AD23="Fuerte",100,IF(AD23="Moderado",50,0))+(IF(AD24="Fuerte",100,IF(AD24="Moderado",50,0)))/3)</f>
        <v>100</v>
      </c>
      <c r="AF22" s="388" t="str">
        <f>IF(AE22&gt;=100,"Fuerte",IF(OR(AE22=99,AE22&gt;=50),"Moderado","Débil"))</f>
        <v>Fuerte</v>
      </c>
      <c r="AG22" s="390" t="s">
        <v>151</v>
      </c>
      <c r="AH22" s="390" t="s">
        <v>152</v>
      </c>
      <c r="AI22" s="388" t="s">
        <v>8</v>
      </c>
      <c r="AJ22" s="388" t="s">
        <v>14</v>
      </c>
      <c r="AK22" s="388" t="str">
        <f>INDEX(Validacion!$C$15:$G$19,'Gestion comunicaciones'!CZ22:CZ24,'Gestion comunicaciones'!DB22:DB24)</f>
        <v>Extrema</v>
      </c>
      <c r="AL22" s="391"/>
      <c r="AM22" s="184"/>
      <c r="AN22" s="184"/>
      <c r="AO22" s="218"/>
      <c r="AP22" s="173"/>
      <c r="AQ22" s="173"/>
      <c r="AR22" s="218"/>
      <c r="AS22" s="216"/>
      <c r="AT22" s="216"/>
      <c r="AU22" s="218"/>
      <c r="AV22" s="218"/>
      <c r="AW22" s="218"/>
      <c r="AX22" s="259"/>
      <c r="AY22" s="218"/>
      <c r="AZ22" s="218"/>
      <c r="BA22" s="218"/>
      <c r="BB22" s="216"/>
      <c r="BC22" s="216"/>
      <c r="BD22" s="184"/>
      <c r="BE22" s="184"/>
      <c r="BF22" s="212"/>
      <c r="BG22" s="260"/>
      <c r="BH22" s="184"/>
      <c r="BI22" s="184"/>
      <c r="BJ22" s="261"/>
      <c r="BK22" s="216"/>
      <c r="BL22" s="216"/>
      <c r="BM22" s="184"/>
      <c r="BN22" s="184"/>
      <c r="BO22" s="212"/>
      <c r="BP22" s="260"/>
      <c r="BQ22" s="184"/>
      <c r="BR22" s="184"/>
      <c r="BS22" s="261"/>
      <c r="BT22" s="224"/>
      <c r="BU22" s="224"/>
      <c r="BV22" s="224"/>
      <c r="BW22" s="224"/>
      <c r="BX22" s="224"/>
      <c r="BY22" s="224"/>
      <c r="BZ22" s="224"/>
      <c r="CA22" s="224"/>
      <c r="CB22" s="224"/>
      <c r="CC22" s="218"/>
      <c r="CD22" s="218"/>
      <c r="CE22" s="218"/>
      <c r="CF22" s="218"/>
      <c r="CG22" s="218"/>
      <c r="CH22" s="218"/>
      <c r="CI22" s="218"/>
      <c r="CJ22" s="218"/>
      <c r="CK22" s="225"/>
      <c r="CU22" s="380">
        <f>VLOOKUP(N22,Validacion!$I$15:$M$19,2,FALSE)</f>
        <v>3</v>
      </c>
      <c r="CV22" s="380">
        <f>VLOOKUP(O22,Validacion!$I$23:$J$27,2,FALSE)</f>
        <v>5</v>
      </c>
      <c r="CZ22" s="380">
        <f>VLOOKUP($AI22,Validacion!$I$15:$M$19,2,FALSE)</f>
        <v>4</v>
      </c>
      <c r="DA22" s="377"/>
      <c r="DB22" s="380">
        <f>VLOOKUP($AJ22,Validacion!$I$23:$J$27,2,FALSE)</f>
        <v>4</v>
      </c>
      <c r="DC22" s="377"/>
    </row>
    <row r="23" spans="1:107" s="226" customFormat="1" ht="139.94999999999999" hidden="1" customHeight="1" x14ac:dyDescent="0.25">
      <c r="A23" s="382"/>
      <c r="B23" s="382"/>
      <c r="C23" s="395"/>
      <c r="D23" s="384"/>
      <c r="E23" s="382"/>
      <c r="F23" s="377"/>
      <c r="G23" s="377"/>
      <c r="H23" s="377"/>
      <c r="I23" s="377"/>
      <c r="J23" s="377"/>
      <c r="K23" s="377"/>
      <c r="L23" s="386"/>
      <c r="M23" s="386"/>
      <c r="N23" s="377"/>
      <c r="O23" s="377"/>
      <c r="P23" s="378"/>
      <c r="Q23" s="236" t="s">
        <v>607</v>
      </c>
      <c r="R23" s="227" t="s">
        <v>158</v>
      </c>
      <c r="S23" s="227" t="s">
        <v>58</v>
      </c>
      <c r="T23" s="227" t="s">
        <v>59</v>
      </c>
      <c r="U23" s="227" t="s">
        <v>60</v>
      </c>
      <c r="V23" s="227" t="s">
        <v>61</v>
      </c>
      <c r="W23" s="227" t="s">
        <v>62</v>
      </c>
      <c r="X23" s="227" t="s">
        <v>75</v>
      </c>
      <c r="Y23" s="227" t="s">
        <v>63</v>
      </c>
      <c r="Z23" s="228">
        <f t="shared" si="10"/>
        <v>100</v>
      </c>
      <c r="AA23" s="229" t="str">
        <f t="shared" si="11"/>
        <v>Fuerte</v>
      </c>
      <c r="AB23" s="228" t="s">
        <v>141</v>
      </c>
      <c r="AC23" s="230">
        <f t="shared" si="12"/>
        <v>200</v>
      </c>
      <c r="AD23" s="231" t="str">
        <f t="shared" si="13"/>
        <v>Fuerte</v>
      </c>
      <c r="AE23" s="387"/>
      <c r="AF23" s="378"/>
      <c r="AG23" s="377"/>
      <c r="AH23" s="377"/>
      <c r="AI23" s="378"/>
      <c r="AJ23" s="378"/>
      <c r="AK23" s="378"/>
      <c r="AL23" s="392"/>
      <c r="AM23" s="266"/>
      <c r="AN23" s="266"/>
      <c r="AO23" s="264"/>
      <c r="AP23" s="172"/>
      <c r="AQ23" s="172"/>
      <c r="AR23" s="264"/>
      <c r="AS23" s="263"/>
      <c r="AT23" s="263"/>
      <c r="AU23" s="264"/>
      <c r="AV23" s="264"/>
      <c r="AW23" s="264"/>
      <c r="AX23" s="265"/>
      <c r="AY23" s="264"/>
      <c r="AZ23" s="264"/>
      <c r="BA23" s="264"/>
      <c r="BB23" s="263"/>
      <c r="BC23" s="263"/>
      <c r="BD23" s="266"/>
      <c r="BE23" s="266"/>
      <c r="BF23" s="267"/>
      <c r="BG23" s="268"/>
      <c r="BH23" s="266"/>
      <c r="BI23" s="266"/>
      <c r="BJ23" s="269"/>
      <c r="BK23" s="263"/>
      <c r="BL23" s="263"/>
      <c r="BM23" s="266"/>
      <c r="BN23" s="266"/>
      <c r="BO23" s="267"/>
      <c r="BP23" s="268"/>
      <c r="BQ23" s="266"/>
      <c r="BR23" s="266"/>
      <c r="BS23" s="269"/>
      <c r="BT23" s="270"/>
      <c r="BU23" s="270"/>
      <c r="BV23" s="270"/>
      <c r="BW23" s="270"/>
      <c r="BX23" s="270"/>
      <c r="BY23" s="270"/>
      <c r="BZ23" s="270"/>
      <c r="CA23" s="270"/>
      <c r="CB23" s="270"/>
      <c r="CC23" s="264"/>
      <c r="CD23" s="264"/>
      <c r="CE23" s="264"/>
      <c r="CF23" s="264"/>
      <c r="CG23" s="264"/>
      <c r="CH23" s="264"/>
      <c r="CI23" s="264"/>
      <c r="CJ23" s="264"/>
      <c r="CK23" s="272"/>
      <c r="CU23" s="381"/>
      <c r="CV23" s="381"/>
      <c r="CZ23" s="381"/>
      <c r="DA23" s="377"/>
      <c r="DB23" s="381"/>
      <c r="DC23" s="377"/>
    </row>
    <row r="24" spans="1:107" s="226" customFormat="1" ht="224.85" hidden="1" customHeight="1" thickBot="1" x14ac:dyDescent="0.3">
      <c r="A24" s="393"/>
      <c r="B24" s="393"/>
      <c r="C24" s="395"/>
      <c r="D24" s="385"/>
      <c r="E24" s="393"/>
      <c r="F24" s="380"/>
      <c r="G24" s="380"/>
      <c r="H24" s="380"/>
      <c r="I24" s="380"/>
      <c r="J24" s="380"/>
      <c r="K24" s="380"/>
      <c r="L24" s="406"/>
      <c r="M24" s="406"/>
      <c r="N24" s="380"/>
      <c r="O24" s="380"/>
      <c r="P24" s="389"/>
      <c r="Q24" s="236" t="s">
        <v>607</v>
      </c>
      <c r="R24" s="244" t="s">
        <v>223</v>
      </c>
      <c r="S24" s="244" t="s">
        <v>65</v>
      </c>
      <c r="T24" s="244" t="s">
        <v>59</v>
      </c>
      <c r="U24" s="244" t="s">
        <v>60</v>
      </c>
      <c r="V24" s="244" t="s">
        <v>72</v>
      </c>
      <c r="W24" s="244" t="s">
        <v>62</v>
      </c>
      <c r="X24" s="244" t="s">
        <v>75</v>
      </c>
      <c r="Y24" s="244" t="s">
        <v>63</v>
      </c>
      <c r="Z24" s="245">
        <f t="shared" si="10"/>
        <v>80</v>
      </c>
      <c r="AA24" s="246" t="str">
        <f t="shared" si="11"/>
        <v>Débil</v>
      </c>
      <c r="AB24" s="245" t="s">
        <v>15</v>
      </c>
      <c r="AC24" s="247">
        <f t="shared" si="12"/>
        <v>50</v>
      </c>
      <c r="AD24" s="248" t="str">
        <f t="shared" si="13"/>
        <v>Débil</v>
      </c>
      <c r="AE24" s="404"/>
      <c r="AF24" s="389"/>
      <c r="AG24" s="380"/>
      <c r="AH24" s="380"/>
      <c r="AI24" s="389"/>
      <c r="AJ24" s="389"/>
      <c r="AK24" s="389"/>
      <c r="AL24" s="392"/>
      <c r="AM24" s="236"/>
      <c r="AN24" s="236"/>
      <c r="AO24" s="241"/>
      <c r="AP24" s="84"/>
      <c r="AQ24" s="84"/>
      <c r="AR24" s="241"/>
      <c r="AS24" s="232"/>
      <c r="AT24" s="232"/>
      <c r="AU24" s="241"/>
      <c r="AV24" s="241"/>
      <c r="AW24" s="241"/>
      <c r="AX24" s="273"/>
      <c r="AY24" s="241"/>
      <c r="AZ24" s="241"/>
      <c r="BA24" s="241"/>
      <c r="BB24" s="232"/>
      <c r="BC24" s="232"/>
      <c r="BD24" s="236"/>
      <c r="BE24" s="236"/>
      <c r="BF24" s="228"/>
      <c r="BG24" s="274"/>
      <c r="BH24" s="236"/>
      <c r="BI24" s="236"/>
      <c r="BJ24" s="275"/>
      <c r="BK24" s="232"/>
      <c r="BL24" s="232"/>
      <c r="BM24" s="236"/>
      <c r="BN24" s="236"/>
      <c r="BO24" s="228"/>
      <c r="BP24" s="274"/>
      <c r="BQ24" s="236"/>
      <c r="BR24" s="236"/>
      <c r="BS24" s="275"/>
      <c r="BT24" s="240"/>
      <c r="BU24" s="240"/>
      <c r="BV24" s="240"/>
      <c r="BW24" s="240"/>
      <c r="BX24" s="240"/>
      <c r="BY24" s="240"/>
      <c r="BZ24" s="240"/>
      <c r="CA24" s="240"/>
      <c r="CB24" s="240"/>
      <c r="CC24" s="241"/>
      <c r="CD24" s="241"/>
      <c r="CE24" s="241"/>
      <c r="CF24" s="241"/>
      <c r="CG24" s="241"/>
      <c r="CH24" s="241"/>
      <c r="CI24" s="241"/>
      <c r="CJ24" s="241"/>
      <c r="CK24" s="243"/>
      <c r="CU24" s="381"/>
      <c r="CV24" s="381"/>
      <c r="CZ24" s="381"/>
      <c r="DA24" s="377"/>
      <c r="DB24" s="381"/>
      <c r="DC24" s="377"/>
    </row>
    <row r="25" spans="1:107" s="226" customFormat="1" ht="74.25" hidden="1" customHeight="1" x14ac:dyDescent="0.25">
      <c r="A25" s="382"/>
      <c r="B25" s="382"/>
      <c r="C25" s="394"/>
      <c r="D25" s="383"/>
      <c r="E25" s="396"/>
      <c r="F25" s="390"/>
      <c r="G25" s="396"/>
      <c r="H25" s="396"/>
      <c r="I25" s="396"/>
      <c r="J25" s="397"/>
      <c r="K25" s="400"/>
      <c r="L25" s="396"/>
      <c r="M25" s="396"/>
      <c r="N25" s="390" t="s">
        <v>9</v>
      </c>
      <c r="O25" s="390" t="s">
        <v>13</v>
      </c>
      <c r="P25" s="388" t="str">
        <f>INDEX(Validacion!$C$15:$G$19,'Gestion comunicaciones'!CU25:CU27,'Gestion comunicaciones'!CV25:CV27)</f>
        <v>Extrema</v>
      </c>
      <c r="Q25" s="236" t="s">
        <v>607</v>
      </c>
      <c r="R25" s="211" t="s">
        <v>158</v>
      </c>
      <c r="S25" s="211" t="s">
        <v>65</v>
      </c>
      <c r="T25" s="211" t="s">
        <v>59</v>
      </c>
      <c r="U25" s="211" t="s">
        <v>60</v>
      </c>
      <c r="V25" s="211" t="s">
        <v>73</v>
      </c>
      <c r="W25" s="211" t="s">
        <v>74</v>
      </c>
      <c r="X25" s="211" t="s">
        <v>75</v>
      </c>
      <c r="Y25" s="211" t="s">
        <v>63</v>
      </c>
      <c r="Z25" s="212">
        <f t="shared" ref="Z25:Z27" si="14">IF(S25="Asignado",15,0)+IF(T25="Adecuado",15,0)+IF(U25="Oportuna",15,0)+IF(V25="Prevenir",15,IF(V25="Detectar",10,0))+IF(W25="Confiable",15,0)+IF(X25="Se investigan y resuelven oportunamente",15,0)+IF(Y25="Completa",10,IF(Y25="Incompleta",5,0))</f>
        <v>55</v>
      </c>
      <c r="AA25" s="213" t="str">
        <f t="shared" ref="AA25:AA27" si="15">IF(Z25&gt;=96,"Fuerte",IF(OR(Z25=95,Z25&gt;=86),"Moderado","Débil"))</f>
        <v>Débil</v>
      </c>
      <c r="AB25" s="212" t="s">
        <v>133</v>
      </c>
      <c r="AC25" s="214">
        <f t="shared" ref="AC25:AC27" si="16">IF(AA25="Fuerte",100,IF(AA25="Moderado",50,0))+IF(AB25="Fuerte",100,IF(AB25="Moderado",50,0))</f>
        <v>0</v>
      </c>
      <c r="AD25" s="215" t="str">
        <f t="shared" ref="AD25:AD27" si="17">IF(AND(AA25="Moderado",AB25="Moderado",AC25=100),"Moderado",IF(AC25=200,"Fuerte",IF(OR(AC25=150,),"Moderado","Débil")))</f>
        <v>Débil</v>
      </c>
      <c r="AE25" s="403">
        <f>(IF(AD25="Fuerte",100,IF(AD25="Moderado",50,0))+IF(AD26="Fuerte",100,IF(AD26="Moderado",50,0))+(IF(AD27="Fuerte",100,IF(AD27="Moderado",50,0)))/3)</f>
        <v>100</v>
      </c>
      <c r="AF25" s="388" t="str">
        <f>IF(AE25&gt;=100,"Fuerte",IF(OR(AE25=99,AE25&gt;=50),"Moderado","Débil"))</f>
        <v>Fuerte</v>
      </c>
      <c r="AG25" s="390" t="s">
        <v>151</v>
      </c>
      <c r="AH25" s="390" t="s">
        <v>152</v>
      </c>
      <c r="AI25" s="388" t="s">
        <v>8</v>
      </c>
      <c r="AJ25" s="388" t="s">
        <v>14</v>
      </c>
      <c r="AK25" s="388" t="str">
        <f>INDEX(Validacion!$C$15:$G$19,'Gestion comunicaciones'!CZ25:CZ27,'Gestion comunicaciones'!DB25:DB27)</f>
        <v>Extrema</v>
      </c>
      <c r="AL25" s="391"/>
      <c r="AM25" s="184"/>
      <c r="AN25" s="184"/>
      <c r="AO25" s="218"/>
      <c r="AP25" s="173"/>
      <c r="AQ25" s="173"/>
      <c r="AR25" s="218"/>
      <c r="AS25" s="216"/>
      <c r="AT25" s="216"/>
      <c r="AU25" s="218"/>
      <c r="AV25" s="218"/>
      <c r="AW25" s="218"/>
      <c r="AX25" s="259"/>
      <c r="AY25" s="218"/>
      <c r="AZ25" s="218"/>
      <c r="BA25" s="218"/>
      <c r="BB25" s="216"/>
      <c r="BC25" s="216"/>
      <c r="BD25" s="184"/>
      <c r="BE25" s="184"/>
      <c r="BF25" s="212"/>
      <c r="BG25" s="260"/>
      <c r="BH25" s="184"/>
      <c r="BI25" s="184"/>
      <c r="BJ25" s="261"/>
      <c r="BK25" s="216"/>
      <c r="BL25" s="216"/>
      <c r="BM25" s="184"/>
      <c r="BN25" s="184"/>
      <c r="BO25" s="212"/>
      <c r="BP25" s="260"/>
      <c r="BQ25" s="184"/>
      <c r="BR25" s="184"/>
      <c r="BS25" s="261"/>
      <c r="BT25" s="224"/>
      <c r="BU25" s="224"/>
      <c r="BV25" s="224"/>
      <c r="BW25" s="224"/>
      <c r="BX25" s="224"/>
      <c r="BY25" s="224"/>
      <c r="BZ25" s="224"/>
      <c r="CA25" s="224"/>
      <c r="CB25" s="224"/>
      <c r="CC25" s="218"/>
      <c r="CD25" s="218"/>
      <c r="CE25" s="218"/>
      <c r="CF25" s="218"/>
      <c r="CG25" s="218"/>
      <c r="CH25" s="218"/>
      <c r="CI25" s="218"/>
      <c r="CJ25" s="218"/>
      <c r="CK25" s="225"/>
      <c r="CU25" s="380">
        <f>VLOOKUP(N25,Validacion!$I$15:$M$19,2,FALSE)</f>
        <v>3</v>
      </c>
      <c r="CV25" s="380">
        <f>VLOOKUP(O25,Validacion!$I$23:$J$27,2,FALSE)</f>
        <v>5</v>
      </c>
      <c r="CZ25" s="380">
        <f>VLOOKUP($AI25,Validacion!$I$15:$M$19,2,FALSE)</f>
        <v>4</v>
      </c>
      <c r="DA25" s="377"/>
      <c r="DB25" s="380">
        <f>VLOOKUP($AJ25,Validacion!$I$23:$J$27,2,FALSE)</f>
        <v>4</v>
      </c>
      <c r="DC25" s="377"/>
    </row>
    <row r="26" spans="1:107" s="226" customFormat="1" ht="74.25" hidden="1" customHeight="1" x14ac:dyDescent="0.25">
      <c r="A26" s="382"/>
      <c r="B26" s="382"/>
      <c r="C26" s="395"/>
      <c r="D26" s="384"/>
      <c r="E26" s="382"/>
      <c r="F26" s="377"/>
      <c r="G26" s="382"/>
      <c r="H26" s="382"/>
      <c r="I26" s="382"/>
      <c r="J26" s="398"/>
      <c r="K26" s="401"/>
      <c r="L26" s="382"/>
      <c r="M26" s="382"/>
      <c r="N26" s="377"/>
      <c r="O26" s="377"/>
      <c r="P26" s="378"/>
      <c r="Q26" s="236" t="s">
        <v>607</v>
      </c>
      <c r="R26" s="227" t="s">
        <v>158</v>
      </c>
      <c r="S26" s="227" t="s">
        <v>58</v>
      </c>
      <c r="T26" s="227" t="s">
        <v>59</v>
      </c>
      <c r="U26" s="227" t="s">
        <v>60</v>
      </c>
      <c r="V26" s="227" t="s">
        <v>61</v>
      </c>
      <c r="W26" s="227" t="s">
        <v>62</v>
      </c>
      <c r="X26" s="227" t="s">
        <v>75</v>
      </c>
      <c r="Y26" s="227" t="s">
        <v>63</v>
      </c>
      <c r="Z26" s="228">
        <f t="shared" si="14"/>
        <v>100</v>
      </c>
      <c r="AA26" s="229" t="str">
        <f t="shared" si="15"/>
        <v>Fuerte</v>
      </c>
      <c r="AB26" s="228" t="s">
        <v>141</v>
      </c>
      <c r="AC26" s="230">
        <f t="shared" si="16"/>
        <v>200</v>
      </c>
      <c r="AD26" s="231" t="str">
        <f t="shared" si="17"/>
        <v>Fuerte</v>
      </c>
      <c r="AE26" s="387"/>
      <c r="AF26" s="378"/>
      <c r="AG26" s="377"/>
      <c r="AH26" s="377"/>
      <c r="AI26" s="378"/>
      <c r="AJ26" s="378"/>
      <c r="AK26" s="378"/>
      <c r="AL26" s="392"/>
      <c r="AM26" s="266"/>
      <c r="AN26" s="266"/>
      <c r="AO26" s="264"/>
      <c r="AP26" s="172"/>
      <c r="AQ26" s="172"/>
      <c r="AR26" s="264"/>
      <c r="AS26" s="263"/>
      <c r="AT26" s="263"/>
      <c r="AU26" s="264"/>
      <c r="AV26" s="264"/>
      <c r="AW26" s="264"/>
      <c r="AX26" s="265"/>
      <c r="AY26" s="264"/>
      <c r="AZ26" s="264"/>
      <c r="BA26" s="264"/>
      <c r="BB26" s="263"/>
      <c r="BC26" s="263"/>
      <c r="BD26" s="266"/>
      <c r="BE26" s="266"/>
      <c r="BF26" s="267"/>
      <c r="BG26" s="268"/>
      <c r="BH26" s="266"/>
      <c r="BI26" s="266"/>
      <c r="BJ26" s="269"/>
      <c r="BK26" s="263"/>
      <c r="BL26" s="263"/>
      <c r="BM26" s="266"/>
      <c r="BN26" s="266"/>
      <c r="BO26" s="267"/>
      <c r="BP26" s="268"/>
      <c r="BQ26" s="266"/>
      <c r="BR26" s="266"/>
      <c r="BS26" s="269"/>
      <c r="BT26" s="270"/>
      <c r="BU26" s="270"/>
      <c r="BV26" s="270"/>
      <c r="BW26" s="270"/>
      <c r="BX26" s="270"/>
      <c r="BY26" s="270"/>
      <c r="BZ26" s="270"/>
      <c r="CA26" s="270"/>
      <c r="CB26" s="270"/>
      <c r="CC26" s="264"/>
      <c r="CD26" s="264"/>
      <c r="CE26" s="264"/>
      <c r="CF26" s="264"/>
      <c r="CG26" s="264"/>
      <c r="CH26" s="264"/>
      <c r="CI26" s="264"/>
      <c r="CJ26" s="264"/>
      <c r="CK26" s="272"/>
      <c r="CU26" s="381"/>
      <c r="CV26" s="381"/>
      <c r="CZ26" s="381"/>
      <c r="DA26" s="377"/>
      <c r="DB26" s="381"/>
      <c r="DC26" s="377"/>
    </row>
    <row r="27" spans="1:107" s="226" customFormat="1" ht="146.05000000000001" hidden="1" customHeight="1" thickBot="1" x14ac:dyDescent="0.3">
      <c r="A27" s="393"/>
      <c r="B27" s="393"/>
      <c r="C27" s="395"/>
      <c r="D27" s="385"/>
      <c r="E27" s="393"/>
      <c r="F27" s="380"/>
      <c r="G27" s="393"/>
      <c r="H27" s="393"/>
      <c r="I27" s="393"/>
      <c r="J27" s="399"/>
      <c r="K27" s="402"/>
      <c r="L27" s="393"/>
      <c r="M27" s="393"/>
      <c r="N27" s="380"/>
      <c r="O27" s="380"/>
      <c r="P27" s="389"/>
      <c r="Q27" s="236" t="s">
        <v>607</v>
      </c>
      <c r="R27" s="244" t="s">
        <v>223</v>
      </c>
      <c r="S27" s="244" t="s">
        <v>65</v>
      </c>
      <c r="T27" s="244" t="s">
        <v>59</v>
      </c>
      <c r="U27" s="244" t="s">
        <v>60</v>
      </c>
      <c r="V27" s="244" t="s">
        <v>72</v>
      </c>
      <c r="W27" s="244" t="s">
        <v>62</v>
      </c>
      <c r="X27" s="244" t="s">
        <v>75</v>
      </c>
      <c r="Y27" s="244" t="s">
        <v>63</v>
      </c>
      <c r="Z27" s="245">
        <f t="shared" si="14"/>
        <v>80</v>
      </c>
      <c r="AA27" s="246" t="str">
        <f t="shared" si="15"/>
        <v>Débil</v>
      </c>
      <c r="AB27" s="245" t="s">
        <v>15</v>
      </c>
      <c r="AC27" s="247">
        <f t="shared" si="16"/>
        <v>50</v>
      </c>
      <c r="AD27" s="248" t="str">
        <f t="shared" si="17"/>
        <v>Débil</v>
      </c>
      <c r="AE27" s="404"/>
      <c r="AF27" s="389"/>
      <c r="AG27" s="380"/>
      <c r="AH27" s="380"/>
      <c r="AI27" s="389"/>
      <c r="AJ27" s="389"/>
      <c r="AK27" s="389"/>
      <c r="AL27" s="392"/>
      <c r="AM27" s="286"/>
      <c r="AN27" s="286"/>
      <c r="AO27" s="233"/>
      <c r="AP27" s="175"/>
      <c r="AQ27" s="175"/>
      <c r="AR27" s="233"/>
      <c r="AS27" s="287"/>
      <c r="AT27" s="287"/>
      <c r="AU27" s="233"/>
      <c r="AV27" s="233"/>
      <c r="AW27" s="233"/>
      <c r="AX27" s="234"/>
      <c r="AY27" s="233"/>
      <c r="AZ27" s="233"/>
      <c r="BA27" s="233"/>
      <c r="BB27" s="287"/>
      <c r="BC27" s="287"/>
      <c r="BD27" s="286"/>
      <c r="BE27" s="286"/>
      <c r="BF27" s="245"/>
      <c r="BG27" s="238"/>
      <c r="BH27" s="286"/>
      <c r="BI27" s="286"/>
      <c r="BJ27" s="288"/>
      <c r="BK27" s="287"/>
      <c r="BL27" s="287"/>
      <c r="BM27" s="286"/>
      <c r="BN27" s="286"/>
      <c r="BO27" s="245"/>
      <c r="BP27" s="238"/>
      <c r="BQ27" s="286"/>
      <c r="BR27" s="286"/>
      <c r="BS27" s="288"/>
      <c r="BT27" s="289"/>
      <c r="BU27" s="289"/>
      <c r="BV27" s="289"/>
      <c r="BW27" s="289"/>
      <c r="BX27" s="289"/>
      <c r="BY27" s="289"/>
      <c r="BZ27" s="289"/>
      <c r="CA27" s="289"/>
      <c r="CB27" s="289"/>
      <c r="CC27" s="233"/>
      <c r="CD27" s="233"/>
      <c r="CE27" s="233"/>
      <c r="CF27" s="233"/>
      <c r="CG27" s="233"/>
      <c r="CH27" s="233"/>
      <c r="CI27" s="233"/>
      <c r="CJ27" s="233"/>
      <c r="CK27" s="290"/>
      <c r="CU27" s="381"/>
      <c r="CV27" s="381"/>
      <c r="CZ27" s="381"/>
      <c r="DA27" s="377"/>
      <c r="DB27" s="381"/>
      <c r="DC27" s="377"/>
    </row>
    <row r="28" spans="1:107" s="226" customFormat="1" ht="74.25" hidden="1" customHeight="1" x14ac:dyDescent="0.25">
      <c r="A28" s="382"/>
      <c r="B28" s="382"/>
      <c r="C28" s="377"/>
      <c r="D28" s="383"/>
      <c r="E28" s="382"/>
      <c r="F28" s="377"/>
      <c r="G28" s="377"/>
      <c r="H28" s="377"/>
      <c r="I28" s="377"/>
      <c r="J28" s="377"/>
      <c r="K28" s="377"/>
      <c r="L28" s="386"/>
      <c r="M28" s="386"/>
      <c r="N28" s="377" t="s">
        <v>9</v>
      </c>
      <c r="O28" s="377" t="s">
        <v>13</v>
      </c>
      <c r="P28" s="378" t="str">
        <f>INDEX(Validacion!$C$15:$G$19,'Gestion comunicaciones'!CU28:CU30,'Gestion comunicaciones'!CV28:CV30)</f>
        <v>Extrema</v>
      </c>
      <c r="Q28" s="236" t="s">
        <v>607</v>
      </c>
      <c r="R28" s="227" t="s">
        <v>158</v>
      </c>
      <c r="S28" s="227" t="s">
        <v>65</v>
      </c>
      <c r="T28" s="227" t="s">
        <v>59</v>
      </c>
      <c r="U28" s="227" t="s">
        <v>60</v>
      </c>
      <c r="V28" s="227" t="s">
        <v>73</v>
      </c>
      <c r="W28" s="227" t="s">
        <v>74</v>
      </c>
      <c r="X28" s="227" t="s">
        <v>75</v>
      </c>
      <c r="Y28" s="227" t="s">
        <v>63</v>
      </c>
      <c r="Z28" s="228">
        <f t="shared" ref="Z28:Z30" si="18">IF(S28="Asignado",15,0)+IF(T28="Adecuado",15,0)+IF(U28="Oportuna",15,0)+IF(V28="Prevenir",15,IF(V28="Detectar",10,0))+IF(W28="Confiable",15,0)+IF(X28="Se investigan y resuelven oportunamente",15,0)+IF(Y28="Completa",10,IF(Y28="Incompleta",5,0))</f>
        <v>55</v>
      </c>
      <c r="AA28" s="229" t="str">
        <f t="shared" ref="AA28:AA30" si="19">IF(Z28&gt;=96,"Fuerte",IF(OR(Z28=95,Z28&gt;=86),"Moderado","Débil"))</f>
        <v>Débil</v>
      </c>
      <c r="AB28" s="228" t="s">
        <v>133</v>
      </c>
      <c r="AC28" s="230">
        <f t="shared" ref="AC28:AC30" si="20">IF(AA28="Fuerte",100,IF(AA28="Moderado",50,0))+IF(AB28="Fuerte",100,IF(AB28="Moderado",50,0))</f>
        <v>0</v>
      </c>
      <c r="AD28" s="231" t="str">
        <f t="shared" ref="AD28:AD30" si="21">IF(AND(AA28="Moderado",AB28="Moderado",AC28=100),"Moderado",IF(AC28=200,"Fuerte",IF(OR(AC28=150,),"Moderado","Débil")))</f>
        <v>Débil</v>
      </c>
      <c r="AE28" s="387">
        <f>(IF(AD28="Fuerte",100,IF(AD28="Moderado",50,0))+IF(AD29="Fuerte",100,IF(AD29="Moderado",50,0))+(IF(AD30="Fuerte",100,IF(AD30="Moderado",50,0)))/3)</f>
        <v>100</v>
      </c>
      <c r="AF28" s="378" t="str">
        <f>IF(AE28&gt;=100,"Fuerte",IF(OR(AE28=99,AE28&gt;=50),"Moderado","Débil"))</f>
        <v>Fuerte</v>
      </c>
      <c r="AG28" s="377" t="s">
        <v>151</v>
      </c>
      <c r="AH28" s="377" t="s">
        <v>152</v>
      </c>
      <c r="AI28" s="378" t="s">
        <v>8</v>
      </c>
      <c r="AJ28" s="378" t="s">
        <v>14</v>
      </c>
      <c r="AK28" s="378" t="str">
        <f>INDEX(Validacion!$C$15:$G$19,'Gestion comunicaciones'!CZ28:CZ30,'Gestion comunicaciones'!DB28:DB30)</f>
        <v>Extrema</v>
      </c>
      <c r="AL28" s="379"/>
      <c r="AM28" s="236"/>
      <c r="AN28" s="236"/>
      <c r="AO28" s="241"/>
      <c r="AP28" s="84"/>
      <c r="AQ28" s="84"/>
      <c r="AR28" s="241"/>
      <c r="AS28" s="232"/>
      <c r="AT28" s="232"/>
      <c r="AU28" s="241"/>
      <c r="AV28" s="241"/>
      <c r="AW28" s="241"/>
      <c r="AX28" s="273"/>
      <c r="AY28" s="241"/>
      <c r="AZ28" s="241"/>
      <c r="BA28" s="241"/>
      <c r="BB28" s="232"/>
      <c r="BC28" s="232"/>
      <c r="BD28" s="236"/>
      <c r="BE28" s="236"/>
      <c r="BF28" s="228"/>
      <c r="BG28" s="274"/>
      <c r="BH28" s="236"/>
      <c r="BI28" s="236"/>
      <c r="BJ28" s="275"/>
      <c r="BK28" s="232"/>
      <c r="BL28" s="232"/>
      <c r="BM28" s="236"/>
      <c r="BN28" s="236"/>
      <c r="BO28" s="228"/>
      <c r="BP28" s="274"/>
      <c r="BQ28" s="236"/>
      <c r="BR28" s="236"/>
      <c r="BS28" s="275"/>
      <c r="BT28" s="240"/>
      <c r="BU28" s="240"/>
      <c r="BV28" s="240"/>
      <c r="BW28" s="240"/>
      <c r="BX28" s="240"/>
      <c r="BY28" s="240"/>
      <c r="BZ28" s="240"/>
      <c r="CA28" s="240"/>
      <c r="CB28" s="240"/>
      <c r="CC28" s="241"/>
      <c r="CD28" s="241"/>
      <c r="CE28" s="241"/>
      <c r="CF28" s="241"/>
      <c r="CG28" s="241"/>
      <c r="CH28" s="241"/>
      <c r="CI28" s="241"/>
      <c r="CJ28" s="241"/>
      <c r="CK28" s="241"/>
      <c r="CU28" s="380">
        <f>VLOOKUP(N28,Validacion!$I$15:$M$19,2,FALSE)</f>
        <v>3</v>
      </c>
      <c r="CV28" s="380">
        <f>VLOOKUP(O28,Validacion!$I$23:$J$27,2,FALSE)</f>
        <v>5</v>
      </c>
      <c r="CZ28" s="380">
        <f>VLOOKUP($AI28,Validacion!$I$15:$M$19,2,FALSE)</f>
        <v>4</v>
      </c>
      <c r="DA28" s="377"/>
      <c r="DB28" s="380">
        <f>VLOOKUP($AJ28,Validacion!$I$23:$J$27,2,FALSE)</f>
        <v>4</v>
      </c>
      <c r="DC28" s="377"/>
    </row>
    <row r="29" spans="1:107" s="226" customFormat="1" ht="74.25" hidden="1" customHeight="1" x14ac:dyDescent="0.25">
      <c r="A29" s="382"/>
      <c r="B29" s="382"/>
      <c r="C29" s="377"/>
      <c r="D29" s="384"/>
      <c r="E29" s="382"/>
      <c r="F29" s="377"/>
      <c r="G29" s="377"/>
      <c r="H29" s="377"/>
      <c r="I29" s="377"/>
      <c r="J29" s="377"/>
      <c r="K29" s="377"/>
      <c r="L29" s="386"/>
      <c r="M29" s="386"/>
      <c r="N29" s="377"/>
      <c r="O29" s="377"/>
      <c r="P29" s="378"/>
      <c r="Q29" s="236" t="s">
        <v>607</v>
      </c>
      <c r="R29" s="227" t="s">
        <v>158</v>
      </c>
      <c r="S29" s="227" t="s">
        <v>58</v>
      </c>
      <c r="T29" s="227" t="s">
        <v>59</v>
      </c>
      <c r="U29" s="227" t="s">
        <v>60</v>
      </c>
      <c r="V29" s="227" t="s">
        <v>61</v>
      </c>
      <c r="W29" s="227" t="s">
        <v>62</v>
      </c>
      <c r="X29" s="227" t="s">
        <v>75</v>
      </c>
      <c r="Y29" s="227" t="s">
        <v>63</v>
      </c>
      <c r="Z29" s="228">
        <f t="shared" si="18"/>
        <v>100</v>
      </c>
      <c r="AA29" s="229" t="str">
        <f t="shared" si="19"/>
        <v>Fuerte</v>
      </c>
      <c r="AB29" s="228" t="s">
        <v>141</v>
      </c>
      <c r="AC29" s="230">
        <f t="shared" si="20"/>
        <v>200</v>
      </c>
      <c r="AD29" s="231" t="str">
        <f t="shared" si="21"/>
        <v>Fuerte</v>
      </c>
      <c r="AE29" s="387"/>
      <c r="AF29" s="378"/>
      <c r="AG29" s="377"/>
      <c r="AH29" s="377"/>
      <c r="AI29" s="378"/>
      <c r="AJ29" s="378"/>
      <c r="AK29" s="378"/>
      <c r="AL29" s="379"/>
      <c r="AM29" s="236"/>
      <c r="AN29" s="236"/>
      <c r="AO29" s="241"/>
      <c r="AP29" s="84"/>
      <c r="AQ29" s="84"/>
      <c r="AR29" s="241"/>
      <c r="AS29" s="232"/>
      <c r="AT29" s="232"/>
      <c r="AU29" s="241"/>
      <c r="AV29" s="241"/>
      <c r="AW29" s="241"/>
      <c r="AX29" s="273"/>
      <c r="AY29" s="241"/>
      <c r="AZ29" s="241"/>
      <c r="BA29" s="241"/>
      <c r="BB29" s="232"/>
      <c r="BC29" s="232"/>
      <c r="BD29" s="236"/>
      <c r="BE29" s="236"/>
      <c r="BF29" s="228"/>
      <c r="BG29" s="274"/>
      <c r="BH29" s="236"/>
      <c r="BI29" s="236"/>
      <c r="BJ29" s="275"/>
      <c r="BK29" s="232"/>
      <c r="BL29" s="232"/>
      <c r="BM29" s="236"/>
      <c r="BN29" s="236"/>
      <c r="BO29" s="228"/>
      <c r="BP29" s="274"/>
      <c r="BQ29" s="236"/>
      <c r="BR29" s="236"/>
      <c r="BS29" s="275"/>
      <c r="BT29" s="240"/>
      <c r="BU29" s="240"/>
      <c r="BV29" s="240"/>
      <c r="BW29" s="240"/>
      <c r="BX29" s="240"/>
      <c r="BY29" s="240"/>
      <c r="BZ29" s="240"/>
      <c r="CA29" s="240"/>
      <c r="CB29" s="240"/>
      <c r="CC29" s="241"/>
      <c r="CD29" s="241"/>
      <c r="CE29" s="241"/>
      <c r="CF29" s="241"/>
      <c r="CG29" s="241"/>
      <c r="CH29" s="241"/>
      <c r="CI29" s="241"/>
      <c r="CJ29" s="241"/>
      <c r="CK29" s="241"/>
      <c r="CU29" s="381"/>
      <c r="CV29" s="381"/>
      <c r="CZ29" s="381"/>
      <c r="DA29" s="377"/>
      <c r="DB29" s="381"/>
      <c r="DC29" s="377"/>
    </row>
    <row r="30" spans="1:107" s="226" customFormat="1" ht="160.30000000000001" hidden="1" customHeight="1" x14ac:dyDescent="0.25">
      <c r="A30" s="382"/>
      <c r="B30" s="382"/>
      <c r="C30" s="377"/>
      <c r="D30" s="385"/>
      <c r="E30" s="382"/>
      <c r="F30" s="377"/>
      <c r="G30" s="377"/>
      <c r="H30" s="377"/>
      <c r="I30" s="377"/>
      <c r="J30" s="377"/>
      <c r="K30" s="377"/>
      <c r="L30" s="386"/>
      <c r="M30" s="386"/>
      <c r="N30" s="377"/>
      <c r="O30" s="377"/>
      <c r="P30" s="378"/>
      <c r="Q30" s="286" t="s">
        <v>607</v>
      </c>
      <c r="R30" s="244" t="s">
        <v>223</v>
      </c>
      <c r="S30" s="244" t="s">
        <v>65</v>
      </c>
      <c r="T30" s="244" t="s">
        <v>59</v>
      </c>
      <c r="U30" s="244" t="s">
        <v>60</v>
      </c>
      <c r="V30" s="244" t="s">
        <v>72</v>
      </c>
      <c r="W30" s="244" t="s">
        <v>62</v>
      </c>
      <c r="X30" s="244" t="s">
        <v>75</v>
      </c>
      <c r="Y30" s="244" t="s">
        <v>63</v>
      </c>
      <c r="Z30" s="295">
        <f t="shared" si="18"/>
        <v>80</v>
      </c>
      <c r="AA30" s="297" t="str">
        <f t="shared" si="19"/>
        <v>Débil</v>
      </c>
      <c r="AB30" s="295" t="s">
        <v>15</v>
      </c>
      <c r="AC30" s="247">
        <f t="shared" si="20"/>
        <v>50</v>
      </c>
      <c r="AD30" s="248" t="str">
        <f t="shared" si="21"/>
        <v>Débil</v>
      </c>
      <c r="AE30" s="387"/>
      <c r="AF30" s="378"/>
      <c r="AG30" s="377"/>
      <c r="AH30" s="377"/>
      <c r="AI30" s="378"/>
      <c r="AJ30" s="378"/>
      <c r="AK30" s="378"/>
      <c r="AL30" s="379"/>
      <c r="AM30" s="286"/>
      <c r="AN30" s="286"/>
      <c r="AO30" s="296"/>
      <c r="AP30" s="175"/>
      <c r="AQ30" s="175"/>
      <c r="AR30" s="296"/>
      <c r="AS30" s="287"/>
      <c r="AT30" s="287"/>
      <c r="AU30" s="296"/>
      <c r="AV30" s="296"/>
      <c r="AW30" s="296"/>
      <c r="AX30" s="234"/>
      <c r="AY30" s="296"/>
      <c r="AZ30" s="296"/>
      <c r="BA30" s="296"/>
      <c r="BB30" s="287"/>
      <c r="BC30" s="287"/>
      <c r="BD30" s="286"/>
      <c r="BE30" s="286"/>
      <c r="BF30" s="295"/>
      <c r="BG30" s="238"/>
      <c r="BH30" s="286"/>
      <c r="BI30" s="286"/>
      <c r="BJ30" s="293"/>
      <c r="BK30" s="287"/>
      <c r="BL30" s="287"/>
      <c r="BM30" s="286"/>
      <c r="BN30" s="286"/>
      <c r="BO30" s="295"/>
      <c r="BP30" s="238"/>
      <c r="BQ30" s="286"/>
      <c r="BR30" s="286"/>
      <c r="BS30" s="293"/>
      <c r="BT30" s="289"/>
      <c r="BU30" s="289"/>
      <c r="BV30" s="289"/>
      <c r="BW30" s="289"/>
      <c r="BX30" s="289"/>
      <c r="BY30" s="289"/>
      <c r="BZ30" s="289"/>
      <c r="CA30" s="289"/>
      <c r="CB30" s="289"/>
      <c r="CC30" s="296"/>
      <c r="CD30" s="296"/>
      <c r="CE30" s="296"/>
      <c r="CF30" s="296"/>
      <c r="CG30" s="296"/>
      <c r="CH30" s="296"/>
      <c r="CI30" s="296"/>
      <c r="CJ30" s="296"/>
      <c r="CK30" s="296"/>
      <c r="CU30" s="381"/>
      <c r="CV30" s="381"/>
      <c r="CZ30" s="381"/>
      <c r="DA30" s="377"/>
      <c r="DB30" s="381"/>
      <c r="DC30" s="377"/>
    </row>
    <row r="31" spans="1:107" s="306" customFormat="1" ht="26.5" customHeight="1" x14ac:dyDescent="0.25">
      <c r="F31" s="309"/>
      <c r="G31" s="309"/>
      <c r="H31" s="309"/>
      <c r="I31" s="309"/>
      <c r="J31" s="309"/>
      <c r="K31" s="309"/>
      <c r="L31" s="309"/>
      <c r="M31" s="309"/>
      <c r="N31" s="310"/>
      <c r="O31" s="310"/>
      <c r="P31" s="311"/>
      <c r="AC31" s="310"/>
      <c r="AD31" s="310"/>
      <c r="AE31" s="310"/>
      <c r="AI31" s="310"/>
      <c r="AJ31" s="310"/>
      <c r="AK31" s="310"/>
      <c r="AO31" s="309"/>
      <c r="AP31" s="310"/>
      <c r="AQ31" s="310"/>
      <c r="AS31" s="309"/>
      <c r="AT31" s="309"/>
      <c r="BB31" s="309"/>
      <c r="BC31" s="309"/>
    </row>
    <row r="32" spans="1:107" ht="32.950000000000003" customHeight="1" x14ac:dyDescent="0.25">
      <c r="A32" s="305"/>
      <c r="B32" s="305"/>
      <c r="C32" s="305"/>
      <c r="D32" s="439" t="s">
        <v>42</v>
      </c>
      <c r="E32" s="439"/>
      <c r="F32" s="439"/>
      <c r="G32" s="307"/>
      <c r="H32" s="307"/>
      <c r="I32" s="307"/>
      <c r="J32" s="312"/>
      <c r="K32" s="323"/>
      <c r="L32" s="308"/>
      <c r="M32" s="316"/>
      <c r="N32" s="277"/>
      <c r="O32" s="277"/>
      <c r="P32" s="277"/>
      <c r="Q32" s="305"/>
      <c r="R32" s="305"/>
      <c r="S32" s="305"/>
      <c r="T32" s="305"/>
      <c r="U32" s="305"/>
      <c r="V32" s="305"/>
      <c r="W32" s="305"/>
      <c r="X32" s="305"/>
      <c r="Y32" s="305"/>
      <c r="Z32" s="305"/>
      <c r="AA32" s="305"/>
      <c r="AB32" s="305"/>
      <c r="AC32" s="277"/>
      <c r="AD32" s="277"/>
      <c r="AE32" s="277"/>
      <c r="AF32" s="305"/>
      <c r="AG32" s="305"/>
      <c r="AH32" s="305"/>
      <c r="AI32" s="277"/>
      <c r="AJ32" s="277"/>
      <c r="AK32" s="277"/>
      <c r="AL32" s="305"/>
      <c r="AM32" s="305"/>
      <c r="AN32" s="305"/>
      <c r="AO32" s="308"/>
      <c r="AP32" s="277"/>
      <c r="AQ32" s="277"/>
      <c r="AR32" s="305"/>
      <c r="AS32" s="308"/>
      <c r="AT32" s="308"/>
      <c r="AU32" s="305"/>
      <c r="AV32" s="305"/>
      <c r="AW32" s="305"/>
      <c r="AX32" s="305"/>
      <c r="AY32" s="305"/>
      <c r="AZ32" s="305"/>
      <c r="BA32" s="305"/>
      <c r="BB32" s="308"/>
      <c r="BC32" s="308"/>
      <c r="BD32" s="305"/>
      <c r="BE32" s="305"/>
      <c r="BF32" s="305"/>
      <c r="BG32" s="305"/>
      <c r="BH32" s="305"/>
      <c r="BI32" s="305"/>
      <c r="BJ32" s="305"/>
      <c r="BK32" s="305"/>
      <c r="BL32" s="305"/>
      <c r="BM32" s="305"/>
      <c r="BN32" s="305"/>
      <c r="BO32" s="305"/>
      <c r="BP32" s="305"/>
      <c r="BQ32" s="305"/>
      <c r="BR32" s="305"/>
      <c r="BS32" s="305"/>
      <c r="BT32" s="305"/>
      <c r="BU32" s="305"/>
      <c r="BV32" s="305"/>
      <c r="BW32" s="305"/>
      <c r="BX32" s="305"/>
      <c r="BY32" s="305"/>
      <c r="BZ32" s="305"/>
      <c r="CA32" s="305"/>
      <c r="CB32" s="305"/>
      <c r="CC32" s="305"/>
      <c r="CD32" s="305"/>
      <c r="CE32" s="305"/>
      <c r="CF32" s="305"/>
      <c r="CG32" s="305"/>
      <c r="CH32" s="305"/>
      <c r="CI32" s="305"/>
      <c r="CJ32" s="305"/>
      <c r="CK32" s="305"/>
    </row>
    <row r="33" spans="1:125" s="292" customFormat="1" ht="32.950000000000003" customHeight="1" x14ac:dyDescent="0.25">
      <c r="A33" s="305"/>
      <c r="B33" s="305"/>
      <c r="C33" s="305"/>
      <c r="D33" s="321" t="s">
        <v>43</v>
      </c>
      <c r="E33" s="321" t="s">
        <v>44</v>
      </c>
      <c r="F33" s="321" t="s">
        <v>45</v>
      </c>
      <c r="G33" s="291"/>
      <c r="H33" s="291"/>
      <c r="I33" s="291"/>
      <c r="J33" s="313"/>
      <c r="K33" s="323"/>
      <c r="L33" s="277"/>
      <c r="M33" s="316"/>
      <c r="N33" s="277"/>
      <c r="O33" s="277"/>
      <c r="P33" s="277"/>
      <c r="Q33" s="305"/>
      <c r="R33" s="305"/>
      <c r="S33" s="305"/>
      <c r="T33" s="305"/>
      <c r="U33" s="305"/>
      <c r="V33" s="305"/>
      <c r="W33" s="305"/>
      <c r="X33" s="305"/>
      <c r="Y33" s="305"/>
      <c r="Z33" s="305"/>
      <c r="AA33" s="305"/>
      <c r="AB33" s="305"/>
      <c r="AC33" s="277"/>
      <c r="AD33" s="277"/>
      <c r="AE33" s="277"/>
      <c r="AF33" s="305"/>
      <c r="AG33" s="305"/>
      <c r="AH33" s="305"/>
      <c r="AI33" s="277"/>
      <c r="AJ33" s="277"/>
      <c r="AK33" s="277"/>
      <c r="AL33" s="305"/>
      <c r="AM33" s="305"/>
      <c r="AN33" s="305"/>
      <c r="AO33" s="308"/>
      <c r="AP33" s="277"/>
      <c r="AQ33" s="277"/>
      <c r="AR33" s="305"/>
      <c r="AS33" s="308"/>
      <c r="AT33" s="308"/>
      <c r="AU33" s="305"/>
      <c r="AV33" s="305"/>
      <c r="AW33" s="305"/>
      <c r="AX33" s="305"/>
      <c r="AY33" s="305"/>
      <c r="AZ33" s="305"/>
      <c r="BA33" s="305"/>
      <c r="BB33" s="308"/>
      <c r="BC33" s="308"/>
      <c r="BD33" s="305"/>
      <c r="BE33" s="305"/>
      <c r="BF33" s="305"/>
      <c r="BG33" s="305"/>
      <c r="BH33" s="305"/>
      <c r="BI33" s="305"/>
      <c r="BJ33" s="305"/>
      <c r="BK33" s="305"/>
      <c r="BL33" s="305"/>
      <c r="BM33" s="305"/>
      <c r="BN33" s="305"/>
      <c r="BO33" s="305"/>
      <c r="BP33" s="305"/>
      <c r="BQ33" s="305"/>
      <c r="BR33" s="305"/>
      <c r="BS33" s="305"/>
      <c r="BT33" s="305"/>
      <c r="BU33" s="305"/>
      <c r="BV33" s="305"/>
      <c r="BW33" s="305"/>
      <c r="BX33" s="305"/>
      <c r="BY33" s="305"/>
      <c r="BZ33" s="305"/>
      <c r="CA33" s="305"/>
      <c r="CB33" s="305"/>
      <c r="CC33" s="305"/>
      <c r="CD33" s="305"/>
      <c r="CE33" s="305"/>
      <c r="CF33" s="305"/>
      <c r="CG33" s="305"/>
      <c r="CH33" s="305"/>
      <c r="CI33" s="305"/>
      <c r="CJ33" s="305"/>
      <c r="CK33" s="305"/>
      <c r="CL33" s="186"/>
      <c r="CM33" s="186"/>
      <c r="CN33" s="186"/>
      <c r="CO33" s="186"/>
      <c r="CP33" s="186"/>
      <c r="CQ33" s="186"/>
      <c r="CR33" s="186"/>
      <c r="CS33" s="186"/>
      <c r="CT33" s="186"/>
      <c r="CU33" s="186"/>
      <c r="CV33" s="186"/>
      <c r="CW33" s="186"/>
      <c r="CX33" s="186"/>
      <c r="CY33" s="186"/>
      <c r="CZ33" s="186"/>
      <c r="DA33" s="186"/>
      <c r="DB33" s="186"/>
      <c r="DC33" s="186"/>
      <c r="DD33" s="186"/>
      <c r="DE33" s="186"/>
      <c r="DF33" s="186"/>
      <c r="DG33" s="186"/>
      <c r="DH33" s="186"/>
      <c r="DI33" s="186"/>
      <c r="DJ33" s="186"/>
      <c r="DK33" s="186"/>
      <c r="DL33" s="186"/>
      <c r="DM33" s="186"/>
      <c r="DN33" s="186"/>
      <c r="DO33" s="186"/>
      <c r="DP33" s="186"/>
      <c r="DQ33" s="186"/>
      <c r="DR33" s="186"/>
      <c r="DS33" s="186"/>
      <c r="DT33" s="186"/>
      <c r="DU33" s="186"/>
    </row>
    <row r="34" spans="1:125" s="292" customFormat="1" ht="59.3" customHeight="1" x14ac:dyDescent="0.25">
      <c r="A34" s="305"/>
      <c r="B34" s="305"/>
      <c r="C34" s="305"/>
      <c r="D34" s="322">
        <v>1</v>
      </c>
      <c r="E34" s="17" t="s">
        <v>672</v>
      </c>
      <c r="F34" s="322" t="s">
        <v>673</v>
      </c>
      <c r="G34" s="275"/>
      <c r="H34" s="275"/>
      <c r="I34" s="275"/>
      <c r="J34" s="314"/>
      <c r="K34" s="324"/>
      <c r="L34" s="277"/>
      <c r="M34" s="308"/>
      <c r="N34" s="277"/>
      <c r="O34" s="277"/>
      <c r="P34" s="277"/>
      <c r="Q34" s="305"/>
      <c r="R34" s="305"/>
      <c r="S34" s="305"/>
      <c r="T34" s="305"/>
      <c r="U34" s="305"/>
      <c r="V34" s="305"/>
      <c r="W34" s="305"/>
      <c r="X34" s="305"/>
      <c r="Y34" s="305"/>
      <c r="Z34" s="305"/>
      <c r="AA34" s="305"/>
      <c r="AB34" s="305"/>
      <c r="AC34" s="277"/>
      <c r="AD34" s="277"/>
      <c r="AE34" s="277"/>
      <c r="AF34" s="305"/>
      <c r="AG34" s="305"/>
      <c r="AH34" s="305"/>
      <c r="AI34" s="277"/>
      <c r="AJ34" s="277"/>
      <c r="AK34" s="277"/>
      <c r="AL34" s="305"/>
      <c r="AM34" s="305"/>
      <c r="AN34" s="305"/>
      <c r="AO34" s="308"/>
      <c r="AP34" s="277"/>
      <c r="AQ34" s="277"/>
      <c r="AR34" s="305"/>
      <c r="AS34" s="308"/>
      <c r="AT34" s="308"/>
      <c r="AU34" s="305"/>
      <c r="AV34" s="305"/>
      <c r="AW34" s="305"/>
      <c r="AX34" s="305"/>
      <c r="AY34" s="305"/>
      <c r="AZ34" s="305"/>
      <c r="BA34" s="305"/>
      <c r="BB34" s="308"/>
      <c r="BC34" s="308"/>
      <c r="BD34" s="305"/>
      <c r="BE34" s="305"/>
      <c r="BF34" s="305"/>
      <c r="BG34" s="305"/>
      <c r="BH34" s="305"/>
      <c r="BI34" s="305"/>
      <c r="BJ34" s="305"/>
      <c r="BK34" s="305"/>
      <c r="BL34" s="305"/>
      <c r="BM34" s="305"/>
      <c r="BN34" s="305"/>
      <c r="BO34" s="305"/>
      <c r="BP34" s="305"/>
      <c r="BQ34" s="305"/>
      <c r="BR34" s="305"/>
      <c r="BS34" s="305"/>
      <c r="BT34" s="305"/>
      <c r="BU34" s="305"/>
      <c r="BV34" s="305"/>
      <c r="BW34" s="305"/>
      <c r="BX34" s="305"/>
      <c r="BY34" s="305"/>
      <c r="BZ34" s="305"/>
      <c r="CA34" s="305"/>
      <c r="CB34" s="305"/>
      <c r="CC34" s="305"/>
      <c r="CD34" s="305"/>
      <c r="CE34" s="305"/>
      <c r="CF34" s="305"/>
      <c r="CG34" s="305"/>
      <c r="CH34" s="305"/>
      <c r="CI34" s="305"/>
      <c r="CJ34" s="305"/>
      <c r="CK34" s="305"/>
      <c r="CL34" s="186"/>
      <c r="CM34" s="186"/>
      <c r="CN34" s="186"/>
      <c r="CO34" s="186"/>
      <c r="CP34" s="186"/>
      <c r="CQ34" s="186"/>
      <c r="CR34" s="186"/>
      <c r="CS34" s="186"/>
      <c r="CT34" s="186"/>
      <c r="CU34" s="186"/>
      <c r="CV34" s="186"/>
      <c r="CW34" s="186"/>
      <c r="CX34" s="186"/>
      <c r="CY34" s="186"/>
      <c r="CZ34" s="186"/>
      <c r="DA34" s="186"/>
      <c r="DB34" s="186"/>
      <c r="DC34" s="186"/>
      <c r="DD34" s="186"/>
      <c r="DE34" s="186"/>
      <c r="DF34" s="186"/>
      <c r="DG34" s="186"/>
      <c r="DH34" s="186"/>
      <c r="DI34" s="186"/>
      <c r="DJ34" s="186"/>
      <c r="DK34" s="186"/>
      <c r="DL34" s="186"/>
      <c r="DM34" s="186"/>
      <c r="DN34" s="186"/>
      <c r="DO34" s="186"/>
      <c r="DP34" s="186"/>
      <c r="DQ34" s="186"/>
      <c r="DR34" s="186"/>
      <c r="DS34" s="186"/>
      <c r="DT34" s="186"/>
      <c r="DU34" s="186"/>
    </row>
    <row r="35" spans="1:125" s="292" customFormat="1" ht="59.3" customHeight="1" x14ac:dyDescent="0.25">
      <c r="A35" s="305"/>
      <c r="B35" s="305"/>
      <c r="C35" s="305"/>
      <c r="D35" s="322">
        <v>2</v>
      </c>
      <c r="E35" s="17" t="s">
        <v>697</v>
      </c>
      <c r="F35" s="322" t="s">
        <v>674</v>
      </c>
      <c r="G35" s="275"/>
      <c r="H35" s="275"/>
      <c r="I35" s="275"/>
      <c r="J35" s="314"/>
      <c r="K35" s="324"/>
      <c r="L35" s="277"/>
      <c r="M35" s="308"/>
      <c r="N35" s="277"/>
      <c r="O35" s="277"/>
      <c r="P35" s="277"/>
      <c r="Q35" s="305"/>
      <c r="R35" s="305"/>
      <c r="S35" s="305"/>
      <c r="T35" s="305"/>
      <c r="U35" s="305"/>
      <c r="V35" s="305"/>
      <c r="W35" s="305"/>
      <c r="X35" s="305"/>
      <c r="Y35" s="305"/>
      <c r="Z35" s="305"/>
      <c r="AA35" s="305"/>
      <c r="AB35" s="305"/>
      <c r="AC35" s="277"/>
      <c r="AD35" s="277"/>
      <c r="AE35" s="277"/>
      <c r="AF35" s="305"/>
      <c r="AG35" s="305"/>
      <c r="AH35" s="305"/>
      <c r="AI35" s="277"/>
      <c r="AJ35" s="277"/>
      <c r="AK35" s="277"/>
      <c r="AL35" s="305"/>
      <c r="AM35" s="305"/>
      <c r="AN35" s="305"/>
      <c r="AO35" s="308"/>
      <c r="AP35" s="277"/>
      <c r="AQ35" s="277"/>
      <c r="AR35" s="305"/>
      <c r="AS35" s="308"/>
      <c r="AT35" s="308"/>
      <c r="AU35" s="305"/>
      <c r="AV35" s="305"/>
      <c r="AW35" s="305"/>
      <c r="AX35" s="305"/>
      <c r="AY35" s="305"/>
      <c r="AZ35" s="305"/>
      <c r="BA35" s="305"/>
      <c r="BB35" s="308"/>
      <c r="BC35" s="308"/>
      <c r="BD35" s="305"/>
      <c r="BE35" s="305"/>
      <c r="BF35" s="305"/>
      <c r="BG35" s="305"/>
      <c r="BH35" s="305"/>
      <c r="BI35" s="305"/>
      <c r="BJ35" s="305"/>
      <c r="BK35" s="305"/>
      <c r="BL35" s="305"/>
      <c r="BM35" s="305"/>
      <c r="BN35" s="305"/>
      <c r="BO35" s="305"/>
      <c r="BP35" s="305"/>
      <c r="BQ35" s="305"/>
      <c r="BR35" s="305"/>
      <c r="BS35" s="305"/>
      <c r="BT35" s="305"/>
      <c r="BU35" s="305"/>
      <c r="BV35" s="305"/>
      <c r="BW35" s="305"/>
      <c r="BX35" s="305"/>
      <c r="BY35" s="305"/>
      <c r="BZ35" s="305"/>
      <c r="CA35" s="305"/>
      <c r="CB35" s="305"/>
      <c r="CC35" s="305"/>
      <c r="CD35" s="305"/>
      <c r="CE35" s="305"/>
      <c r="CF35" s="305"/>
      <c r="CG35" s="305"/>
      <c r="CH35" s="305"/>
      <c r="CI35" s="305"/>
      <c r="CJ35" s="305"/>
      <c r="CK35" s="305"/>
      <c r="CL35" s="186"/>
      <c r="CM35" s="186"/>
      <c r="CN35" s="186"/>
      <c r="CO35" s="186"/>
      <c r="CP35" s="186"/>
      <c r="CQ35" s="186"/>
      <c r="CR35" s="186"/>
      <c r="CS35" s="186"/>
      <c r="CT35" s="186"/>
      <c r="CU35" s="186"/>
      <c r="CV35" s="186"/>
      <c r="CW35" s="186"/>
      <c r="CX35" s="186"/>
      <c r="CY35" s="186"/>
      <c r="CZ35" s="186"/>
      <c r="DA35" s="186"/>
      <c r="DB35" s="186"/>
      <c r="DC35" s="186"/>
      <c r="DD35" s="186"/>
      <c r="DE35" s="186"/>
      <c r="DF35" s="186"/>
      <c r="DG35" s="186"/>
      <c r="DH35" s="186"/>
      <c r="DI35" s="186"/>
      <c r="DJ35" s="186"/>
      <c r="DK35" s="186"/>
      <c r="DL35" s="186"/>
      <c r="DM35" s="186"/>
      <c r="DN35" s="186"/>
      <c r="DO35" s="186"/>
      <c r="DP35" s="186"/>
      <c r="DQ35" s="186"/>
      <c r="DR35" s="186"/>
      <c r="DS35" s="186"/>
      <c r="DT35" s="186"/>
      <c r="DU35" s="186"/>
    </row>
    <row r="36" spans="1:125" s="292" customFormat="1" ht="59.3" customHeight="1" x14ac:dyDescent="0.25">
      <c r="A36" s="305"/>
      <c r="B36" s="305"/>
      <c r="C36" s="305"/>
      <c r="D36" s="322">
        <v>3</v>
      </c>
      <c r="E36" s="17" t="s">
        <v>698</v>
      </c>
      <c r="F36" s="322" t="s">
        <v>695</v>
      </c>
      <c r="G36" s="240"/>
      <c r="H36" s="240"/>
      <c r="I36" s="240"/>
      <c r="J36" s="315"/>
      <c r="K36" s="325"/>
      <c r="L36" s="277"/>
      <c r="M36" s="308"/>
      <c r="N36" s="277"/>
      <c r="O36" s="277"/>
      <c r="P36" s="277"/>
      <c r="Q36" s="305"/>
      <c r="R36" s="305"/>
      <c r="S36" s="305"/>
      <c r="T36" s="305"/>
      <c r="U36" s="305"/>
      <c r="V36" s="305"/>
      <c r="W36" s="305"/>
      <c r="X36" s="305"/>
      <c r="Y36" s="305"/>
      <c r="Z36" s="305"/>
      <c r="AA36" s="305"/>
      <c r="AB36" s="305"/>
      <c r="AC36" s="277"/>
      <c r="AD36" s="277"/>
      <c r="AE36" s="277"/>
      <c r="AF36" s="305"/>
      <c r="AG36" s="305"/>
      <c r="AH36" s="305"/>
      <c r="AI36" s="277"/>
      <c r="AJ36" s="277"/>
      <c r="AK36" s="277"/>
      <c r="AL36" s="305"/>
      <c r="AM36" s="305"/>
      <c r="AN36" s="305"/>
      <c r="AO36" s="308"/>
      <c r="AP36" s="277"/>
      <c r="AQ36" s="277"/>
      <c r="AR36" s="305"/>
      <c r="AS36" s="308"/>
      <c r="AT36" s="308"/>
      <c r="AU36" s="305"/>
      <c r="AV36" s="305"/>
      <c r="AW36" s="305"/>
      <c r="AX36" s="305"/>
      <c r="AY36" s="305"/>
      <c r="AZ36" s="305"/>
      <c r="BA36" s="305"/>
      <c r="BB36" s="308"/>
      <c r="BC36" s="308"/>
      <c r="BD36" s="305"/>
      <c r="BE36" s="305"/>
      <c r="BF36" s="305"/>
      <c r="BG36" s="305"/>
      <c r="BH36" s="305"/>
      <c r="BI36" s="305"/>
      <c r="BJ36" s="305"/>
      <c r="BK36" s="305"/>
      <c r="BL36" s="305"/>
      <c r="BM36" s="305"/>
      <c r="BN36" s="305"/>
      <c r="BO36" s="305"/>
      <c r="BP36" s="305"/>
      <c r="BQ36" s="305"/>
      <c r="BR36" s="305"/>
      <c r="BS36" s="305"/>
      <c r="BT36" s="305"/>
      <c r="BU36" s="305"/>
      <c r="BV36" s="305"/>
      <c r="BW36" s="305"/>
      <c r="BX36" s="305"/>
      <c r="BY36" s="305"/>
      <c r="BZ36" s="305"/>
      <c r="CA36" s="305"/>
      <c r="CB36" s="305"/>
      <c r="CC36" s="305"/>
      <c r="CD36" s="305"/>
      <c r="CE36" s="305"/>
      <c r="CF36" s="305"/>
      <c r="CG36" s="305"/>
      <c r="CH36" s="305"/>
      <c r="CI36" s="305"/>
      <c r="CJ36" s="305"/>
      <c r="CK36" s="305"/>
      <c r="CL36" s="186"/>
      <c r="CM36" s="186"/>
      <c r="CN36" s="186"/>
      <c r="CO36" s="186"/>
      <c r="CP36" s="186"/>
      <c r="CQ36" s="186"/>
      <c r="CR36" s="186"/>
      <c r="CS36" s="186"/>
      <c r="CT36" s="186"/>
      <c r="CU36" s="186"/>
      <c r="CV36" s="186"/>
      <c r="CW36" s="186"/>
      <c r="CX36" s="186"/>
      <c r="CY36" s="186"/>
      <c r="CZ36" s="186"/>
      <c r="DA36" s="186"/>
      <c r="DB36" s="186"/>
      <c r="DC36" s="186"/>
      <c r="DD36" s="186"/>
      <c r="DE36" s="186"/>
      <c r="DF36" s="186"/>
      <c r="DG36" s="186"/>
      <c r="DH36" s="186"/>
      <c r="DI36" s="186"/>
      <c r="DJ36" s="186"/>
      <c r="DK36" s="186"/>
      <c r="DL36" s="186"/>
      <c r="DM36" s="186"/>
      <c r="DN36" s="186"/>
      <c r="DO36" s="186"/>
      <c r="DP36" s="186"/>
      <c r="DQ36" s="186"/>
      <c r="DR36" s="186"/>
      <c r="DS36" s="186"/>
      <c r="DT36" s="186"/>
      <c r="DU36" s="186"/>
    </row>
    <row r="37" spans="1:125" ht="136.55000000000001" customHeight="1" x14ac:dyDescent="0.25">
      <c r="A37" s="305"/>
      <c r="B37" s="305"/>
      <c r="C37" s="305"/>
      <c r="D37" s="275">
        <v>4</v>
      </c>
      <c r="E37" s="240" t="s">
        <v>675</v>
      </c>
      <c r="F37" s="275" t="s">
        <v>696</v>
      </c>
      <c r="G37" s="240"/>
      <c r="H37" s="240"/>
      <c r="I37" s="240"/>
      <c r="J37" s="315"/>
      <c r="K37" s="325"/>
      <c r="L37" s="308"/>
      <c r="M37" s="308"/>
      <c r="N37" s="277"/>
      <c r="O37" s="277"/>
      <c r="P37" s="277"/>
      <c r="Q37" s="305"/>
      <c r="R37" s="305"/>
      <c r="S37" s="305"/>
      <c r="T37" s="305"/>
      <c r="U37" s="305"/>
      <c r="V37" s="305"/>
      <c r="W37" s="305"/>
      <c r="X37" s="305"/>
      <c r="Y37" s="305"/>
      <c r="Z37" s="305"/>
      <c r="AA37" s="305"/>
      <c r="AB37" s="305"/>
      <c r="AC37" s="277"/>
      <c r="AD37" s="277"/>
      <c r="AE37" s="277"/>
      <c r="AF37" s="305"/>
      <c r="AG37" s="305"/>
      <c r="AH37" s="305"/>
      <c r="AI37" s="277"/>
      <c r="AJ37" s="277"/>
      <c r="AK37" s="277"/>
      <c r="AL37" s="305"/>
      <c r="AM37" s="305"/>
      <c r="AN37" s="305"/>
      <c r="AO37" s="308"/>
      <c r="AP37" s="277"/>
      <c r="AQ37" s="277"/>
      <c r="AR37" s="305"/>
      <c r="AS37" s="308"/>
      <c r="AT37" s="308"/>
      <c r="AU37" s="305"/>
      <c r="AV37" s="305"/>
      <c r="AW37" s="305"/>
      <c r="AX37" s="305"/>
      <c r="AY37" s="305"/>
      <c r="AZ37" s="305"/>
      <c r="BA37" s="305"/>
      <c r="BB37" s="308"/>
      <c r="BC37" s="308"/>
      <c r="BD37" s="305"/>
      <c r="BE37" s="305"/>
      <c r="BF37" s="305"/>
      <c r="BG37" s="305"/>
      <c r="BH37" s="305"/>
      <c r="BI37" s="305"/>
      <c r="BJ37" s="305"/>
      <c r="BK37" s="305"/>
      <c r="BL37" s="305"/>
      <c r="BM37" s="305"/>
      <c r="BN37" s="305"/>
      <c r="BO37" s="305"/>
      <c r="BP37" s="305"/>
      <c r="BQ37" s="305"/>
      <c r="BR37" s="305"/>
      <c r="BS37" s="305"/>
      <c r="BT37" s="305"/>
      <c r="BU37" s="305"/>
      <c r="BV37" s="305"/>
      <c r="BW37" s="305"/>
      <c r="BX37" s="305"/>
      <c r="BY37" s="305"/>
      <c r="BZ37" s="305"/>
      <c r="CA37" s="305"/>
      <c r="CB37" s="305"/>
      <c r="CC37" s="305"/>
      <c r="CD37" s="305"/>
      <c r="CE37" s="305"/>
      <c r="CF37" s="305"/>
      <c r="CG37" s="305"/>
      <c r="CH37" s="305"/>
      <c r="CI37" s="305"/>
      <c r="CJ37" s="305"/>
      <c r="CK37" s="305"/>
    </row>
  </sheetData>
  <mergeCells count="297">
    <mergeCell ref="I10:I12"/>
    <mergeCell ref="J8:J9"/>
    <mergeCell ref="J10:J12"/>
    <mergeCell ref="D32:F32"/>
    <mergeCell ref="J13:J15"/>
    <mergeCell ref="K13:K15"/>
    <mergeCell ref="J19:J21"/>
    <mergeCell ref="K19:K21"/>
    <mergeCell ref="DT3:DT4"/>
    <mergeCell ref="DU3:DU4"/>
    <mergeCell ref="A5:E6"/>
    <mergeCell ref="F5:AK6"/>
    <mergeCell ref="AL5:AR6"/>
    <mergeCell ref="CC5:CK5"/>
    <mergeCell ref="AS6:BA6"/>
    <mergeCell ref="BB6:BJ6"/>
    <mergeCell ref="BK6:BS6"/>
    <mergeCell ref="A1:A3"/>
    <mergeCell ref="B1:R3"/>
    <mergeCell ref="S1:AR3"/>
    <mergeCell ref="DO3:DP8"/>
    <mergeCell ref="DQ3:DQ4"/>
    <mergeCell ref="DR3:DR4"/>
    <mergeCell ref="BT6:CB6"/>
    <mergeCell ref="CC6:CK6"/>
    <mergeCell ref="W8:W9"/>
    <mergeCell ref="X8:X9"/>
    <mergeCell ref="G7:J7"/>
    <mergeCell ref="A8:A9"/>
    <mergeCell ref="B8:B9"/>
    <mergeCell ref="D8:D9"/>
    <mergeCell ref="L8:L9"/>
    <mergeCell ref="M8:M9"/>
    <mergeCell ref="N8:P8"/>
    <mergeCell ref="DS3:DS4"/>
    <mergeCell ref="CJ8:CJ9"/>
    <mergeCell ref="CK8:CK9"/>
    <mergeCell ref="DA8:DC8"/>
    <mergeCell ref="CF8:CF9"/>
    <mergeCell ref="CG8:CG9"/>
    <mergeCell ref="CH8:CH9"/>
    <mergeCell ref="CI8:CI9"/>
    <mergeCell ref="BH8:BJ8"/>
    <mergeCell ref="AM8:AM9"/>
    <mergeCell ref="AN8:AN9"/>
    <mergeCell ref="AO8:AO9"/>
    <mergeCell ref="AP8:AP9"/>
    <mergeCell ref="AQ8:AQ9"/>
    <mergeCell ref="AR8:AR9"/>
    <mergeCell ref="AD8:AD9"/>
    <mergeCell ref="E8:E9"/>
    <mergeCell ref="AF8:AF9"/>
    <mergeCell ref="AG8:AG9"/>
    <mergeCell ref="AH8:AH9"/>
    <mergeCell ref="AI8:AK8"/>
    <mergeCell ref="AL8:AL9"/>
    <mergeCell ref="A10:A12"/>
    <mergeCell ref="B10:B12"/>
    <mergeCell ref="D10:D12"/>
    <mergeCell ref="E10:E12"/>
    <mergeCell ref="F10:F12"/>
    <mergeCell ref="L10:L12"/>
    <mergeCell ref="C8:C9"/>
    <mergeCell ref="C10:C12"/>
    <mergeCell ref="M10:M12"/>
    <mergeCell ref="N10:N12"/>
    <mergeCell ref="Y8:Y9"/>
    <mergeCell ref="F8:F9"/>
    <mergeCell ref="K8:K9"/>
    <mergeCell ref="K10:K12"/>
    <mergeCell ref="G8:G9"/>
    <mergeCell ref="G10:G12"/>
    <mergeCell ref="H8:H9"/>
    <mergeCell ref="H10:H12"/>
    <mergeCell ref="I8:I9"/>
    <mergeCell ref="CC8:CC9"/>
    <mergeCell ref="CD8:CD9"/>
    <mergeCell ref="CE8:CE9"/>
    <mergeCell ref="BK8:BL8"/>
    <mergeCell ref="BM8:BP8"/>
    <mergeCell ref="BQ8:BS8"/>
    <mergeCell ref="BT8:BU8"/>
    <mergeCell ref="BV8:BY8"/>
    <mergeCell ref="BZ8:CB8"/>
    <mergeCell ref="AS8:AT8"/>
    <mergeCell ref="AU8:AX8"/>
    <mergeCell ref="AY8:BA8"/>
    <mergeCell ref="O10:O12"/>
    <mergeCell ref="P10:P12"/>
    <mergeCell ref="AE10:AE12"/>
    <mergeCell ref="AF10:AF12"/>
    <mergeCell ref="BB8:BC8"/>
    <mergeCell ref="BD8:BG8"/>
    <mergeCell ref="Z8:Z9"/>
    <mergeCell ref="AA8:AA9"/>
    <mergeCell ref="AB8:AB9"/>
    <mergeCell ref="Q8:Q9"/>
    <mergeCell ref="R8:R9"/>
    <mergeCell ref="S8:S9"/>
    <mergeCell ref="T8:T9"/>
    <mergeCell ref="U8:U9"/>
    <mergeCell ref="V8:V9"/>
    <mergeCell ref="AG10:AG12"/>
    <mergeCell ref="AH10:AH12"/>
    <mergeCell ref="AI10:AI12"/>
    <mergeCell ref="AJ10:AJ12"/>
    <mergeCell ref="AK10:AK12"/>
    <mergeCell ref="AL10:AL12"/>
    <mergeCell ref="DB10:DB12"/>
    <mergeCell ref="DC10:DC12"/>
    <mergeCell ref="BR10:BR12"/>
    <mergeCell ref="BS10:BS12"/>
    <mergeCell ref="CU10:CU12"/>
    <mergeCell ref="CV10:CV12"/>
    <mergeCell ref="CZ10:CZ12"/>
    <mergeCell ref="DA10:DA12"/>
    <mergeCell ref="AY10:AY12"/>
    <mergeCell ref="BA10:BA12"/>
    <mergeCell ref="BH10:BH12"/>
    <mergeCell ref="BI10:BI12"/>
    <mergeCell ref="BJ10:BJ12"/>
    <mergeCell ref="BQ10:BQ12"/>
    <mergeCell ref="A13:A15"/>
    <mergeCell ref="B13:B15"/>
    <mergeCell ref="C13:C15"/>
    <mergeCell ref="D13:D15"/>
    <mergeCell ref="E13:E15"/>
    <mergeCell ref="F13:F15"/>
    <mergeCell ref="G13:G15"/>
    <mergeCell ref="H13:H15"/>
    <mergeCell ref="I13:I15"/>
    <mergeCell ref="L13:L15"/>
    <mergeCell ref="M13:M15"/>
    <mergeCell ref="AE16:AE18"/>
    <mergeCell ref="AF16:AF18"/>
    <mergeCell ref="AG16:AG18"/>
    <mergeCell ref="AH16:AH18"/>
    <mergeCell ref="N16:N18"/>
    <mergeCell ref="J16:J18"/>
    <mergeCell ref="K16:K18"/>
    <mergeCell ref="L16:L18"/>
    <mergeCell ref="M16:M18"/>
    <mergeCell ref="AF13:AF15"/>
    <mergeCell ref="AG13:AG15"/>
    <mergeCell ref="AH13:AH15"/>
    <mergeCell ref="N13:N15"/>
    <mergeCell ref="O13:O15"/>
    <mergeCell ref="AE13:AE15"/>
    <mergeCell ref="O16:O18"/>
    <mergeCell ref="P16:P18"/>
    <mergeCell ref="P13:P15"/>
    <mergeCell ref="DB13:DB15"/>
    <mergeCell ref="DA13:DA15"/>
    <mergeCell ref="DC13:DC15"/>
    <mergeCell ref="AI16:AI18"/>
    <mergeCell ref="AJ16:AJ18"/>
    <mergeCell ref="AK16:AK18"/>
    <mergeCell ref="CU16:CU18"/>
    <mergeCell ref="CV16:CV18"/>
    <mergeCell ref="DB16:DB18"/>
    <mergeCell ref="AL16:AL18"/>
    <mergeCell ref="DA16:DA18"/>
    <mergeCell ref="CZ13:CZ15"/>
    <mergeCell ref="CZ16:CZ18"/>
    <mergeCell ref="CU13:CU15"/>
    <mergeCell ref="CV13:CV15"/>
    <mergeCell ref="AI13:AI15"/>
    <mergeCell ref="AJ13:AJ15"/>
    <mergeCell ref="AK13:AK15"/>
    <mergeCell ref="AL13:AL15"/>
    <mergeCell ref="A16:A18"/>
    <mergeCell ref="B16:B18"/>
    <mergeCell ref="C16:C18"/>
    <mergeCell ref="D16:D18"/>
    <mergeCell ref="E16:E18"/>
    <mergeCell ref="F16:F18"/>
    <mergeCell ref="G16:G18"/>
    <mergeCell ref="H16:H18"/>
    <mergeCell ref="I16:I18"/>
    <mergeCell ref="A19:A21"/>
    <mergeCell ref="B19:B21"/>
    <mergeCell ref="C19:C21"/>
    <mergeCell ref="D19:D21"/>
    <mergeCell ref="E19:E21"/>
    <mergeCell ref="F19:F21"/>
    <mergeCell ref="G19:G21"/>
    <mergeCell ref="H19:H21"/>
    <mergeCell ref="I19:I21"/>
    <mergeCell ref="L19:L21"/>
    <mergeCell ref="M19:M21"/>
    <mergeCell ref="N19:N21"/>
    <mergeCell ref="O19:O21"/>
    <mergeCell ref="P19:P21"/>
    <mergeCell ref="AE19:AE21"/>
    <mergeCell ref="AF19:AF21"/>
    <mergeCell ref="AG19:AG21"/>
    <mergeCell ref="AH19:AH21"/>
    <mergeCell ref="AI19:AI21"/>
    <mergeCell ref="AJ19:AJ21"/>
    <mergeCell ref="AK19:AK21"/>
    <mergeCell ref="AL19:AL21"/>
    <mergeCell ref="CU19:CU21"/>
    <mergeCell ref="CV19:CV21"/>
    <mergeCell ref="CZ19:CZ21"/>
    <mergeCell ref="DA19:DA21"/>
    <mergeCell ref="DB19:DB21"/>
    <mergeCell ref="DC19:DC21"/>
    <mergeCell ref="A22:A24"/>
    <mergeCell ref="B22:B24"/>
    <mergeCell ref="C22:C24"/>
    <mergeCell ref="D22:D24"/>
    <mergeCell ref="E22:E24"/>
    <mergeCell ref="F22:F24"/>
    <mergeCell ref="G22:G24"/>
    <mergeCell ref="H22:H24"/>
    <mergeCell ref="I22:I24"/>
    <mergeCell ref="J22:J24"/>
    <mergeCell ref="K22:K24"/>
    <mergeCell ref="L22:L24"/>
    <mergeCell ref="M22:M24"/>
    <mergeCell ref="N22:N24"/>
    <mergeCell ref="O22:O24"/>
    <mergeCell ref="P22:P24"/>
    <mergeCell ref="AE22:AE24"/>
    <mergeCell ref="AF22:AF24"/>
    <mergeCell ref="AG22:AG24"/>
    <mergeCell ref="AH22:AH24"/>
    <mergeCell ref="AI22:AI24"/>
    <mergeCell ref="AJ22:AJ24"/>
    <mergeCell ref="AK22:AK24"/>
    <mergeCell ref="AL22:AL24"/>
    <mergeCell ref="CU22:CU24"/>
    <mergeCell ref="CV22:CV24"/>
    <mergeCell ref="CZ22:CZ24"/>
    <mergeCell ref="DA22:DA24"/>
    <mergeCell ref="DB22:DB24"/>
    <mergeCell ref="DC22:DC24"/>
    <mergeCell ref="A25:A27"/>
    <mergeCell ref="B25:B27"/>
    <mergeCell ref="C25:C27"/>
    <mergeCell ref="D25:D27"/>
    <mergeCell ref="E25:E27"/>
    <mergeCell ref="F25:F27"/>
    <mergeCell ref="G25:G27"/>
    <mergeCell ref="H25:H27"/>
    <mergeCell ref="I25:I27"/>
    <mergeCell ref="J25:J27"/>
    <mergeCell ref="K25:K27"/>
    <mergeCell ref="L25:L27"/>
    <mergeCell ref="M25:M27"/>
    <mergeCell ref="N25:N27"/>
    <mergeCell ref="O25:O27"/>
    <mergeCell ref="P25:P27"/>
    <mergeCell ref="AE25:AE27"/>
    <mergeCell ref="AF25:AF27"/>
    <mergeCell ref="AG25:AG27"/>
    <mergeCell ref="AH25:AH27"/>
    <mergeCell ref="AI25:AI27"/>
    <mergeCell ref="AJ25:AJ27"/>
    <mergeCell ref="AK25:AK27"/>
    <mergeCell ref="AL25:AL27"/>
    <mergeCell ref="CU25:CU27"/>
    <mergeCell ref="CV25:CV27"/>
    <mergeCell ref="CZ25:CZ27"/>
    <mergeCell ref="DA25:DA27"/>
    <mergeCell ref="DB25:DB27"/>
    <mergeCell ref="DC25:DC27"/>
    <mergeCell ref="A28:A30"/>
    <mergeCell ref="B28:B30"/>
    <mergeCell ref="C28:C30"/>
    <mergeCell ref="D28:D30"/>
    <mergeCell ref="E28:E30"/>
    <mergeCell ref="F28:F30"/>
    <mergeCell ref="G28:G30"/>
    <mergeCell ref="H28:H30"/>
    <mergeCell ref="I28:I30"/>
    <mergeCell ref="J28:J30"/>
    <mergeCell ref="K28:K30"/>
    <mergeCell ref="L28:L30"/>
    <mergeCell ref="M28:M30"/>
    <mergeCell ref="N28:N30"/>
    <mergeCell ref="O28:O30"/>
    <mergeCell ref="P28:P30"/>
    <mergeCell ref="AE28:AE30"/>
    <mergeCell ref="AF28:AF30"/>
    <mergeCell ref="AG28:AG30"/>
    <mergeCell ref="AH28:AH30"/>
    <mergeCell ref="DC28:DC30"/>
    <mergeCell ref="AI28:AI30"/>
    <mergeCell ref="AJ28:AJ30"/>
    <mergeCell ref="AK28:AK30"/>
    <mergeCell ref="AL28:AL30"/>
    <mergeCell ref="CU28:CU30"/>
    <mergeCell ref="CV28:CV30"/>
    <mergeCell ref="CZ28:CZ30"/>
    <mergeCell ref="DA28:DA30"/>
    <mergeCell ref="DB28:DB30"/>
  </mergeCells>
  <hyperlinks>
    <hyperlink ref="CG13" r:id="rId1" display="https://drive.google.com/drive/folders/1IgwKTsAtaT1h7keOdDyhwzHJ9N4ohrkF"/>
    <hyperlink ref="CG14" r:id="rId2" display="https://drive.google.com/drive/folders/115sCHlL8gwfLEd2ZeK88-bR5ldZFPopX"/>
  </hyperlinks>
  <pageMargins left="1.2736614173228347" right="0.70866141732283472" top="0.74803149606299213" bottom="0.74803149606299213" header="0.31496062992125984" footer="0.31496062992125984"/>
  <pageSetup paperSize="119" scale="31" orientation="landscape" r:id="rId3"/>
  <drawing r:id="rId4"/>
  <extLst>
    <ext xmlns:x14="http://schemas.microsoft.com/office/spreadsheetml/2009/9/main" uri="{78C0D931-6437-407d-A8EE-F0AAD7539E65}">
      <x14:conditionalFormattings>
        <x14:conditionalFormatting xmlns:xm="http://schemas.microsoft.com/office/excel/2006/main">
          <x14:cfRule type="cellIs" priority="336" operator="equal" id="{3581B528-6013-4113-B787-152D003A3FC1}">
            <xm:f>'DATOS '!$A$6</xm:f>
            <x14:dxf>
              <fill>
                <patternFill>
                  <bgColor rgb="FF00B050"/>
                </patternFill>
              </fill>
            </x14:dxf>
          </x14:cfRule>
          <x14:cfRule type="cellIs" priority="337" operator="equal" id="{63AB54CB-E0F3-46AF-8ACB-B224DDD1E649}">
            <xm:f>'DATOS '!$A$5</xm:f>
            <x14:dxf>
              <fill>
                <patternFill>
                  <bgColor rgb="FF92D050"/>
                </patternFill>
              </fill>
            </x14:dxf>
          </x14:cfRule>
          <x14:cfRule type="cellIs" priority="338" operator="equal" id="{5AAEB860-0921-4D61-85F7-3F34E35F9DA0}">
            <xm:f>'DATOS '!$A$4</xm:f>
            <x14:dxf>
              <fill>
                <patternFill>
                  <bgColor rgb="FFFFFF00"/>
                </patternFill>
              </fill>
            </x14:dxf>
          </x14:cfRule>
          <x14:cfRule type="cellIs" priority="339" operator="equal" id="{DB2845A9-6B1E-424F-87C6-CECF127B5E9D}">
            <xm:f>'DATOS '!$A$3</xm:f>
            <x14:dxf>
              <fill>
                <patternFill>
                  <bgColor rgb="FFFFC000"/>
                </patternFill>
              </fill>
            </x14:dxf>
          </x14:cfRule>
          <x14:cfRule type="cellIs" priority="340" operator="equal" id="{C7D07FF5-796E-44DC-94DF-9841C7618938}">
            <xm:f>'DATOS '!$A$2</xm:f>
            <x14:dxf>
              <fill>
                <patternFill>
                  <bgColor rgb="FFFF0000"/>
                </patternFill>
              </fill>
            </x14:dxf>
          </x14:cfRule>
          <xm:sqref>N10 AI10 N13:N14 N16 AI13 AI16</xm:sqref>
        </x14:conditionalFormatting>
        <x14:conditionalFormatting xmlns:xm="http://schemas.microsoft.com/office/excel/2006/main">
          <x14:cfRule type="cellIs" priority="341" operator="equal" id="{63592E8F-EB51-44DD-829A-060613CA8381}">
            <xm:f>'DATOS '!$A$13</xm:f>
            <x14:dxf>
              <fill>
                <patternFill>
                  <bgColor rgb="FF00B050"/>
                </patternFill>
              </fill>
            </x14:dxf>
          </x14:cfRule>
          <x14:cfRule type="cellIs" priority="342" operator="equal" id="{C9D7971D-8EF3-4B16-A906-1A862BC0DC07}">
            <xm:f>'DATOS '!$A$12</xm:f>
            <x14:dxf>
              <fill>
                <patternFill>
                  <bgColor rgb="FF92D050"/>
                </patternFill>
              </fill>
            </x14:dxf>
          </x14:cfRule>
          <x14:cfRule type="cellIs" priority="343" operator="equal" id="{32FAC9BE-1B93-4BDE-9C3E-0F1567FB50B9}">
            <xm:f>'DATOS '!$A$11</xm:f>
            <x14:dxf>
              <fill>
                <patternFill>
                  <bgColor rgb="FFFFFF00"/>
                </patternFill>
              </fill>
            </x14:dxf>
          </x14:cfRule>
          <x14:cfRule type="cellIs" priority="344" operator="equal" id="{1C0AB6EC-3D36-48FC-95D5-29B8A8D74FC4}">
            <xm:f>'DATOS '!$A$10</xm:f>
            <x14:dxf>
              <fill>
                <patternFill>
                  <bgColor rgb="FFFFC000"/>
                </patternFill>
              </fill>
            </x14:dxf>
          </x14:cfRule>
          <x14:cfRule type="cellIs" priority="345" operator="equal" id="{6951F159-CACB-4E25-B0F9-8CDAA0153B13}">
            <xm:f>'DATOS '!$A$9</xm:f>
            <x14:dxf>
              <fill>
                <patternFill>
                  <bgColor rgb="FFFF0000"/>
                </patternFill>
              </fill>
            </x14:dxf>
          </x14:cfRule>
          <xm:sqref>O10 AJ10 O13:O14 O16 AJ13 AJ16</xm:sqref>
        </x14:conditionalFormatting>
        <x14:conditionalFormatting xmlns:xm="http://schemas.microsoft.com/office/excel/2006/main">
          <x14:cfRule type="cellIs" priority="346" operator="equal" id="{644EA223-1B9F-4D70-BDDB-54D0A0ACDA3A}">
            <xm:f>'DATOS '!$A$19</xm:f>
            <x14:dxf>
              <fill>
                <patternFill>
                  <bgColor rgb="FF92D050"/>
                </patternFill>
              </fill>
            </x14:dxf>
          </x14:cfRule>
          <x14:cfRule type="cellIs" priority="347" operator="equal" id="{8D682805-5B57-4A4F-B84D-2C9912067687}">
            <xm:f>'DATOS '!$A$18</xm:f>
            <x14:dxf>
              <fill>
                <patternFill>
                  <bgColor rgb="FFFFFF00"/>
                </patternFill>
              </fill>
            </x14:dxf>
          </x14:cfRule>
          <x14:cfRule type="cellIs" priority="348" operator="equal" id="{6EE34CB8-9A1D-4BAA-A212-486C01B155C1}">
            <xm:f>'DATOS '!$A$17</xm:f>
            <x14:dxf>
              <fill>
                <patternFill>
                  <bgColor rgb="FFFFC000"/>
                </patternFill>
              </fill>
            </x14:dxf>
          </x14:cfRule>
          <x14:cfRule type="cellIs" priority="349" operator="equal" id="{98D548AD-2A95-420C-A8E0-CFCD41399719}">
            <xm:f>'DATOS '!$A$16</xm:f>
            <x14:dxf>
              <fill>
                <patternFill>
                  <bgColor rgb="FFFF0000"/>
                </patternFill>
              </fill>
            </x14:dxf>
          </x14:cfRule>
          <xm:sqref>CU10:CV10 CZ10:DB10 AL10 CU13:CV14 CU16:CV17 CZ13:DC13 CZ16 DB16</xm:sqref>
        </x14:conditionalFormatting>
        <x14:conditionalFormatting xmlns:xm="http://schemas.microsoft.com/office/excel/2006/main">
          <x14:cfRule type="cellIs" priority="266" operator="equal" id="{1EED28F9-D33A-4C07-8D29-3818EA82DC53}">
            <xm:f>'DATOS '!$A$19</xm:f>
            <x14:dxf>
              <fill>
                <patternFill>
                  <bgColor rgb="FF92D050"/>
                </patternFill>
              </fill>
            </x14:dxf>
          </x14:cfRule>
          <x14:cfRule type="cellIs" priority="267" operator="equal" id="{61E92972-ADF0-442A-90DB-159F6194B119}">
            <xm:f>'DATOS '!$A$18</xm:f>
            <x14:dxf>
              <fill>
                <patternFill>
                  <bgColor rgb="FFFFFF00"/>
                </patternFill>
              </fill>
            </x14:dxf>
          </x14:cfRule>
          <x14:cfRule type="cellIs" priority="268" operator="equal" id="{91796FE9-AC0A-4B8A-920A-DAF997E87449}">
            <xm:f>'DATOS '!$A$17</xm:f>
            <x14:dxf>
              <fill>
                <patternFill>
                  <bgColor rgb="FFFFC000"/>
                </patternFill>
              </fill>
            </x14:dxf>
          </x14:cfRule>
          <x14:cfRule type="cellIs" priority="269" operator="equal" id="{D129BCAE-DBF4-4E30-9408-BE4260487B9E}">
            <xm:f>'DATOS '!$A$16</xm:f>
            <x14:dxf>
              <fill>
                <patternFill>
                  <bgColor rgb="FFFF0000"/>
                </patternFill>
              </fill>
            </x14:dxf>
          </x14:cfRule>
          <xm:sqref>P10</xm:sqref>
        </x14:conditionalFormatting>
        <x14:conditionalFormatting xmlns:xm="http://schemas.microsoft.com/office/excel/2006/main">
          <x14:cfRule type="cellIs" priority="93" operator="equal" id="{774D086E-04D0-4469-BB12-4C0A2DC68B93}">
            <xm:f>'DATOS '!$A$19</xm:f>
            <x14:dxf>
              <fill>
                <patternFill>
                  <bgColor rgb="FF92D050"/>
                </patternFill>
              </fill>
            </x14:dxf>
          </x14:cfRule>
          <x14:cfRule type="cellIs" priority="94" operator="equal" id="{1802FE3F-3A51-4C3A-89B3-50A30D08B6E6}">
            <xm:f>'DATOS '!$A$18</xm:f>
            <x14:dxf>
              <fill>
                <patternFill>
                  <bgColor rgb="FFFFFF00"/>
                </patternFill>
              </fill>
            </x14:dxf>
          </x14:cfRule>
          <x14:cfRule type="cellIs" priority="95" operator="equal" id="{ABFDD1C3-EDF1-4A85-9125-074020C81C54}">
            <xm:f>'DATOS '!$A$17</xm:f>
            <x14:dxf>
              <fill>
                <patternFill>
                  <bgColor rgb="FFFFC000"/>
                </patternFill>
              </fill>
            </x14:dxf>
          </x14:cfRule>
          <x14:cfRule type="cellIs" priority="96" operator="equal" id="{8AC06CDE-A081-4AE9-923F-17F66E43ABFC}">
            <xm:f>'DATOS '!$A$16</xm:f>
            <x14:dxf>
              <fill>
                <patternFill>
                  <bgColor rgb="FFFF0000"/>
                </patternFill>
              </fill>
            </x14:dxf>
          </x14:cfRule>
          <xm:sqref>AK10 AK13 AK16</xm:sqref>
        </x14:conditionalFormatting>
        <x14:conditionalFormatting xmlns:xm="http://schemas.microsoft.com/office/excel/2006/main">
          <x14:cfRule type="cellIs" priority="89" operator="equal" id="{78540AE0-4345-4FC1-ABAB-49D477D7B3FB}">
            <xm:f>'DATOS '!$A$19</xm:f>
            <x14:dxf>
              <fill>
                <patternFill>
                  <bgColor rgb="FF92D050"/>
                </patternFill>
              </fill>
            </x14:dxf>
          </x14:cfRule>
          <x14:cfRule type="cellIs" priority="90" operator="equal" id="{0F1FD63A-BAEB-4CF4-A9FC-5135816F90F5}">
            <xm:f>'DATOS '!$A$18</xm:f>
            <x14:dxf>
              <fill>
                <patternFill>
                  <bgColor rgb="FFFFFF00"/>
                </patternFill>
              </fill>
            </x14:dxf>
          </x14:cfRule>
          <x14:cfRule type="cellIs" priority="91" operator="equal" id="{BD0CEC7C-550B-4BC2-B2F9-76B7A201CB9A}">
            <xm:f>'DATOS '!$A$17</xm:f>
            <x14:dxf>
              <fill>
                <patternFill>
                  <bgColor rgb="FFFFC000"/>
                </patternFill>
              </fill>
            </x14:dxf>
          </x14:cfRule>
          <x14:cfRule type="cellIs" priority="92" operator="equal" id="{3906EA16-F08A-405B-BB5D-12EF635ACE5D}">
            <xm:f>'DATOS '!$A$16</xm:f>
            <x14:dxf>
              <fill>
                <patternFill>
                  <bgColor rgb="FFFF0000"/>
                </patternFill>
              </fill>
            </x14:dxf>
          </x14:cfRule>
          <xm:sqref>P13:P14 P16</xm:sqref>
        </x14:conditionalFormatting>
        <x14:conditionalFormatting xmlns:xm="http://schemas.microsoft.com/office/excel/2006/main">
          <x14:cfRule type="cellIs" priority="75" operator="equal" id="{F2C6630F-FB9F-48C8-AE5B-2FC2C2D78B46}">
            <xm:f>'DATOS '!$A$6</xm:f>
            <x14:dxf>
              <fill>
                <patternFill>
                  <bgColor rgb="FF00B050"/>
                </patternFill>
              </fill>
            </x14:dxf>
          </x14:cfRule>
          <x14:cfRule type="cellIs" priority="76" operator="equal" id="{C2EB9421-907A-497F-80FD-452D6127F89B}">
            <xm:f>'DATOS '!$A$5</xm:f>
            <x14:dxf>
              <fill>
                <patternFill>
                  <bgColor rgb="FF92D050"/>
                </patternFill>
              </fill>
            </x14:dxf>
          </x14:cfRule>
          <x14:cfRule type="cellIs" priority="77" operator="equal" id="{1C9BD153-DA9F-4BD4-8DF9-90AD6A650C59}">
            <xm:f>'DATOS '!$A$4</xm:f>
            <x14:dxf>
              <fill>
                <patternFill>
                  <bgColor rgb="FFFFFF00"/>
                </patternFill>
              </fill>
            </x14:dxf>
          </x14:cfRule>
          <x14:cfRule type="cellIs" priority="78" operator="equal" id="{2D03904E-B81C-4924-AAFD-8F7D799DDA0C}">
            <xm:f>'DATOS '!$A$3</xm:f>
            <x14:dxf>
              <fill>
                <patternFill>
                  <bgColor rgb="FFFFC000"/>
                </patternFill>
              </fill>
            </x14:dxf>
          </x14:cfRule>
          <x14:cfRule type="cellIs" priority="79" operator="equal" id="{070483F2-DC56-4065-AED1-2594EB8647E0}">
            <xm:f>'DATOS '!$A$2</xm:f>
            <x14:dxf>
              <fill>
                <patternFill>
                  <bgColor rgb="FFFF0000"/>
                </patternFill>
              </fill>
            </x14:dxf>
          </x14:cfRule>
          <xm:sqref>N19:N20 AI19</xm:sqref>
        </x14:conditionalFormatting>
        <x14:conditionalFormatting xmlns:xm="http://schemas.microsoft.com/office/excel/2006/main">
          <x14:cfRule type="cellIs" priority="80" operator="equal" id="{6D1CCC12-5270-4F97-B9E9-7C581E20EFF8}">
            <xm:f>'DATOS '!$A$13</xm:f>
            <x14:dxf>
              <fill>
                <patternFill>
                  <bgColor rgb="FF00B050"/>
                </patternFill>
              </fill>
            </x14:dxf>
          </x14:cfRule>
          <x14:cfRule type="cellIs" priority="81" operator="equal" id="{693192A2-7B64-4226-997C-8826D397E6AA}">
            <xm:f>'DATOS '!$A$12</xm:f>
            <x14:dxf>
              <fill>
                <patternFill>
                  <bgColor rgb="FF92D050"/>
                </patternFill>
              </fill>
            </x14:dxf>
          </x14:cfRule>
          <x14:cfRule type="cellIs" priority="82" operator="equal" id="{C6492E1D-A443-49A2-A729-81B539038EC0}">
            <xm:f>'DATOS '!$A$11</xm:f>
            <x14:dxf>
              <fill>
                <patternFill>
                  <bgColor rgb="FFFFFF00"/>
                </patternFill>
              </fill>
            </x14:dxf>
          </x14:cfRule>
          <x14:cfRule type="cellIs" priority="83" operator="equal" id="{CBBBE5EB-1F43-42C2-84BB-BA80A9DB66A3}">
            <xm:f>'DATOS '!$A$10</xm:f>
            <x14:dxf>
              <fill>
                <patternFill>
                  <bgColor rgb="FFFFC000"/>
                </patternFill>
              </fill>
            </x14:dxf>
          </x14:cfRule>
          <x14:cfRule type="cellIs" priority="84" operator="equal" id="{BA7CB933-90D2-42AB-A202-675766BAB6A6}">
            <xm:f>'DATOS '!$A$9</xm:f>
            <x14:dxf>
              <fill>
                <patternFill>
                  <bgColor rgb="FFFF0000"/>
                </patternFill>
              </fill>
            </x14:dxf>
          </x14:cfRule>
          <xm:sqref>O19:O20 AJ19</xm:sqref>
        </x14:conditionalFormatting>
        <x14:conditionalFormatting xmlns:xm="http://schemas.microsoft.com/office/excel/2006/main">
          <x14:cfRule type="cellIs" priority="85" operator="equal" id="{DF63FA1A-DFE2-4B3A-8FEF-BFF154D739B3}">
            <xm:f>'DATOS '!$A$19</xm:f>
            <x14:dxf>
              <fill>
                <patternFill>
                  <bgColor rgb="FF92D050"/>
                </patternFill>
              </fill>
            </x14:dxf>
          </x14:cfRule>
          <x14:cfRule type="cellIs" priority="86" operator="equal" id="{C6B79C8F-6C68-44ED-B320-58FAA8034369}">
            <xm:f>'DATOS '!$A$18</xm:f>
            <x14:dxf>
              <fill>
                <patternFill>
                  <bgColor rgb="FFFFFF00"/>
                </patternFill>
              </fill>
            </x14:dxf>
          </x14:cfRule>
          <x14:cfRule type="cellIs" priority="87" operator="equal" id="{85B38D51-01E8-4543-BFC3-04EA0ECD2D42}">
            <xm:f>'DATOS '!$A$17</xm:f>
            <x14:dxf>
              <fill>
                <patternFill>
                  <bgColor rgb="FFFFC000"/>
                </patternFill>
              </fill>
            </x14:dxf>
          </x14:cfRule>
          <x14:cfRule type="cellIs" priority="88" operator="equal" id="{C656EADF-67D3-444D-990D-A3FB0F5758F9}">
            <xm:f>'DATOS '!$A$16</xm:f>
            <x14:dxf>
              <fill>
                <patternFill>
                  <bgColor rgb="FFFF0000"/>
                </patternFill>
              </fill>
            </x14:dxf>
          </x14:cfRule>
          <xm:sqref>CU19:CV20 CZ19:DC19</xm:sqref>
        </x14:conditionalFormatting>
        <x14:conditionalFormatting xmlns:xm="http://schemas.microsoft.com/office/excel/2006/main">
          <x14:cfRule type="cellIs" priority="71" operator="equal" id="{B2F2DEDE-99DD-4211-BC93-555676F1B541}">
            <xm:f>'DATOS '!$A$19</xm:f>
            <x14:dxf>
              <fill>
                <patternFill>
                  <bgColor rgb="FF92D050"/>
                </patternFill>
              </fill>
            </x14:dxf>
          </x14:cfRule>
          <x14:cfRule type="cellIs" priority="72" operator="equal" id="{10CBF57B-2293-42CB-BF0C-9920E080C0D3}">
            <xm:f>'DATOS '!$A$18</xm:f>
            <x14:dxf>
              <fill>
                <patternFill>
                  <bgColor rgb="FFFFFF00"/>
                </patternFill>
              </fill>
            </x14:dxf>
          </x14:cfRule>
          <x14:cfRule type="cellIs" priority="73" operator="equal" id="{D61FC53B-69F4-48A7-8535-6F499A739410}">
            <xm:f>'DATOS '!$A$17</xm:f>
            <x14:dxf>
              <fill>
                <patternFill>
                  <bgColor rgb="FFFFC000"/>
                </patternFill>
              </fill>
            </x14:dxf>
          </x14:cfRule>
          <x14:cfRule type="cellIs" priority="74" operator="equal" id="{E4AFB7D3-6766-4EA9-9164-679B7011845F}">
            <xm:f>'DATOS '!$A$16</xm:f>
            <x14:dxf>
              <fill>
                <patternFill>
                  <bgColor rgb="FFFF0000"/>
                </patternFill>
              </fill>
            </x14:dxf>
          </x14:cfRule>
          <xm:sqref>AK19</xm:sqref>
        </x14:conditionalFormatting>
        <x14:conditionalFormatting xmlns:xm="http://schemas.microsoft.com/office/excel/2006/main">
          <x14:cfRule type="cellIs" priority="67" operator="equal" id="{F0088797-F6E3-46F4-8BA6-E01E460E332F}">
            <xm:f>'DATOS '!$A$19</xm:f>
            <x14:dxf>
              <fill>
                <patternFill>
                  <bgColor rgb="FF92D050"/>
                </patternFill>
              </fill>
            </x14:dxf>
          </x14:cfRule>
          <x14:cfRule type="cellIs" priority="68" operator="equal" id="{1127C9A9-AC66-43B8-AED4-96887C5E8616}">
            <xm:f>'DATOS '!$A$18</xm:f>
            <x14:dxf>
              <fill>
                <patternFill>
                  <bgColor rgb="FFFFFF00"/>
                </patternFill>
              </fill>
            </x14:dxf>
          </x14:cfRule>
          <x14:cfRule type="cellIs" priority="69" operator="equal" id="{F19F573B-D33F-4F37-9AAC-B946E4213082}">
            <xm:f>'DATOS '!$A$17</xm:f>
            <x14:dxf>
              <fill>
                <patternFill>
                  <bgColor rgb="FFFFC000"/>
                </patternFill>
              </fill>
            </x14:dxf>
          </x14:cfRule>
          <x14:cfRule type="cellIs" priority="70" operator="equal" id="{5D546486-A86A-4A0A-9DA4-7BD58ABE682B}">
            <xm:f>'DATOS '!$A$16</xm:f>
            <x14:dxf>
              <fill>
                <patternFill>
                  <bgColor rgb="FFFF0000"/>
                </patternFill>
              </fill>
            </x14:dxf>
          </x14:cfRule>
          <xm:sqref>P19:P20</xm:sqref>
        </x14:conditionalFormatting>
        <x14:conditionalFormatting xmlns:xm="http://schemas.microsoft.com/office/excel/2006/main">
          <x14:cfRule type="cellIs" priority="53" operator="equal" id="{D39BD468-A7E5-495C-A1F9-CBD829722434}">
            <xm:f>'DATOS '!$A$6</xm:f>
            <x14:dxf>
              <fill>
                <patternFill>
                  <bgColor rgb="FF00B050"/>
                </patternFill>
              </fill>
            </x14:dxf>
          </x14:cfRule>
          <x14:cfRule type="cellIs" priority="54" operator="equal" id="{A3BBA818-1DB4-4FA7-A919-8A24B2B501DC}">
            <xm:f>'DATOS '!$A$5</xm:f>
            <x14:dxf>
              <fill>
                <patternFill>
                  <bgColor rgb="FF92D050"/>
                </patternFill>
              </fill>
            </x14:dxf>
          </x14:cfRule>
          <x14:cfRule type="cellIs" priority="55" operator="equal" id="{4147497F-3B8E-42CF-8F1F-B805ADA1BBA0}">
            <xm:f>'DATOS '!$A$4</xm:f>
            <x14:dxf>
              <fill>
                <patternFill>
                  <bgColor rgb="FFFFFF00"/>
                </patternFill>
              </fill>
            </x14:dxf>
          </x14:cfRule>
          <x14:cfRule type="cellIs" priority="56" operator="equal" id="{A8E630FF-8272-44AD-AF67-247F8D459FF4}">
            <xm:f>'DATOS '!$A$3</xm:f>
            <x14:dxf>
              <fill>
                <patternFill>
                  <bgColor rgb="FFFFC000"/>
                </patternFill>
              </fill>
            </x14:dxf>
          </x14:cfRule>
          <x14:cfRule type="cellIs" priority="57" operator="equal" id="{365A4D51-1B29-4B74-A45B-9533AF6F3EE4}">
            <xm:f>'DATOS '!$A$2</xm:f>
            <x14:dxf>
              <fill>
                <patternFill>
                  <bgColor rgb="FFFF0000"/>
                </patternFill>
              </fill>
            </x14:dxf>
          </x14:cfRule>
          <xm:sqref>N22:N23 AI22</xm:sqref>
        </x14:conditionalFormatting>
        <x14:conditionalFormatting xmlns:xm="http://schemas.microsoft.com/office/excel/2006/main">
          <x14:cfRule type="cellIs" priority="58" operator="equal" id="{1FCF5571-DBB8-4DA0-A0B4-0E420916E48F}">
            <xm:f>'DATOS '!$A$13</xm:f>
            <x14:dxf>
              <fill>
                <patternFill>
                  <bgColor rgb="FF00B050"/>
                </patternFill>
              </fill>
            </x14:dxf>
          </x14:cfRule>
          <x14:cfRule type="cellIs" priority="59" operator="equal" id="{68B08328-B5CC-4152-BCAD-1F19F50A9EFD}">
            <xm:f>'DATOS '!$A$12</xm:f>
            <x14:dxf>
              <fill>
                <patternFill>
                  <bgColor rgb="FF92D050"/>
                </patternFill>
              </fill>
            </x14:dxf>
          </x14:cfRule>
          <x14:cfRule type="cellIs" priority="60" operator="equal" id="{06C2CFA2-EF2A-4E55-A00C-25D08EC285CD}">
            <xm:f>'DATOS '!$A$11</xm:f>
            <x14:dxf>
              <fill>
                <patternFill>
                  <bgColor rgb="FFFFFF00"/>
                </patternFill>
              </fill>
            </x14:dxf>
          </x14:cfRule>
          <x14:cfRule type="cellIs" priority="61" operator="equal" id="{C6D0A728-081C-4B63-BD91-D37BC8BDDA99}">
            <xm:f>'DATOS '!$A$10</xm:f>
            <x14:dxf>
              <fill>
                <patternFill>
                  <bgColor rgb="FFFFC000"/>
                </patternFill>
              </fill>
            </x14:dxf>
          </x14:cfRule>
          <x14:cfRule type="cellIs" priority="62" operator="equal" id="{862A22EA-692D-4DED-96A2-FA2641B7011E}">
            <xm:f>'DATOS '!$A$9</xm:f>
            <x14:dxf>
              <fill>
                <patternFill>
                  <bgColor rgb="FFFF0000"/>
                </patternFill>
              </fill>
            </x14:dxf>
          </x14:cfRule>
          <xm:sqref>O22:O23 AJ22</xm:sqref>
        </x14:conditionalFormatting>
        <x14:conditionalFormatting xmlns:xm="http://schemas.microsoft.com/office/excel/2006/main">
          <x14:cfRule type="cellIs" priority="63" operator="equal" id="{A9B34BF4-A6D1-46D4-BFB8-F1D24CD528D1}">
            <xm:f>'DATOS '!$A$19</xm:f>
            <x14:dxf>
              <fill>
                <patternFill>
                  <bgColor rgb="FF92D050"/>
                </patternFill>
              </fill>
            </x14:dxf>
          </x14:cfRule>
          <x14:cfRule type="cellIs" priority="64" operator="equal" id="{B744BE4C-E84F-4826-9620-ADDB26257957}">
            <xm:f>'DATOS '!$A$18</xm:f>
            <x14:dxf>
              <fill>
                <patternFill>
                  <bgColor rgb="FFFFFF00"/>
                </patternFill>
              </fill>
            </x14:dxf>
          </x14:cfRule>
          <x14:cfRule type="cellIs" priority="65" operator="equal" id="{0D81E11A-6473-401E-8B56-EF25323FCCC7}">
            <xm:f>'DATOS '!$A$17</xm:f>
            <x14:dxf>
              <fill>
                <patternFill>
                  <bgColor rgb="FFFFC000"/>
                </patternFill>
              </fill>
            </x14:dxf>
          </x14:cfRule>
          <x14:cfRule type="cellIs" priority="66" operator="equal" id="{EA5FAFFF-D8EE-494D-B418-BD350BA8BBB9}">
            <xm:f>'DATOS '!$A$16</xm:f>
            <x14:dxf>
              <fill>
                <patternFill>
                  <bgColor rgb="FFFF0000"/>
                </patternFill>
              </fill>
            </x14:dxf>
          </x14:cfRule>
          <xm:sqref>CU22:CV23 CZ22:DC22</xm:sqref>
        </x14:conditionalFormatting>
        <x14:conditionalFormatting xmlns:xm="http://schemas.microsoft.com/office/excel/2006/main">
          <x14:cfRule type="cellIs" priority="49" operator="equal" id="{EBE97E35-981F-4D1C-8293-CFBFA846EB70}">
            <xm:f>'DATOS '!$A$19</xm:f>
            <x14:dxf>
              <fill>
                <patternFill>
                  <bgColor rgb="FF92D050"/>
                </patternFill>
              </fill>
            </x14:dxf>
          </x14:cfRule>
          <x14:cfRule type="cellIs" priority="50" operator="equal" id="{A3054A26-9322-483A-B2CF-C436666B0B7A}">
            <xm:f>'DATOS '!$A$18</xm:f>
            <x14:dxf>
              <fill>
                <patternFill>
                  <bgColor rgb="FFFFFF00"/>
                </patternFill>
              </fill>
            </x14:dxf>
          </x14:cfRule>
          <x14:cfRule type="cellIs" priority="51" operator="equal" id="{59DF950D-85A1-4FA7-B794-1D2707607A49}">
            <xm:f>'DATOS '!$A$17</xm:f>
            <x14:dxf>
              <fill>
                <patternFill>
                  <bgColor rgb="FFFFC000"/>
                </patternFill>
              </fill>
            </x14:dxf>
          </x14:cfRule>
          <x14:cfRule type="cellIs" priority="52" operator="equal" id="{730646AD-AD73-40A6-8940-00D90E52D504}">
            <xm:f>'DATOS '!$A$16</xm:f>
            <x14:dxf>
              <fill>
                <patternFill>
                  <bgColor rgb="FFFF0000"/>
                </patternFill>
              </fill>
            </x14:dxf>
          </x14:cfRule>
          <xm:sqref>AK22</xm:sqref>
        </x14:conditionalFormatting>
        <x14:conditionalFormatting xmlns:xm="http://schemas.microsoft.com/office/excel/2006/main">
          <x14:cfRule type="cellIs" priority="45" operator="equal" id="{96679749-2B22-4C8A-9A4F-CE3C97D84096}">
            <xm:f>'DATOS '!$A$19</xm:f>
            <x14:dxf>
              <fill>
                <patternFill>
                  <bgColor rgb="FF92D050"/>
                </patternFill>
              </fill>
            </x14:dxf>
          </x14:cfRule>
          <x14:cfRule type="cellIs" priority="46" operator="equal" id="{B9AD6A76-CEB0-4718-8304-4E9909CB9DD3}">
            <xm:f>'DATOS '!$A$18</xm:f>
            <x14:dxf>
              <fill>
                <patternFill>
                  <bgColor rgb="FFFFFF00"/>
                </patternFill>
              </fill>
            </x14:dxf>
          </x14:cfRule>
          <x14:cfRule type="cellIs" priority="47" operator="equal" id="{211B4D3A-F77F-4899-AE51-08D184461E4E}">
            <xm:f>'DATOS '!$A$17</xm:f>
            <x14:dxf>
              <fill>
                <patternFill>
                  <bgColor rgb="FFFFC000"/>
                </patternFill>
              </fill>
            </x14:dxf>
          </x14:cfRule>
          <x14:cfRule type="cellIs" priority="48" operator="equal" id="{D303D8DC-617F-4DC3-8D33-9DDBEB1261C3}">
            <xm:f>'DATOS '!$A$16</xm:f>
            <x14:dxf>
              <fill>
                <patternFill>
                  <bgColor rgb="FFFF0000"/>
                </patternFill>
              </fill>
            </x14:dxf>
          </x14:cfRule>
          <xm:sqref>P22:P23</xm:sqref>
        </x14:conditionalFormatting>
        <x14:conditionalFormatting xmlns:xm="http://schemas.microsoft.com/office/excel/2006/main">
          <x14:cfRule type="cellIs" priority="31" operator="equal" id="{B39087DA-AC9D-44FF-90F1-9D0FCBEBCF65}">
            <xm:f>'DATOS '!$A$6</xm:f>
            <x14:dxf>
              <fill>
                <patternFill>
                  <bgColor rgb="FF00B050"/>
                </patternFill>
              </fill>
            </x14:dxf>
          </x14:cfRule>
          <x14:cfRule type="cellIs" priority="32" operator="equal" id="{E8B42FFF-D60F-4F81-8AE7-D72270573673}">
            <xm:f>'DATOS '!$A$5</xm:f>
            <x14:dxf>
              <fill>
                <patternFill>
                  <bgColor rgb="FF92D050"/>
                </patternFill>
              </fill>
            </x14:dxf>
          </x14:cfRule>
          <x14:cfRule type="cellIs" priority="33" operator="equal" id="{519F8776-AE2D-4D87-A0A6-9059F773A2C5}">
            <xm:f>'DATOS '!$A$4</xm:f>
            <x14:dxf>
              <fill>
                <patternFill>
                  <bgColor rgb="FFFFFF00"/>
                </patternFill>
              </fill>
            </x14:dxf>
          </x14:cfRule>
          <x14:cfRule type="cellIs" priority="34" operator="equal" id="{70D52835-B651-4BE1-97A0-BF4B16713525}">
            <xm:f>'DATOS '!$A$3</xm:f>
            <x14:dxf>
              <fill>
                <patternFill>
                  <bgColor rgb="FFFFC000"/>
                </patternFill>
              </fill>
            </x14:dxf>
          </x14:cfRule>
          <x14:cfRule type="cellIs" priority="35" operator="equal" id="{FD1C0E0F-D962-4C56-8A01-8DC0183FCE56}">
            <xm:f>'DATOS '!$A$2</xm:f>
            <x14:dxf>
              <fill>
                <patternFill>
                  <bgColor rgb="FFFF0000"/>
                </patternFill>
              </fill>
            </x14:dxf>
          </x14:cfRule>
          <xm:sqref>N25:N26 AI25</xm:sqref>
        </x14:conditionalFormatting>
        <x14:conditionalFormatting xmlns:xm="http://schemas.microsoft.com/office/excel/2006/main">
          <x14:cfRule type="cellIs" priority="36" operator="equal" id="{AAAAFE31-1CFC-4C52-9629-76D92FFD643A}">
            <xm:f>'DATOS '!$A$13</xm:f>
            <x14:dxf>
              <fill>
                <patternFill>
                  <bgColor rgb="FF00B050"/>
                </patternFill>
              </fill>
            </x14:dxf>
          </x14:cfRule>
          <x14:cfRule type="cellIs" priority="37" operator="equal" id="{EA2C953F-2F71-4CC1-BCAD-9942224B2419}">
            <xm:f>'DATOS '!$A$12</xm:f>
            <x14:dxf>
              <fill>
                <patternFill>
                  <bgColor rgb="FF92D050"/>
                </patternFill>
              </fill>
            </x14:dxf>
          </x14:cfRule>
          <x14:cfRule type="cellIs" priority="38" operator="equal" id="{F392CB3A-9E0F-4130-9FC2-D41F5D60F9E8}">
            <xm:f>'DATOS '!$A$11</xm:f>
            <x14:dxf>
              <fill>
                <patternFill>
                  <bgColor rgb="FFFFFF00"/>
                </patternFill>
              </fill>
            </x14:dxf>
          </x14:cfRule>
          <x14:cfRule type="cellIs" priority="39" operator="equal" id="{E4FA25DD-E0BF-47B6-AF11-6954860E9186}">
            <xm:f>'DATOS '!$A$10</xm:f>
            <x14:dxf>
              <fill>
                <patternFill>
                  <bgColor rgb="FFFFC000"/>
                </patternFill>
              </fill>
            </x14:dxf>
          </x14:cfRule>
          <x14:cfRule type="cellIs" priority="40" operator="equal" id="{A741F7D7-757F-4059-A08F-40D38A7A5DAD}">
            <xm:f>'DATOS '!$A$9</xm:f>
            <x14:dxf>
              <fill>
                <patternFill>
                  <bgColor rgb="FFFF0000"/>
                </patternFill>
              </fill>
            </x14:dxf>
          </x14:cfRule>
          <xm:sqref>O25:O26 AJ25</xm:sqref>
        </x14:conditionalFormatting>
        <x14:conditionalFormatting xmlns:xm="http://schemas.microsoft.com/office/excel/2006/main">
          <x14:cfRule type="cellIs" priority="41" operator="equal" id="{DBE9ECD7-5F4A-46A2-8E6C-ABD7973B561C}">
            <xm:f>'DATOS '!$A$19</xm:f>
            <x14:dxf>
              <fill>
                <patternFill>
                  <bgColor rgb="FF92D050"/>
                </patternFill>
              </fill>
            </x14:dxf>
          </x14:cfRule>
          <x14:cfRule type="cellIs" priority="42" operator="equal" id="{0239E56F-2DDD-4923-A2BE-73A357CD2276}">
            <xm:f>'DATOS '!$A$18</xm:f>
            <x14:dxf>
              <fill>
                <patternFill>
                  <bgColor rgb="FFFFFF00"/>
                </patternFill>
              </fill>
            </x14:dxf>
          </x14:cfRule>
          <x14:cfRule type="cellIs" priority="43" operator="equal" id="{32FCC664-C2CC-4107-9F62-2AABFDC2B1BC}">
            <xm:f>'DATOS '!$A$17</xm:f>
            <x14:dxf>
              <fill>
                <patternFill>
                  <bgColor rgb="FFFFC000"/>
                </patternFill>
              </fill>
            </x14:dxf>
          </x14:cfRule>
          <x14:cfRule type="cellIs" priority="44" operator="equal" id="{7E7C62AB-8E7A-484C-AFA0-4A07BC86E944}">
            <xm:f>'DATOS '!$A$16</xm:f>
            <x14:dxf>
              <fill>
                <patternFill>
                  <bgColor rgb="FFFF0000"/>
                </patternFill>
              </fill>
            </x14:dxf>
          </x14:cfRule>
          <xm:sqref>CU25:CV26 CZ25:DC25</xm:sqref>
        </x14:conditionalFormatting>
        <x14:conditionalFormatting xmlns:xm="http://schemas.microsoft.com/office/excel/2006/main">
          <x14:cfRule type="cellIs" priority="27" operator="equal" id="{DCAE3447-B158-4835-A1E8-5DD07FCE76F1}">
            <xm:f>'DATOS '!$A$19</xm:f>
            <x14:dxf>
              <fill>
                <patternFill>
                  <bgColor rgb="FF92D050"/>
                </patternFill>
              </fill>
            </x14:dxf>
          </x14:cfRule>
          <x14:cfRule type="cellIs" priority="28" operator="equal" id="{8BC067D4-DEEA-4D16-860D-DE957B96E2D3}">
            <xm:f>'DATOS '!$A$18</xm:f>
            <x14:dxf>
              <fill>
                <patternFill>
                  <bgColor rgb="FFFFFF00"/>
                </patternFill>
              </fill>
            </x14:dxf>
          </x14:cfRule>
          <x14:cfRule type="cellIs" priority="29" operator="equal" id="{8DE4F346-BCA0-41CE-A973-7AFE0F730DD5}">
            <xm:f>'DATOS '!$A$17</xm:f>
            <x14:dxf>
              <fill>
                <patternFill>
                  <bgColor rgb="FFFFC000"/>
                </patternFill>
              </fill>
            </x14:dxf>
          </x14:cfRule>
          <x14:cfRule type="cellIs" priority="30" operator="equal" id="{2B58AD34-419A-470D-AFEC-71E2EE00D679}">
            <xm:f>'DATOS '!$A$16</xm:f>
            <x14:dxf>
              <fill>
                <patternFill>
                  <bgColor rgb="FFFF0000"/>
                </patternFill>
              </fill>
            </x14:dxf>
          </x14:cfRule>
          <xm:sqref>AK25</xm:sqref>
        </x14:conditionalFormatting>
        <x14:conditionalFormatting xmlns:xm="http://schemas.microsoft.com/office/excel/2006/main">
          <x14:cfRule type="cellIs" priority="23" operator="equal" id="{C9FF6497-4513-46B5-975D-1996F9F7DB5A}">
            <xm:f>'DATOS '!$A$19</xm:f>
            <x14:dxf>
              <fill>
                <patternFill>
                  <bgColor rgb="FF92D050"/>
                </patternFill>
              </fill>
            </x14:dxf>
          </x14:cfRule>
          <x14:cfRule type="cellIs" priority="24" operator="equal" id="{4549BAE8-6C9F-48AB-B274-EE540D976383}">
            <xm:f>'DATOS '!$A$18</xm:f>
            <x14:dxf>
              <fill>
                <patternFill>
                  <bgColor rgb="FFFFFF00"/>
                </patternFill>
              </fill>
            </x14:dxf>
          </x14:cfRule>
          <x14:cfRule type="cellIs" priority="25" operator="equal" id="{C17E02F5-6093-4A52-ADDD-7243B14CC157}">
            <xm:f>'DATOS '!$A$17</xm:f>
            <x14:dxf>
              <fill>
                <patternFill>
                  <bgColor rgb="FFFFC000"/>
                </patternFill>
              </fill>
            </x14:dxf>
          </x14:cfRule>
          <x14:cfRule type="cellIs" priority="26" operator="equal" id="{E79A9CF7-3B56-4017-91EA-44823EC19A0D}">
            <xm:f>'DATOS '!$A$16</xm:f>
            <x14:dxf>
              <fill>
                <patternFill>
                  <bgColor rgb="FFFF0000"/>
                </patternFill>
              </fill>
            </x14:dxf>
          </x14:cfRule>
          <xm:sqref>P25:P26</xm:sqref>
        </x14:conditionalFormatting>
        <x14:conditionalFormatting xmlns:xm="http://schemas.microsoft.com/office/excel/2006/main">
          <x14:cfRule type="cellIs" priority="9" operator="equal" id="{35C0CF3C-D021-421D-B7A6-791CEECCEBC6}">
            <xm:f>'DATOS '!$A$6</xm:f>
            <x14:dxf>
              <fill>
                <patternFill>
                  <bgColor rgb="FF00B050"/>
                </patternFill>
              </fill>
            </x14:dxf>
          </x14:cfRule>
          <x14:cfRule type="cellIs" priority="10" operator="equal" id="{0832579B-39DD-4995-860B-993052515CD0}">
            <xm:f>'DATOS '!$A$5</xm:f>
            <x14:dxf>
              <fill>
                <patternFill>
                  <bgColor rgb="FF92D050"/>
                </patternFill>
              </fill>
            </x14:dxf>
          </x14:cfRule>
          <x14:cfRule type="cellIs" priority="11" operator="equal" id="{68C33889-6BFD-47D7-AA61-77570CD1BCAD}">
            <xm:f>'DATOS '!$A$4</xm:f>
            <x14:dxf>
              <fill>
                <patternFill>
                  <bgColor rgb="FFFFFF00"/>
                </patternFill>
              </fill>
            </x14:dxf>
          </x14:cfRule>
          <x14:cfRule type="cellIs" priority="12" operator="equal" id="{F11AAD71-BDBC-4B8C-A7B9-FC88573FF86F}">
            <xm:f>'DATOS '!$A$3</xm:f>
            <x14:dxf>
              <fill>
                <patternFill>
                  <bgColor rgb="FFFFC000"/>
                </patternFill>
              </fill>
            </x14:dxf>
          </x14:cfRule>
          <x14:cfRule type="cellIs" priority="13" operator="equal" id="{E52D99A9-9015-4F9F-AC1C-FF4BAFD117A2}">
            <xm:f>'DATOS '!$A$2</xm:f>
            <x14:dxf>
              <fill>
                <patternFill>
                  <bgColor rgb="FFFF0000"/>
                </patternFill>
              </fill>
            </x14:dxf>
          </x14:cfRule>
          <xm:sqref>N28:N29 AI28</xm:sqref>
        </x14:conditionalFormatting>
        <x14:conditionalFormatting xmlns:xm="http://schemas.microsoft.com/office/excel/2006/main">
          <x14:cfRule type="cellIs" priority="14" operator="equal" id="{48B10F16-1A5F-423A-A1B5-E55388185F47}">
            <xm:f>'DATOS '!$A$13</xm:f>
            <x14:dxf>
              <fill>
                <patternFill>
                  <bgColor rgb="FF00B050"/>
                </patternFill>
              </fill>
            </x14:dxf>
          </x14:cfRule>
          <x14:cfRule type="cellIs" priority="15" operator="equal" id="{C5EBEFE6-9649-4FA6-AA6F-D6F321EA7125}">
            <xm:f>'DATOS '!$A$12</xm:f>
            <x14:dxf>
              <fill>
                <patternFill>
                  <bgColor rgb="FF92D050"/>
                </patternFill>
              </fill>
            </x14:dxf>
          </x14:cfRule>
          <x14:cfRule type="cellIs" priority="16" operator="equal" id="{984A6E73-141D-4CA8-A49A-E3B439A55B5A}">
            <xm:f>'DATOS '!$A$11</xm:f>
            <x14:dxf>
              <fill>
                <patternFill>
                  <bgColor rgb="FFFFFF00"/>
                </patternFill>
              </fill>
            </x14:dxf>
          </x14:cfRule>
          <x14:cfRule type="cellIs" priority="17" operator="equal" id="{58FD7A74-67D5-4519-A252-2D3D182E6AAF}">
            <xm:f>'DATOS '!$A$10</xm:f>
            <x14:dxf>
              <fill>
                <patternFill>
                  <bgColor rgb="FFFFC000"/>
                </patternFill>
              </fill>
            </x14:dxf>
          </x14:cfRule>
          <x14:cfRule type="cellIs" priority="18" operator="equal" id="{CA13B4E2-24B3-44F1-BC0A-F25BFF9F2193}">
            <xm:f>'DATOS '!$A$9</xm:f>
            <x14:dxf>
              <fill>
                <patternFill>
                  <bgColor rgb="FFFF0000"/>
                </patternFill>
              </fill>
            </x14:dxf>
          </x14:cfRule>
          <xm:sqref>O28:O29 AJ28</xm:sqref>
        </x14:conditionalFormatting>
        <x14:conditionalFormatting xmlns:xm="http://schemas.microsoft.com/office/excel/2006/main">
          <x14:cfRule type="cellIs" priority="19" operator="equal" id="{04921586-0711-4818-879F-B88F8F3563D2}">
            <xm:f>'DATOS '!$A$19</xm:f>
            <x14:dxf>
              <fill>
                <patternFill>
                  <bgColor rgb="FF92D050"/>
                </patternFill>
              </fill>
            </x14:dxf>
          </x14:cfRule>
          <x14:cfRule type="cellIs" priority="20" operator="equal" id="{B2AA76C3-5F53-4F1C-888E-ECB30B2CD883}">
            <xm:f>'DATOS '!$A$18</xm:f>
            <x14:dxf>
              <fill>
                <patternFill>
                  <bgColor rgb="FFFFFF00"/>
                </patternFill>
              </fill>
            </x14:dxf>
          </x14:cfRule>
          <x14:cfRule type="cellIs" priority="21" operator="equal" id="{C4E474D7-1EE9-4B07-98BD-D059EDEDEBD4}">
            <xm:f>'DATOS '!$A$17</xm:f>
            <x14:dxf>
              <fill>
                <patternFill>
                  <bgColor rgb="FFFFC000"/>
                </patternFill>
              </fill>
            </x14:dxf>
          </x14:cfRule>
          <x14:cfRule type="cellIs" priority="22" operator="equal" id="{A47F3D8C-E6A8-4BFC-8434-63B728BAA0AA}">
            <xm:f>'DATOS '!$A$16</xm:f>
            <x14:dxf>
              <fill>
                <patternFill>
                  <bgColor rgb="FFFF0000"/>
                </patternFill>
              </fill>
            </x14:dxf>
          </x14:cfRule>
          <xm:sqref>CU28:CV29 CZ28:DC28</xm:sqref>
        </x14:conditionalFormatting>
        <x14:conditionalFormatting xmlns:xm="http://schemas.microsoft.com/office/excel/2006/main">
          <x14:cfRule type="cellIs" priority="5" operator="equal" id="{E0E03580-DD16-4368-98EB-E6149A7E7AE6}">
            <xm:f>'DATOS '!$A$19</xm:f>
            <x14:dxf>
              <fill>
                <patternFill>
                  <bgColor rgb="FF92D050"/>
                </patternFill>
              </fill>
            </x14:dxf>
          </x14:cfRule>
          <x14:cfRule type="cellIs" priority="6" operator="equal" id="{2E4AB41B-00AB-480B-9941-56EC0CE759B5}">
            <xm:f>'DATOS '!$A$18</xm:f>
            <x14:dxf>
              <fill>
                <patternFill>
                  <bgColor rgb="FFFFFF00"/>
                </patternFill>
              </fill>
            </x14:dxf>
          </x14:cfRule>
          <x14:cfRule type="cellIs" priority="7" operator="equal" id="{F91BC4F9-BE94-4544-B6E8-BA5771EFF206}">
            <xm:f>'DATOS '!$A$17</xm:f>
            <x14:dxf>
              <fill>
                <patternFill>
                  <bgColor rgb="FFFFC000"/>
                </patternFill>
              </fill>
            </x14:dxf>
          </x14:cfRule>
          <x14:cfRule type="cellIs" priority="8" operator="equal" id="{B7A8E683-B54E-4DA4-93FB-8630C7270965}">
            <xm:f>'DATOS '!$A$16</xm:f>
            <x14:dxf>
              <fill>
                <patternFill>
                  <bgColor rgb="FFFF0000"/>
                </patternFill>
              </fill>
            </x14:dxf>
          </x14:cfRule>
          <xm:sqref>AK28</xm:sqref>
        </x14:conditionalFormatting>
        <x14:conditionalFormatting xmlns:xm="http://schemas.microsoft.com/office/excel/2006/main">
          <x14:cfRule type="cellIs" priority="1" operator="equal" id="{C2FFFF50-17A9-4BE7-9BC3-03013F46D9F9}">
            <xm:f>'DATOS '!$A$19</xm:f>
            <x14:dxf>
              <fill>
                <patternFill>
                  <bgColor rgb="FF92D050"/>
                </patternFill>
              </fill>
            </x14:dxf>
          </x14:cfRule>
          <x14:cfRule type="cellIs" priority="2" operator="equal" id="{196B6B75-5BF2-4E7F-A0CE-D75521EDBC75}">
            <xm:f>'DATOS '!$A$18</xm:f>
            <x14:dxf>
              <fill>
                <patternFill>
                  <bgColor rgb="FFFFFF00"/>
                </patternFill>
              </fill>
            </x14:dxf>
          </x14:cfRule>
          <x14:cfRule type="cellIs" priority="3" operator="equal" id="{EE9AD19E-AB96-49BA-9EFA-DEC2009F5FA3}">
            <xm:f>'DATOS '!$A$17</xm:f>
            <x14:dxf>
              <fill>
                <patternFill>
                  <bgColor rgb="FFFFC000"/>
                </patternFill>
              </fill>
            </x14:dxf>
          </x14:cfRule>
          <x14:cfRule type="cellIs" priority="4" operator="equal" id="{D29B4442-1848-46EC-985C-ACC70EAB1F64}">
            <xm:f>'DATOS '!$A$16</xm:f>
            <x14:dxf>
              <fill>
                <patternFill>
                  <bgColor rgb="FFFF0000"/>
                </patternFill>
              </fill>
            </x14:dxf>
          </x14:cfRule>
          <xm:sqref>P28:P29</xm:sqref>
        </x14:conditionalFormatting>
      </x14:conditionalFormattings>
    </ext>
    <ext xmlns:x14="http://schemas.microsoft.com/office/spreadsheetml/2009/9/main" uri="{CCE6A557-97BC-4b89-ADB6-D9C93CAAB3DF}">
      <x14:dataValidations xmlns:xm="http://schemas.microsoft.com/office/excel/2006/main" count="20">
        <x14:dataValidation type="list" allowBlank="1" showInputMessage="1" showErrorMessage="1">
          <x14:formula1>
            <xm:f>'DATOS '!$A$24:$A$26</xm:f>
          </x14:formula1>
          <xm:sqref>AL10:AL14 AL16 AL19:AL20 AL22:AL23 AL25:AL26 AL28:AL29</xm:sqref>
        </x14:dataValidation>
        <x14:dataValidation type="list" allowBlank="1" showInputMessage="1" showErrorMessage="1">
          <x14:formula1>
            <xm:f>Validacion!$J$1:$J$4</xm:f>
          </x14:formula1>
          <xm:sqref>AG10:AH14 AG16:AH16 AG19:AH20 AG22:AH23 AG25:AH26 AG28:AH29</xm:sqref>
        </x14:dataValidation>
        <x14:dataValidation type="list" allowBlank="1" showInputMessage="1" showErrorMessage="1">
          <x14:formula1>
            <xm:f>'DATOS '!$A$9:$A$13</xm:f>
          </x14:formula1>
          <xm:sqref>O10:O16 O19:O30</xm:sqref>
        </x14:dataValidation>
        <x14:dataValidation type="list" allowBlank="1" showInputMessage="1" showErrorMessage="1">
          <x14:formula1>
            <xm:f>'DATOS '!$C$32:$C$56</xm:f>
          </x14:formula1>
          <xm:sqref>D10:D30</xm:sqref>
        </x14:dataValidation>
        <x14:dataValidation type="list" allowBlank="1" showInputMessage="1" showErrorMessage="1">
          <x14:formula1>
            <xm:f>'DATOS '!$B$32:$B$35</xm:f>
          </x14:formula1>
          <xm:sqref>B10:B30</xm:sqref>
        </x14:dataValidation>
        <x14:dataValidation type="list" allowBlank="1" showInputMessage="1" showErrorMessage="1">
          <x14:formula1>
            <xm:f>'DATOS '!$A$32:$A$39</xm:f>
          </x14:formula1>
          <xm:sqref>A10:A30</xm:sqref>
        </x14:dataValidation>
        <x14:dataValidation type="list" allowBlank="1" showInputMessage="1" showErrorMessage="1">
          <x14:formula1>
            <xm:f>'DATOS '!$A$2:$A$6</xm:f>
          </x14:formula1>
          <xm:sqref>N10:N16 N19:N30</xm:sqref>
        </x14:dataValidation>
        <x14:dataValidation type="list" allowBlank="1" showInputMessage="1" showErrorMessage="1">
          <x14:formula1>
            <xm:f>'DATOS '!$E$32:$E$40</xm:f>
          </x14:formula1>
          <xm:sqref>C13:C30</xm:sqref>
        </x14:dataValidation>
        <x14:dataValidation type="list" allowBlank="1" showInputMessage="1" showErrorMessage="1">
          <x14:formula1>
            <xm:f>'DATOS '!$E$24:$E$26</xm:f>
          </x14:formula1>
          <xm:sqref>AB10:AB30</xm:sqref>
        </x14:dataValidation>
        <x14:dataValidation type="list" allowBlank="1" showInputMessage="1" showErrorMessage="1">
          <x14:formula1>
            <xm:f>'DATOS '!$C$24:$C$25</xm:f>
          </x14:formula1>
          <xm:sqref>R10:R30</xm:sqref>
        </x14:dataValidation>
        <x14:dataValidation type="list" allowBlank="1" showInputMessage="1" showErrorMessage="1">
          <x14:formula1>
            <xm:f>Validacion!$G$2:$G$4</xm:f>
          </x14:formula1>
          <xm:sqref>Y10:Y30</xm:sqref>
        </x14:dataValidation>
        <x14:dataValidation type="list" allowBlank="1" showInputMessage="1" showErrorMessage="1">
          <x14:formula1>
            <xm:f>Validacion!$F$2:$F$3</xm:f>
          </x14:formula1>
          <xm:sqref>X10:X30</xm:sqref>
        </x14:dataValidation>
        <x14:dataValidation type="list" allowBlank="1" showInputMessage="1" showErrorMessage="1">
          <x14:formula1>
            <xm:f>Validacion!$E$2:$E$3</xm:f>
          </x14:formula1>
          <xm:sqref>W10:W30</xm:sqref>
        </x14:dataValidation>
        <x14:dataValidation type="list" allowBlank="1" showInputMessage="1" showErrorMessage="1">
          <x14:formula1>
            <xm:f>Validacion!$D$2:$D$4</xm:f>
          </x14:formula1>
          <xm:sqref>V10:V30</xm:sqref>
        </x14:dataValidation>
        <x14:dataValidation type="list" allowBlank="1" showInputMessage="1" showErrorMessage="1">
          <x14:formula1>
            <xm:f>Validacion!$C$2:$C$3</xm:f>
          </x14:formula1>
          <xm:sqref>U10:U30</xm:sqref>
        </x14:dataValidation>
        <x14:dataValidation type="list" allowBlank="1" showInputMessage="1" showErrorMessage="1">
          <x14:formula1>
            <xm:f>Validacion!$B$2:$B$3</xm:f>
          </x14:formula1>
          <xm:sqref>T10:T30</xm:sqref>
        </x14:dataValidation>
        <x14:dataValidation type="list" allowBlank="1" showInputMessage="1" showErrorMessage="1">
          <x14:formula1>
            <xm:f>Validacion!$A$2:$A$3</xm:f>
          </x14:formula1>
          <xm:sqref>S10:S30</xm:sqref>
        </x14:dataValidation>
        <x14:dataValidation type="list" allowBlank="1" showInputMessage="1" showErrorMessage="1">
          <x14:formula1>
            <xm:f>Validacion!$I$15:$I$19</xm:f>
          </x14:formula1>
          <xm:sqref>AI10:AI30</xm:sqref>
        </x14:dataValidation>
        <x14:dataValidation type="list" allowBlank="1" showInputMessage="1" showErrorMessage="1">
          <x14:formula1>
            <xm:f>Validacion!$I$23:$I$27</xm:f>
          </x14:formula1>
          <xm:sqref>AJ10:AJ30</xm:sqref>
        </x14:dataValidation>
        <x14:dataValidation type="list" allowBlank="1" showInputMessage="1" showErrorMessage="1">
          <x14:formula1>
            <xm:f>'DATOS '!$E$31:$E$41</xm:f>
          </x14:formula1>
          <xm:sqref>C10:C12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70"/>
  <sheetViews>
    <sheetView topLeftCell="A4" zoomScale="60" zoomScaleNormal="60" workbookViewId="0">
      <selection activeCell="A10" sqref="A10:A14"/>
    </sheetView>
  </sheetViews>
  <sheetFormatPr baseColWidth="10" defaultColWidth="11.375" defaultRowHeight="12.9" x14ac:dyDescent="0.25"/>
  <cols>
    <col min="1" max="1" width="20.375" style="8" customWidth="1"/>
    <col min="2" max="3" width="16.375" style="8" customWidth="1"/>
    <col min="4" max="4" width="20.375" style="8" customWidth="1"/>
    <col min="5" max="5" width="35.375" style="8" customWidth="1"/>
    <col min="6" max="6" width="29.125" style="11" customWidth="1"/>
    <col min="7" max="7" width="15.875" style="11" hidden="1" customWidth="1"/>
    <col min="8" max="8" width="13.375" style="11" hidden="1" customWidth="1"/>
    <col min="9" max="9" width="17.375" style="11" hidden="1" customWidth="1"/>
    <col min="10" max="10" width="16" style="11" hidden="1" customWidth="1"/>
    <col min="11" max="11" width="29.125" style="11" customWidth="1"/>
    <col min="12" max="13" width="34.375" style="11" customWidth="1"/>
    <col min="14" max="14" width="19.875" style="102" customWidth="1"/>
    <col min="15" max="15" width="16.125" style="102" customWidth="1"/>
    <col min="16" max="16" width="15.125" style="102" customWidth="1"/>
    <col min="17" max="17" width="96.375" style="8" customWidth="1"/>
    <col min="18" max="18" width="17.375" style="8" customWidth="1"/>
    <col min="19" max="20" width="20.375" style="8" customWidth="1"/>
    <col min="21" max="21" width="19.875" style="8" customWidth="1"/>
    <col min="22" max="22" width="18" style="8" customWidth="1"/>
    <col min="23" max="23" width="19.875" style="8" customWidth="1"/>
    <col min="24" max="24" width="23.375" style="8" customWidth="1"/>
    <col min="25" max="25" width="18" style="8" customWidth="1"/>
    <col min="26" max="26" width="12.375" style="8" hidden="1" customWidth="1"/>
    <col min="27" max="27" width="15.375" style="8" customWidth="1"/>
    <col min="28" max="28" width="17.375" style="8" customWidth="1"/>
    <col min="29" max="29" width="13.375" style="102" hidden="1" customWidth="1"/>
    <col min="30" max="30" width="17.375" style="102" customWidth="1"/>
    <col min="31" max="31" width="10.375" style="102" hidden="1" customWidth="1"/>
    <col min="32" max="32" width="16.375" style="8" customWidth="1"/>
    <col min="33" max="33" width="20.875" style="8" customWidth="1"/>
    <col min="34" max="34" width="19.625" style="8" customWidth="1"/>
    <col min="35" max="35" width="17.875" style="102" customWidth="1"/>
    <col min="36" max="36" width="15.375" style="102" customWidth="1"/>
    <col min="37" max="37" width="16.375" style="102" customWidth="1"/>
    <col min="38" max="38" width="13.375" style="8" customWidth="1"/>
    <col min="39" max="39" width="46.375" style="8" customWidth="1"/>
    <col min="40" max="40" width="19.125" style="8" customWidth="1"/>
    <col min="41" max="41" width="25.625" style="11" customWidth="1"/>
    <col min="42" max="42" width="16.375" style="102" customWidth="1"/>
    <col min="43" max="43" width="20" style="102" customWidth="1"/>
    <col min="44" max="44" width="31.375" style="8" customWidth="1"/>
    <col min="45" max="46" width="20.625" style="11" hidden="1" customWidth="1"/>
    <col min="47" max="48" width="27.625" style="8" hidden="1" customWidth="1"/>
    <col min="49" max="50" width="20.625" style="8" hidden="1" customWidth="1"/>
    <col min="51" max="53" width="20.875" style="8" hidden="1" customWidth="1"/>
    <col min="54" max="55" width="20.875" style="11" hidden="1" customWidth="1"/>
    <col min="56" max="57" width="27.625" style="8" hidden="1" customWidth="1"/>
    <col min="58" max="62" width="20.625" style="8" hidden="1" customWidth="1"/>
    <col min="63" max="64" width="20.875" style="8" hidden="1" customWidth="1"/>
    <col min="65" max="66" width="27.625" style="8" hidden="1" customWidth="1"/>
    <col min="67" max="73" width="20.625" style="8" hidden="1" customWidth="1"/>
    <col min="74" max="75" width="27.625" style="8" hidden="1" customWidth="1"/>
    <col min="76" max="80" width="20.625" style="8" hidden="1" customWidth="1"/>
    <col min="81" max="81" width="63.875" style="8" customWidth="1"/>
    <col min="82" max="83" width="31.375" style="8" customWidth="1"/>
    <col min="84" max="84" width="63.875" style="8" customWidth="1"/>
    <col min="85" max="86" width="31.375" style="8" customWidth="1"/>
    <col min="87" max="87" width="63.875" style="8" customWidth="1"/>
    <col min="88" max="89" width="31.375" style="8" customWidth="1"/>
    <col min="90" max="90" width="5.375" style="8" customWidth="1"/>
    <col min="91" max="102" width="11.375" style="8" customWidth="1"/>
    <col min="103" max="107" width="11.375" style="8" hidden="1" customWidth="1"/>
    <col min="108" max="109" width="13.625" style="8" hidden="1" customWidth="1"/>
    <col min="110" max="112" width="11.375" style="8" hidden="1" customWidth="1"/>
    <col min="113" max="114" width="11.375" style="8"/>
    <col min="115" max="115" width="20.875" style="8" customWidth="1"/>
    <col min="116" max="116" width="21.375" style="8" customWidth="1"/>
    <col min="117" max="122" width="11.375" style="8"/>
    <col min="123" max="129" width="0" style="8" hidden="1" customWidth="1"/>
    <col min="130" max="16384" width="11.375" style="8"/>
  </cols>
  <sheetData>
    <row r="1" spans="1:129" s="68" customFormat="1" ht="26.5" customHeight="1" x14ac:dyDescent="0.25">
      <c r="A1" s="327"/>
      <c r="B1" s="558" t="s">
        <v>228</v>
      </c>
      <c r="C1" s="559"/>
      <c r="D1" s="559"/>
      <c r="E1" s="559"/>
      <c r="F1" s="559"/>
      <c r="G1" s="559"/>
      <c r="H1" s="559"/>
      <c r="I1" s="559"/>
      <c r="J1" s="559"/>
      <c r="K1" s="559"/>
      <c r="L1" s="559"/>
      <c r="M1" s="559"/>
      <c r="N1" s="559"/>
      <c r="O1" s="559"/>
      <c r="P1" s="559"/>
      <c r="Q1" s="559"/>
      <c r="R1" s="559"/>
      <c r="S1" s="559" t="s">
        <v>228</v>
      </c>
      <c r="T1" s="559"/>
      <c r="U1" s="559"/>
      <c r="V1" s="559"/>
      <c r="W1" s="559"/>
      <c r="X1" s="559"/>
      <c r="Y1" s="559"/>
      <c r="Z1" s="559"/>
      <c r="AA1" s="559"/>
      <c r="AB1" s="559"/>
      <c r="AC1" s="559"/>
      <c r="AD1" s="559"/>
      <c r="AE1" s="559"/>
      <c r="AF1" s="559"/>
      <c r="AG1" s="559"/>
      <c r="AH1" s="559"/>
      <c r="AI1" s="559"/>
      <c r="AJ1" s="559"/>
      <c r="AK1" s="559"/>
      <c r="AL1" s="559"/>
      <c r="AM1" s="559"/>
      <c r="AN1" s="559"/>
      <c r="AO1" s="559"/>
      <c r="AP1" s="559"/>
      <c r="AQ1" s="559"/>
      <c r="AR1" s="56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row>
    <row r="2" spans="1:129" s="68" customFormat="1" ht="26.5" customHeight="1" x14ac:dyDescent="0.25">
      <c r="A2" s="556"/>
      <c r="B2" s="560"/>
      <c r="C2" s="561"/>
      <c r="D2" s="561"/>
      <c r="E2" s="561"/>
      <c r="F2" s="561"/>
      <c r="G2" s="561"/>
      <c r="H2" s="561"/>
      <c r="I2" s="561"/>
      <c r="J2" s="561"/>
      <c r="K2" s="561"/>
      <c r="L2" s="561"/>
      <c r="M2" s="561"/>
      <c r="N2" s="561"/>
      <c r="O2" s="561"/>
      <c r="P2" s="561"/>
      <c r="Q2" s="561"/>
      <c r="R2" s="561"/>
      <c r="S2" s="561"/>
      <c r="T2" s="561"/>
      <c r="U2" s="561"/>
      <c r="V2" s="561"/>
      <c r="W2" s="561"/>
      <c r="X2" s="561"/>
      <c r="Y2" s="561"/>
      <c r="Z2" s="561"/>
      <c r="AA2" s="561"/>
      <c r="AB2" s="561"/>
      <c r="AC2" s="561"/>
      <c r="AD2" s="561"/>
      <c r="AE2" s="561"/>
      <c r="AF2" s="561"/>
      <c r="AG2" s="561"/>
      <c r="AH2" s="561"/>
      <c r="AI2" s="561"/>
      <c r="AJ2" s="561"/>
      <c r="AK2" s="561"/>
      <c r="AL2" s="561"/>
      <c r="AM2" s="561"/>
      <c r="AN2" s="561"/>
      <c r="AO2" s="561"/>
      <c r="AP2" s="561"/>
      <c r="AQ2" s="561"/>
      <c r="AR2" s="565"/>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row>
    <row r="3" spans="1:129" ht="30.75" customHeight="1" x14ac:dyDescent="0.25">
      <c r="A3" s="557"/>
      <c r="B3" s="562"/>
      <c r="C3" s="563"/>
      <c r="D3" s="563"/>
      <c r="E3" s="563"/>
      <c r="F3" s="563"/>
      <c r="G3" s="563"/>
      <c r="H3" s="563"/>
      <c r="I3" s="563"/>
      <c r="J3" s="563"/>
      <c r="K3" s="563"/>
      <c r="L3" s="563"/>
      <c r="M3" s="563"/>
      <c r="N3" s="563"/>
      <c r="O3" s="563"/>
      <c r="P3" s="563"/>
      <c r="Q3" s="563"/>
      <c r="R3" s="563"/>
      <c r="S3" s="563"/>
      <c r="T3" s="563"/>
      <c r="U3" s="563"/>
      <c r="V3" s="563"/>
      <c r="W3" s="563"/>
      <c r="X3" s="563"/>
      <c r="Y3" s="563"/>
      <c r="Z3" s="563"/>
      <c r="AA3" s="563"/>
      <c r="AB3" s="563"/>
      <c r="AC3" s="563"/>
      <c r="AD3" s="563"/>
      <c r="AE3" s="563"/>
      <c r="AF3" s="563"/>
      <c r="AG3" s="563"/>
      <c r="AH3" s="563"/>
      <c r="AI3" s="563"/>
      <c r="AJ3" s="563"/>
      <c r="AK3" s="563"/>
      <c r="AL3" s="563"/>
      <c r="AM3" s="563"/>
      <c r="AN3" s="563"/>
      <c r="AO3" s="563"/>
      <c r="AP3" s="563"/>
      <c r="AQ3" s="563"/>
      <c r="AR3" s="566"/>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DS3" s="567"/>
      <c r="DT3" s="567"/>
      <c r="DU3" s="545"/>
      <c r="DV3" s="545"/>
      <c r="DW3" s="545"/>
      <c r="DX3" s="545"/>
      <c r="DY3" s="545"/>
    </row>
    <row r="4" spans="1:129" ht="21.25" customHeight="1" x14ac:dyDescent="0.25">
      <c r="A4" s="73"/>
      <c r="B4" s="73"/>
      <c r="C4" s="73"/>
      <c r="D4" s="73"/>
      <c r="E4" s="73"/>
      <c r="F4" s="69"/>
      <c r="G4" s="69"/>
      <c r="H4" s="69"/>
      <c r="I4" s="69"/>
      <c r="J4" s="69"/>
      <c r="K4" s="69"/>
      <c r="L4" s="69"/>
      <c r="M4" s="69"/>
      <c r="N4" s="70"/>
      <c r="O4" s="70"/>
      <c r="P4" s="70"/>
      <c r="Q4" s="71"/>
      <c r="R4" s="71"/>
      <c r="S4" s="71"/>
      <c r="T4" s="71"/>
      <c r="U4" s="71"/>
      <c r="V4" s="71"/>
      <c r="W4" s="71"/>
      <c r="X4" s="71"/>
      <c r="Y4" s="71"/>
      <c r="Z4" s="71"/>
      <c r="AA4" s="71"/>
      <c r="AB4" s="71"/>
      <c r="AC4" s="71"/>
      <c r="AD4" s="71"/>
      <c r="AE4" s="71"/>
      <c r="AF4" s="71"/>
      <c r="AG4" s="71"/>
      <c r="AH4" s="71"/>
      <c r="AI4" s="71"/>
      <c r="AJ4" s="71"/>
      <c r="AK4" s="71"/>
      <c r="AL4" s="71"/>
      <c r="AM4" s="71"/>
      <c r="AN4" s="71"/>
      <c r="AO4" s="72"/>
      <c r="AP4" s="71"/>
      <c r="AQ4" s="71"/>
      <c r="AR4" s="71"/>
      <c r="AS4" s="72"/>
      <c r="AT4" s="72"/>
      <c r="AU4" s="71"/>
      <c r="AV4" s="71"/>
      <c r="AW4" s="71"/>
      <c r="AX4" s="71"/>
      <c r="AY4" s="71"/>
      <c r="AZ4" s="71"/>
      <c r="BA4" s="71"/>
      <c r="BB4" s="73"/>
      <c r="BC4" s="73"/>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DS4" s="567"/>
      <c r="DT4" s="567"/>
      <c r="DU4" s="546"/>
      <c r="DV4" s="546"/>
      <c r="DW4" s="546"/>
      <c r="DX4" s="546"/>
      <c r="DY4" s="546"/>
    </row>
    <row r="5" spans="1:129" ht="28.55" customHeight="1" x14ac:dyDescent="0.25">
      <c r="A5" s="467" t="s">
        <v>40</v>
      </c>
      <c r="B5" s="467"/>
      <c r="C5" s="467"/>
      <c r="D5" s="467"/>
      <c r="E5" s="467"/>
      <c r="F5" s="547" t="s">
        <v>41</v>
      </c>
      <c r="G5" s="547"/>
      <c r="H5" s="547"/>
      <c r="I5" s="547"/>
      <c r="J5" s="547"/>
      <c r="K5" s="547"/>
      <c r="L5" s="547"/>
      <c r="M5" s="547"/>
      <c r="N5" s="547"/>
      <c r="O5" s="547"/>
      <c r="P5" s="547"/>
      <c r="Q5" s="547"/>
      <c r="R5" s="547"/>
      <c r="S5" s="547"/>
      <c r="T5" s="547"/>
      <c r="U5" s="547"/>
      <c r="V5" s="547"/>
      <c r="W5" s="547"/>
      <c r="X5" s="547"/>
      <c r="Y5" s="547"/>
      <c r="Z5" s="547"/>
      <c r="AA5" s="547"/>
      <c r="AB5" s="547"/>
      <c r="AC5" s="547"/>
      <c r="AD5" s="547"/>
      <c r="AE5" s="547"/>
      <c r="AF5" s="547"/>
      <c r="AG5" s="547"/>
      <c r="AH5" s="547"/>
      <c r="AI5" s="547"/>
      <c r="AJ5" s="547"/>
      <c r="AK5" s="547"/>
      <c r="AL5" s="548" t="s">
        <v>51</v>
      </c>
      <c r="AM5" s="548"/>
      <c r="AN5" s="548"/>
      <c r="AO5" s="548"/>
      <c r="AP5" s="548"/>
      <c r="AQ5" s="548"/>
      <c r="AR5" s="548"/>
      <c r="AS5" s="73"/>
      <c r="AT5" s="73"/>
      <c r="AU5" s="74"/>
      <c r="AV5" s="74"/>
      <c r="AW5" s="74"/>
      <c r="AX5" s="74"/>
      <c r="AY5" s="74"/>
      <c r="AZ5" s="74"/>
      <c r="BA5" s="74"/>
      <c r="BB5" s="73"/>
      <c r="BC5" s="73"/>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549" t="s">
        <v>231</v>
      </c>
      <c r="CD5" s="550"/>
      <c r="CE5" s="550"/>
      <c r="CF5" s="550"/>
      <c r="CG5" s="550"/>
      <c r="CH5" s="550"/>
      <c r="CI5" s="550"/>
      <c r="CJ5" s="550"/>
      <c r="CK5" s="551"/>
      <c r="DS5" s="567"/>
      <c r="DT5" s="567"/>
      <c r="DU5" s="65" t="s">
        <v>15</v>
      </c>
      <c r="DV5" s="65" t="s">
        <v>150</v>
      </c>
      <c r="DW5" s="65" t="s">
        <v>150</v>
      </c>
      <c r="DX5" s="65">
        <v>1</v>
      </c>
      <c r="DY5" s="65">
        <v>1</v>
      </c>
    </row>
    <row r="6" spans="1:129" ht="34.5" customHeight="1" x14ac:dyDescent="0.25">
      <c r="A6" s="467"/>
      <c r="B6" s="467"/>
      <c r="C6" s="467"/>
      <c r="D6" s="467"/>
      <c r="E6" s="467"/>
      <c r="F6" s="547"/>
      <c r="G6" s="547"/>
      <c r="H6" s="547"/>
      <c r="I6" s="547"/>
      <c r="J6" s="547"/>
      <c r="K6" s="547"/>
      <c r="L6" s="547"/>
      <c r="M6" s="547"/>
      <c r="N6" s="547"/>
      <c r="O6" s="547"/>
      <c r="P6" s="547"/>
      <c r="Q6" s="547"/>
      <c r="R6" s="547"/>
      <c r="S6" s="547"/>
      <c r="T6" s="547"/>
      <c r="U6" s="547"/>
      <c r="V6" s="547"/>
      <c r="W6" s="547"/>
      <c r="X6" s="547"/>
      <c r="Y6" s="547"/>
      <c r="Z6" s="547"/>
      <c r="AA6" s="547"/>
      <c r="AB6" s="547"/>
      <c r="AC6" s="547"/>
      <c r="AD6" s="547"/>
      <c r="AE6" s="547"/>
      <c r="AF6" s="547"/>
      <c r="AG6" s="547"/>
      <c r="AH6" s="547"/>
      <c r="AI6" s="547"/>
      <c r="AJ6" s="547"/>
      <c r="AK6" s="547"/>
      <c r="AL6" s="548"/>
      <c r="AM6" s="548"/>
      <c r="AN6" s="548"/>
      <c r="AO6" s="548"/>
      <c r="AP6" s="548"/>
      <c r="AQ6" s="548"/>
      <c r="AR6" s="548"/>
      <c r="AS6" s="552" t="s">
        <v>189</v>
      </c>
      <c r="AT6" s="553"/>
      <c r="AU6" s="553"/>
      <c r="AV6" s="553"/>
      <c r="AW6" s="553"/>
      <c r="AX6" s="553"/>
      <c r="AY6" s="553"/>
      <c r="AZ6" s="553"/>
      <c r="BA6" s="553"/>
      <c r="BB6" s="554" t="s">
        <v>192</v>
      </c>
      <c r="BC6" s="555"/>
      <c r="BD6" s="555"/>
      <c r="BE6" s="555"/>
      <c r="BF6" s="555"/>
      <c r="BG6" s="555"/>
      <c r="BH6" s="555"/>
      <c r="BI6" s="555"/>
      <c r="BJ6" s="552"/>
      <c r="BK6" s="554" t="s">
        <v>191</v>
      </c>
      <c r="BL6" s="555"/>
      <c r="BM6" s="555"/>
      <c r="BN6" s="555"/>
      <c r="BO6" s="555"/>
      <c r="BP6" s="555"/>
      <c r="BQ6" s="555"/>
      <c r="BR6" s="555"/>
      <c r="BS6" s="552"/>
      <c r="BT6" s="554" t="s">
        <v>190</v>
      </c>
      <c r="BU6" s="555"/>
      <c r="BV6" s="555"/>
      <c r="BW6" s="555"/>
      <c r="BX6" s="555"/>
      <c r="BY6" s="555"/>
      <c r="BZ6" s="555"/>
      <c r="CA6" s="555"/>
      <c r="CB6" s="552"/>
      <c r="CC6" s="549" t="s">
        <v>232</v>
      </c>
      <c r="CD6" s="550"/>
      <c r="CE6" s="550"/>
      <c r="CF6" s="550"/>
      <c r="CG6" s="550"/>
      <c r="CH6" s="550"/>
      <c r="CI6" s="550"/>
      <c r="CJ6" s="550"/>
      <c r="CK6" s="551"/>
      <c r="DS6" s="567"/>
      <c r="DT6" s="567"/>
      <c r="DU6" s="65" t="s">
        <v>15</v>
      </c>
      <c r="DV6" s="65" t="s">
        <v>152</v>
      </c>
      <c r="DW6" s="65" t="s">
        <v>150</v>
      </c>
      <c r="DX6" s="65">
        <v>0</v>
      </c>
      <c r="DY6" s="65">
        <v>1</v>
      </c>
    </row>
    <row r="7" spans="1:129" ht="34.5" customHeight="1" x14ac:dyDescent="0.25">
      <c r="A7" s="159"/>
      <c r="B7" s="159"/>
      <c r="C7" s="159"/>
      <c r="D7" s="159"/>
      <c r="E7" s="159"/>
      <c r="F7" s="160"/>
      <c r="G7" s="466" t="s">
        <v>255</v>
      </c>
      <c r="H7" s="466"/>
      <c r="I7" s="466"/>
      <c r="J7" s="466"/>
      <c r="K7" s="89"/>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1"/>
      <c r="AM7" s="161"/>
      <c r="AN7" s="161"/>
      <c r="AO7" s="161"/>
      <c r="AP7" s="161"/>
      <c r="AQ7" s="161"/>
      <c r="AR7" s="161"/>
      <c r="AS7" s="104"/>
      <c r="AT7" s="105"/>
      <c r="AU7" s="103"/>
      <c r="AV7" s="104"/>
      <c r="AW7" s="104"/>
      <c r="AX7" s="105"/>
      <c r="AY7" s="103"/>
      <c r="AZ7" s="104"/>
      <c r="BA7" s="105"/>
      <c r="BB7" s="103"/>
      <c r="BC7" s="104"/>
      <c r="BD7" s="104"/>
      <c r="BE7" s="104"/>
      <c r="BF7" s="104"/>
      <c r="BG7" s="104"/>
      <c r="BH7" s="104"/>
      <c r="BI7" s="104"/>
      <c r="BJ7" s="105"/>
      <c r="BK7" s="103"/>
      <c r="BL7" s="104"/>
      <c r="BM7" s="104"/>
      <c r="BN7" s="104"/>
      <c r="BO7" s="104"/>
      <c r="BP7" s="104"/>
      <c r="BQ7" s="104"/>
      <c r="BR7" s="104"/>
      <c r="BS7" s="105"/>
      <c r="BT7" s="103"/>
      <c r="BU7" s="104"/>
      <c r="BV7" s="104"/>
      <c r="BW7" s="104"/>
      <c r="BX7" s="104"/>
      <c r="BY7" s="104"/>
      <c r="BZ7" s="104"/>
      <c r="CA7" s="104"/>
      <c r="CB7" s="105"/>
      <c r="CC7" s="162"/>
      <c r="CD7" s="163"/>
      <c r="CE7" s="164"/>
      <c r="CF7" s="164"/>
      <c r="CG7" s="163"/>
      <c r="CH7" s="164"/>
      <c r="CI7" s="164"/>
      <c r="CJ7" s="163"/>
      <c r="CK7" s="165"/>
      <c r="DS7" s="567"/>
      <c r="DT7" s="567"/>
      <c r="DU7" s="65"/>
      <c r="DV7" s="65"/>
      <c r="DW7" s="65"/>
      <c r="DX7" s="65"/>
      <c r="DY7" s="65"/>
    </row>
    <row r="8" spans="1:129" ht="33.799999999999997" customHeight="1" x14ac:dyDescent="0.25">
      <c r="A8" s="469" t="s">
        <v>0</v>
      </c>
      <c r="B8" s="469" t="s">
        <v>1</v>
      </c>
      <c r="C8" s="469" t="s">
        <v>572</v>
      </c>
      <c r="D8" s="469" t="s">
        <v>2</v>
      </c>
      <c r="E8" s="469" t="s">
        <v>39</v>
      </c>
      <c r="F8" s="469" t="s">
        <v>288</v>
      </c>
      <c r="G8" s="469" t="s">
        <v>251</v>
      </c>
      <c r="H8" s="469" t="s">
        <v>252</v>
      </c>
      <c r="I8" s="469" t="s">
        <v>253</v>
      </c>
      <c r="J8" s="469" t="s">
        <v>254</v>
      </c>
      <c r="K8" s="469" t="s">
        <v>249</v>
      </c>
      <c r="L8" s="469" t="s">
        <v>46</v>
      </c>
      <c r="M8" s="469" t="s">
        <v>47</v>
      </c>
      <c r="N8" s="469" t="s">
        <v>35</v>
      </c>
      <c r="O8" s="469"/>
      <c r="P8" s="469"/>
      <c r="Q8" s="469" t="s">
        <v>170</v>
      </c>
      <c r="R8" s="469" t="s">
        <v>157</v>
      </c>
      <c r="S8" s="469" t="s">
        <v>176</v>
      </c>
      <c r="T8" s="469" t="s">
        <v>177</v>
      </c>
      <c r="U8" s="469" t="s">
        <v>178</v>
      </c>
      <c r="V8" s="469" t="s">
        <v>179</v>
      </c>
      <c r="W8" s="469" t="s">
        <v>180</v>
      </c>
      <c r="X8" s="469" t="s">
        <v>181</v>
      </c>
      <c r="Y8" s="469" t="s">
        <v>182</v>
      </c>
      <c r="Z8" s="469" t="s">
        <v>28</v>
      </c>
      <c r="AA8" s="469" t="s">
        <v>183</v>
      </c>
      <c r="AB8" s="469" t="s">
        <v>184</v>
      </c>
      <c r="AC8" s="88"/>
      <c r="AD8" s="469" t="s">
        <v>185</v>
      </c>
      <c r="AE8" s="88"/>
      <c r="AF8" s="469" t="s">
        <v>186</v>
      </c>
      <c r="AG8" s="469" t="s">
        <v>187</v>
      </c>
      <c r="AH8" s="469" t="s">
        <v>188</v>
      </c>
      <c r="AI8" s="469" t="s">
        <v>3</v>
      </c>
      <c r="AJ8" s="469"/>
      <c r="AK8" s="469"/>
      <c r="AL8" s="469" t="s">
        <v>48</v>
      </c>
      <c r="AM8" s="469" t="s">
        <v>159</v>
      </c>
      <c r="AN8" s="469" t="s">
        <v>160</v>
      </c>
      <c r="AO8" s="469" t="s">
        <v>161</v>
      </c>
      <c r="AP8" s="469" t="s">
        <v>36</v>
      </c>
      <c r="AQ8" s="469" t="s">
        <v>37</v>
      </c>
      <c r="AR8" s="469" t="s">
        <v>162</v>
      </c>
      <c r="AS8" s="540" t="s">
        <v>49</v>
      </c>
      <c r="AT8" s="541"/>
      <c r="AU8" s="542" t="s">
        <v>166</v>
      </c>
      <c r="AV8" s="543"/>
      <c r="AW8" s="543"/>
      <c r="AX8" s="544"/>
      <c r="AY8" s="542" t="s">
        <v>165</v>
      </c>
      <c r="AZ8" s="543"/>
      <c r="BA8" s="544"/>
      <c r="BB8" s="540" t="s">
        <v>49</v>
      </c>
      <c r="BC8" s="541"/>
      <c r="BD8" s="542" t="s">
        <v>166</v>
      </c>
      <c r="BE8" s="543"/>
      <c r="BF8" s="543"/>
      <c r="BG8" s="544"/>
      <c r="BH8" s="542" t="s">
        <v>165</v>
      </c>
      <c r="BI8" s="543"/>
      <c r="BJ8" s="544"/>
      <c r="BK8" s="540" t="s">
        <v>49</v>
      </c>
      <c r="BL8" s="541"/>
      <c r="BM8" s="542" t="s">
        <v>166</v>
      </c>
      <c r="BN8" s="543"/>
      <c r="BO8" s="543"/>
      <c r="BP8" s="544"/>
      <c r="BQ8" s="542" t="s">
        <v>165</v>
      </c>
      <c r="BR8" s="543"/>
      <c r="BS8" s="544"/>
      <c r="BT8" s="540" t="s">
        <v>49</v>
      </c>
      <c r="BU8" s="541"/>
      <c r="BV8" s="542" t="s">
        <v>166</v>
      </c>
      <c r="BW8" s="543"/>
      <c r="BX8" s="543"/>
      <c r="BY8" s="544"/>
      <c r="BZ8" s="542" t="s">
        <v>165</v>
      </c>
      <c r="CA8" s="543"/>
      <c r="CB8" s="544"/>
      <c r="CC8" s="469" t="s">
        <v>234</v>
      </c>
      <c r="CD8" s="537" t="s">
        <v>230</v>
      </c>
      <c r="CE8" s="469" t="s">
        <v>233</v>
      </c>
      <c r="CF8" s="469" t="s">
        <v>235</v>
      </c>
      <c r="CG8" s="537" t="s">
        <v>230</v>
      </c>
      <c r="CH8" s="469" t="s">
        <v>233</v>
      </c>
      <c r="CI8" s="469" t="s">
        <v>236</v>
      </c>
      <c r="CJ8" s="537" t="s">
        <v>230</v>
      </c>
      <c r="CK8" s="469" t="s">
        <v>233</v>
      </c>
      <c r="DE8" s="539" t="s">
        <v>154</v>
      </c>
      <c r="DF8" s="539"/>
      <c r="DG8" s="539"/>
      <c r="DS8" s="567"/>
      <c r="DT8" s="567"/>
      <c r="DU8" s="65" t="s">
        <v>15</v>
      </c>
      <c r="DV8" s="65" t="s">
        <v>150</v>
      </c>
      <c r="DW8" s="65" t="s">
        <v>152</v>
      </c>
      <c r="DX8" s="65">
        <v>1</v>
      </c>
      <c r="DY8" s="65">
        <v>0</v>
      </c>
    </row>
    <row r="9" spans="1:129" ht="33.799999999999997" customHeight="1" x14ac:dyDescent="0.25">
      <c r="A9" s="469"/>
      <c r="B9" s="469"/>
      <c r="C9" s="469"/>
      <c r="D9" s="469"/>
      <c r="E9" s="469"/>
      <c r="F9" s="469"/>
      <c r="G9" s="469"/>
      <c r="H9" s="469"/>
      <c r="I9" s="469"/>
      <c r="J9" s="469"/>
      <c r="K9" s="469"/>
      <c r="L9" s="469"/>
      <c r="M9" s="469"/>
      <c r="N9" s="88" t="s">
        <v>4</v>
      </c>
      <c r="O9" s="88" t="s">
        <v>5</v>
      </c>
      <c r="P9" s="88" t="s">
        <v>6</v>
      </c>
      <c r="Q9" s="469"/>
      <c r="R9" s="469"/>
      <c r="S9" s="469"/>
      <c r="T9" s="469" t="s">
        <v>171</v>
      </c>
      <c r="U9" s="469" t="s">
        <v>56</v>
      </c>
      <c r="V9" s="469" t="s">
        <v>172</v>
      </c>
      <c r="W9" s="469" t="s">
        <v>173</v>
      </c>
      <c r="X9" s="469" t="s">
        <v>174</v>
      </c>
      <c r="Y9" s="469" t="s">
        <v>175</v>
      </c>
      <c r="Z9" s="469"/>
      <c r="AA9" s="469"/>
      <c r="AB9" s="469"/>
      <c r="AC9" s="88"/>
      <c r="AD9" s="469"/>
      <c r="AE9" s="88"/>
      <c r="AF9" s="469"/>
      <c r="AG9" s="469"/>
      <c r="AH9" s="469"/>
      <c r="AI9" s="88" t="s">
        <v>4</v>
      </c>
      <c r="AJ9" s="88" t="s">
        <v>5</v>
      </c>
      <c r="AK9" s="88" t="s">
        <v>6</v>
      </c>
      <c r="AL9" s="469"/>
      <c r="AM9" s="469"/>
      <c r="AN9" s="469"/>
      <c r="AO9" s="469"/>
      <c r="AP9" s="469"/>
      <c r="AQ9" s="469"/>
      <c r="AR9" s="469"/>
      <c r="AS9" s="76" t="s">
        <v>163</v>
      </c>
      <c r="AT9" s="76" t="s">
        <v>50</v>
      </c>
      <c r="AU9" s="75" t="s">
        <v>169</v>
      </c>
      <c r="AV9" s="75" t="s">
        <v>38</v>
      </c>
      <c r="AW9" s="75" t="s">
        <v>164</v>
      </c>
      <c r="AX9" s="75" t="s">
        <v>32</v>
      </c>
      <c r="AY9" s="75" t="s">
        <v>167</v>
      </c>
      <c r="AZ9" s="75" t="s">
        <v>168</v>
      </c>
      <c r="BA9" s="75" t="s">
        <v>34</v>
      </c>
      <c r="BB9" s="76" t="s">
        <v>163</v>
      </c>
      <c r="BC9" s="76" t="s">
        <v>50</v>
      </c>
      <c r="BD9" s="75" t="s">
        <v>169</v>
      </c>
      <c r="BE9" s="75" t="s">
        <v>38</v>
      </c>
      <c r="BF9" s="75" t="s">
        <v>164</v>
      </c>
      <c r="BG9" s="75" t="s">
        <v>32</v>
      </c>
      <c r="BH9" s="75" t="s">
        <v>167</v>
      </c>
      <c r="BI9" s="75" t="s">
        <v>168</v>
      </c>
      <c r="BJ9" s="75" t="s">
        <v>34</v>
      </c>
      <c r="BK9" s="76" t="s">
        <v>163</v>
      </c>
      <c r="BL9" s="76" t="s">
        <v>50</v>
      </c>
      <c r="BM9" s="75" t="s">
        <v>169</v>
      </c>
      <c r="BN9" s="75" t="s">
        <v>38</v>
      </c>
      <c r="BO9" s="75" t="s">
        <v>164</v>
      </c>
      <c r="BP9" s="75" t="s">
        <v>32</v>
      </c>
      <c r="BQ9" s="75" t="s">
        <v>167</v>
      </c>
      <c r="BR9" s="75" t="s">
        <v>168</v>
      </c>
      <c r="BS9" s="75" t="s">
        <v>34</v>
      </c>
      <c r="BT9" s="76" t="s">
        <v>163</v>
      </c>
      <c r="BU9" s="76" t="s">
        <v>50</v>
      </c>
      <c r="BV9" s="75" t="s">
        <v>169</v>
      </c>
      <c r="BW9" s="75" t="s">
        <v>38</v>
      </c>
      <c r="BX9" s="75" t="s">
        <v>164</v>
      </c>
      <c r="BY9" s="75" t="s">
        <v>32</v>
      </c>
      <c r="BZ9" s="75" t="s">
        <v>167</v>
      </c>
      <c r="CA9" s="75" t="s">
        <v>168</v>
      </c>
      <c r="CB9" s="75" t="s">
        <v>34</v>
      </c>
      <c r="CC9" s="469"/>
      <c r="CD9" s="538"/>
      <c r="CE9" s="469"/>
      <c r="CF9" s="469"/>
      <c r="CG9" s="538"/>
      <c r="CH9" s="469"/>
      <c r="CI9" s="469"/>
      <c r="CJ9" s="538"/>
      <c r="CK9" s="469"/>
      <c r="CY9" s="52" t="s">
        <v>138</v>
      </c>
      <c r="CZ9" s="52" t="s">
        <v>139</v>
      </c>
      <c r="DD9" s="52" t="s">
        <v>138</v>
      </c>
      <c r="DE9" s="52" t="s">
        <v>138</v>
      </c>
      <c r="DF9" s="52" t="s">
        <v>139</v>
      </c>
      <c r="DG9" s="52" t="s">
        <v>139</v>
      </c>
      <c r="DS9"/>
      <c r="DT9"/>
      <c r="DU9" s="67" t="s">
        <v>142</v>
      </c>
      <c r="DV9" s="67" t="s">
        <v>153</v>
      </c>
      <c r="DW9" s="67" t="s">
        <v>153</v>
      </c>
      <c r="DX9"/>
      <c r="DY9"/>
    </row>
    <row r="10" spans="1:129" s="11" customFormat="1" ht="112.75" customHeight="1" x14ac:dyDescent="0.25">
      <c r="A10" s="468" t="s">
        <v>53</v>
      </c>
      <c r="B10" s="468" t="s">
        <v>194</v>
      </c>
      <c r="C10" s="468" t="s">
        <v>239</v>
      </c>
      <c r="D10" s="509" t="s">
        <v>217</v>
      </c>
      <c r="E10" s="468" t="s">
        <v>289</v>
      </c>
      <c r="F10" s="468" t="s">
        <v>290</v>
      </c>
      <c r="G10" s="468"/>
      <c r="H10" s="468"/>
      <c r="I10" s="468"/>
      <c r="J10" s="468"/>
      <c r="K10" s="468"/>
      <c r="L10" s="468" t="s">
        <v>291</v>
      </c>
      <c r="M10" s="468" t="s">
        <v>292</v>
      </c>
      <c r="N10" s="475" t="s">
        <v>11</v>
      </c>
      <c r="O10" s="475" t="s">
        <v>14</v>
      </c>
      <c r="P10" s="475" t="str">
        <f>INDEX([6]Validacion!$C$15:$G$19,'Mapa de Riesgos'!CY10:CY14,'Mapa de Riesgos'!CZ10:CZ14)</f>
        <v>Alta</v>
      </c>
      <c r="Q10" s="85" t="s">
        <v>293</v>
      </c>
      <c r="R10" s="106" t="s">
        <v>158</v>
      </c>
      <c r="S10" s="106" t="s">
        <v>58</v>
      </c>
      <c r="T10" s="106" t="s">
        <v>59</v>
      </c>
      <c r="U10" s="106" t="s">
        <v>60</v>
      </c>
      <c r="V10" s="106" t="s">
        <v>61</v>
      </c>
      <c r="W10" s="106" t="s">
        <v>62</v>
      </c>
      <c r="X10" s="106" t="s">
        <v>75</v>
      </c>
      <c r="Y10" s="106" t="s">
        <v>63</v>
      </c>
      <c r="Z10" s="90">
        <f t="shared" ref="Z10:Z59" si="0">IF(S10="Asignado",15,0)+IF(T10="Adecuado",15,0)+IF(U10="Oportuna",15,0)+IF(V10="Prevenir",15,IF(V10="Detectar",10,0))+IF(W10="Confiable",15,0)+IF(X10="Se investigan y resuelven oportunamente",15,0)+IF(Y10="Completa",10,IF(Y10="Incompleta",5,0))</f>
        <v>100</v>
      </c>
      <c r="AA10" s="90" t="str">
        <f t="shared" ref="AA10:AA17" si="1">IF(Z10&gt;=96,"Fuerte",IF(OR(Z10=95,Z10&gt;=86),"Moderado","Débil"))</f>
        <v>Fuerte</v>
      </c>
      <c r="AB10" s="90" t="s">
        <v>141</v>
      </c>
      <c r="AC10" s="21">
        <f t="shared" ref="AC10:AC62" si="2">IF(AA10="Fuerte",100,IF(AA10="Moderado",50,0))+IF(AB10="Fuerte",100,IF(AB10="Moderado",50,0))</f>
        <v>200</v>
      </c>
      <c r="AD10" s="21" t="str">
        <f t="shared" ref="AD10:AD59" si="3">IF(AND(AA10="Moderado",AB10="Moderado",AC10=100),"Moderado",IF(AC10=200,"Fuerte",IF(OR(AC10=150,),"Moderado","Débil")))</f>
        <v>Fuerte</v>
      </c>
      <c r="AE10" s="476">
        <f>(IF(AD10="Fuerte",100,IF(AD10="Moderado",50,0))+IF(AD11="Fuerte",100,IF(AD11="Moderado",50,0))+(IF(AD12="Fuerte",100,IF(AD12="Moderado",50,0))+IF(AD13="Fuerte",100,IF(AD13="Moderado",50,0))+IF(AD14="Fuerte",100,IF(AD14="Moderado",50,0)))/5)</f>
        <v>260</v>
      </c>
      <c r="AF10" s="475" t="str">
        <f>IF(AE10&gt;=100,"Fuerte",IF(OR(AE10=99,AE10&gt;=50),"Moderado","Débil"))</f>
        <v>Fuerte</v>
      </c>
      <c r="AG10" s="475" t="s">
        <v>150</v>
      </c>
      <c r="AH10" s="475" t="s">
        <v>152</v>
      </c>
      <c r="AI10" s="475" t="str">
        <f>VLOOKUP(IF(DE10=0,DE10+1,IF(DE10&lt;0,DE10+2,DE10)),[6]Validacion!$J$15:$K$19,2,FALSE)</f>
        <v>Rara Vez</v>
      </c>
      <c r="AJ10" s="475" t="str">
        <f>VLOOKUP(IF(DG10=0,DG10+1,DG10),[6]Validacion!$J$23:$K$27,2,FALSE)</f>
        <v>Mayor</v>
      </c>
      <c r="AK10" s="475" t="str">
        <f>INDEX([6]Validacion!$C$15:$G$19,IF(DE10=0,DE10+1,IF(DE10&lt;0,DE10+2,'Mapa de Riesgos'!DE10:DE14)),IF(DG10=0,DG10+1,'Mapa de Riesgos'!DG10:DG14))</f>
        <v>Alta</v>
      </c>
      <c r="AL10" s="536" t="s">
        <v>226</v>
      </c>
      <c r="AM10" s="85" t="s">
        <v>294</v>
      </c>
      <c r="AN10" s="85" t="s">
        <v>295</v>
      </c>
      <c r="AO10" s="93" t="s">
        <v>296</v>
      </c>
      <c r="AP10" s="84">
        <v>43467</v>
      </c>
      <c r="AQ10" s="84">
        <v>43830</v>
      </c>
      <c r="AR10" s="93" t="s">
        <v>297</v>
      </c>
      <c r="AS10" s="20"/>
      <c r="AT10" s="20"/>
      <c r="AU10" s="12"/>
      <c r="AV10" s="93"/>
      <c r="AW10" s="93"/>
      <c r="AX10" s="107"/>
      <c r="AY10" s="490"/>
      <c r="AZ10" s="91"/>
      <c r="BA10" s="490"/>
      <c r="BB10" s="20"/>
      <c r="BC10" s="93"/>
      <c r="BD10" s="85"/>
      <c r="BE10" s="85"/>
      <c r="BF10" s="16"/>
      <c r="BG10" s="86"/>
      <c r="BH10" s="511"/>
      <c r="BI10" s="511"/>
      <c r="BJ10" s="492"/>
      <c r="BK10" s="20"/>
      <c r="BL10" s="93"/>
      <c r="BM10" s="85"/>
      <c r="BN10" s="85"/>
      <c r="BO10" s="18"/>
      <c r="BP10" s="86"/>
      <c r="BQ10" s="511"/>
      <c r="BR10" s="511"/>
      <c r="BS10" s="492"/>
      <c r="BT10" s="17"/>
      <c r="BU10" s="17"/>
      <c r="BV10" s="17"/>
      <c r="BW10" s="17"/>
      <c r="BX10" s="17"/>
      <c r="BY10" s="17"/>
      <c r="BZ10" s="17"/>
      <c r="CA10" s="17"/>
      <c r="CB10" s="17"/>
      <c r="CC10" s="93"/>
      <c r="CD10" s="93"/>
      <c r="CE10" s="93"/>
      <c r="CF10" s="93"/>
      <c r="CG10" s="93"/>
      <c r="CH10" s="93"/>
      <c r="CI10" s="93"/>
      <c r="CJ10" s="93"/>
      <c r="CK10" s="93"/>
      <c r="CY10" s="470">
        <f>VLOOKUP(N10,[6]Validacion!$I$15:$M$19,2,FALSE)</f>
        <v>1</v>
      </c>
      <c r="CZ10" s="470">
        <f>VLOOKUP(O10,[6]Validacion!$I$23:$J$27,2,FALSE)</f>
        <v>4</v>
      </c>
      <c r="DD10" s="470">
        <f>VLOOKUP($N10,[6]Validacion!$I$15:$M$19,2,FALSE)</f>
        <v>1</v>
      </c>
      <c r="DE10" s="470">
        <f>IF(AF10="Fuerte",DD10-2,IF(AND(AF10="Moderado",AG10="Directamente",AH10="Directamente"),DD10-1,IF(AND(AF10="Moderado",AG10="No Disminuye",AH10="Directamente"),DD10,IF(AND(AF10="Moderado",AG10="Directamente",AH10="No Disminuye"),DD10-1,DD10))))</f>
        <v>-1</v>
      </c>
      <c r="DF10" s="470">
        <f>VLOOKUP($O10,[6]Validacion!$I$23:$J$27,2,FALSE)</f>
        <v>4</v>
      </c>
      <c r="DG10" s="473">
        <f>IF(AF10="Fuerte",DF10,IF(AND(AF10="Moderado",AG10="Directamente",AH10="Directamente"),DF10-1,IF(AND(AF10="Moderado",AG10="No Disminuye",AH10="Directamente"),DF10-1,IF(AND(AF10="Moderado",AG10="Directamente",AH10="No Disminuye"),DF10,DF10))))</f>
        <v>4</v>
      </c>
    </row>
    <row r="11" spans="1:129" s="11" customFormat="1" ht="92.25" customHeight="1" x14ac:dyDescent="0.25">
      <c r="A11" s="468"/>
      <c r="B11" s="468"/>
      <c r="C11" s="468"/>
      <c r="D11" s="509"/>
      <c r="E11" s="468"/>
      <c r="F11" s="468"/>
      <c r="G11" s="468"/>
      <c r="H11" s="468"/>
      <c r="I11" s="468"/>
      <c r="J11" s="468"/>
      <c r="K11" s="468"/>
      <c r="L11" s="468"/>
      <c r="M11" s="468"/>
      <c r="N11" s="475"/>
      <c r="O11" s="475"/>
      <c r="P11" s="475"/>
      <c r="Q11" s="93" t="s">
        <v>298</v>
      </c>
      <c r="R11" s="106" t="s">
        <v>158</v>
      </c>
      <c r="S11" s="106" t="s">
        <v>58</v>
      </c>
      <c r="T11" s="106" t="s">
        <v>59</v>
      </c>
      <c r="U11" s="106" t="s">
        <v>60</v>
      </c>
      <c r="V11" s="106" t="s">
        <v>61</v>
      </c>
      <c r="W11" s="106" t="s">
        <v>62</v>
      </c>
      <c r="X11" s="106" t="s">
        <v>75</v>
      </c>
      <c r="Y11" s="106" t="s">
        <v>63</v>
      </c>
      <c r="Z11" s="90">
        <f t="shared" si="0"/>
        <v>100</v>
      </c>
      <c r="AA11" s="90" t="str">
        <f t="shared" si="1"/>
        <v>Fuerte</v>
      </c>
      <c r="AB11" s="90" t="s">
        <v>141</v>
      </c>
      <c r="AC11" s="21">
        <f t="shared" si="2"/>
        <v>200</v>
      </c>
      <c r="AD11" s="21" t="str">
        <f t="shared" si="3"/>
        <v>Fuerte</v>
      </c>
      <c r="AE11" s="476"/>
      <c r="AF11" s="475"/>
      <c r="AG11" s="475"/>
      <c r="AH11" s="475"/>
      <c r="AI11" s="475"/>
      <c r="AJ11" s="475"/>
      <c r="AK11" s="475"/>
      <c r="AL11" s="536"/>
      <c r="AM11" s="85" t="s">
        <v>299</v>
      </c>
      <c r="AN11" s="85" t="s">
        <v>300</v>
      </c>
      <c r="AO11" s="93" t="s">
        <v>296</v>
      </c>
      <c r="AP11" s="84">
        <v>43467</v>
      </c>
      <c r="AQ11" s="84">
        <v>43830</v>
      </c>
      <c r="AR11" s="93" t="s">
        <v>301</v>
      </c>
      <c r="AS11" s="20"/>
      <c r="AT11" s="20"/>
      <c r="AU11" s="91"/>
      <c r="AV11" s="91"/>
      <c r="AW11" s="91"/>
      <c r="AX11" s="107"/>
      <c r="AY11" s="499"/>
      <c r="AZ11" s="99"/>
      <c r="BA11" s="499"/>
      <c r="BB11" s="20"/>
      <c r="BC11" s="20"/>
      <c r="BD11" s="85"/>
      <c r="BE11" s="85"/>
      <c r="BF11" s="16"/>
      <c r="BG11" s="86"/>
      <c r="BH11" s="512"/>
      <c r="BI11" s="512"/>
      <c r="BJ11" s="500"/>
      <c r="BK11" s="20"/>
      <c r="BL11" s="20"/>
      <c r="BM11" s="85"/>
      <c r="BN11" s="85"/>
      <c r="BO11" s="19"/>
      <c r="BP11" s="86"/>
      <c r="BQ11" s="512"/>
      <c r="BR11" s="512"/>
      <c r="BS11" s="500"/>
      <c r="BT11" s="17"/>
      <c r="BU11" s="17"/>
      <c r="BV11" s="17"/>
      <c r="BW11" s="17"/>
      <c r="BX11" s="17"/>
      <c r="BY11" s="17"/>
      <c r="BZ11" s="17"/>
      <c r="CA11" s="17"/>
      <c r="CB11" s="17"/>
      <c r="CC11" s="93"/>
      <c r="CD11" s="93"/>
      <c r="CE11" s="93"/>
      <c r="CF11" s="93"/>
      <c r="CG11" s="93"/>
      <c r="CH11" s="93"/>
      <c r="CI11" s="93"/>
      <c r="CJ11" s="93"/>
      <c r="CK11" s="93"/>
      <c r="CY11" s="471"/>
      <c r="CZ11" s="471"/>
      <c r="DD11" s="471"/>
      <c r="DE11" s="471"/>
      <c r="DF11" s="471"/>
      <c r="DG11" s="473"/>
    </row>
    <row r="12" spans="1:129" s="11" customFormat="1" ht="101.25" customHeight="1" x14ac:dyDescent="0.25">
      <c r="A12" s="468"/>
      <c r="B12" s="468"/>
      <c r="C12" s="468"/>
      <c r="D12" s="509"/>
      <c r="E12" s="468"/>
      <c r="F12" s="468"/>
      <c r="G12" s="468"/>
      <c r="H12" s="468"/>
      <c r="I12" s="468"/>
      <c r="J12" s="468"/>
      <c r="K12" s="468"/>
      <c r="L12" s="468"/>
      <c r="M12" s="468"/>
      <c r="N12" s="475"/>
      <c r="O12" s="475"/>
      <c r="P12" s="475"/>
      <c r="Q12" s="93" t="s">
        <v>302</v>
      </c>
      <c r="R12" s="106" t="s">
        <v>158</v>
      </c>
      <c r="S12" s="106" t="s">
        <v>58</v>
      </c>
      <c r="T12" s="106" t="s">
        <v>59</v>
      </c>
      <c r="U12" s="106" t="s">
        <v>60</v>
      </c>
      <c r="V12" s="106" t="s">
        <v>61</v>
      </c>
      <c r="W12" s="106" t="s">
        <v>62</v>
      </c>
      <c r="X12" s="106" t="s">
        <v>75</v>
      </c>
      <c r="Y12" s="106" t="s">
        <v>63</v>
      </c>
      <c r="Z12" s="90">
        <f t="shared" si="0"/>
        <v>100</v>
      </c>
      <c r="AA12" s="90" t="str">
        <f t="shared" si="1"/>
        <v>Fuerte</v>
      </c>
      <c r="AB12" s="90" t="s">
        <v>141</v>
      </c>
      <c r="AC12" s="21">
        <f t="shared" si="2"/>
        <v>200</v>
      </c>
      <c r="AD12" s="21" t="str">
        <f t="shared" si="3"/>
        <v>Fuerte</v>
      </c>
      <c r="AE12" s="476"/>
      <c r="AF12" s="475"/>
      <c r="AG12" s="475"/>
      <c r="AH12" s="475"/>
      <c r="AI12" s="475"/>
      <c r="AJ12" s="475"/>
      <c r="AK12" s="475"/>
      <c r="AL12" s="536"/>
      <c r="AM12" s="85" t="s">
        <v>303</v>
      </c>
      <c r="AN12" s="85" t="s">
        <v>304</v>
      </c>
      <c r="AO12" s="93" t="s">
        <v>296</v>
      </c>
      <c r="AP12" s="84">
        <v>43467</v>
      </c>
      <c r="AQ12" s="84">
        <v>43830</v>
      </c>
      <c r="AR12" s="93" t="s">
        <v>305</v>
      </c>
      <c r="AS12" s="20"/>
      <c r="AT12" s="20"/>
      <c r="AU12" s="91"/>
      <c r="AV12" s="91"/>
      <c r="AW12" s="91"/>
      <c r="AX12" s="107"/>
      <c r="AY12" s="499"/>
      <c r="AZ12" s="99"/>
      <c r="BA12" s="499"/>
      <c r="BB12" s="20"/>
      <c r="BC12" s="20"/>
      <c r="BD12" s="85"/>
      <c r="BE12" s="85"/>
      <c r="BF12" s="16"/>
      <c r="BG12" s="86"/>
      <c r="BH12" s="512"/>
      <c r="BI12" s="512"/>
      <c r="BJ12" s="500"/>
      <c r="BK12" s="20"/>
      <c r="BL12" s="20"/>
      <c r="BM12" s="85"/>
      <c r="BN12" s="85"/>
      <c r="BO12" s="19"/>
      <c r="BP12" s="86"/>
      <c r="BQ12" s="512"/>
      <c r="BR12" s="512"/>
      <c r="BS12" s="500"/>
      <c r="BT12" s="17"/>
      <c r="BU12" s="17"/>
      <c r="BV12" s="17"/>
      <c r="BW12" s="17"/>
      <c r="BX12" s="17"/>
      <c r="BY12" s="17"/>
      <c r="BZ12" s="17"/>
      <c r="CA12" s="17"/>
      <c r="CB12" s="17"/>
      <c r="CC12" s="93"/>
      <c r="CD12" s="93"/>
      <c r="CE12" s="93"/>
      <c r="CF12" s="93"/>
      <c r="CG12" s="93"/>
      <c r="CH12" s="93"/>
      <c r="CI12" s="93"/>
      <c r="CJ12" s="93"/>
      <c r="CK12" s="93"/>
      <c r="CY12" s="471"/>
      <c r="CZ12" s="471"/>
      <c r="DD12" s="471"/>
      <c r="DE12" s="471"/>
      <c r="DF12" s="471"/>
      <c r="DG12" s="473"/>
    </row>
    <row r="13" spans="1:129" s="11" customFormat="1" ht="68.95" customHeight="1" x14ac:dyDescent="0.25">
      <c r="A13" s="468"/>
      <c r="B13" s="468"/>
      <c r="C13" s="468"/>
      <c r="D13" s="509"/>
      <c r="E13" s="468"/>
      <c r="F13" s="468"/>
      <c r="G13" s="468"/>
      <c r="H13" s="468"/>
      <c r="I13" s="468"/>
      <c r="J13" s="468"/>
      <c r="K13" s="468"/>
      <c r="L13" s="468"/>
      <c r="M13" s="468"/>
      <c r="N13" s="475"/>
      <c r="O13" s="475"/>
      <c r="P13" s="475"/>
      <c r="Q13" s="93" t="s">
        <v>306</v>
      </c>
      <c r="R13" s="106" t="s">
        <v>158</v>
      </c>
      <c r="S13" s="106" t="s">
        <v>58</v>
      </c>
      <c r="T13" s="106" t="s">
        <v>59</v>
      </c>
      <c r="U13" s="106" t="s">
        <v>60</v>
      </c>
      <c r="V13" s="106" t="s">
        <v>61</v>
      </c>
      <c r="W13" s="106" t="s">
        <v>62</v>
      </c>
      <c r="X13" s="106" t="s">
        <v>75</v>
      </c>
      <c r="Y13" s="106" t="s">
        <v>63</v>
      </c>
      <c r="Z13" s="90">
        <f t="shared" si="0"/>
        <v>100</v>
      </c>
      <c r="AA13" s="90" t="str">
        <f t="shared" si="1"/>
        <v>Fuerte</v>
      </c>
      <c r="AB13" s="90" t="s">
        <v>141</v>
      </c>
      <c r="AC13" s="21">
        <f t="shared" si="2"/>
        <v>200</v>
      </c>
      <c r="AD13" s="21" t="str">
        <f t="shared" si="3"/>
        <v>Fuerte</v>
      </c>
      <c r="AE13" s="476"/>
      <c r="AF13" s="475"/>
      <c r="AG13" s="475"/>
      <c r="AH13" s="475"/>
      <c r="AI13" s="475"/>
      <c r="AJ13" s="475"/>
      <c r="AK13" s="475"/>
      <c r="AL13" s="536"/>
      <c r="AM13" s="85" t="s">
        <v>307</v>
      </c>
      <c r="AN13" s="85" t="s">
        <v>308</v>
      </c>
      <c r="AO13" s="93" t="s">
        <v>296</v>
      </c>
      <c r="AP13" s="84">
        <v>43467</v>
      </c>
      <c r="AQ13" s="84">
        <v>43830</v>
      </c>
      <c r="AR13" s="93" t="s">
        <v>309</v>
      </c>
      <c r="AS13" s="20"/>
      <c r="AT13" s="20"/>
      <c r="AU13" s="91"/>
      <c r="AV13" s="490"/>
      <c r="AW13" s="490"/>
      <c r="AX13" s="533"/>
      <c r="AY13" s="499"/>
      <c r="AZ13" s="99"/>
      <c r="BA13" s="499"/>
      <c r="BB13" s="20"/>
      <c r="BC13" s="20"/>
      <c r="BD13" s="85"/>
      <c r="BE13" s="85"/>
      <c r="BF13" s="16"/>
      <c r="BG13" s="86"/>
      <c r="BH13" s="512"/>
      <c r="BI13" s="512"/>
      <c r="BJ13" s="500"/>
      <c r="BK13" s="20"/>
      <c r="BL13" s="20"/>
      <c r="BM13" s="85"/>
      <c r="BN13" s="85"/>
      <c r="BO13" s="19"/>
      <c r="BP13" s="86"/>
      <c r="BQ13" s="512"/>
      <c r="BR13" s="512"/>
      <c r="BS13" s="500"/>
      <c r="BT13" s="17"/>
      <c r="BU13" s="17"/>
      <c r="BV13" s="17"/>
      <c r="BW13" s="17"/>
      <c r="BX13" s="17"/>
      <c r="BY13" s="17"/>
      <c r="BZ13" s="17"/>
      <c r="CA13" s="17"/>
      <c r="CB13" s="17"/>
      <c r="CC13" s="93"/>
      <c r="CD13" s="93"/>
      <c r="CE13" s="93"/>
      <c r="CF13" s="93"/>
      <c r="CG13" s="93"/>
      <c r="CH13" s="93"/>
      <c r="CI13" s="93"/>
      <c r="CJ13" s="93"/>
      <c r="CK13" s="93"/>
      <c r="CY13" s="471"/>
      <c r="CZ13" s="471"/>
      <c r="DD13" s="471"/>
      <c r="DE13" s="471"/>
      <c r="DF13" s="471"/>
      <c r="DG13" s="473"/>
    </row>
    <row r="14" spans="1:129" s="11" customFormat="1" ht="102.75" customHeight="1" x14ac:dyDescent="0.25">
      <c r="A14" s="468"/>
      <c r="B14" s="468"/>
      <c r="C14" s="468"/>
      <c r="D14" s="509"/>
      <c r="E14" s="468"/>
      <c r="F14" s="468"/>
      <c r="G14" s="468"/>
      <c r="H14" s="468"/>
      <c r="I14" s="468"/>
      <c r="J14" s="468"/>
      <c r="K14" s="468"/>
      <c r="L14" s="468"/>
      <c r="M14" s="468"/>
      <c r="N14" s="475"/>
      <c r="O14" s="475"/>
      <c r="P14" s="475"/>
      <c r="Q14" s="85" t="s">
        <v>310</v>
      </c>
      <c r="R14" s="106" t="s">
        <v>158</v>
      </c>
      <c r="S14" s="106" t="s">
        <v>58</v>
      </c>
      <c r="T14" s="106" t="s">
        <v>59</v>
      </c>
      <c r="U14" s="106" t="s">
        <v>60</v>
      </c>
      <c r="V14" s="106" t="s">
        <v>61</v>
      </c>
      <c r="W14" s="106" t="s">
        <v>62</v>
      </c>
      <c r="X14" s="106" t="s">
        <v>75</v>
      </c>
      <c r="Y14" s="106" t="s">
        <v>63</v>
      </c>
      <c r="Z14" s="90">
        <f t="shared" si="0"/>
        <v>100</v>
      </c>
      <c r="AA14" s="90" t="str">
        <f t="shared" si="1"/>
        <v>Fuerte</v>
      </c>
      <c r="AB14" s="90" t="s">
        <v>141</v>
      </c>
      <c r="AC14" s="21">
        <f t="shared" si="2"/>
        <v>200</v>
      </c>
      <c r="AD14" s="21" t="str">
        <f t="shared" si="3"/>
        <v>Fuerte</v>
      </c>
      <c r="AE14" s="476"/>
      <c r="AF14" s="475"/>
      <c r="AG14" s="475"/>
      <c r="AH14" s="475"/>
      <c r="AI14" s="475"/>
      <c r="AJ14" s="475"/>
      <c r="AK14" s="475"/>
      <c r="AL14" s="536"/>
      <c r="AM14" s="85" t="s">
        <v>311</v>
      </c>
      <c r="AN14" s="85" t="s">
        <v>312</v>
      </c>
      <c r="AO14" s="93" t="s">
        <v>296</v>
      </c>
      <c r="AP14" s="84">
        <v>43467</v>
      </c>
      <c r="AQ14" s="84">
        <v>43830</v>
      </c>
      <c r="AR14" s="93" t="s">
        <v>313</v>
      </c>
      <c r="AS14" s="20"/>
      <c r="AT14" s="20"/>
      <c r="AU14" s="92"/>
      <c r="AV14" s="491"/>
      <c r="AW14" s="491"/>
      <c r="AX14" s="534"/>
      <c r="AY14" s="491"/>
      <c r="AZ14" s="92"/>
      <c r="BA14" s="491"/>
      <c r="BB14" s="20"/>
      <c r="BC14" s="20"/>
      <c r="BD14" s="85"/>
      <c r="BE14" s="85"/>
      <c r="BF14" s="90"/>
      <c r="BG14" s="86"/>
      <c r="BH14" s="513"/>
      <c r="BI14" s="513"/>
      <c r="BJ14" s="493"/>
      <c r="BK14" s="20"/>
      <c r="BL14" s="20"/>
      <c r="BM14" s="85"/>
      <c r="BN14" s="85"/>
      <c r="BO14" s="90"/>
      <c r="BP14" s="86"/>
      <c r="BQ14" s="513"/>
      <c r="BR14" s="513"/>
      <c r="BS14" s="493"/>
      <c r="BT14" s="17"/>
      <c r="BU14" s="17"/>
      <c r="BV14" s="17"/>
      <c r="BW14" s="17"/>
      <c r="BX14" s="17"/>
      <c r="BY14" s="17"/>
      <c r="BZ14" s="17"/>
      <c r="CA14" s="17"/>
      <c r="CB14" s="17"/>
      <c r="CC14" s="93"/>
      <c r="CD14" s="93"/>
      <c r="CE14" s="93"/>
      <c r="CF14" s="93"/>
      <c r="CG14" s="93"/>
      <c r="CH14" s="93"/>
      <c r="CI14" s="93"/>
      <c r="CJ14" s="93"/>
      <c r="CK14" s="93"/>
      <c r="CY14" s="472"/>
      <c r="CZ14" s="472"/>
      <c r="DD14" s="471"/>
      <c r="DE14" s="471"/>
      <c r="DF14" s="471"/>
      <c r="DG14" s="473"/>
    </row>
    <row r="15" spans="1:129" ht="121.75" customHeight="1" x14ac:dyDescent="0.25">
      <c r="A15" s="468" t="s">
        <v>22</v>
      </c>
      <c r="B15" s="468" t="s">
        <v>194</v>
      </c>
      <c r="C15" s="468" t="s">
        <v>194</v>
      </c>
      <c r="D15" s="535" t="s">
        <v>201</v>
      </c>
      <c r="E15" s="468" t="s">
        <v>314</v>
      </c>
      <c r="F15" s="468" t="s">
        <v>315</v>
      </c>
      <c r="L15" s="468" t="s">
        <v>316</v>
      </c>
      <c r="M15" s="468" t="s">
        <v>317</v>
      </c>
      <c r="N15" s="475" t="s">
        <v>10</v>
      </c>
      <c r="O15" s="475" t="s">
        <v>14</v>
      </c>
      <c r="P15" s="475" t="str">
        <f>INDEX([6]Validacion!$C$15:$G$19,'Mapa de Riesgos'!CY15:CY17,'Mapa de Riesgos'!CZ15:CZ17)</f>
        <v>Alta</v>
      </c>
      <c r="Q15" s="85" t="s">
        <v>318</v>
      </c>
      <c r="R15" s="106" t="s">
        <v>158</v>
      </c>
      <c r="S15" s="90" t="s">
        <v>58</v>
      </c>
      <c r="T15" s="106" t="s">
        <v>59</v>
      </c>
      <c r="U15" s="106" t="s">
        <v>60</v>
      </c>
      <c r="V15" s="106" t="s">
        <v>61</v>
      </c>
      <c r="W15" s="106" t="s">
        <v>62</v>
      </c>
      <c r="X15" s="106" t="s">
        <v>75</v>
      </c>
      <c r="Y15" s="106" t="s">
        <v>63</v>
      </c>
      <c r="Z15" s="90">
        <f t="shared" si="0"/>
        <v>100</v>
      </c>
      <c r="AA15" s="90" t="str">
        <f t="shared" si="1"/>
        <v>Fuerte</v>
      </c>
      <c r="AB15" s="90" t="s">
        <v>141</v>
      </c>
      <c r="AC15" s="21">
        <f t="shared" si="2"/>
        <v>200</v>
      </c>
      <c r="AD15" s="114" t="str">
        <f t="shared" si="3"/>
        <v>Fuerte</v>
      </c>
      <c r="AE15" s="476">
        <f>(IF(AD15="Fuerte",100,IF(AD15="Moderado",50,0))+IF(AD16="Fuerte",100,IF(AD16="Moderado",50,0))+IF(AD17="Fuerte",100,IF(AD17="Moderado",50,0)))/3</f>
        <v>100</v>
      </c>
      <c r="AF15" s="475" t="str">
        <f>IF(AE15=100,"Fuerte",IF(OR(AE15=99,AE15&gt;=50),"Moderado","Débil"))</f>
        <v>Fuerte</v>
      </c>
      <c r="AG15" s="475" t="s">
        <v>150</v>
      </c>
      <c r="AH15" s="475" t="s">
        <v>152</v>
      </c>
      <c r="AI15" s="475" t="str">
        <f>VLOOKUP(IF(DE15=0,DE15+1,DE15),[6]Validacion!$J$15:$K$19,2,FALSE)</f>
        <v>Rara Vez</v>
      </c>
      <c r="AJ15" s="475" t="str">
        <f>VLOOKUP(IF(DG15=0,DG15+1,DG15),[6]Validacion!$J$23:$K$27,2,FALSE)</f>
        <v>Mayor</v>
      </c>
      <c r="AK15" s="475" t="str">
        <f>INDEX([6]Validacion!$C$15:$G$19,IF(DE15=0,DE15+1,'Mapa de Riesgos'!DE15:DE17),IF(DG15=0,DG15+1,'Mapa de Riesgos'!DG15:DG17))</f>
        <v>Alta</v>
      </c>
      <c r="AL15" s="475" t="s">
        <v>226</v>
      </c>
      <c r="AM15" s="93" t="s">
        <v>319</v>
      </c>
      <c r="AN15" s="93" t="s">
        <v>320</v>
      </c>
      <c r="AO15" s="93" t="s">
        <v>22</v>
      </c>
      <c r="AP15" s="84">
        <v>43467</v>
      </c>
      <c r="AQ15" s="84">
        <v>43830</v>
      </c>
      <c r="AR15" s="93" t="s">
        <v>321</v>
      </c>
      <c r="AS15" s="93"/>
      <c r="AT15" s="93"/>
      <c r="AU15" s="93"/>
      <c r="AV15" s="93"/>
      <c r="AW15" s="115"/>
      <c r="AX15" s="86"/>
      <c r="AY15" s="470"/>
      <c r="AZ15" s="94"/>
      <c r="BA15" s="470"/>
      <c r="BB15" s="116"/>
      <c r="BC15" s="116"/>
      <c r="BD15" s="116"/>
      <c r="BE15" s="116"/>
      <c r="BF15" s="117"/>
      <c r="BG15" s="118"/>
      <c r="BH15" s="501"/>
      <c r="BI15" s="501"/>
      <c r="BJ15" s="521"/>
      <c r="BK15" s="116"/>
      <c r="BL15" s="116"/>
      <c r="BM15" s="116"/>
      <c r="BN15" s="116"/>
      <c r="BO15" s="117"/>
      <c r="BP15" s="118"/>
      <c r="BQ15" s="501"/>
      <c r="BR15" s="501"/>
      <c r="BS15" s="492"/>
      <c r="BT15" s="119"/>
      <c r="BU15" s="119"/>
      <c r="BV15" s="119"/>
      <c r="BW15" s="119"/>
      <c r="BX15" s="119"/>
      <c r="BY15" s="119"/>
      <c r="BZ15" s="119"/>
      <c r="CA15" s="119"/>
      <c r="CB15" s="119"/>
      <c r="CC15" s="93"/>
      <c r="CD15" s="93"/>
      <c r="CE15" s="93"/>
      <c r="CF15" s="93"/>
      <c r="CG15" s="93"/>
      <c r="CH15" s="93"/>
      <c r="CI15" s="93"/>
      <c r="CJ15" s="93"/>
      <c r="CK15" s="93"/>
      <c r="CM15" s="528"/>
      <c r="CY15" s="470">
        <f>VLOOKUP(N15,[6]Validacion!$I$15:$M$19,2,FALSE)</f>
        <v>2</v>
      </c>
      <c r="CZ15" s="470">
        <f>VLOOKUP(O15,[6]Validacion!$I$23:$J$27,2,FALSE)</f>
        <v>4</v>
      </c>
      <c r="DD15" s="470">
        <f>VLOOKUP($N15,[6]Validacion!$I$15:$M$19,2,FALSE)</f>
        <v>2</v>
      </c>
      <c r="DE15" s="470">
        <f>IF(AF15="Fuerte",DD15-2,IF(AND(AF15="Moderado",AG15="Directamente",AH15="Directamente"),DD15-1,IF(AND(AF15="Moderado",AG15="No Disminuye",AH15="Directamente"),DD15,IF(AND(AF15="Moderado",AG15="Directamente",AH15="No Disminuye"),DD15-1,DD15))))</f>
        <v>0</v>
      </c>
      <c r="DF15" s="470">
        <f>VLOOKUP($O15,[6]Validacion!$I$23:$J$27,2,FALSE)</f>
        <v>4</v>
      </c>
      <c r="DG15" s="473">
        <f>IF(AF15="Fuerte",DF15,IF(AND(AF15="Moderado",AG15="Directamente",AH15="Directamente"),DF15-1,IF(AND(AF15="Moderado",AG15="No Disminuye",AH15="Directamente"),DF15-1,IF(AND(AF15="Moderado",AG15="Directamente",AH15="No Disminuye"),DF15,DF15))))</f>
        <v>4</v>
      </c>
    </row>
    <row r="16" spans="1:129" ht="87.8" customHeight="1" x14ac:dyDescent="0.25">
      <c r="A16" s="468"/>
      <c r="B16" s="468"/>
      <c r="C16" s="468"/>
      <c r="D16" s="535"/>
      <c r="E16" s="468"/>
      <c r="F16" s="468"/>
      <c r="L16" s="468"/>
      <c r="M16" s="468"/>
      <c r="N16" s="475"/>
      <c r="O16" s="475"/>
      <c r="P16" s="475"/>
      <c r="Q16" s="85" t="s">
        <v>322</v>
      </c>
      <c r="R16" s="90" t="s">
        <v>158</v>
      </c>
      <c r="S16" s="90" t="s">
        <v>58</v>
      </c>
      <c r="T16" s="106" t="s">
        <v>59</v>
      </c>
      <c r="U16" s="106" t="s">
        <v>60</v>
      </c>
      <c r="V16" s="106" t="s">
        <v>61</v>
      </c>
      <c r="W16" s="106" t="s">
        <v>62</v>
      </c>
      <c r="X16" s="106" t="s">
        <v>75</v>
      </c>
      <c r="Y16" s="106" t="s">
        <v>63</v>
      </c>
      <c r="Z16" s="90">
        <f t="shared" si="0"/>
        <v>100</v>
      </c>
      <c r="AA16" s="90" t="str">
        <f t="shared" si="1"/>
        <v>Fuerte</v>
      </c>
      <c r="AB16" s="90" t="s">
        <v>141</v>
      </c>
      <c r="AC16" s="21">
        <f t="shared" si="2"/>
        <v>200</v>
      </c>
      <c r="AD16" s="114" t="str">
        <f t="shared" si="3"/>
        <v>Fuerte</v>
      </c>
      <c r="AE16" s="476"/>
      <c r="AF16" s="475"/>
      <c r="AG16" s="475"/>
      <c r="AH16" s="475"/>
      <c r="AI16" s="475"/>
      <c r="AJ16" s="475"/>
      <c r="AK16" s="475"/>
      <c r="AL16" s="475"/>
      <c r="AM16" s="93" t="s">
        <v>323</v>
      </c>
      <c r="AN16" s="93" t="s">
        <v>324</v>
      </c>
      <c r="AO16" s="93" t="s">
        <v>22</v>
      </c>
      <c r="AP16" s="84">
        <v>43467</v>
      </c>
      <c r="AQ16" s="84">
        <v>43830</v>
      </c>
      <c r="AR16" s="93" t="s">
        <v>325</v>
      </c>
      <c r="AS16" s="93"/>
      <c r="AT16" s="93"/>
      <c r="AU16" s="490"/>
      <c r="AV16" s="490"/>
      <c r="AW16" s="495"/>
      <c r="AX16" s="497"/>
      <c r="AY16" s="471"/>
      <c r="AZ16" s="95"/>
      <c r="BA16" s="471"/>
      <c r="BB16" s="116"/>
      <c r="BC16" s="116"/>
      <c r="BD16" s="524"/>
      <c r="BE16" s="524"/>
      <c r="BF16" s="526"/>
      <c r="BG16" s="519"/>
      <c r="BH16" s="502"/>
      <c r="BI16" s="502"/>
      <c r="BJ16" s="522"/>
      <c r="BK16" s="116"/>
      <c r="BL16" s="116"/>
      <c r="BM16" s="524"/>
      <c r="BN16" s="524"/>
      <c r="BO16" s="526"/>
      <c r="BP16" s="519"/>
      <c r="BQ16" s="502"/>
      <c r="BR16" s="502"/>
      <c r="BS16" s="500"/>
      <c r="BT16" s="97"/>
      <c r="BU16" s="97"/>
      <c r="BV16" s="492"/>
      <c r="BW16" s="492"/>
      <c r="BX16" s="492"/>
      <c r="BY16" s="492"/>
      <c r="BZ16" s="492"/>
      <c r="CA16" s="97"/>
      <c r="CB16" s="492"/>
      <c r="CC16" s="93"/>
      <c r="CD16" s="93"/>
      <c r="CE16" s="93"/>
      <c r="CF16" s="93"/>
      <c r="CG16" s="93"/>
      <c r="CH16" s="93"/>
      <c r="CI16" s="93"/>
      <c r="CJ16" s="93"/>
      <c r="CK16" s="93"/>
      <c r="CM16" s="528"/>
      <c r="CY16" s="471"/>
      <c r="CZ16" s="471"/>
      <c r="DD16" s="471"/>
      <c r="DE16" s="471"/>
      <c r="DF16" s="471"/>
      <c r="DG16" s="473"/>
    </row>
    <row r="17" spans="1:112" ht="74.25" customHeight="1" x14ac:dyDescent="0.25">
      <c r="A17" s="468"/>
      <c r="B17" s="468"/>
      <c r="C17" s="468"/>
      <c r="D17" s="535"/>
      <c r="E17" s="468"/>
      <c r="F17" s="468"/>
      <c r="G17" s="111"/>
      <c r="H17" s="111"/>
      <c r="I17" s="111"/>
      <c r="J17" s="111"/>
      <c r="K17" s="111"/>
      <c r="L17" s="468"/>
      <c r="M17" s="468"/>
      <c r="N17" s="475"/>
      <c r="O17" s="475"/>
      <c r="P17" s="475"/>
      <c r="Q17" s="85" t="s">
        <v>326</v>
      </c>
      <c r="R17" s="90" t="s">
        <v>158</v>
      </c>
      <c r="S17" s="90" t="s">
        <v>58</v>
      </c>
      <c r="T17" s="106" t="s">
        <v>59</v>
      </c>
      <c r="U17" s="106" t="s">
        <v>60</v>
      </c>
      <c r="V17" s="106" t="s">
        <v>61</v>
      </c>
      <c r="W17" s="106" t="s">
        <v>62</v>
      </c>
      <c r="X17" s="106" t="s">
        <v>75</v>
      </c>
      <c r="Y17" s="106" t="s">
        <v>63</v>
      </c>
      <c r="Z17" s="90">
        <f t="shared" si="0"/>
        <v>100</v>
      </c>
      <c r="AA17" s="90" t="str">
        <f t="shared" si="1"/>
        <v>Fuerte</v>
      </c>
      <c r="AB17" s="90" t="s">
        <v>141</v>
      </c>
      <c r="AC17" s="21">
        <f t="shared" si="2"/>
        <v>200</v>
      </c>
      <c r="AD17" s="114" t="str">
        <f t="shared" si="3"/>
        <v>Fuerte</v>
      </c>
      <c r="AE17" s="476"/>
      <c r="AF17" s="475"/>
      <c r="AG17" s="475"/>
      <c r="AH17" s="475"/>
      <c r="AI17" s="475"/>
      <c r="AJ17" s="475"/>
      <c r="AK17" s="475"/>
      <c r="AL17" s="475"/>
      <c r="AM17" s="93" t="s">
        <v>327</v>
      </c>
      <c r="AN17" s="93" t="s">
        <v>328</v>
      </c>
      <c r="AO17" s="93" t="s">
        <v>22</v>
      </c>
      <c r="AP17" s="84">
        <v>43467</v>
      </c>
      <c r="AQ17" s="84">
        <v>43830</v>
      </c>
      <c r="AR17" s="93" t="s">
        <v>329</v>
      </c>
      <c r="AS17" s="93"/>
      <c r="AT17" s="85"/>
      <c r="AU17" s="491"/>
      <c r="AV17" s="491"/>
      <c r="AW17" s="496"/>
      <c r="AX17" s="498"/>
      <c r="AY17" s="472"/>
      <c r="AZ17" s="96"/>
      <c r="BA17" s="472"/>
      <c r="BB17" s="116"/>
      <c r="BC17" s="120"/>
      <c r="BD17" s="525"/>
      <c r="BE17" s="525"/>
      <c r="BF17" s="527"/>
      <c r="BG17" s="520"/>
      <c r="BH17" s="503"/>
      <c r="BI17" s="503"/>
      <c r="BJ17" s="523"/>
      <c r="BK17" s="116"/>
      <c r="BL17" s="120"/>
      <c r="BM17" s="525"/>
      <c r="BN17" s="525"/>
      <c r="BO17" s="527"/>
      <c r="BP17" s="520"/>
      <c r="BQ17" s="503"/>
      <c r="BR17" s="503"/>
      <c r="BS17" s="493"/>
      <c r="BT17" s="98"/>
      <c r="BU17" s="98"/>
      <c r="BV17" s="493"/>
      <c r="BW17" s="493"/>
      <c r="BX17" s="493"/>
      <c r="BY17" s="493"/>
      <c r="BZ17" s="493"/>
      <c r="CA17" s="98"/>
      <c r="CB17" s="493"/>
      <c r="CC17" s="93"/>
      <c r="CD17" s="93"/>
      <c r="CE17" s="93"/>
      <c r="CF17" s="93"/>
      <c r="CG17" s="93"/>
      <c r="CH17" s="93"/>
      <c r="CI17" s="93"/>
      <c r="CJ17" s="93"/>
      <c r="CK17" s="93"/>
      <c r="CM17" s="528"/>
      <c r="CY17" s="472"/>
      <c r="CZ17" s="472"/>
      <c r="DD17" s="471"/>
      <c r="DE17" s="471"/>
      <c r="DF17" s="471"/>
      <c r="DG17" s="473"/>
    </row>
    <row r="18" spans="1:112" ht="108" customHeight="1" x14ac:dyDescent="0.25">
      <c r="A18" s="468" t="s">
        <v>330</v>
      </c>
      <c r="B18" s="468" t="s">
        <v>197</v>
      </c>
      <c r="C18" s="468" t="s">
        <v>197</v>
      </c>
      <c r="D18" s="531" t="s">
        <v>198</v>
      </c>
      <c r="E18" s="530" t="s">
        <v>331</v>
      </c>
      <c r="F18" s="481" t="s">
        <v>332</v>
      </c>
      <c r="G18" s="9" t="s">
        <v>45</v>
      </c>
      <c r="H18" s="9" t="s">
        <v>45</v>
      </c>
      <c r="I18" s="9" t="s">
        <v>45</v>
      </c>
      <c r="J18" s="9" t="s">
        <v>45</v>
      </c>
      <c r="K18" s="9" t="s">
        <v>45</v>
      </c>
      <c r="L18" s="481" t="s">
        <v>333</v>
      </c>
      <c r="M18" s="481" t="s">
        <v>334</v>
      </c>
      <c r="N18" s="475" t="s">
        <v>9</v>
      </c>
      <c r="O18" s="475" t="s">
        <v>14</v>
      </c>
      <c r="P18" s="475" t="str">
        <f>INDEX([6]Validacion!$C$15:$G$19,'Mapa de Riesgos'!CY18:CY20,'Mapa de Riesgos'!CZ18:CZ20)</f>
        <v>Extrema</v>
      </c>
      <c r="Q18" s="116" t="s">
        <v>335</v>
      </c>
      <c r="R18" s="90" t="s">
        <v>158</v>
      </c>
      <c r="S18" s="90" t="s">
        <v>58</v>
      </c>
      <c r="T18" s="90" t="s">
        <v>59</v>
      </c>
      <c r="U18" s="90" t="s">
        <v>60</v>
      </c>
      <c r="V18" s="90" t="s">
        <v>61</v>
      </c>
      <c r="W18" s="90" t="s">
        <v>62</v>
      </c>
      <c r="X18" s="90" t="s">
        <v>75</v>
      </c>
      <c r="Y18" s="90" t="s">
        <v>63</v>
      </c>
      <c r="Z18" s="90">
        <f t="shared" si="0"/>
        <v>100</v>
      </c>
      <c r="AA18" s="90" t="str">
        <f>IF(Z18&gt;=96,"Fuerte",IF(OR(Z18=95,Z18&gt;=86),"Moderado","Débil"))</f>
        <v>Fuerte</v>
      </c>
      <c r="AB18" s="90" t="s">
        <v>141</v>
      </c>
      <c r="AC18" s="21">
        <f t="shared" si="2"/>
        <v>200</v>
      </c>
      <c r="AD18" s="21" t="str">
        <f t="shared" si="3"/>
        <v>Fuerte</v>
      </c>
      <c r="AE18" s="476">
        <f>(IF(AD18="Fuerte",100,IF(AD18="Moderado",50,0))+IF(AD19="Fuerte",100,IF(AD19="Moderado",50,0))+IF(AD20="Fuerte",100,IF(AD20="Moderado",50,0)))/3</f>
        <v>100</v>
      </c>
      <c r="AF18" s="475" t="str">
        <f>IF(AE18=100,"Fuerte",IF(OR(AE18=99,AE18&gt;=50),"Moderado","Débil"))</f>
        <v>Fuerte</v>
      </c>
      <c r="AG18" s="475" t="s">
        <v>150</v>
      </c>
      <c r="AH18" s="475" t="s">
        <v>152</v>
      </c>
      <c r="AI18" s="475" t="str">
        <f>VLOOKUP(IF(DE18=0,DE18+1,IF(DE18&lt;0,DE18+2,DE18)),[6]Validacion!$J$15:$K$19,2,FALSE)</f>
        <v>Rara Vez</v>
      </c>
      <c r="AJ18" s="475" t="str">
        <f>VLOOKUP(IF(DG18=0,DG18+1,DG18),[6]Validacion!$J$23:$K$27,2,FALSE)</f>
        <v>Mayor</v>
      </c>
      <c r="AK18" s="475" t="str">
        <f>INDEX([6]Validacion!$C$15:$G$19,IF(DE18=0,DE18+1,IF(DE18&lt;0,DE18+2,'Mapa de Riesgos'!DE18:DE20)),IF(DG18=0,DG18+1,'Mapa de Riesgos'!DG18:DG20))</f>
        <v>Alta</v>
      </c>
      <c r="AL18" s="475" t="s">
        <v>226</v>
      </c>
      <c r="AM18" s="116" t="s">
        <v>336</v>
      </c>
      <c r="AN18" s="116" t="s">
        <v>337</v>
      </c>
      <c r="AO18" s="93" t="s">
        <v>338</v>
      </c>
      <c r="AP18" s="84">
        <v>43525</v>
      </c>
      <c r="AQ18" s="84">
        <v>43830</v>
      </c>
      <c r="AR18" s="93" t="s">
        <v>339</v>
      </c>
      <c r="AS18" s="93"/>
      <c r="AT18" s="93"/>
      <c r="AU18" s="93"/>
      <c r="AV18" s="93"/>
      <c r="AW18" s="121"/>
      <c r="AX18" s="86"/>
      <c r="AY18" s="470"/>
      <c r="AZ18" s="94"/>
      <c r="BA18" s="470"/>
      <c r="BB18" s="116"/>
      <c r="BC18" s="116"/>
      <c r="BD18" s="116"/>
      <c r="BE18" s="116"/>
      <c r="BF18" s="122"/>
      <c r="BG18" s="118"/>
      <c r="BH18" s="501"/>
      <c r="BI18" s="501"/>
      <c r="BJ18" s="524" t="s">
        <v>340</v>
      </c>
      <c r="BK18" s="116"/>
      <c r="BL18" s="116"/>
      <c r="BM18" s="116"/>
      <c r="BN18" s="116"/>
      <c r="BO18" s="122"/>
      <c r="BP18" s="118"/>
      <c r="BQ18" s="501"/>
      <c r="BR18" s="501"/>
      <c r="BS18" s="524"/>
      <c r="BT18" s="119"/>
      <c r="BU18" s="119"/>
      <c r="BV18" s="119"/>
      <c r="BW18" s="119"/>
      <c r="BX18" s="119"/>
      <c r="BY18" s="119"/>
      <c r="BZ18" s="119"/>
      <c r="CA18" s="119"/>
      <c r="CB18" s="119"/>
      <c r="CC18" s="93"/>
      <c r="CD18" s="93"/>
      <c r="CE18" s="93"/>
      <c r="CF18" s="93"/>
      <c r="CG18" s="93"/>
      <c r="CH18" s="93"/>
      <c r="CI18" s="93"/>
      <c r="CJ18" s="93"/>
      <c r="CK18" s="93"/>
      <c r="CY18" s="470">
        <f>VLOOKUP(N18,[6]Validacion!$I$15:$M$19,2,FALSE)</f>
        <v>3</v>
      </c>
      <c r="CZ18" s="470">
        <f>VLOOKUP(O18,[6]Validacion!$I$23:$J$27,2,FALSE)</f>
        <v>4</v>
      </c>
      <c r="DD18" s="470">
        <f>VLOOKUP($N18,[6]Validacion!$I$15:$M$19,2,FALSE)</f>
        <v>3</v>
      </c>
      <c r="DE18" s="470">
        <f>IF(AF18="Fuerte",DD18-2,IF(AND(AF18="Moderado",AG18="Directamente",AH18="Directamente"),DD18-1,IF(AND(AF18="Moderado",AG18="No Disminuye",AH18="Directamente"),DD18,IF(AND(AF18="Moderado",AG18="Directamente",AH18="No Disminuye"),DD18-1,DD18))))</f>
        <v>1</v>
      </c>
      <c r="DF18" s="470">
        <f>VLOOKUP($O18,[6]Validacion!$I$23:$J$27,2,FALSE)</f>
        <v>4</v>
      </c>
      <c r="DG18" s="473">
        <f>IF(AF18="Fuerte",DF18,IF(AND(AF18="Moderado",AG18="Directamente",AH18="Directamente"),DF18-1,IF(AND(AF18="Moderado",AG18="No Disminuye",AH18="Directamente"),DF18-1,IF(AND(AF18="Moderado",AG18="Directamente",AH18="No Disminuye"),DF18,DF18))))</f>
        <v>4</v>
      </c>
      <c r="DH18" s="473" t="e">
        <f>IF(AJ18="Fuerte",#REF!-1,IF(AND(AJ18="Moderado",AK18="Directamente",AL18="Directamente"),#REF!-1,IF(AND(AJ18="Moderado",AK18="No Disminuye",AL18="Directamente"),#REF!-1,IF(AND(AJ18="Moderado",AK18="Directamente",AL18="No Disminuye"),#REF!,#REF!))))</f>
        <v>#REF!</v>
      </c>
    </row>
    <row r="19" spans="1:112" ht="120.75" customHeight="1" x14ac:dyDescent="0.25">
      <c r="A19" s="468"/>
      <c r="B19" s="468"/>
      <c r="C19" s="468"/>
      <c r="D19" s="531"/>
      <c r="E19" s="530"/>
      <c r="F19" s="481"/>
      <c r="G19" s="10" t="s">
        <v>224</v>
      </c>
      <c r="H19" s="10" t="s">
        <v>224</v>
      </c>
      <c r="I19" s="10" t="s">
        <v>224</v>
      </c>
      <c r="J19" s="10" t="s">
        <v>224</v>
      </c>
      <c r="K19" s="10" t="s">
        <v>224</v>
      </c>
      <c r="L19" s="481"/>
      <c r="M19" s="481"/>
      <c r="N19" s="475"/>
      <c r="O19" s="475"/>
      <c r="P19" s="475"/>
      <c r="Q19" s="116" t="s">
        <v>341</v>
      </c>
      <c r="R19" s="90" t="s">
        <v>158</v>
      </c>
      <c r="S19" s="90" t="s">
        <v>58</v>
      </c>
      <c r="T19" s="90" t="s">
        <v>59</v>
      </c>
      <c r="U19" s="90" t="s">
        <v>60</v>
      </c>
      <c r="V19" s="90" t="s">
        <v>61</v>
      </c>
      <c r="W19" s="90" t="s">
        <v>62</v>
      </c>
      <c r="X19" s="90" t="s">
        <v>75</v>
      </c>
      <c r="Y19" s="90" t="s">
        <v>63</v>
      </c>
      <c r="Z19" s="90">
        <f t="shared" si="0"/>
        <v>100</v>
      </c>
      <c r="AA19" s="90" t="str">
        <f t="shared" ref="AA19" si="4">IF(Z19&gt;=96,"Fuerte",IF(OR(Z19=95,Z19&gt;=86),"Moderado","Débil"))</f>
        <v>Fuerte</v>
      </c>
      <c r="AB19" s="90" t="s">
        <v>141</v>
      </c>
      <c r="AC19" s="21">
        <f t="shared" si="2"/>
        <v>200</v>
      </c>
      <c r="AD19" s="21" t="str">
        <f t="shared" si="3"/>
        <v>Fuerte</v>
      </c>
      <c r="AE19" s="476"/>
      <c r="AF19" s="475"/>
      <c r="AG19" s="475"/>
      <c r="AH19" s="475"/>
      <c r="AI19" s="475"/>
      <c r="AJ19" s="475"/>
      <c r="AK19" s="475"/>
      <c r="AL19" s="475"/>
      <c r="AM19" s="116" t="s">
        <v>342</v>
      </c>
      <c r="AN19" s="116" t="s">
        <v>343</v>
      </c>
      <c r="AO19" s="93" t="s">
        <v>338</v>
      </c>
      <c r="AP19" s="84">
        <v>43525</v>
      </c>
      <c r="AQ19" s="84">
        <v>43830</v>
      </c>
      <c r="AR19" s="93" t="s">
        <v>344</v>
      </c>
      <c r="AS19" s="93"/>
      <c r="AT19" s="93"/>
      <c r="AU19" s="93"/>
      <c r="AV19" s="93"/>
      <c r="AW19" s="121"/>
      <c r="AX19" s="86"/>
      <c r="AY19" s="471"/>
      <c r="AZ19" s="96"/>
      <c r="BA19" s="471"/>
      <c r="BB19" s="116"/>
      <c r="BC19" s="116"/>
      <c r="BD19" s="123"/>
      <c r="BE19" s="116"/>
      <c r="BF19" s="124"/>
      <c r="BG19" s="118"/>
      <c r="BH19" s="502"/>
      <c r="BI19" s="502"/>
      <c r="BJ19" s="532"/>
      <c r="BK19" s="116"/>
      <c r="BL19" s="116"/>
      <c r="BM19" s="123"/>
      <c r="BN19" s="116"/>
      <c r="BO19" s="124"/>
      <c r="BP19" s="118"/>
      <c r="BQ19" s="502"/>
      <c r="BR19" s="502"/>
      <c r="BS19" s="532"/>
      <c r="BT19" s="119"/>
      <c r="BU19" s="119"/>
      <c r="BV19" s="119"/>
      <c r="BW19" s="119"/>
      <c r="BX19" s="119"/>
      <c r="BY19" s="119"/>
      <c r="BZ19" s="119"/>
      <c r="CA19" s="119"/>
      <c r="CB19" s="119"/>
      <c r="CC19" s="93"/>
      <c r="CD19" s="93"/>
      <c r="CE19" s="93"/>
      <c r="CF19" s="93"/>
      <c r="CG19" s="93"/>
      <c r="CH19" s="93"/>
      <c r="CI19" s="93"/>
      <c r="CJ19" s="93"/>
      <c r="CK19" s="93"/>
      <c r="CY19" s="471"/>
      <c r="CZ19" s="471"/>
      <c r="DD19" s="471"/>
      <c r="DE19" s="471"/>
      <c r="DF19" s="471"/>
      <c r="DG19" s="473"/>
      <c r="DH19" s="473"/>
    </row>
    <row r="20" spans="1:112" ht="145.55000000000001" customHeight="1" x14ac:dyDescent="0.25">
      <c r="A20" s="468"/>
      <c r="B20" s="468"/>
      <c r="C20" s="468"/>
      <c r="D20" s="531"/>
      <c r="E20" s="530"/>
      <c r="F20" s="468"/>
      <c r="G20" s="10"/>
      <c r="H20" s="10"/>
      <c r="I20" s="10"/>
      <c r="J20" s="10"/>
      <c r="K20" s="10"/>
      <c r="L20" s="468"/>
      <c r="M20" s="481"/>
      <c r="N20" s="475"/>
      <c r="O20" s="475"/>
      <c r="P20" s="475"/>
      <c r="Q20" s="116" t="s">
        <v>345</v>
      </c>
      <c r="R20" s="90" t="s">
        <v>158</v>
      </c>
      <c r="S20" s="90" t="s">
        <v>58</v>
      </c>
      <c r="T20" s="90" t="s">
        <v>59</v>
      </c>
      <c r="U20" s="90" t="s">
        <v>60</v>
      </c>
      <c r="V20" s="90" t="s">
        <v>61</v>
      </c>
      <c r="W20" s="90" t="s">
        <v>62</v>
      </c>
      <c r="X20" s="90" t="s">
        <v>75</v>
      </c>
      <c r="Y20" s="90" t="s">
        <v>63</v>
      </c>
      <c r="Z20" s="90">
        <f t="shared" si="0"/>
        <v>100</v>
      </c>
      <c r="AA20" s="90" t="str">
        <f>IF(Z20&gt;=96,"Fuerte",IF(OR(Z20=95,Z20&gt;=86),"Moderado","Débil"))</f>
        <v>Fuerte</v>
      </c>
      <c r="AB20" s="90" t="s">
        <v>141</v>
      </c>
      <c r="AC20" s="21">
        <f t="shared" si="2"/>
        <v>200</v>
      </c>
      <c r="AD20" s="21" t="str">
        <f t="shared" si="3"/>
        <v>Fuerte</v>
      </c>
      <c r="AE20" s="476"/>
      <c r="AF20" s="475"/>
      <c r="AG20" s="475"/>
      <c r="AH20" s="475"/>
      <c r="AI20" s="475"/>
      <c r="AJ20" s="475"/>
      <c r="AK20" s="475"/>
      <c r="AL20" s="475"/>
      <c r="AM20" s="116" t="s">
        <v>346</v>
      </c>
      <c r="AN20" s="116" t="s">
        <v>337</v>
      </c>
      <c r="AO20" s="116" t="s">
        <v>347</v>
      </c>
      <c r="AP20" s="84">
        <v>43525</v>
      </c>
      <c r="AQ20" s="84">
        <v>43830</v>
      </c>
      <c r="AR20" s="93" t="s">
        <v>348</v>
      </c>
      <c r="AS20" s="93"/>
      <c r="AT20" s="93"/>
      <c r="AU20" s="93"/>
      <c r="AV20" s="93"/>
      <c r="AW20" s="121"/>
      <c r="AX20" s="86"/>
      <c r="AY20" s="472"/>
      <c r="AZ20" s="96"/>
      <c r="BA20" s="472"/>
      <c r="BB20" s="116"/>
      <c r="BC20" s="116"/>
      <c r="BD20" s="123"/>
      <c r="BE20" s="116"/>
      <c r="BF20" s="124"/>
      <c r="BG20" s="118"/>
      <c r="BH20" s="503"/>
      <c r="BI20" s="503"/>
      <c r="BJ20" s="525"/>
      <c r="BK20" s="116"/>
      <c r="BL20" s="116"/>
      <c r="BM20" s="123"/>
      <c r="BN20" s="116"/>
      <c r="BO20" s="124"/>
      <c r="BP20" s="118"/>
      <c r="BQ20" s="503"/>
      <c r="BR20" s="503"/>
      <c r="BS20" s="525"/>
      <c r="BT20" s="119"/>
      <c r="BU20" s="119"/>
      <c r="BV20" s="119"/>
      <c r="BW20" s="119"/>
      <c r="BX20" s="119"/>
      <c r="BY20" s="119"/>
      <c r="BZ20" s="119"/>
      <c r="CA20" s="119"/>
      <c r="CB20" s="119"/>
      <c r="CC20" s="93"/>
      <c r="CD20" s="93"/>
      <c r="CE20" s="93"/>
      <c r="CF20" s="93"/>
      <c r="CG20" s="93"/>
      <c r="CH20" s="93"/>
      <c r="CI20" s="93"/>
      <c r="CJ20" s="93"/>
      <c r="CK20" s="93"/>
      <c r="CM20" s="125"/>
      <c r="CY20" s="472"/>
      <c r="CZ20" s="472"/>
      <c r="DD20" s="472"/>
      <c r="DE20" s="472"/>
      <c r="DF20" s="472"/>
      <c r="DG20" s="473"/>
      <c r="DH20" s="473"/>
    </row>
    <row r="21" spans="1:112" ht="132.80000000000001" customHeight="1" x14ac:dyDescent="0.25">
      <c r="A21" s="468" t="s">
        <v>54</v>
      </c>
      <c r="B21" s="468" t="s">
        <v>197</v>
      </c>
      <c r="C21" s="468" t="s">
        <v>197</v>
      </c>
      <c r="D21" s="531" t="s">
        <v>199</v>
      </c>
      <c r="E21" s="530" t="s">
        <v>331</v>
      </c>
      <c r="F21" s="468" t="s">
        <v>349</v>
      </c>
      <c r="G21" s="10"/>
      <c r="H21" s="10"/>
      <c r="I21" s="10"/>
      <c r="J21" s="10"/>
      <c r="K21" s="10"/>
      <c r="L21" s="468" t="s">
        <v>350</v>
      </c>
      <c r="M21" s="481" t="s">
        <v>351</v>
      </c>
      <c r="N21" s="475" t="s">
        <v>9</v>
      </c>
      <c r="O21" s="475" t="s">
        <v>14</v>
      </c>
      <c r="P21" s="475" t="str">
        <f>INDEX([6]Validacion!$C$15:$G$19,'Mapa de Riesgos'!CY21:CY23,'Mapa de Riesgos'!CZ21:CZ23)</f>
        <v>Extrema</v>
      </c>
      <c r="Q21" s="93" t="s">
        <v>352</v>
      </c>
      <c r="R21" s="90" t="s">
        <v>158</v>
      </c>
      <c r="S21" s="90" t="s">
        <v>58</v>
      </c>
      <c r="T21" s="90" t="s">
        <v>59</v>
      </c>
      <c r="U21" s="90" t="s">
        <v>60</v>
      </c>
      <c r="V21" s="90" t="s">
        <v>61</v>
      </c>
      <c r="W21" s="90" t="s">
        <v>62</v>
      </c>
      <c r="X21" s="90" t="s">
        <v>75</v>
      </c>
      <c r="Y21" s="90" t="s">
        <v>63</v>
      </c>
      <c r="Z21" s="90">
        <f t="shared" si="0"/>
        <v>100</v>
      </c>
      <c r="AA21" s="90" t="str">
        <f>IF(Z21&gt;=96,"Fuerte",IF(OR(Z21=95,Z21&gt;=86),"Moderado","Débil"))</f>
        <v>Fuerte</v>
      </c>
      <c r="AB21" s="90" t="s">
        <v>141</v>
      </c>
      <c r="AC21" s="21">
        <f t="shared" si="2"/>
        <v>200</v>
      </c>
      <c r="AD21" s="114" t="str">
        <f t="shared" si="3"/>
        <v>Fuerte</v>
      </c>
      <c r="AE21" s="476">
        <f>(IF(AD21="Fuerte",100,IF(AD21="Moderado",50,0))+IF(AD22="Fuerte",100,IF(AD22="Moderado",50,0))+IF(AD23="Fuerte",100,IF(AD23="Moderado",50,0)))/3</f>
        <v>100</v>
      </c>
      <c r="AF21" s="475" t="str">
        <f>IF(AE21=100,"Fuerte",IF(OR(AE21=99,AE21&gt;=50),"Moderado","Débil"))</f>
        <v>Fuerte</v>
      </c>
      <c r="AG21" s="475" t="s">
        <v>150</v>
      </c>
      <c r="AH21" s="475" t="s">
        <v>152</v>
      </c>
      <c r="AI21" s="475" t="str">
        <f>VLOOKUP(IF(DE21=0,DE21+1,DE21),[6]Validacion!$J$15:$K$19,2,FALSE)</f>
        <v>Rara Vez</v>
      </c>
      <c r="AJ21" s="475" t="str">
        <f>VLOOKUP(IF(DG21=0,DG21+1,DG21),[6]Validacion!$J$23:$K$27,2,FALSE)</f>
        <v>Mayor</v>
      </c>
      <c r="AK21" s="475" t="str">
        <f>INDEX([6]Validacion!$C$15:$G$19,IF(DE21=0,DE21+1,'Mapa de Riesgos'!DE21:DE23),IF(DG21=0,DG21+1,'Mapa de Riesgos'!DG21:DG23))</f>
        <v>Alta</v>
      </c>
      <c r="AL21" s="475" t="s">
        <v>226</v>
      </c>
      <c r="AM21" s="116" t="s">
        <v>353</v>
      </c>
      <c r="AN21" s="85" t="s">
        <v>354</v>
      </c>
      <c r="AO21" s="93" t="s">
        <v>355</v>
      </c>
      <c r="AP21" s="84">
        <v>43467</v>
      </c>
      <c r="AQ21" s="84">
        <v>43830</v>
      </c>
      <c r="AR21" s="93" t="s">
        <v>356</v>
      </c>
      <c r="AS21" s="93"/>
      <c r="AT21" s="93"/>
      <c r="AU21" s="93"/>
      <c r="AV21" s="93"/>
      <c r="AW21" s="115"/>
      <c r="AX21" s="86"/>
      <c r="AY21" s="470"/>
      <c r="AZ21" s="94"/>
      <c r="BA21" s="470"/>
      <c r="BB21" s="116"/>
      <c r="BC21" s="116"/>
      <c r="BD21" s="116"/>
      <c r="BE21" s="116"/>
      <c r="BF21" s="117"/>
      <c r="BG21" s="118"/>
      <c r="BH21" s="501"/>
      <c r="BI21" s="501"/>
      <c r="BJ21" s="521"/>
      <c r="BK21" s="116"/>
      <c r="BL21" s="116"/>
      <c r="BM21" s="116"/>
      <c r="BN21" s="116"/>
      <c r="BO21" s="117"/>
      <c r="BP21" s="118"/>
      <c r="BQ21" s="501"/>
      <c r="BR21" s="501"/>
      <c r="BS21" s="492"/>
      <c r="BT21" s="119"/>
      <c r="BU21" s="119"/>
      <c r="BV21" s="119"/>
      <c r="BW21" s="119"/>
      <c r="BX21" s="119"/>
      <c r="BY21" s="119"/>
      <c r="BZ21" s="119"/>
      <c r="CA21" s="119"/>
      <c r="CB21" s="119"/>
      <c r="CC21" s="93"/>
      <c r="CD21" s="93"/>
      <c r="CE21" s="93"/>
      <c r="CF21" s="93"/>
      <c r="CG21" s="93"/>
      <c r="CH21" s="93"/>
      <c r="CI21" s="93"/>
      <c r="CJ21" s="93"/>
      <c r="CK21" s="93"/>
      <c r="CM21" s="528"/>
      <c r="CY21" s="470">
        <f>VLOOKUP(N21,[6]Validacion!$I$15:$M$19,2,FALSE)</f>
        <v>3</v>
      </c>
      <c r="CZ21" s="470">
        <f>VLOOKUP(O21,[6]Validacion!$I$23:$J$27,2,FALSE)</f>
        <v>4</v>
      </c>
      <c r="DD21" s="470">
        <f>VLOOKUP($N21,[6]Validacion!$I$15:$M$19,2,FALSE)</f>
        <v>3</v>
      </c>
      <c r="DE21" s="470">
        <f>IF(AF21="Fuerte",DD21-2,IF(AND(AF21="Moderado",AG21="Directamente",AH21="Directamente"),DD21-1,IF(AND(AF21="Moderado",AG21="No Disminuye",AH21="Directamente"),DD21,IF(AND(AF21="Moderado",AG21="Directamente",AH21="No Disminuye"),DD21-1,DD21))))</f>
        <v>1</v>
      </c>
      <c r="DF21" s="470">
        <f>VLOOKUP($O21,[6]Validacion!$I$23:$J$27,2,FALSE)</f>
        <v>4</v>
      </c>
      <c r="DG21" s="473">
        <f>IF(AF21="Fuerte",DF21,IF(AND(AF21="Moderado",AG21="Directamente",AH21="Directamente"),DF21-1,IF(AND(AF21="Moderado",AG21="No Disminuye",AH21="Directamente"),DF21-1,IF(AND(AF21="Moderado",AG21="Directamente",AH21="No Disminuye"),DF21,DF21))))</f>
        <v>4</v>
      </c>
    </row>
    <row r="22" spans="1:112" ht="132.80000000000001" customHeight="1" x14ac:dyDescent="0.25">
      <c r="A22" s="468"/>
      <c r="B22" s="468"/>
      <c r="C22" s="468"/>
      <c r="D22" s="531"/>
      <c r="E22" s="530"/>
      <c r="F22" s="468"/>
      <c r="G22" s="13"/>
      <c r="H22" s="13"/>
      <c r="I22" s="13"/>
      <c r="J22" s="13"/>
      <c r="K22" s="13"/>
      <c r="L22" s="468"/>
      <c r="M22" s="468"/>
      <c r="N22" s="475"/>
      <c r="O22" s="475"/>
      <c r="P22" s="475"/>
      <c r="Q22" s="93" t="s">
        <v>357</v>
      </c>
      <c r="R22" s="90" t="s">
        <v>158</v>
      </c>
      <c r="S22" s="90" t="s">
        <v>58</v>
      </c>
      <c r="T22" s="90" t="s">
        <v>59</v>
      </c>
      <c r="U22" s="90" t="s">
        <v>60</v>
      </c>
      <c r="V22" s="90" t="s">
        <v>61</v>
      </c>
      <c r="W22" s="90" t="s">
        <v>62</v>
      </c>
      <c r="X22" s="90" t="s">
        <v>75</v>
      </c>
      <c r="Y22" s="90" t="s">
        <v>63</v>
      </c>
      <c r="Z22" s="90">
        <f t="shared" si="0"/>
        <v>100</v>
      </c>
      <c r="AA22" s="90" t="str">
        <f>IF(Z22&gt;=96,"Fuerte",IF(OR(Z22=95,Z22&gt;=86),"Moderado","Débil"))</f>
        <v>Fuerte</v>
      </c>
      <c r="AB22" s="90" t="s">
        <v>141</v>
      </c>
      <c r="AC22" s="21">
        <f t="shared" si="2"/>
        <v>200</v>
      </c>
      <c r="AD22" s="114" t="str">
        <f t="shared" si="3"/>
        <v>Fuerte</v>
      </c>
      <c r="AE22" s="476"/>
      <c r="AF22" s="475"/>
      <c r="AG22" s="475"/>
      <c r="AH22" s="475"/>
      <c r="AI22" s="475"/>
      <c r="AJ22" s="475"/>
      <c r="AK22" s="475"/>
      <c r="AL22" s="475"/>
      <c r="AM22" s="116" t="s">
        <v>358</v>
      </c>
      <c r="AN22" s="93" t="s">
        <v>359</v>
      </c>
      <c r="AO22" s="93" t="s">
        <v>355</v>
      </c>
      <c r="AP22" s="84">
        <v>43467</v>
      </c>
      <c r="AQ22" s="84">
        <v>43830</v>
      </c>
      <c r="AR22" s="93" t="s">
        <v>360</v>
      </c>
      <c r="AS22" s="93"/>
      <c r="AT22" s="93"/>
      <c r="AU22" s="92"/>
      <c r="AV22" s="92"/>
      <c r="AW22" s="126"/>
      <c r="AX22" s="127"/>
      <c r="AY22" s="471"/>
      <c r="AZ22" s="95"/>
      <c r="BA22" s="471"/>
      <c r="BB22" s="116"/>
      <c r="BC22" s="116"/>
      <c r="BD22" s="128"/>
      <c r="BE22" s="128"/>
      <c r="BF22" s="129"/>
      <c r="BG22" s="130"/>
      <c r="BH22" s="502"/>
      <c r="BI22" s="502"/>
      <c r="BJ22" s="522"/>
      <c r="BK22" s="116"/>
      <c r="BL22" s="116"/>
      <c r="BM22" s="128"/>
      <c r="BN22" s="128"/>
      <c r="BO22" s="129"/>
      <c r="BP22" s="130"/>
      <c r="BQ22" s="502"/>
      <c r="BR22" s="502"/>
      <c r="BS22" s="500"/>
      <c r="BT22" s="131"/>
      <c r="BU22" s="131"/>
      <c r="BV22" s="131"/>
      <c r="BW22" s="131"/>
      <c r="BX22" s="131"/>
      <c r="BY22" s="131"/>
      <c r="BZ22" s="131"/>
      <c r="CA22" s="131"/>
      <c r="CB22" s="131"/>
      <c r="CC22" s="93"/>
      <c r="CD22" s="93"/>
      <c r="CE22" s="93"/>
      <c r="CF22" s="93"/>
      <c r="CG22" s="93"/>
      <c r="CH22" s="93"/>
      <c r="CI22" s="93"/>
      <c r="CJ22" s="93"/>
      <c r="CK22" s="93"/>
      <c r="CM22" s="528"/>
      <c r="CY22" s="471"/>
      <c r="CZ22" s="471"/>
      <c r="DD22" s="471"/>
      <c r="DE22" s="471"/>
      <c r="DF22" s="471"/>
      <c r="DG22" s="473"/>
    </row>
    <row r="23" spans="1:112" ht="103.75" customHeight="1" x14ac:dyDescent="0.25">
      <c r="A23" s="468"/>
      <c r="B23" s="468"/>
      <c r="C23" s="468"/>
      <c r="D23" s="531"/>
      <c r="E23" s="530"/>
      <c r="F23" s="468"/>
      <c r="L23" s="468"/>
      <c r="M23" s="468"/>
      <c r="N23" s="475"/>
      <c r="O23" s="475"/>
      <c r="P23" s="475"/>
      <c r="Q23" s="93" t="s">
        <v>361</v>
      </c>
      <c r="R23" s="90" t="s">
        <v>158</v>
      </c>
      <c r="S23" s="90" t="s">
        <v>58</v>
      </c>
      <c r="T23" s="90" t="s">
        <v>59</v>
      </c>
      <c r="U23" s="90" t="s">
        <v>60</v>
      </c>
      <c r="V23" s="90" t="s">
        <v>61</v>
      </c>
      <c r="W23" s="90" t="s">
        <v>62</v>
      </c>
      <c r="X23" s="90" t="s">
        <v>75</v>
      </c>
      <c r="Y23" s="90" t="s">
        <v>63</v>
      </c>
      <c r="Z23" s="90">
        <f t="shared" si="0"/>
        <v>100</v>
      </c>
      <c r="AA23" s="90" t="str">
        <f>IF(Z23&gt;=96,"Fuerte",IF(OR(Z23=95,Z23&gt;=86),"Moderado","Débil"))</f>
        <v>Fuerte</v>
      </c>
      <c r="AB23" s="90" t="s">
        <v>141</v>
      </c>
      <c r="AC23" s="21">
        <f t="shared" si="2"/>
        <v>200</v>
      </c>
      <c r="AD23" s="114" t="str">
        <f t="shared" si="3"/>
        <v>Fuerte</v>
      </c>
      <c r="AE23" s="476"/>
      <c r="AF23" s="475"/>
      <c r="AG23" s="475"/>
      <c r="AH23" s="475"/>
      <c r="AI23" s="475"/>
      <c r="AJ23" s="475"/>
      <c r="AK23" s="475"/>
      <c r="AL23" s="475"/>
      <c r="AM23" s="120" t="s">
        <v>362</v>
      </c>
      <c r="AN23" s="85" t="s">
        <v>363</v>
      </c>
      <c r="AO23" s="93" t="s">
        <v>355</v>
      </c>
      <c r="AP23" s="84">
        <v>43467</v>
      </c>
      <c r="AQ23" s="84">
        <v>43830</v>
      </c>
      <c r="AR23" s="93" t="s">
        <v>364</v>
      </c>
      <c r="AS23" s="93"/>
      <c r="AT23" s="85"/>
      <c r="AU23" s="92"/>
      <c r="AV23" s="92"/>
      <c r="AW23" s="126"/>
      <c r="AX23" s="132"/>
      <c r="AY23" s="472"/>
      <c r="AZ23" s="96"/>
      <c r="BA23" s="472"/>
      <c r="BB23" s="116"/>
      <c r="BC23" s="120"/>
      <c r="BD23" s="128"/>
      <c r="BE23" s="128"/>
      <c r="BF23" s="129"/>
      <c r="BG23" s="133"/>
      <c r="BH23" s="503"/>
      <c r="BI23" s="503"/>
      <c r="BJ23" s="523"/>
      <c r="BK23" s="116"/>
      <c r="BL23" s="120"/>
      <c r="BM23" s="128"/>
      <c r="BN23" s="128"/>
      <c r="BO23" s="129"/>
      <c r="BP23" s="133"/>
      <c r="BQ23" s="503"/>
      <c r="BR23" s="503"/>
      <c r="BS23" s="493"/>
      <c r="BT23" s="98"/>
      <c r="BU23" s="98"/>
      <c r="BV23" s="98"/>
      <c r="BW23" s="98"/>
      <c r="BX23" s="98"/>
      <c r="BY23" s="98"/>
      <c r="BZ23" s="98"/>
      <c r="CA23" s="98"/>
      <c r="CB23" s="98"/>
      <c r="CC23" s="93"/>
      <c r="CD23" s="93"/>
      <c r="CE23" s="93"/>
      <c r="CF23" s="93"/>
      <c r="CG23" s="93"/>
      <c r="CH23" s="93"/>
      <c r="CI23" s="93"/>
      <c r="CJ23" s="93"/>
      <c r="CK23" s="93"/>
      <c r="CM23" s="528"/>
      <c r="CY23" s="472"/>
      <c r="CZ23" s="472"/>
      <c r="DD23" s="471"/>
      <c r="DE23" s="471"/>
      <c r="DF23" s="471"/>
      <c r="DG23" s="473"/>
    </row>
    <row r="24" spans="1:112" ht="132.80000000000001" customHeight="1" x14ac:dyDescent="0.25">
      <c r="A24" s="468" t="s">
        <v>54</v>
      </c>
      <c r="B24" s="468" t="s">
        <v>197</v>
      </c>
      <c r="C24" s="468" t="s">
        <v>197</v>
      </c>
      <c r="D24" s="531" t="s">
        <v>199</v>
      </c>
      <c r="E24" s="530" t="s">
        <v>331</v>
      </c>
      <c r="F24" s="481" t="s">
        <v>365</v>
      </c>
      <c r="L24" s="481" t="s">
        <v>366</v>
      </c>
      <c r="M24" s="481" t="s">
        <v>367</v>
      </c>
      <c r="N24" s="475" t="s">
        <v>9</v>
      </c>
      <c r="O24" s="475" t="s">
        <v>14</v>
      </c>
      <c r="P24" s="475" t="str">
        <f>INDEX([6]Validacion!$C$15:$G$19,'Mapa de Riesgos'!CY24:CY25,'Mapa de Riesgos'!CZ24:CZ25)</f>
        <v>Extrema</v>
      </c>
      <c r="Q24" s="93" t="s">
        <v>368</v>
      </c>
      <c r="R24" s="90" t="s">
        <v>158</v>
      </c>
      <c r="S24" s="90" t="s">
        <v>58</v>
      </c>
      <c r="T24" s="90" t="s">
        <v>59</v>
      </c>
      <c r="U24" s="90" t="s">
        <v>60</v>
      </c>
      <c r="V24" s="90" t="s">
        <v>61</v>
      </c>
      <c r="W24" s="90" t="s">
        <v>62</v>
      </c>
      <c r="X24" s="90" t="s">
        <v>75</v>
      </c>
      <c r="Y24" s="90" t="s">
        <v>63</v>
      </c>
      <c r="Z24" s="90">
        <f t="shared" si="0"/>
        <v>100</v>
      </c>
      <c r="AA24" s="90" t="str">
        <f>IF(Z24&gt;=96,"Fuerte",IF(OR(Z24=95,Z24&gt;=86),"Moderado","Débil"))</f>
        <v>Fuerte</v>
      </c>
      <c r="AB24" s="90" t="s">
        <v>141</v>
      </c>
      <c r="AC24" s="21">
        <f t="shared" si="2"/>
        <v>200</v>
      </c>
      <c r="AD24" s="114" t="str">
        <f t="shared" si="3"/>
        <v>Fuerte</v>
      </c>
      <c r="AE24" s="476">
        <f>(IF(AD24="Fuerte",100,IF(AD24="Moderado",50,0))+IF(AD25="Fuerte",100,IF(AD25="Moderado",50,0)))/2</f>
        <v>100</v>
      </c>
      <c r="AF24" s="475" t="str">
        <f>IF(AE24=100,"Fuerte",IF(OR(AE24=99,AE24&gt;=50),"Moderado","Débil"))</f>
        <v>Fuerte</v>
      </c>
      <c r="AG24" s="475" t="s">
        <v>150</v>
      </c>
      <c r="AH24" s="475" t="s">
        <v>152</v>
      </c>
      <c r="AI24" s="475" t="str">
        <f>VLOOKUP(IF(DE24=0,DE24+1,DE24),[6]Validacion!$J$15:$K$19,2,FALSE)</f>
        <v>Rara Vez</v>
      </c>
      <c r="AJ24" s="475" t="str">
        <f>VLOOKUP(IF(DG24=0,DG24+1,DG24),[6]Validacion!$J$23:$K$27,2,FALSE)</f>
        <v>Mayor</v>
      </c>
      <c r="AK24" s="475" t="str">
        <f>INDEX([6]Validacion!$C$15:$G$19,IF(DE24=0,DE24+1,'Mapa de Riesgos'!DE24:DE25),IF(DG24=0,DG24+1,'Mapa de Riesgos'!DG24:DG25))</f>
        <v>Alta</v>
      </c>
      <c r="AL24" s="475" t="s">
        <v>226</v>
      </c>
      <c r="AM24" s="120" t="s">
        <v>369</v>
      </c>
      <c r="AN24" s="120" t="s">
        <v>370</v>
      </c>
      <c r="AO24" s="120" t="s">
        <v>355</v>
      </c>
      <c r="AP24" s="84">
        <v>43467</v>
      </c>
      <c r="AQ24" s="84">
        <v>43830</v>
      </c>
      <c r="AR24" s="93" t="s">
        <v>371</v>
      </c>
      <c r="AS24" s="93"/>
      <c r="AT24" s="93"/>
      <c r="AU24" s="93"/>
      <c r="AV24" s="93"/>
      <c r="AW24" s="115"/>
      <c r="AX24" s="86"/>
      <c r="AY24" s="470"/>
      <c r="AZ24" s="94"/>
      <c r="BA24" s="470"/>
      <c r="BB24" s="116"/>
      <c r="BC24" s="116"/>
      <c r="BD24" s="116"/>
      <c r="BE24" s="116"/>
      <c r="BF24" s="117"/>
      <c r="BG24" s="118"/>
      <c r="BH24" s="501"/>
      <c r="BI24" s="501"/>
      <c r="BJ24" s="521"/>
      <c r="BK24" s="116"/>
      <c r="BL24" s="116"/>
      <c r="BM24" s="116"/>
      <c r="BN24" s="116"/>
      <c r="BO24" s="117"/>
      <c r="BP24" s="118"/>
      <c r="BQ24" s="501"/>
      <c r="BR24" s="501"/>
      <c r="BS24" s="492"/>
      <c r="BT24" s="119"/>
      <c r="BU24" s="119"/>
      <c r="BV24" s="119"/>
      <c r="BW24" s="119"/>
      <c r="BX24" s="119"/>
      <c r="BY24" s="119"/>
      <c r="BZ24" s="119"/>
      <c r="CA24" s="119"/>
      <c r="CB24" s="119"/>
      <c r="CC24" s="93"/>
      <c r="CD24" s="93"/>
      <c r="CE24" s="93"/>
      <c r="CF24" s="93"/>
      <c r="CG24" s="93"/>
      <c r="CH24" s="93"/>
      <c r="CI24" s="93"/>
      <c r="CJ24" s="93"/>
      <c r="CK24" s="93"/>
      <c r="CM24" s="528"/>
      <c r="CY24" s="470">
        <f>VLOOKUP(N24,[6]Validacion!$I$15:$M$19,2,FALSE)</f>
        <v>3</v>
      </c>
      <c r="CZ24" s="470">
        <f>VLOOKUP(O24,[6]Validacion!$I$23:$J$27,2,FALSE)</f>
        <v>4</v>
      </c>
      <c r="DD24" s="470">
        <f>VLOOKUP($N24,[6]Validacion!$I$15:$M$19,2,FALSE)</f>
        <v>3</v>
      </c>
      <c r="DE24" s="470">
        <f>IF(AF24="Fuerte",DD24-2,IF(AND(AF24="Moderado",AG24="Directamente",AH24="Directamente"),DD24-1,IF(AND(AF24="Moderado",AG24="No Disminuye",AH24="Directamente"),DD24,IF(AND(AF24="Moderado",AG24="Directamente",AH24="No Disminuye"),DD24-1,DD24))))</f>
        <v>1</v>
      </c>
      <c r="DF24" s="470">
        <f>VLOOKUP($O24,[6]Validacion!$I$23:$J$27,2,FALSE)</f>
        <v>4</v>
      </c>
      <c r="DG24" s="473">
        <f>IF(AF24="Fuerte",DF24,IF(AND(AF24="Moderado",AG24="Directamente",AH24="Directamente"),DF24-1,IF(AND(AF24="Moderado",AG24="No Disminuye",AH24="Directamente"),DF24-1,IF(AND(AF24="Moderado",AG24="Directamente",AH24="No Disminuye"),DF24,DF24))))</f>
        <v>4</v>
      </c>
    </row>
    <row r="25" spans="1:112" ht="103.75" customHeight="1" x14ac:dyDescent="0.25">
      <c r="A25" s="468"/>
      <c r="B25" s="468"/>
      <c r="C25" s="468"/>
      <c r="D25" s="531"/>
      <c r="E25" s="530"/>
      <c r="F25" s="481"/>
      <c r="L25" s="481"/>
      <c r="M25" s="481"/>
      <c r="N25" s="475"/>
      <c r="O25" s="475"/>
      <c r="P25" s="475"/>
      <c r="Q25" s="93" t="s">
        <v>372</v>
      </c>
      <c r="R25" s="90" t="s">
        <v>158</v>
      </c>
      <c r="S25" s="90" t="s">
        <v>58</v>
      </c>
      <c r="T25" s="90" t="s">
        <v>59</v>
      </c>
      <c r="U25" s="90" t="s">
        <v>60</v>
      </c>
      <c r="V25" s="90" t="s">
        <v>61</v>
      </c>
      <c r="W25" s="90" t="s">
        <v>62</v>
      </c>
      <c r="X25" s="90" t="s">
        <v>75</v>
      </c>
      <c r="Y25" s="90" t="s">
        <v>63</v>
      </c>
      <c r="Z25" s="90">
        <f t="shared" si="0"/>
        <v>100</v>
      </c>
      <c r="AA25" s="90" t="str">
        <f t="shared" ref="AA25" si="5">IF(Z25&gt;=96,"Fuerte",IF(OR(Z25=95,Z25&gt;=86),"Moderado","Débil"))</f>
        <v>Fuerte</v>
      </c>
      <c r="AB25" s="90" t="s">
        <v>141</v>
      </c>
      <c r="AC25" s="21">
        <f t="shared" si="2"/>
        <v>200</v>
      </c>
      <c r="AD25" s="114" t="str">
        <f t="shared" si="3"/>
        <v>Fuerte</v>
      </c>
      <c r="AE25" s="476"/>
      <c r="AF25" s="475"/>
      <c r="AG25" s="475"/>
      <c r="AH25" s="475"/>
      <c r="AI25" s="475"/>
      <c r="AJ25" s="475"/>
      <c r="AK25" s="475"/>
      <c r="AL25" s="475"/>
      <c r="AM25" s="120" t="s">
        <v>362</v>
      </c>
      <c r="AN25" s="85" t="s">
        <v>363</v>
      </c>
      <c r="AO25" s="120" t="s">
        <v>355</v>
      </c>
      <c r="AP25" s="84">
        <v>43467</v>
      </c>
      <c r="AQ25" s="84">
        <v>43830</v>
      </c>
      <c r="AR25" s="93" t="s">
        <v>364</v>
      </c>
      <c r="AS25" s="93"/>
      <c r="AT25" s="85"/>
      <c r="AU25" s="92"/>
      <c r="AV25" s="92"/>
      <c r="AW25" s="126"/>
      <c r="AX25" s="132"/>
      <c r="AY25" s="472"/>
      <c r="AZ25" s="96"/>
      <c r="BA25" s="472"/>
      <c r="BB25" s="116"/>
      <c r="BC25" s="120"/>
      <c r="BD25" s="128"/>
      <c r="BE25" s="128"/>
      <c r="BF25" s="129"/>
      <c r="BG25" s="133"/>
      <c r="BH25" s="503"/>
      <c r="BI25" s="503"/>
      <c r="BJ25" s="523"/>
      <c r="BK25" s="116"/>
      <c r="BL25" s="120"/>
      <c r="BM25" s="128"/>
      <c r="BN25" s="128"/>
      <c r="BO25" s="129"/>
      <c r="BP25" s="133"/>
      <c r="BQ25" s="503"/>
      <c r="BR25" s="503"/>
      <c r="BS25" s="493"/>
      <c r="BT25" s="98"/>
      <c r="BU25" s="98"/>
      <c r="BV25" s="98"/>
      <c r="BW25" s="98"/>
      <c r="BX25" s="98"/>
      <c r="BY25" s="98"/>
      <c r="BZ25" s="98"/>
      <c r="CA25" s="98"/>
      <c r="CB25" s="98"/>
      <c r="CC25" s="93"/>
      <c r="CD25" s="93"/>
      <c r="CE25" s="93"/>
      <c r="CF25" s="93"/>
      <c r="CG25" s="93"/>
      <c r="CH25" s="93"/>
      <c r="CI25" s="93"/>
      <c r="CJ25" s="93"/>
      <c r="CK25" s="93"/>
      <c r="CM25" s="528"/>
      <c r="CY25" s="472"/>
      <c r="CZ25" s="472"/>
      <c r="DD25" s="471"/>
      <c r="DE25" s="471"/>
      <c r="DF25" s="471"/>
      <c r="DG25" s="473"/>
    </row>
    <row r="26" spans="1:112" ht="132.80000000000001" customHeight="1" x14ac:dyDescent="0.25">
      <c r="A26" s="468" t="s">
        <v>54</v>
      </c>
      <c r="B26" s="468" t="s">
        <v>197</v>
      </c>
      <c r="C26" s="468" t="s">
        <v>197</v>
      </c>
      <c r="D26" s="529" t="s">
        <v>215</v>
      </c>
      <c r="E26" s="530" t="s">
        <v>373</v>
      </c>
      <c r="F26" s="478" t="s">
        <v>374</v>
      </c>
      <c r="L26" s="478" t="s">
        <v>375</v>
      </c>
      <c r="M26" s="478" t="s">
        <v>376</v>
      </c>
      <c r="N26" s="475" t="s">
        <v>9</v>
      </c>
      <c r="O26" s="475" t="s">
        <v>14</v>
      </c>
      <c r="P26" s="475" t="str">
        <f>INDEX([6]Validacion!$C$15:$G$19,'Mapa de Riesgos'!CY26:CY28,'Mapa de Riesgos'!CZ26:CZ28)</f>
        <v>Extrema</v>
      </c>
      <c r="Q26" s="120" t="s">
        <v>377</v>
      </c>
      <c r="R26" s="90" t="s">
        <v>158</v>
      </c>
      <c r="S26" s="90" t="s">
        <v>58</v>
      </c>
      <c r="T26" s="90" t="s">
        <v>59</v>
      </c>
      <c r="U26" s="90" t="s">
        <v>60</v>
      </c>
      <c r="V26" s="90" t="s">
        <v>61</v>
      </c>
      <c r="W26" s="90" t="s">
        <v>62</v>
      </c>
      <c r="X26" s="90" t="s">
        <v>75</v>
      </c>
      <c r="Y26" s="90" t="s">
        <v>63</v>
      </c>
      <c r="Z26" s="90">
        <f t="shared" si="0"/>
        <v>100</v>
      </c>
      <c r="AA26" s="90" t="str">
        <f>IF(Z26&gt;=96,"Fuerte",IF(OR(Z26=95,Z26&gt;=86),"Moderado","Débil"))</f>
        <v>Fuerte</v>
      </c>
      <c r="AB26" s="90" t="s">
        <v>141</v>
      </c>
      <c r="AC26" s="21">
        <f t="shared" si="2"/>
        <v>200</v>
      </c>
      <c r="AD26" s="114" t="str">
        <f t="shared" si="3"/>
        <v>Fuerte</v>
      </c>
      <c r="AE26" s="476">
        <f>(IF(AD26="Fuerte",100,IF(AD26="Moderado",50,0))+IF(AD27="Fuerte",100,IF(AD27="Moderado",50,0))+IF(AD28="Fuerte",100,IF(AD28="Moderado",50,0)))/3</f>
        <v>100</v>
      </c>
      <c r="AF26" s="475" t="str">
        <f>IF(AE26=100,"Fuerte",IF(OR(AE26=99,AE26&gt;=50),"Moderado","Débil"))</f>
        <v>Fuerte</v>
      </c>
      <c r="AG26" s="475" t="s">
        <v>150</v>
      </c>
      <c r="AH26" s="475" t="s">
        <v>152</v>
      </c>
      <c r="AI26" s="475" t="str">
        <f>VLOOKUP(IF(DE26=0,DE26+1,DE26),[6]Validacion!$J$15:$K$19,2,FALSE)</f>
        <v>Rara Vez</v>
      </c>
      <c r="AJ26" s="475" t="str">
        <f>VLOOKUP(IF(DG26=0,DG26+1,DG26),[6]Validacion!$J$23:$K$27,2,FALSE)</f>
        <v>Mayor</v>
      </c>
      <c r="AK26" s="475" t="str">
        <f>INDEX([6]Validacion!$C$15:$G$19,IF(DE26=0,DE26+1,'Mapa de Riesgos'!DE26:DE28),IF(DG26=0,DG26+1,'Mapa de Riesgos'!DG26:DG28))</f>
        <v>Alta</v>
      </c>
      <c r="AL26" s="475" t="s">
        <v>226</v>
      </c>
      <c r="AM26" s="85" t="s">
        <v>378</v>
      </c>
      <c r="AN26" s="85" t="s">
        <v>354</v>
      </c>
      <c r="AO26" s="85" t="s">
        <v>355</v>
      </c>
      <c r="AP26" s="84">
        <v>43467</v>
      </c>
      <c r="AQ26" s="84">
        <v>43830</v>
      </c>
      <c r="AR26" s="93" t="s">
        <v>356</v>
      </c>
      <c r="AS26" s="93"/>
      <c r="AT26" s="93"/>
      <c r="AU26" s="93"/>
      <c r="AV26" s="93"/>
      <c r="AW26" s="115"/>
      <c r="AX26" s="86"/>
      <c r="AY26" s="470"/>
      <c r="AZ26" s="94"/>
      <c r="BA26" s="470"/>
      <c r="BB26" s="116"/>
      <c r="BC26" s="116"/>
      <c r="BD26" s="116"/>
      <c r="BE26" s="116"/>
      <c r="BF26" s="117"/>
      <c r="BG26" s="118"/>
      <c r="BH26" s="501"/>
      <c r="BI26" s="501"/>
      <c r="BJ26" s="521"/>
      <c r="BK26" s="116"/>
      <c r="BL26" s="116"/>
      <c r="BM26" s="116"/>
      <c r="BN26" s="116"/>
      <c r="BO26" s="117"/>
      <c r="BP26" s="118"/>
      <c r="BQ26" s="501"/>
      <c r="BR26" s="501"/>
      <c r="BS26" s="492"/>
      <c r="BT26" s="119"/>
      <c r="BU26" s="119"/>
      <c r="BV26" s="119"/>
      <c r="BW26" s="119"/>
      <c r="BX26" s="119"/>
      <c r="BY26" s="119"/>
      <c r="BZ26" s="119"/>
      <c r="CA26" s="119"/>
      <c r="CB26" s="119"/>
      <c r="CC26" s="93"/>
      <c r="CD26" s="93"/>
      <c r="CE26" s="93"/>
      <c r="CF26" s="93"/>
      <c r="CG26" s="93"/>
      <c r="CH26" s="93"/>
      <c r="CI26" s="93"/>
      <c r="CJ26" s="93"/>
      <c r="CK26" s="93"/>
      <c r="CM26" s="528"/>
      <c r="CY26" s="470">
        <f>VLOOKUP(N26,[6]Validacion!$I$15:$M$19,2,FALSE)</f>
        <v>3</v>
      </c>
      <c r="CZ26" s="470">
        <f>VLOOKUP(O26,[6]Validacion!$I$23:$J$27,2,FALSE)</f>
        <v>4</v>
      </c>
      <c r="DD26" s="470">
        <f>VLOOKUP($N26,[6]Validacion!$I$15:$M$19,2,FALSE)</f>
        <v>3</v>
      </c>
      <c r="DE26" s="470">
        <f>IF(AF26="Fuerte",DD26-2,IF(AND(AF26="Moderado",AG26="Directamente",AH26="Directamente"),DD26-1,IF(AND(AF26="Moderado",AG26="No Disminuye",AH26="Directamente"),DD26,IF(AND(AF26="Moderado",AG26="Directamente",AH26="No Disminuye"),DD26-1,DD26))))</f>
        <v>1</v>
      </c>
      <c r="DF26" s="470">
        <f>VLOOKUP($O26,[6]Validacion!$I$23:$J$27,2,FALSE)</f>
        <v>4</v>
      </c>
      <c r="DG26" s="473">
        <f>IF(AF26="Fuerte",DF26,IF(AND(AF26="Moderado",AG26="Directamente",AH26="Directamente"),DF26-1,IF(AND(AF26="Moderado",AG26="No Disminuye",AH26="Directamente"),DF26-1,IF(AND(AF26="Moderado",AG26="Directamente",AH26="No Disminuye"),DF26,DF26))))</f>
        <v>4</v>
      </c>
    </row>
    <row r="27" spans="1:112" ht="91.55" customHeight="1" x14ac:dyDescent="0.25">
      <c r="A27" s="468"/>
      <c r="B27" s="468"/>
      <c r="C27" s="468"/>
      <c r="D27" s="529"/>
      <c r="E27" s="530"/>
      <c r="F27" s="478"/>
      <c r="L27" s="478"/>
      <c r="M27" s="478"/>
      <c r="N27" s="475"/>
      <c r="O27" s="475"/>
      <c r="P27" s="475"/>
      <c r="Q27" s="85" t="s">
        <v>379</v>
      </c>
      <c r="R27" s="90" t="s">
        <v>158</v>
      </c>
      <c r="S27" s="90" t="s">
        <v>58</v>
      </c>
      <c r="T27" s="90" t="s">
        <v>59</v>
      </c>
      <c r="U27" s="90" t="s">
        <v>60</v>
      </c>
      <c r="V27" s="90" t="s">
        <v>61</v>
      </c>
      <c r="W27" s="90" t="s">
        <v>62</v>
      </c>
      <c r="X27" s="90" t="s">
        <v>75</v>
      </c>
      <c r="Y27" s="90" t="s">
        <v>63</v>
      </c>
      <c r="Z27" s="90">
        <f t="shared" si="0"/>
        <v>100</v>
      </c>
      <c r="AA27" s="90" t="str">
        <f t="shared" ref="AA27:AA62" si="6">IF(Z27&gt;=96,"Fuerte",IF(OR(Z27=95,Z27&gt;=86),"Moderado","Débil"))</f>
        <v>Fuerte</v>
      </c>
      <c r="AB27" s="90" t="s">
        <v>141</v>
      </c>
      <c r="AC27" s="21">
        <f t="shared" si="2"/>
        <v>200</v>
      </c>
      <c r="AD27" s="114" t="str">
        <f t="shared" si="3"/>
        <v>Fuerte</v>
      </c>
      <c r="AE27" s="476"/>
      <c r="AF27" s="475"/>
      <c r="AG27" s="475"/>
      <c r="AH27" s="475"/>
      <c r="AI27" s="475"/>
      <c r="AJ27" s="475"/>
      <c r="AK27" s="475"/>
      <c r="AL27" s="475"/>
      <c r="AM27" s="85" t="s">
        <v>380</v>
      </c>
      <c r="AN27" s="85" t="s">
        <v>381</v>
      </c>
      <c r="AO27" s="85" t="s">
        <v>54</v>
      </c>
      <c r="AP27" s="84">
        <v>43467</v>
      </c>
      <c r="AQ27" s="84">
        <v>43830</v>
      </c>
      <c r="AR27" s="93" t="s">
        <v>382</v>
      </c>
      <c r="AS27" s="93"/>
      <c r="AT27" s="93"/>
      <c r="AU27" s="490"/>
      <c r="AV27" s="490"/>
      <c r="AW27" s="495"/>
      <c r="AX27" s="497"/>
      <c r="AY27" s="471"/>
      <c r="AZ27" s="95"/>
      <c r="BA27" s="471"/>
      <c r="BB27" s="116"/>
      <c r="BC27" s="116"/>
      <c r="BD27" s="524"/>
      <c r="BE27" s="524"/>
      <c r="BF27" s="526"/>
      <c r="BG27" s="519"/>
      <c r="BH27" s="502"/>
      <c r="BI27" s="502"/>
      <c r="BJ27" s="522"/>
      <c r="BK27" s="116"/>
      <c r="BL27" s="116"/>
      <c r="BM27" s="524"/>
      <c r="BN27" s="524"/>
      <c r="BO27" s="526"/>
      <c r="BP27" s="519"/>
      <c r="BQ27" s="502"/>
      <c r="BR27" s="502"/>
      <c r="BS27" s="500"/>
      <c r="BT27" s="97"/>
      <c r="BU27" s="97"/>
      <c r="BV27" s="492"/>
      <c r="BW27" s="492"/>
      <c r="BX27" s="492"/>
      <c r="BY27" s="492"/>
      <c r="BZ27" s="492"/>
      <c r="CA27" s="97"/>
      <c r="CB27" s="492"/>
      <c r="CC27" s="93"/>
      <c r="CD27" s="93"/>
      <c r="CE27" s="93"/>
      <c r="CF27" s="93"/>
      <c r="CG27" s="93"/>
      <c r="CH27" s="93"/>
      <c r="CI27" s="93"/>
      <c r="CJ27" s="93"/>
      <c r="CK27" s="93"/>
      <c r="CM27" s="528"/>
      <c r="CY27" s="471"/>
      <c r="CZ27" s="471"/>
      <c r="DD27" s="471"/>
      <c r="DE27" s="471"/>
      <c r="DF27" s="471"/>
      <c r="DG27" s="473"/>
    </row>
    <row r="28" spans="1:112" ht="105.8" customHeight="1" x14ac:dyDescent="0.25">
      <c r="A28" s="468"/>
      <c r="B28" s="468"/>
      <c r="C28" s="468"/>
      <c r="D28" s="529"/>
      <c r="E28" s="530"/>
      <c r="F28" s="478"/>
      <c r="L28" s="478"/>
      <c r="M28" s="478"/>
      <c r="N28" s="475"/>
      <c r="O28" s="475"/>
      <c r="P28" s="475"/>
      <c r="Q28" s="85" t="s">
        <v>383</v>
      </c>
      <c r="R28" s="90" t="s">
        <v>158</v>
      </c>
      <c r="S28" s="90" t="s">
        <v>58</v>
      </c>
      <c r="T28" s="90" t="s">
        <v>59</v>
      </c>
      <c r="U28" s="90" t="s">
        <v>60</v>
      </c>
      <c r="V28" s="90" t="s">
        <v>61</v>
      </c>
      <c r="W28" s="90" t="s">
        <v>62</v>
      </c>
      <c r="X28" s="90" t="s">
        <v>75</v>
      </c>
      <c r="Y28" s="90" t="s">
        <v>63</v>
      </c>
      <c r="Z28" s="90">
        <f t="shared" si="0"/>
        <v>100</v>
      </c>
      <c r="AA28" s="90" t="str">
        <f t="shared" si="6"/>
        <v>Fuerte</v>
      </c>
      <c r="AB28" s="90" t="s">
        <v>141</v>
      </c>
      <c r="AC28" s="21">
        <f t="shared" si="2"/>
        <v>200</v>
      </c>
      <c r="AD28" s="114" t="str">
        <f t="shared" si="3"/>
        <v>Fuerte</v>
      </c>
      <c r="AE28" s="476"/>
      <c r="AF28" s="475"/>
      <c r="AG28" s="475"/>
      <c r="AH28" s="475"/>
      <c r="AI28" s="475"/>
      <c r="AJ28" s="475"/>
      <c r="AK28" s="475"/>
      <c r="AL28" s="475"/>
      <c r="AM28" s="85" t="s">
        <v>384</v>
      </c>
      <c r="AN28" s="85" t="s">
        <v>385</v>
      </c>
      <c r="AO28" s="93" t="s">
        <v>54</v>
      </c>
      <c r="AP28" s="84">
        <v>43467</v>
      </c>
      <c r="AQ28" s="84">
        <v>43830</v>
      </c>
      <c r="AR28" s="93" t="s">
        <v>386</v>
      </c>
      <c r="AS28" s="93"/>
      <c r="AT28" s="85"/>
      <c r="AU28" s="491"/>
      <c r="AV28" s="491"/>
      <c r="AW28" s="496"/>
      <c r="AX28" s="498"/>
      <c r="AY28" s="472"/>
      <c r="AZ28" s="96"/>
      <c r="BA28" s="472"/>
      <c r="BB28" s="116"/>
      <c r="BC28" s="120"/>
      <c r="BD28" s="525"/>
      <c r="BE28" s="525"/>
      <c r="BF28" s="527"/>
      <c r="BG28" s="520"/>
      <c r="BH28" s="503"/>
      <c r="BI28" s="503"/>
      <c r="BJ28" s="523"/>
      <c r="BK28" s="116"/>
      <c r="BL28" s="120"/>
      <c r="BM28" s="525"/>
      <c r="BN28" s="525"/>
      <c r="BO28" s="527"/>
      <c r="BP28" s="520"/>
      <c r="BQ28" s="503"/>
      <c r="BR28" s="503"/>
      <c r="BS28" s="493"/>
      <c r="BT28" s="98"/>
      <c r="BU28" s="98"/>
      <c r="BV28" s="493"/>
      <c r="BW28" s="493"/>
      <c r="BX28" s="493"/>
      <c r="BY28" s="493"/>
      <c r="BZ28" s="493"/>
      <c r="CA28" s="98"/>
      <c r="CB28" s="493"/>
      <c r="CC28" s="93"/>
      <c r="CD28" s="93"/>
      <c r="CE28" s="93"/>
      <c r="CF28" s="93"/>
      <c r="CG28" s="93"/>
      <c r="CH28" s="93"/>
      <c r="CI28" s="93"/>
      <c r="CJ28" s="93"/>
      <c r="CK28" s="93"/>
      <c r="CM28" s="528"/>
      <c r="CY28" s="472"/>
      <c r="CZ28" s="472"/>
      <c r="DD28" s="471"/>
      <c r="DE28" s="471"/>
      <c r="DF28" s="471"/>
      <c r="DG28" s="473"/>
    </row>
    <row r="29" spans="1:112" ht="105.8" customHeight="1" x14ac:dyDescent="0.25">
      <c r="A29" s="468" t="s">
        <v>54</v>
      </c>
      <c r="B29" s="468" t="s">
        <v>197</v>
      </c>
      <c r="C29" s="468" t="s">
        <v>197</v>
      </c>
      <c r="D29" s="529" t="s">
        <v>215</v>
      </c>
      <c r="E29" s="530" t="s">
        <v>373</v>
      </c>
      <c r="F29" s="478" t="s">
        <v>387</v>
      </c>
      <c r="L29" s="478" t="s">
        <v>388</v>
      </c>
      <c r="M29" s="478" t="s">
        <v>389</v>
      </c>
      <c r="N29" s="475" t="s">
        <v>9</v>
      </c>
      <c r="O29" s="475" t="s">
        <v>14</v>
      </c>
      <c r="P29" s="475" t="str">
        <f>INDEX([6]Validacion!$C$15:$G$19,'Mapa de Riesgos'!CY29:CY31,'Mapa de Riesgos'!CZ29:CZ31)</f>
        <v>Extrema</v>
      </c>
      <c r="Q29" s="85" t="s">
        <v>390</v>
      </c>
      <c r="R29" s="90" t="s">
        <v>158</v>
      </c>
      <c r="S29" s="90" t="s">
        <v>58</v>
      </c>
      <c r="T29" s="90" t="s">
        <v>59</v>
      </c>
      <c r="U29" s="90" t="s">
        <v>60</v>
      </c>
      <c r="V29" s="90" t="s">
        <v>61</v>
      </c>
      <c r="W29" s="90" t="s">
        <v>62</v>
      </c>
      <c r="X29" s="90" t="s">
        <v>75</v>
      </c>
      <c r="Y29" s="90" t="s">
        <v>63</v>
      </c>
      <c r="Z29" s="90">
        <f t="shared" si="0"/>
        <v>100</v>
      </c>
      <c r="AA29" s="90" t="str">
        <f t="shared" si="6"/>
        <v>Fuerte</v>
      </c>
      <c r="AB29" s="90" t="s">
        <v>141</v>
      </c>
      <c r="AC29" s="21">
        <f t="shared" si="2"/>
        <v>200</v>
      </c>
      <c r="AD29" s="114" t="str">
        <f t="shared" si="3"/>
        <v>Fuerte</v>
      </c>
      <c r="AE29" s="476">
        <f>(IF(AD29="Fuerte",100,IF(AD29="Moderado",50,0))+IF(AD30="Fuerte",100,IF(AD30="Moderado",50,0))+IF(AD31="Fuerte",100,IF(AD31="Moderado",50,0)))/3</f>
        <v>100</v>
      </c>
      <c r="AF29" s="475" t="str">
        <f>IF(AE29=100,"Fuerte",IF(OR(AE29=99,AE29&gt;=50),"Moderado","Débil"))</f>
        <v>Fuerte</v>
      </c>
      <c r="AG29" s="475" t="s">
        <v>150</v>
      </c>
      <c r="AH29" s="475" t="s">
        <v>152</v>
      </c>
      <c r="AI29" s="475" t="str">
        <f>VLOOKUP(IF(DE29=0,DE29+1,DE29),[6]Validacion!$J$15:$K$19,2,FALSE)</f>
        <v>Rara Vez</v>
      </c>
      <c r="AJ29" s="475" t="str">
        <f>VLOOKUP(IF(DG29=0,DG29+1,DG29),[6]Validacion!$J$23:$K$27,2,FALSE)</f>
        <v>Mayor</v>
      </c>
      <c r="AK29" s="475" t="str">
        <f>INDEX([6]Validacion!$C$15:$G$19,IF(DE29=0,DE29+1,'Mapa de Riesgos'!DE29:DE31),IF(DG29=0,DG29+1,'Mapa de Riesgos'!DG29:DG31))</f>
        <v>Alta</v>
      </c>
      <c r="AL29" s="475" t="s">
        <v>226</v>
      </c>
      <c r="AM29" s="85" t="s">
        <v>391</v>
      </c>
      <c r="AN29" s="93" t="s">
        <v>392</v>
      </c>
      <c r="AO29" s="93" t="s">
        <v>393</v>
      </c>
      <c r="AP29" s="84">
        <v>43467</v>
      </c>
      <c r="AQ29" s="84">
        <v>43830</v>
      </c>
      <c r="AR29" s="93" t="s">
        <v>394</v>
      </c>
      <c r="AS29" s="93"/>
      <c r="AT29" s="93"/>
      <c r="AU29" s="93"/>
      <c r="AV29" s="93"/>
      <c r="AW29" s="115"/>
      <c r="AX29" s="86"/>
      <c r="AY29" s="470"/>
      <c r="AZ29" s="94"/>
      <c r="BA29" s="470"/>
      <c r="BB29" s="116"/>
      <c r="BC29" s="116"/>
      <c r="BD29" s="116"/>
      <c r="BE29" s="116"/>
      <c r="BF29" s="117"/>
      <c r="BG29" s="118"/>
      <c r="BH29" s="501"/>
      <c r="BI29" s="501"/>
      <c r="BJ29" s="521"/>
      <c r="BK29" s="116"/>
      <c r="BL29" s="116"/>
      <c r="BM29" s="116"/>
      <c r="BN29" s="116"/>
      <c r="BO29" s="117"/>
      <c r="BP29" s="118"/>
      <c r="BQ29" s="501"/>
      <c r="BR29" s="501"/>
      <c r="BS29" s="492"/>
      <c r="BT29" s="119"/>
      <c r="BU29" s="119"/>
      <c r="BV29" s="119"/>
      <c r="BW29" s="119"/>
      <c r="BX29" s="119"/>
      <c r="BY29" s="119"/>
      <c r="BZ29" s="119"/>
      <c r="CA29" s="119"/>
      <c r="CB29" s="119"/>
      <c r="CC29" s="93"/>
      <c r="CD29" s="93"/>
      <c r="CE29" s="93"/>
      <c r="CF29" s="93"/>
      <c r="CG29" s="93"/>
      <c r="CH29" s="93"/>
      <c r="CI29" s="93"/>
      <c r="CJ29" s="93"/>
      <c r="CK29" s="93"/>
      <c r="CM29" s="528"/>
      <c r="CY29" s="470">
        <f>VLOOKUP(N29,[6]Validacion!$I$15:$M$19,2,FALSE)</f>
        <v>3</v>
      </c>
      <c r="CZ29" s="470">
        <f>VLOOKUP(O29,[6]Validacion!$I$23:$J$27,2,FALSE)</f>
        <v>4</v>
      </c>
      <c r="DD29" s="470">
        <f>VLOOKUP($N29,[6]Validacion!$I$15:$M$19,2,FALSE)</f>
        <v>3</v>
      </c>
      <c r="DE29" s="470">
        <f>IF(AF29="Fuerte",DD29-2,IF(AND(AF29="Moderado",AG29="Directamente",AH29="Directamente"),DD29-1,IF(AND(AF29="Moderado",AG29="No Disminuye",AH29="Directamente"),DD29,IF(AND(AF29="Moderado",AG29="Directamente",AH29="No Disminuye"),DD29-1,DD29))))</f>
        <v>1</v>
      </c>
      <c r="DF29" s="470">
        <f>VLOOKUP($O29,[6]Validacion!$I$23:$J$27,2,FALSE)</f>
        <v>4</v>
      </c>
      <c r="DG29" s="473">
        <f>IF(AF29="Fuerte",DF29,IF(AND(AF29="Moderado",AG29="Directamente",AH29="Directamente"),DF29-1,IF(AND(AF29="Moderado",AG29="No Disminuye",AH29="Directamente"),DF29-1,IF(AND(AF29="Moderado",AG29="Directamente",AH29="No Disminuye"),DF29,DF29))))</f>
        <v>4</v>
      </c>
    </row>
    <row r="30" spans="1:112" ht="105.8" customHeight="1" x14ac:dyDescent="0.25">
      <c r="A30" s="468"/>
      <c r="B30" s="468"/>
      <c r="C30" s="468"/>
      <c r="D30" s="529"/>
      <c r="E30" s="530"/>
      <c r="F30" s="478"/>
      <c r="L30" s="478"/>
      <c r="M30" s="478"/>
      <c r="N30" s="475"/>
      <c r="O30" s="475"/>
      <c r="P30" s="475"/>
      <c r="Q30" s="85" t="s">
        <v>395</v>
      </c>
      <c r="R30" s="90" t="s">
        <v>158</v>
      </c>
      <c r="S30" s="90" t="s">
        <v>58</v>
      </c>
      <c r="T30" s="90" t="s">
        <v>59</v>
      </c>
      <c r="U30" s="90" t="s">
        <v>60</v>
      </c>
      <c r="V30" s="90" t="s">
        <v>61</v>
      </c>
      <c r="W30" s="90" t="s">
        <v>62</v>
      </c>
      <c r="X30" s="90" t="s">
        <v>75</v>
      </c>
      <c r="Y30" s="90" t="s">
        <v>63</v>
      </c>
      <c r="Z30" s="90">
        <f t="shared" si="0"/>
        <v>100</v>
      </c>
      <c r="AA30" s="90" t="str">
        <f t="shared" si="6"/>
        <v>Fuerte</v>
      </c>
      <c r="AB30" s="90" t="s">
        <v>141</v>
      </c>
      <c r="AC30" s="21">
        <f t="shared" si="2"/>
        <v>200</v>
      </c>
      <c r="AD30" s="114" t="str">
        <f t="shared" si="3"/>
        <v>Fuerte</v>
      </c>
      <c r="AE30" s="476"/>
      <c r="AF30" s="475"/>
      <c r="AG30" s="475"/>
      <c r="AH30" s="475"/>
      <c r="AI30" s="475"/>
      <c r="AJ30" s="475"/>
      <c r="AK30" s="475"/>
      <c r="AL30" s="475"/>
      <c r="AM30" s="85" t="s">
        <v>396</v>
      </c>
      <c r="AN30" s="93" t="s">
        <v>397</v>
      </c>
      <c r="AO30" s="93" t="s">
        <v>393</v>
      </c>
      <c r="AP30" s="84">
        <v>43467</v>
      </c>
      <c r="AQ30" s="84">
        <v>43830</v>
      </c>
      <c r="AR30" s="93" t="s">
        <v>398</v>
      </c>
      <c r="AS30" s="93"/>
      <c r="AT30" s="93"/>
      <c r="AU30" s="490"/>
      <c r="AV30" s="490"/>
      <c r="AW30" s="495"/>
      <c r="AX30" s="497"/>
      <c r="AY30" s="471"/>
      <c r="AZ30" s="95"/>
      <c r="BA30" s="471"/>
      <c r="BB30" s="116"/>
      <c r="BC30" s="116"/>
      <c r="BD30" s="524"/>
      <c r="BE30" s="524"/>
      <c r="BF30" s="526"/>
      <c r="BG30" s="519"/>
      <c r="BH30" s="502"/>
      <c r="BI30" s="502"/>
      <c r="BJ30" s="522"/>
      <c r="BK30" s="116"/>
      <c r="BL30" s="116"/>
      <c r="BM30" s="524"/>
      <c r="BN30" s="524"/>
      <c r="BO30" s="526"/>
      <c r="BP30" s="519"/>
      <c r="BQ30" s="502"/>
      <c r="BR30" s="502"/>
      <c r="BS30" s="500"/>
      <c r="BT30" s="97"/>
      <c r="BU30" s="97"/>
      <c r="BV30" s="492"/>
      <c r="BW30" s="492"/>
      <c r="BX30" s="492"/>
      <c r="BY30" s="492"/>
      <c r="BZ30" s="492"/>
      <c r="CA30" s="97"/>
      <c r="CB30" s="492"/>
      <c r="CC30" s="93"/>
      <c r="CD30" s="93"/>
      <c r="CE30" s="93"/>
      <c r="CF30" s="93"/>
      <c r="CG30" s="93"/>
      <c r="CH30" s="93"/>
      <c r="CI30" s="93"/>
      <c r="CJ30" s="93"/>
      <c r="CK30" s="93"/>
      <c r="CM30" s="528"/>
      <c r="CY30" s="471"/>
      <c r="CZ30" s="471"/>
      <c r="DD30" s="471"/>
      <c r="DE30" s="471"/>
      <c r="DF30" s="471"/>
      <c r="DG30" s="473"/>
    </row>
    <row r="31" spans="1:112" ht="108" customHeight="1" x14ac:dyDescent="0.25">
      <c r="A31" s="468"/>
      <c r="B31" s="468"/>
      <c r="C31" s="468"/>
      <c r="D31" s="529"/>
      <c r="E31" s="530"/>
      <c r="F31" s="478"/>
      <c r="L31" s="478"/>
      <c r="M31" s="478"/>
      <c r="N31" s="475"/>
      <c r="O31" s="475"/>
      <c r="P31" s="475"/>
      <c r="Q31" s="85" t="s">
        <v>383</v>
      </c>
      <c r="R31" s="90" t="s">
        <v>158</v>
      </c>
      <c r="S31" s="90" t="s">
        <v>58</v>
      </c>
      <c r="T31" s="90" t="s">
        <v>59</v>
      </c>
      <c r="U31" s="90" t="s">
        <v>60</v>
      </c>
      <c r="V31" s="90" t="s">
        <v>61</v>
      </c>
      <c r="W31" s="90" t="s">
        <v>62</v>
      </c>
      <c r="X31" s="90" t="s">
        <v>75</v>
      </c>
      <c r="Y31" s="90" t="s">
        <v>63</v>
      </c>
      <c r="Z31" s="90">
        <f t="shared" si="0"/>
        <v>100</v>
      </c>
      <c r="AA31" s="90" t="str">
        <f t="shared" si="6"/>
        <v>Fuerte</v>
      </c>
      <c r="AB31" s="90" t="s">
        <v>141</v>
      </c>
      <c r="AC31" s="21">
        <f t="shared" si="2"/>
        <v>200</v>
      </c>
      <c r="AD31" s="114" t="str">
        <f t="shared" si="3"/>
        <v>Fuerte</v>
      </c>
      <c r="AE31" s="476"/>
      <c r="AF31" s="475"/>
      <c r="AG31" s="475"/>
      <c r="AH31" s="475"/>
      <c r="AI31" s="475"/>
      <c r="AJ31" s="475"/>
      <c r="AK31" s="475"/>
      <c r="AL31" s="475"/>
      <c r="AM31" s="85" t="s">
        <v>384</v>
      </c>
      <c r="AN31" s="85" t="s">
        <v>385</v>
      </c>
      <c r="AO31" s="93" t="s">
        <v>54</v>
      </c>
      <c r="AP31" s="84">
        <v>43467</v>
      </c>
      <c r="AQ31" s="84">
        <v>43830</v>
      </c>
      <c r="AR31" s="93" t="s">
        <v>386</v>
      </c>
      <c r="AS31" s="93"/>
      <c r="AT31" s="85"/>
      <c r="AU31" s="491"/>
      <c r="AV31" s="491"/>
      <c r="AW31" s="496"/>
      <c r="AX31" s="498"/>
      <c r="AY31" s="472"/>
      <c r="AZ31" s="96"/>
      <c r="BA31" s="472"/>
      <c r="BB31" s="116"/>
      <c r="BC31" s="120"/>
      <c r="BD31" s="525"/>
      <c r="BE31" s="525"/>
      <c r="BF31" s="527"/>
      <c r="BG31" s="520"/>
      <c r="BH31" s="503"/>
      <c r="BI31" s="503"/>
      <c r="BJ31" s="523"/>
      <c r="BK31" s="116"/>
      <c r="BL31" s="120"/>
      <c r="BM31" s="525"/>
      <c r="BN31" s="525"/>
      <c r="BO31" s="527"/>
      <c r="BP31" s="520"/>
      <c r="BQ31" s="503"/>
      <c r="BR31" s="503"/>
      <c r="BS31" s="493"/>
      <c r="BT31" s="98"/>
      <c r="BU31" s="98"/>
      <c r="BV31" s="493"/>
      <c r="BW31" s="493"/>
      <c r="BX31" s="493"/>
      <c r="BY31" s="493"/>
      <c r="BZ31" s="493"/>
      <c r="CA31" s="98"/>
      <c r="CB31" s="493"/>
      <c r="CC31" s="93"/>
      <c r="CD31" s="93"/>
      <c r="CE31" s="93"/>
      <c r="CF31" s="93"/>
      <c r="CG31" s="93"/>
      <c r="CH31" s="93"/>
      <c r="CI31" s="93"/>
      <c r="CJ31" s="93"/>
      <c r="CK31" s="93"/>
      <c r="CM31" s="528"/>
      <c r="CY31" s="472"/>
      <c r="CZ31" s="472"/>
      <c r="DD31" s="471"/>
      <c r="DE31" s="471"/>
      <c r="DF31" s="471"/>
      <c r="DG31" s="473"/>
    </row>
    <row r="32" spans="1:112" ht="174.75" customHeight="1" x14ac:dyDescent="0.25">
      <c r="A32" s="93" t="s">
        <v>52</v>
      </c>
      <c r="B32" s="93" t="s">
        <v>197</v>
      </c>
      <c r="C32" s="93" t="s">
        <v>197</v>
      </c>
      <c r="D32" s="134" t="s">
        <v>214</v>
      </c>
      <c r="E32" s="135" t="s">
        <v>399</v>
      </c>
      <c r="F32" s="135" t="s">
        <v>400</v>
      </c>
      <c r="L32" s="135" t="s">
        <v>401</v>
      </c>
      <c r="M32" s="135" t="s">
        <v>402</v>
      </c>
      <c r="N32" s="90" t="s">
        <v>10</v>
      </c>
      <c r="O32" s="90" t="s">
        <v>14</v>
      </c>
      <c r="P32" s="90" t="str">
        <f>INDEX([6]Validacion!$C$15:$G$19,'Mapa de Riesgos'!CY32:CY32,'Mapa de Riesgos'!CZ32:CZ32)</f>
        <v>Alta</v>
      </c>
      <c r="Q32" s="120" t="s">
        <v>403</v>
      </c>
      <c r="R32" s="90" t="s">
        <v>158</v>
      </c>
      <c r="S32" s="90" t="s">
        <v>58</v>
      </c>
      <c r="T32" s="106" t="s">
        <v>59</v>
      </c>
      <c r="U32" s="106" t="s">
        <v>60</v>
      </c>
      <c r="V32" s="106" t="s">
        <v>61</v>
      </c>
      <c r="W32" s="106" t="s">
        <v>62</v>
      </c>
      <c r="X32" s="106" t="s">
        <v>75</v>
      </c>
      <c r="Y32" s="106" t="s">
        <v>63</v>
      </c>
      <c r="Z32" s="90">
        <f t="shared" si="0"/>
        <v>100</v>
      </c>
      <c r="AA32" s="90" t="str">
        <f t="shared" si="6"/>
        <v>Fuerte</v>
      </c>
      <c r="AB32" s="90" t="s">
        <v>141</v>
      </c>
      <c r="AC32" s="21">
        <f t="shared" si="2"/>
        <v>200</v>
      </c>
      <c r="AD32" s="114" t="str">
        <f t="shared" si="3"/>
        <v>Fuerte</v>
      </c>
      <c r="AE32" s="101">
        <f>(IF(AD32="Fuerte",100,IF(AD32="Moderado",50,0))/1)</f>
        <v>100</v>
      </c>
      <c r="AF32" s="90" t="str">
        <f>IF(AE32=100,"Fuerte",IF(OR(AE32=99,AE32&gt;=50),"Moderado","Débil"))</f>
        <v>Fuerte</v>
      </c>
      <c r="AG32" s="90" t="s">
        <v>150</v>
      </c>
      <c r="AH32" s="90" t="s">
        <v>152</v>
      </c>
      <c r="AI32" s="90" t="str">
        <f>VLOOKUP(IF(DE32=0,DE32+1,DE32),[6]Validacion!$J$15:$K$19,2,FALSE)</f>
        <v>Rara Vez</v>
      </c>
      <c r="AJ32" s="90" t="str">
        <f>VLOOKUP(IF(DG32=0,DG32+1,DG32),[6]Validacion!$J$23:$K$27,2,FALSE)</f>
        <v>Mayor</v>
      </c>
      <c r="AK32" s="90" t="str">
        <f>INDEX([6]Validacion!$C$15:$G$19,IF(DE32=0,DE32+1,'Mapa de Riesgos'!DE32:DE32),IF(DG32=0,DG32+1,'Mapa de Riesgos'!DG32:DG32))</f>
        <v>Alta</v>
      </c>
      <c r="AL32" s="90" t="s">
        <v>226</v>
      </c>
      <c r="AM32" s="85" t="s">
        <v>404</v>
      </c>
      <c r="AN32" s="85" t="s">
        <v>381</v>
      </c>
      <c r="AO32" s="85" t="s">
        <v>52</v>
      </c>
      <c r="AP32" s="84">
        <v>43467</v>
      </c>
      <c r="AQ32" s="84">
        <v>43830</v>
      </c>
      <c r="AR32" s="93" t="s">
        <v>405</v>
      </c>
      <c r="AS32" s="93"/>
      <c r="AT32" s="93"/>
      <c r="AU32" s="93"/>
      <c r="AV32" s="93"/>
      <c r="AW32" s="115"/>
      <c r="AX32" s="86"/>
      <c r="AY32" s="94"/>
      <c r="AZ32" s="94"/>
      <c r="BA32" s="94"/>
      <c r="BB32" s="116"/>
      <c r="BC32" s="116"/>
      <c r="BD32" s="116"/>
      <c r="BE32" s="116"/>
      <c r="BF32" s="117"/>
      <c r="BG32" s="118"/>
      <c r="BH32" s="136"/>
      <c r="BI32" s="136"/>
      <c r="BJ32" s="137"/>
      <c r="BK32" s="116"/>
      <c r="BL32" s="116"/>
      <c r="BM32" s="116"/>
      <c r="BN32" s="116"/>
      <c r="BO32" s="117"/>
      <c r="BP32" s="118"/>
      <c r="BQ32" s="136"/>
      <c r="BR32" s="136"/>
      <c r="BS32" s="97"/>
      <c r="BT32" s="119"/>
      <c r="BU32" s="119"/>
      <c r="BV32" s="119"/>
      <c r="BW32" s="119"/>
      <c r="BX32" s="119"/>
      <c r="BY32" s="119"/>
      <c r="BZ32" s="119"/>
      <c r="CA32" s="119"/>
      <c r="CB32" s="119"/>
      <c r="CC32" s="93"/>
      <c r="CD32" s="93"/>
      <c r="CE32" s="93"/>
      <c r="CF32" s="93"/>
      <c r="CG32" s="93"/>
      <c r="CH32" s="93"/>
      <c r="CI32" s="93"/>
      <c r="CJ32" s="93"/>
      <c r="CK32" s="93"/>
      <c r="CM32" s="138"/>
      <c r="CY32" s="94">
        <f>VLOOKUP(N32,[6]Validacion!$I$15:$M$19,2,FALSE)</f>
        <v>2</v>
      </c>
      <c r="CZ32" s="94">
        <f>VLOOKUP(O32,[6]Validacion!$I$23:$J$27,2,FALSE)</f>
        <v>4</v>
      </c>
      <c r="DD32" s="94">
        <f>VLOOKUP($N32,[6]Validacion!$I$15:$M$19,2,FALSE)</f>
        <v>2</v>
      </c>
      <c r="DE32" s="94">
        <f>IF(AF32="Fuerte",DD32-2,IF(AND(AF32="Moderado",AG32="Directamente",AH32="Directamente"),DD32-1,IF(AND(AF32="Moderado",AG32="No Disminuye",AH32="Directamente"),DD32,IF(AND(AF32="Moderado",AG32="Directamente",AH32="No Disminuye"),DD32-1,DD32))))</f>
        <v>0</v>
      </c>
      <c r="DF32" s="94">
        <f>VLOOKUP($O32,[6]Validacion!$I$23:$J$27,2,FALSE)</f>
        <v>4</v>
      </c>
      <c r="DG32" s="100">
        <f>IF(AF32="Fuerte",DF32,IF(AND(AF32="Moderado",AG32="Directamente",AH32="Directamente"),DF32-1,IF(AND(AF32="Moderado",AG32="No Disminuye",AH32="Directamente"),DF32-1,IF(AND(AF32="Moderado",AG32="Directamente",AH32="No Disminuye"),DF32,DF32))))</f>
        <v>4</v>
      </c>
    </row>
    <row r="33" spans="1:111" ht="118.55" customHeight="1" x14ac:dyDescent="0.25">
      <c r="A33" s="468" t="s">
        <v>25</v>
      </c>
      <c r="B33" s="468" t="s">
        <v>27</v>
      </c>
      <c r="C33" s="468" t="s">
        <v>27</v>
      </c>
      <c r="D33" s="518" t="s">
        <v>406</v>
      </c>
      <c r="E33" s="468" t="s">
        <v>407</v>
      </c>
      <c r="F33" s="478" t="s">
        <v>408</v>
      </c>
      <c r="L33" s="468" t="s">
        <v>409</v>
      </c>
      <c r="M33" s="468" t="s">
        <v>410</v>
      </c>
      <c r="N33" s="475" t="s">
        <v>10</v>
      </c>
      <c r="O33" s="475" t="s">
        <v>14</v>
      </c>
      <c r="P33" s="475" t="str">
        <f>INDEX([6]Validacion!$C$15:$G$19,'Mapa de Riesgos'!CY33:CY34,'Mapa de Riesgos'!CZ33:CZ34)</f>
        <v>Alta</v>
      </c>
      <c r="Q33" s="93" t="s">
        <v>411</v>
      </c>
      <c r="R33" s="90" t="s">
        <v>158</v>
      </c>
      <c r="S33" s="90" t="s">
        <v>58</v>
      </c>
      <c r="T33" s="90" t="s">
        <v>59</v>
      </c>
      <c r="U33" s="90" t="s">
        <v>60</v>
      </c>
      <c r="V33" s="90" t="s">
        <v>61</v>
      </c>
      <c r="W33" s="90" t="s">
        <v>62</v>
      </c>
      <c r="X33" s="90" t="s">
        <v>75</v>
      </c>
      <c r="Y33" s="90" t="s">
        <v>63</v>
      </c>
      <c r="Z33" s="90">
        <f t="shared" si="0"/>
        <v>100</v>
      </c>
      <c r="AA33" s="90" t="str">
        <f t="shared" si="6"/>
        <v>Fuerte</v>
      </c>
      <c r="AB33" s="90" t="s">
        <v>141</v>
      </c>
      <c r="AC33" s="21">
        <f t="shared" si="2"/>
        <v>200</v>
      </c>
      <c r="AD33" s="114" t="str">
        <f t="shared" si="3"/>
        <v>Fuerte</v>
      </c>
      <c r="AE33" s="475">
        <f>(IF(AD33="Fuerte",100,IF(AD33="Moderado",50,0))+IF(AD34="Fuerte",100,IF(AD34="Moderado",50,0)))/2</f>
        <v>100</v>
      </c>
      <c r="AF33" s="475" t="str">
        <f>IF(AE33=100,"Fuerte",IF(OR(AE33=99,AE33&gt;=50),"Moderado","Débil"))</f>
        <v>Fuerte</v>
      </c>
      <c r="AG33" s="475" t="s">
        <v>150</v>
      </c>
      <c r="AH33" s="475" t="s">
        <v>152</v>
      </c>
      <c r="AI33" s="475" t="str">
        <f>VLOOKUP(IF(DE33=0,DE33+1,DE33),[6]Validacion!$J$15:$K$19,2,FALSE)</f>
        <v>Rara Vez</v>
      </c>
      <c r="AJ33" s="475" t="str">
        <f>VLOOKUP(IF(DG33=0,DG33+1,DG33),[6]Validacion!$J$23:$K$27,2,FALSE)</f>
        <v>Mayor</v>
      </c>
      <c r="AK33" s="475" t="str">
        <f>INDEX([6]Validacion!$C$15:$G$19,IF(DE33=0,DE33+1,'Mapa de Riesgos'!DE33:DE34),IF(DG33=0,DG33+1,'Mapa de Riesgos'!DG33:DG34))</f>
        <v>Alta</v>
      </c>
      <c r="AL33" s="475" t="s">
        <v>226</v>
      </c>
      <c r="AM33" s="93" t="s">
        <v>412</v>
      </c>
      <c r="AN33" s="93" t="s">
        <v>413</v>
      </c>
      <c r="AO33" s="93" t="s">
        <v>25</v>
      </c>
      <c r="AP33" s="84">
        <v>43467</v>
      </c>
      <c r="AQ33" s="84">
        <v>43830</v>
      </c>
      <c r="AR33" s="93" t="s">
        <v>356</v>
      </c>
      <c r="AS33" s="484"/>
      <c r="AT33" s="484"/>
      <c r="AU33" s="93"/>
      <c r="AV33" s="93"/>
      <c r="AW33" s="139"/>
      <c r="AX33" s="86"/>
      <c r="AY33" s="470"/>
      <c r="AZ33" s="94"/>
      <c r="BA33" s="470"/>
      <c r="BB33" s="91"/>
      <c r="BC33" s="91"/>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93"/>
      <c r="CD33" s="93"/>
      <c r="CE33" s="93"/>
      <c r="CF33" s="93"/>
      <c r="CG33" s="93"/>
      <c r="CH33" s="93"/>
      <c r="CI33" s="93"/>
      <c r="CJ33" s="93"/>
      <c r="CK33" s="93"/>
      <c r="CY33" s="470">
        <f>VLOOKUP(N33,[6]Validacion!$I$15:$M$19,2,FALSE)</f>
        <v>2</v>
      </c>
      <c r="CZ33" s="470">
        <f>VLOOKUP(O33,[6]Validacion!$I$23:$J$27,2,FALSE)</f>
        <v>4</v>
      </c>
      <c r="DD33" s="470">
        <f>VLOOKUP($N33,[6]Validacion!$I$15:$M$19,2,FALSE)</f>
        <v>2</v>
      </c>
      <c r="DE33" s="470">
        <f>IF(AF33="Fuerte",DD33-2,IF(AND(AF33="Moderado",AG33="Directamente",AH33="Directamente"),DD33-1,IF(AND(AF33="Moderado",AG33="No Disminuye",AH33="Directamente"),DD33,IF(AND(AF33="Moderado",AG33="Directamente",AH33="No Disminuye"),DD33-1,DD33))))</f>
        <v>0</v>
      </c>
      <c r="DF33" s="470">
        <f>VLOOKUP($O33,[6]Validacion!$I$23:$J$27,2,FALSE)</f>
        <v>4</v>
      </c>
      <c r="DG33" s="473">
        <f>IF(AF33="Fuerte",DF33,IF(AND(AF33="Moderado",AG33="Directamente",AH33="Directamente"),DF33-1,IF(AND(AF33="Moderado",AG33="No Disminuye",AH33="Directamente"),DF33-1,IF(AND(AF33="Moderado",AG33="Directamente",AH33="No Disminuye"),DF33,DF33))))</f>
        <v>4</v>
      </c>
    </row>
    <row r="34" spans="1:111" ht="102.25" customHeight="1" x14ac:dyDescent="0.25">
      <c r="A34" s="468"/>
      <c r="B34" s="468"/>
      <c r="C34" s="468"/>
      <c r="D34" s="518"/>
      <c r="E34" s="468"/>
      <c r="F34" s="478"/>
      <c r="L34" s="468"/>
      <c r="M34" s="468"/>
      <c r="N34" s="475"/>
      <c r="O34" s="475"/>
      <c r="P34" s="475"/>
      <c r="Q34" s="93" t="s">
        <v>414</v>
      </c>
      <c r="R34" s="90" t="s">
        <v>158</v>
      </c>
      <c r="S34" s="90" t="s">
        <v>58</v>
      </c>
      <c r="T34" s="90" t="s">
        <v>59</v>
      </c>
      <c r="U34" s="90" t="s">
        <v>60</v>
      </c>
      <c r="V34" s="90" t="s">
        <v>61</v>
      </c>
      <c r="W34" s="90" t="s">
        <v>62</v>
      </c>
      <c r="X34" s="90" t="s">
        <v>75</v>
      </c>
      <c r="Y34" s="90" t="s">
        <v>63</v>
      </c>
      <c r="Z34" s="90">
        <f t="shared" si="0"/>
        <v>100</v>
      </c>
      <c r="AA34" s="90" t="str">
        <f t="shared" si="6"/>
        <v>Fuerte</v>
      </c>
      <c r="AB34" s="90" t="s">
        <v>141</v>
      </c>
      <c r="AC34" s="21">
        <f t="shared" si="2"/>
        <v>200</v>
      </c>
      <c r="AD34" s="114" t="str">
        <f t="shared" si="3"/>
        <v>Fuerte</v>
      </c>
      <c r="AE34" s="475"/>
      <c r="AF34" s="475"/>
      <c r="AG34" s="475"/>
      <c r="AH34" s="475"/>
      <c r="AI34" s="475"/>
      <c r="AJ34" s="475"/>
      <c r="AK34" s="475"/>
      <c r="AL34" s="475"/>
      <c r="AM34" s="93" t="s">
        <v>415</v>
      </c>
      <c r="AN34" s="93" t="s">
        <v>416</v>
      </c>
      <c r="AO34" s="93" t="s">
        <v>25</v>
      </c>
      <c r="AP34" s="84">
        <v>43467</v>
      </c>
      <c r="AQ34" s="84">
        <v>43830</v>
      </c>
      <c r="AR34" s="93" t="s">
        <v>417</v>
      </c>
      <c r="AS34" s="485"/>
      <c r="AT34" s="485"/>
      <c r="AU34" s="93"/>
      <c r="AV34" s="93"/>
      <c r="AW34" s="140"/>
      <c r="AX34" s="86"/>
      <c r="AY34" s="472"/>
      <c r="AZ34" s="96"/>
      <c r="BA34" s="472"/>
      <c r="BB34" s="92"/>
      <c r="BC34" s="92"/>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93"/>
      <c r="CD34" s="93"/>
      <c r="CE34" s="93"/>
      <c r="CF34" s="93"/>
      <c r="CG34" s="93"/>
      <c r="CH34" s="93"/>
      <c r="CI34" s="93"/>
      <c r="CJ34" s="93"/>
      <c r="CK34" s="93"/>
      <c r="CY34" s="472"/>
      <c r="CZ34" s="472"/>
      <c r="DD34" s="472"/>
      <c r="DE34" s="472"/>
      <c r="DF34" s="472"/>
      <c r="DG34" s="473"/>
    </row>
    <row r="35" spans="1:111" ht="134.5" customHeight="1" x14ac:dyDescent="0.25">
      <c r="A35" s="468" t="s">
        <v>25</v>
      </c>
      <c r="B35" s="468" t="s">
        <v>27</v>
      </c>
      <c r="C35" s="468" t="s">
        <v>27</v>
      </c>
      <c r="D35" s="517" t="s">
        <v>213</v>
      </c>
      <c r="E35" s="468" t="s">
        <v>418</v>
      </c>
      <c r="F35" s="478" t="s">
        <v>419</v>
      </c>
      <c r="L35" s="478" t="s">
        <v>420</v>
      </c>
      <c r="M35" s="478" t="s">
        <v>421</v>
      </c>
      <c r="N35" s="475" t="s">
        <v>10</v>
      </c>
      <c r="O35" s="475" t="s">
        <v>14</v>
      </c>
      <c r="P35" s="475" t="str">
        <f>INDEX([6]Validacion!$C$15:$G$19,'Mapa de Riesgos'!CY35:CY36,'Mapa de Riesgos'!CZ35:CZ36)</f>
        <v>Alta</v>
      </c>
      <c r="Q35" s="93" t="s">
        <v>422</v>
      </c>
      <c r="R35" s="90" t="s">
        <v>158</v>
      </c>
      <c r="S35" s="90" t="s">
        <v>58</v>
      </c>
      <c r="T35" s="90" t="s">
        <v>59</v>
      </c>
      <c r="U35" s="90" t="s">
        <v>60</v>
      </c>
      <c r="V35" s="90" t="s">
        <v>61</v>
      </c>
      <c r="W35" s="90" t="s">
        <v>62</v>
      </c>
      <c r="X35" s="90" t="s">
        <v>75</v>
      </c>
      <c r="Y35" s="90" t="s">
        <v>63</v>
      </c>
      <c r="Z35" s="90">
        <f>IF(S35="Asignado",15,0)+IF(T35="Adecuado",15,0)+IF(U35="Oportuna",15,0)+IF(V35="Prevenir",15,IF(V35="Detectar",10,0))+IF(W35="Confiable",15,0)+IF(X35="Se investigan y resuelven oportunamente",15,0)+IF(Y35="Completa",10,IF(Y35="Incompleta",5,0))</f>
        <v>100</v>
      </c>
      <c r="AA35" s="90" t="str">
        <f t="shared" si="6"/>
        <v>Fuerte</v>
      </c>
      <c r="AB35" s="90" t="s">
        <v>141</v>
      </c>
      <c r="AC35" s="21">
        <f>IF(AA35="Fuerte",100,IF(AA35="Moderado",50,0))+IF(AB35="Fuerte",100,IF(AB35="Moderado",50,0))</f>
        <v>200</v>
      </c>
      <c r="AD35" s="114" t="str">
        <f>IF(AND(AA35="Moderado",AB35="Moderado",AC35=100),"Moderado",IF(AC35=200,"Fuerte",IF(OR(AC35=150,),"Moderado","Débil")))</f>
        <v>Fuerte</v>
      </c>
      <c r="AE35" s="475">
        <f>(IF(AD35="Fuerte",100,IF(AD35="Moderado",50,0))+IF(AD36="Fuerte",100,IF(AD36="Moderado",50,0)))/2</f>
        <v>100</v>
      </c>
      <c r="AF35" s="475" t="str">
        <f>IF(AE35=100,"Fuerte",IF(OR(AE35=99,AE35&gt;=50),"Moderado","Débil"))</f>
        <v>Fuerte</v>
      </c>
      <c r="AG35" s="475" t="s">
        <v>150</v>
      </c>
      <c r="AH35" s="475" t="s">
        <v>152</v>
      </c>
      <c r="AI35" s="475" t="str">
        <f>VLOOKUP(IF(DE35=0,DE35+1,DE35),[6]Validacion!$J$15:$K$19,2,FALSE)</f>
        <v>Rara Vez</v>
      </c>
      <c r="AJ35" s="475" t="str">
        <f>VLOOKUP(IF(DG35=0,DG35+1,DG35),[6]Validacion!$J$23:$K$27,2,FALSE)</f>
        <v>Mayor</v>
      </c>
      <c r="AK35" s="475" t="str">
        <f>INDEX([6]Validacion!$C$15:$G$19,IF(DE35=0,DE35+1,'Mapa de Riesgos'!DE35:DE36),IF(DG35=0,DG35+1,'Mapa de Riesgos'!DG35:DG36))</f>
        <v>Alta</v>
      </c>
      <c r="AL35" s="475" t="s">
        <v>226</v>
      </c>
      <c r="AM35" s="93" t="s">
        <v>423</v>
      </c>
      <c r="AN35" s="93" t="s">
        <v>328</v>
      </c>
      <c r="AO35" s="93" t="s">
        <v>25</v>
      </c>
      <c r="AP35" s="84">
        <v>43467</v>
      </c>
      <c r="AQ35" s="84">
        <v>43830</v>
      </c>
      <c r="AR35" s="93" t="s">
        <v>424</v>
      </c>
      <c r="AS35" s="484"/>
      <c r="AT35" s="484"/>
      <c r="AU35" s="93"/>
      <c r="AV35" s="93"/>
      <c r="AW35" s="90"/>
      <c r="AX35" s="86"/>
      <c r="AY35" s="470"/>
      <c r="AZ35" s="94"/>
      <c r="BA35" s="470"/>
      <c r="BB35" s="484"/>
      <c r="BC35" s="484"/>
      <c r="BD35" s="93"/>
      <c r="BE35" s="90"/>
      <c r="BF35" s="90"/>
      <c r="BG35" s="86"/>
      <c r="BH35" s="470"/>
      <c r="BI35" s="470"/>
      <c r="BJ35" s="492"/>
      <c r="BK35" s="484"/>
      <c r="BL35" s="484"/>
      <c r="BM35" s="93"/>
      <c r="BN35" s="90"/>
      <c r="BO35" s="90"/>
      <c r="BP35" s="86"/>
      <c r="BQ35" s="470"/>
      <c r="BR35" s="470"/>
      <c r="BS35" s="470"/>
      <c r="BT35" s="119"/>
      <c r="BU35" s="119"/>
      <c r="BV35" s="119"/>
      <c r="BW35" s="119"/>
      <c r="BX35" s="119"/>
      <c r="BY35" s="119"/>
      <c r="BZ35" s="119"/>
      <c r="CA35" s="119"/>
      <c r="CB35" s="119"/>
      <c r="CC35" s="93"/>
      <c r="CD35" s="93"/>
      <c r="CE35" s="93"/>
      <c r="CF35" s="93"/>
      <c r="CG35" s="93"/>
      <c r="CH35" s="93"/>
      <c r="CI35" s="93"/>
      <c r="CJ35" s="93"/>
      <c r="CK35" s="93"/>
      <c r="CY35" s="470">
        <f>VLOOKUP(N35,[6]Validacion!$I$15:$M$19,2,FALSE)</f>
        <v>2</v>
      </c>
      <c r="CZ35" s="470">
        <f>VLOOKUP(O35,[6]Validacion!$I$23:$J$27,2,FALSE)</f>
        <v>4</v>
      </c>
      <c r="DD35" s="470">
        <f>VLOOKUP($N35,[6]Validacion!$I$15:$M$19,2,FALSE)</f>
        <v>2</v>
      </c>
      <c r="DE35" s="470">
        <f>IF(AF35="Fuerte",DD35-2,IF(AND(AF35="Moderado",AG35="Directamente",AH35="Directamente"),DD35-1,IF(AND(AF35="Moderado",AG35="No Disminuye",AH35="Directamente"),DD35,IF(AND(AF35="Moderado",AG35="Directamente",AH35="No Disminuye"),DD35-1,DD35))))</f>
        <v>0</v>
      </c>
      <c r="DF35" s="470">
        <f>VLOOKUP($O35,[6]Validacion!$I$23:$J$27,2,FALSE)</f>
        <v>4</v>
      </c>
      <c r="DG35" s="473">
        <f>IF(AF35="Fuerte",DF35,IF(AND(AF35="Moderado",AG35="Directamente",AH35="Directamente"),DF35-1,IF(AND(AF35="Moderado",AG35="No Disminuye",AH35="Directamente"),DF35-1,IF(AND(AF35="Moderado",AG35="Directamente",AH35="No Disminuye"),DF35,DF35))))</f>
        <v>4</v>
      </c>
    </row>
    <row r="36" spans="1:111" ht="99" customHeight="1" x14ac:dyDescent="0.25">
      <c r="A36" s="468"/>
      <c r="B36" s="468"/>
      <c r="C36" s="468"/>
      <c r="D36" s="517"/>
      <c r="E36" s="468"/>
      <c r="F36" s="478"/>
      <c r="L36" s="478"/>
      <c r="M36" s="478"/>
      <c r="N36" s="475"/>
      <c r="O36" s="475"/>
      <c r="P36" s="475"/>
      <c r="Q36" s="93" t="s">
        <v>425</v>
      </c>
      <c r="R36" s="90" t="s">
        <v>158</v>
      </c>
      <c r="S36" s="90" t="s">
        <v>58</v>
      </c>
      <c r="T36" s="90" t="s">
        <v>59</v>
      </c>
      <c r="U36" s="90" t="s">
        <v>60</v>
      </c>
      <c r="V36" s="90" t="s">
        <v>61</v>
      </c>
      <c r="W36" s="90" t="s">
        <v>62</v>
      </c>
      <c r="X36" s="90" t="s">
        <v>75</v>
      </c>
      <c r="Y36" s="90" t="s">
        <v>63</v>
      </c>
      <c r="Z36" s="90">
        <f>IF(S36="Asignado",15,0)+IF(T36="Adecuado",15,0)+IF(U36="Oportuna",15,0)+IF(V36="Prevenir",15,IF(V36="Detectar",10,0))+IF(W36="Confiable",15,0)+IF(X36="Se investigan y resuelven oportunamente",15,0)+IF(Y36="Completa",10,IF(Y36="Incompleta",5,0))</f>
        <v>100</v>
      </c>
      <c r="AA36" s="90" t="str">
        <f t="shared" si="6"/>
        <v>Fuerte</v>
      </c>
      <c r="AB36" s="90" t="s">
        <v>141</v>
      </c>
      <c r="AC36" s="21">
        <f>IF(AA36="Fuerte",100,IF(AA36="Moderado",50,0))+IF(AB36="Fuerte",100,IF(AB36="Moderado",50,0))</f>
        <v>200</v>
      </c>
      <c r="AD36" s="114" t="str">
        <f>IF(AND(AA36="Moderado",AB36="Moderado",AC36=100),"Moderado",IF(AC36=200,"Fuerte",IF(OR(AC36=150,),"Moderado","Débil")))</f>
        <v>Fuerte</v>
      </c>
      <c r="AE36" s="475"/>
      <c r="AF36" s="475"/>
      <c r="AG36" s="475"/>
      <c r="AH36" s="475"/>
      <c r="AI36" s="475"/>
      <c r="AJ36" s="475"/>
      <c r="AK36" s="475"/>
      <c r="AL36" s="475"/>
      <c r="AM36" s="93" t="s">
        <v>426</v>
      </c>
      <c r="AN36" s="93" t="s">
        <v>427</v>
      </c>
      <c r="AO36" s="93" t="s">
        <v>25</v>
      </c>
      <c r="AP36" s="84">
        <v>43467</v>
      </c>
      <c r="AQ36" s="84">
        <v>43830</v>
      </c>
      <c r="AR36" s="93" t="s">
        <v>428</v>
      </c>
      <c r="AS36" s="485"/>
      <c r="AT36" s="485"/>
      <c r="AU36" s="93"/>
      <c r="AV36" s="93"/>
      <c r="AW36" s="115"/>
      <c r="AX36" s="86"/>
      <c r="AY36" s="472"/>
      <c r="AZ36" s="96"/>
      <c r="BA36" s="472"/>
      <c r="BB36" s="485"/>
      <c r="BC36" s="485"/>
      <c r="BD36" s="93"/>
      <c r="BE36" s="93"/>
      <c r="BF36" s="115"/>
      <c r="BG36" s="86"/>
      <c r="BH36" s="472"/>
      <c r="BI36" s="472"/>
      <c r="BJ36" s="493"/>
      <c r="BK36" s="485"/>
      <c r="BL36" s="485"/>
      <c r="BM36" s="93"/>
      <c r="BN36" s="93"/>
      <c r="BO36" s="115"/>
      <c r="BP36" s="86"/>
      <c r="BQ36" s="472"/>
      <c r="BR36" s="472"/>
      <c r="BS36" s="472"/>
      <c r="BT36" s="119"/>
      <c r="BU36" s="119"/>
      <c r="BV36" s="119"/>
      <c r="BW36" s="119"/>
      <c r="BX36" s="119"/>
      <c r="BY36" s="119"/>
      <c r="BZ36" s="119"/>
      <c r="CA36" s="119"/>
      <c r="CB36" s="119"/>
      <c r="CC36" s="93"/>
      <c r="CD36" s="93"/>
      <c r="CE36" s="93"/>
      <c r="CF36" s="93"/>
      <c r="CG36" s="93"/>
      <c r="CH36" s="93"/>
      <c r="CI36" s="93"/>
      <c r="CJ36" s="93"/>
      <c r="CK36" s="93"/>
      <c r="CY36" s="472"/>
      <c r="CZ36" s="472"/>
      <c r="DD36" s="472"/>
      <c r="DE36" s="472"/>
      <c r="DF36" s="472"/>
      <c r="DG36" s="473"/>
    </row>
    <row r="37" spans="1:111" ht="99" customHeight="1" x14ac:dyDescent="0.25">
      <c r="A37" s="468" t="s">
        <v>24</v>
      </c>
      <c r="B37" s="468" t="s">
        <v>27</v>
      </c>
      <c r="C37" s="468" t="s">
        <v>27</v>
      </c>
      <c r="D37" s="510" t="s">
        <v>202</v>
      </c>
      <c r="E37" s="468" t="s">
        <v>429</v>
      </c>
      <c r="F37" s="468" t="s">
        <v>430</v>
      </c>
      <c r="L37" s="468" t="s">
        <v>431</v>
      </c>
      <c r="M37" s="468" t="s">
        <v>432</v>
      </c>
      <c r="N37" s="475" t="s">
        <v>10</v>
      </c>
      <c r="O37" s="475" t="s">
        <v>14</v>
      </c>
      <c r="P37" s="475" t="str">
        <f>INDEX([6]Validacion!$C$15:$G$19,'Mapa de Riesgos'!CY37:CY40,'Mapa de Riesgos'!CZ37:CZ40)</f>
        <v>Alta</v>
      </c>
      <c r="Q37" s="93" t="s">
        <v>433</v>
      </c>
      <c r="R37" s="90" t="s">
        <v>158</v>
      </c>
      <c r="S37" s="106" t="s">
        <v>58</v>
      </c>
      <c r="T37" s="90" t="s">
        <v>59</v>
      </c>
      <c r="U37" s="90" t="s">
        <v>60</v>
      </c>
      <c r="V37" s="90" t="s">
        <v>61</v>
      </c>
      <c r="W37" s="90" t="s">
        <v>62</v>
      </c>
      <c r="X37" s="90" t="s">
        <v>75</v>
      </c>
      <c r="Y37" s="90" t="s">
        <v>63</v>
      </c>
      <c r="Z37" s="90">
        <f t="shared" si="0"/>
        <v>100</v>
      </c>
      <c r="AA37" s="90" t="str">
        <f t="shared" si="6"/>
        <v>Fuerte</v>
      </c>
      <c r="AB37" s="90" t="s">
        <v>141</v>
      </c>
      <c r="AC37" s="21">
        <f t="shared" si="2"/>
        <v>200</v>
      </c>
      <c r="AD37" s="114" t="str">
        <f t="shared" si="3"/>
        <v>Fuerte</v>
      </c>
      <c r="AE37" s="476">
        <f>(IF(AD37="Fuerte",100,IF(AD37="Moderado",50,0))+IF(AD38="Fuerte",100,IF(AD38="Moderado",50,0))+IF(AD39="Fuerte",100,IF(AD39="Moderado",50,0))+IF(AD40="Fuerte",100,IF(AD40="Moderado",50,0)))/4</f>
        <v>100</v>
      </c>
      <c r="AF37" s="475" t="str">
        <f>IF(AE37=100,"Fuerte",IF(OR(AE37=99,AE37&gt;=50),"Moderado","Débil"))</f>
        <v>Fuerte</v>
      </c>
      <c r="AG37" s="475" t="s">
        <v>150</v>
      </c>
      <c r="AH37" s="475" t="s">
        <v>152</v>
      </c>
      <c r="AI37" s="475" t="str">
        <f>VLOOKUP(IF(DE37=0,DE37+1,DE37),[6]Validacion!$J$15:$K$19,2,FALSE)</f>
        <v>Rara Vez</v>
      </c>
      <c r="AJ37" s="475" t="str">
        <f>VLOOKUP(IF(DG37=0,DG37+1,DG37),[6]Validacion!$J$23:$K$27,2,FALSE)</f>
        <v>Mayor</v>
      </c>
      <c r="AK37" s="475" t="str">
        <f>INDEX([6]Validacion!$C$15:$G$19,IF(DE37=0,DE37+1,'Mapa de Riesgos'!DE37:DE40),IF(DG37=0,DG37+1,'Mapa de Riesgos'!DG37:DG40))</f>
        <v>Alta</v>
      </c>
      <c r="AL37" s="475" t="s">
        <v>226</v>
      </c>
      <c r="AM37" s="93" t="s">
        <v>434</v>
      </c>
      <c r="AN37" s="93" t="s">
        <v>435</v>
      </c>
      <c r="AO37" s="93" t="s">
        <v>436</v>
      </c>
      <c r="AP37" s="84">
        <v>43467</v>
      </c>
      <c r="AQ37" s="84">
        <v>43830</v>
      </c>
      <c r="AR37" s="93" t="s">
        <v>437</v>
      </c>
      <c r="AS37" s="141"/>
      <c r="AT37" s="141"/>
      <c r="AU37" s="93"/>
      <c r="AV37" s="85"/>
      <c r="AW37" s="121"/>
      <c r="AX37" s="86"/>
      <c r="AY37" s="470"/>
      <c r="AZ37" s="94"/>
      <c r="BA37" s="470"/>
      <c r="BB37" s="141"/>
      <c r="BC37" s="141"/>
      <c r="BD37" s="93"/>
      <c r="BE37" s="85"/>
      <c r="BF37" s="121"/>
      <c r="BG37" s="86"/>
      <c r="BH37" s="470"/>
      <c r="BI37" s="470"/>
      <c r="BJ37" s="141" t="s">
        <v>438</v>
      </c>
      <c r="BK37" s="141"/>
      <c r="BL37" s="141"/>
      <c r="BM37" s="93"/>
      <c r="BN37" s="85"/>
      <c r="BO37" s="121"/>
      <c r="BP37" s="86"/>
      <c r="BQ37" s="470"/>
      <c r="BR37" s="470"/>
      <c r="BS37" s="141"/>
      <c r="BT37" s="141"/>
      <c r="BU37" s="93"/>
      <c r="BV37" s="85"/>
      <c r="BW37" s="121"/>
      <c r="BX37" s="86"/>
      <c r="BY37" s="470"/>
      <c r="BZ37" s="470"/>
      <c r="CA37" s="119"/>
      <c r="CB37" s="119"/>
      <c r="CC37" s="93"/>
      <c r="CD37" s="93"/>
      <c r="CE37" s="93"/>
      <c r="CF37" s="93"/>
      <c r="CG37" s="93"/>
      <c r="CH37" s="93"/>
      <c r="CI37" s="93"/>
      <c r="CJ37" s="93"/>
      <c r="CK37" s="93"/>
      <c r="CY37" s="470">
        <f>VLOOKUP(N37,[6]Validacion!$I$15:$M$19,2,FALSE)</f>
        <v>2</v>
      </c>
      <c r="CZ37" s="470">
        <f>VLOOKUP(O37,[6]Validacion!$I$23:$J$27,2,FALSE)</f>
        <v>4</v>
      </c>
      <c r="DD37" s="470">
        <f>VLOOKUP($N37,[6]Validacion!$I$15:$M$19,2,FALSE)</f>
        <v>2</v>
      </c>
      <c r="DE37" s="470">
        <f>IF(AF37="Fuerte",DD37-2,IF(AND(AF37="Moderado",AG37="Directamente",AH37="Directamente"),DD37-1,IF(AND(AF37="Moderado",AG37="No Disminuye",AH37="Directamente"),DD37,IF(AND(AF37="Moderado",AG37="Directamente",AH37="No Disminuye"),DD37-1,DD37))))</f>
        <v>0</v>
      </c>
      <c r="DF37" s="470">
        <f>VLOOKUP($O37,[6]Validacion!$I$23:$J$27,2,FALSE)</f>
        <v>4</v>
      </c>
      <c r="DG37" s="473">
        <f>IF(AF37="Fuerte",DF37,IF(AND(AF37="Moderado",AG37="Directamente",AH37="Directamente"),DF37-1,IF(AND(AF37="Moderado",AG37="No Disminuye",AH37="Directamente"),DF37-1,IF(AND(AF37="Moderado",AG37="Directamente",AH37="No Disminuye"),DF37,DF37))))</f>
        <v>4</v>
      </c>
    </row>
    <row r="38" spans="1:111" ht="107.5" customHeight="1" x14ac:dyDescent="0.25">
      <c r="A38" s="468"/>
      <c r="B38" s="468"/>
      <c r="C38" s="468"/>
      <c r="D38" s="510"/>
      <c r="E38" s="468"/>
      <c r="F38" s="468"/>
      <c r="L38" s="468"/>
      <c r="M38" s="468"/>
      <c r="N38" s="475"/>
      <c r="O38" s="475"/>
      <c r="P38" s="475"/>
      <c r="Q38" s="93" t="s">
        <v>439</v>
      </c>
      <c r="R38" s="90" t="s">
        <v>158</v>
      </c>
      <c r="S38" s="106" t="s">
        <v>58</v>
      </c>
      <c r="T38" s="90" t="s">
        <v>59</v>
      </c>
      <c r="U38" s="90" t="s">
        <v>60</v>
      </c>
      <c r="V38" s="90" t="s">
        <v>61</v>
      </c>
      <c r="W38" s="90" t="s">
        <v>62</v>
      </c>
      <c r="X38" s="90" t="s">
        <v>75</v>
      </c>
      <c r="Y38" s="90" t="s">
        <v>63</v>
      </c>
      <c r="Z38" s="90">
        <f t="shared" si="0"/>
        <v>100</v>
      </c>
      <c r="AA38" s="90" t="str">
        <f t="shared" si="6"/>
        <v>Fuerte</v>
      </c>
      <c r="AB38" s="90" t="s">
        <v>141</v>
      </c>
      <c r="AC38" s="21">
        <f t="shared" si="2"/>
        <v>200</v>
      </c>
      <c r="AD38" s="114" t="str">
        <f t="shared" si="3"/>
        <v>Fuerte</v>
      </c>
      <c r="AE38" s="476"/>
      <c r="AF38" s="475"/>
      <c r="AG38" s="475"/>
      <c r="AH38" s="475"/>
      <c r="AI38" s="475"/>
      <c r="AJ38" s="475"/>
      <c r="AK38" s="475"/>
      <c r="AL38" s="475"/>
      <c r="AM38" s="93" t="s">
        <v>440</v>
      </c>
      <c r="AN38" s="93" t="s">
        <v>441</v>
      </c>
      <c r="AO38" s="93" t="s">
        <v>436</v>
      </c>
      <c r="AP38" s="84">
        <v>43467</v>
      </c>
      <c r="AQ38" s="84">
        <v>43830</v>
      </c>
      <c r="AR38" s="93" t="s">
        <v>442</v>
      </c>
      <c r="AS38" s="141"/>
      <c r="AT38" s="141"/>
      <c r="AU38" s="490"/>
      <c r="AV38" s="511"/>
      <c r="AW38" s="514"/>
      <c r="AX38" s="497"/>
      <c r="AY38" s="471"/>
      <c r="AZ38" s="95"/>
      <c r="BA38" s="471"/>
      <c r="BB38" s="141"/>
      <c r="BC38" s="141"/>
      <c r="BD38" s="490"/>
      <c r="BE38" s="511"/>
      <c r="BF38" s="514"/>
      <c r="BG38" s="497"/>
      <c r="BH38" s="471"/>
      <c r="BI38" s="471"/>
      <c r="BJ38" s="484" t="s">
        <v>443</v>
      </c>
      <c r="BK38" s="141"/>
      <c r="BL38" s="141"/>
      <c r="BM38" s="490"/>
      <c r="BN38" s="511"/>
      <c r="BO38" s="514"/>
      <c r="BP38" s="497"/>
      <c r="BQ38" s="471"/>
      <c r="BR38" s="471"/>
      <c r="BS38" s="484"/>
      <c r="BT38" s="141"/>
      <c r="BU38" s="490"/>
      <c r="BV38" s="511"/>
      <c r="BW38" s="514"/>
      <c r="BX38" s="497"/>
      <c r="BY38" s="471"/>
      <c r="BZ38" s="471"/>
      <c r="CA38" s="119"/>
      <c r="CB38" s="119"/>
      <c r="CC38" s="93"/>
      <c r="CD38" s="93"/>
      <c r="CE38" s="93"/>
      <c r="CF38" s="93"/>
      <c r="CG38" s="93"/>
      <c r="CH38" s="93"/>
      <c r="CI38" s="93"/>
      <c r="CJ38" s="93"/>
      <c r="CK38" s="93"/>
      <c r="CY38" s="471"/>
      <c r="CZ38" s="471"/>
      <c r="DD38" s="471"/>
      <c r="DE38" s="471"/>
      <c r="DF38" s="471"/>
      <c r="DG38" s="473"/>
    </row>
    <row r="39" spans="1:111" ht="104.95" customHeight="1" x14ac:dyDescent="0.25">
      <c r="A39" s="468"/>
      <c r="B39" s="468"/>
      <c r="C39" s="468"/>
      <c r="D39" s="510"/>
      <c r="E39" s="468"/>
      <c r="F39" s="468"/>
      <c r="L39" s="468"/>
      <c r="M39" s="468"/>
      <c r="N39" s="475"/>
      <c r="O39" s="475"/>
      <c r="P39" s="475"/>
      <c r="Q39" s="93" t="s">
        <v>444</v>
      </c>
      <c r="R39" s="90" t="s">
        <v>158</v>
      </c>
      <c r="S39" s="106" t="s">
        <v>58</v>
      </c>
      <c r="T39" s="90" t="s">
        <v>59</v>
      </c>
      <c r="U39" s="90" t="s">
        <v>60</v>
      </c>
      <c r="V39" s="90" t="s">
        <v>61</v>
      </c>
      <c r="W39" s="90" t="s">
        <v>62</v>
      </c>
      <c r="X39" s="90" t="s">
        <v>75</v>
      </c>
      <c r="Y39" s="90" t="s">
        <v>63</v>
      </c>
      <c r="Z39" s="90">
        <f t="shared" si="0"/>
        <v>100</v>
      </c>
      <c r="AA39" s="90" t="str">
        <f t="shared" si="6"/>
        <v>Fuerte</v>
      </c>
      <c r="AB39" s="90" t="s">
        <v>141</v>
      </c>
      <c r="AC39" s="21">
        <f t="shared" si="2"/>
        <v>200</v>
      </c>
      <c r="AD39" s="114" t="str">
        <f t="shared" si="3"/>
        <v>Fuerte</v>
      </c>
      <c r="AE39" s="476"/>
      <c r="AF39" s="475"/>
      <c r="AG39" s="475"/>
      <c r="AH39" s="475"/>
      <c r="AI39" s="475"/>
      <c r="AJ39" s="475"/>
      <c r="AK39" s="475"/>
      <c r="AL39" s="475"/>
      <c r="AM39" s="93" t="s">
        <v>445</v>
      </c>
      <c r="AN39" s="93" t="s">
        <v>446</v>
      </c>
      <c r="AO39" s="93" t="s">
        <v>436</v>
      </c>
      <c r="AP39" s="84">
        <v>43467</v>
      </c>
      <c r="AQ39" s="84">
        <v>43830</v>
      </c>
      <c r="AR39" s="93" t="s">
        <v>447</v>
      </c>
      <c r="AS39" s="141"/>
      <c r="AT39" s="141"/>
      <c r="AU39" s="499"/>
      <c r="AV39" s="512"/>
      <c r="AW39" s="515"/>
      <c r="AX39" s="505"/>
      <c r="AY39" s="471"/>
      <c r="AZ39" s="95"/>
      <c r="BA39" s="471"/>
      <c r="BB39" s="141"/>
      <c r="BC39" s="141"/>
      <c r="BD39" s="499"/>
      <c r="BE39" s="512"/>
      <c r="BF39" s="515"/>
      <c r="BG39" s="505"/>
      <c r="BH39" s="471"/>
      <c r="BI39" s="471"/>
      <c r="BJ39" s="508"/>
      <c r="BK39" s="141"/>
      <c r="BL39" s="141"/>
      <c r="BM39" s="499"/>
      <c r="BN39" s="512"/>
      <c r="BO39" s="515"/>
      <c r="BP39" s="505"/>
      <c r="BQ39" s="471"/>
      <c r="BR39" s="471"/>
      <c r="BS39" s="508"/>
      <c r="BT39" s="141"/>
      <c r="BU39" s="499"/>
      <c r="BV39" s="512"/>
      <c r="BW39" s="515"/>
      <c r="BX39" s="505"/>
      <c r="BY39" s="471"/>
      <c r="BZ39" s="471"/>
      <c r="CA39" s="119"/>
      <c r="CB39" s="119"/>
      <c r="CC39" s="93"/>
      <c r="CD39" s="93"/>
      <c r="CE39" s="93"/>
      <c r="CF39" s="93"/>
      <c r="CG39" s="93"/>
      <c r="CH39" s="93"/>
      <c r="CI39" s="93"/>
      <c r="CJ39" s="93"/>
      <c r="CK39" s="93"/>
      <c r="CY39" s="471"/>
      <c r="CZ39" s="471"/>
      <c r="DD39" s="471"/>
      <c r="DE39" s="471"/>
      <c r="DF39" s="471"/>
      <c r="DG39" s="473"/>
    </row>
    <row r="40" spans="1:111" ht="93.75" customHeight="1" x14ac:dyDescent="0.25">
      <c r="A40" s="468"/>
      <c r="B40" s="468"/>
      <c r="C40" s="468"/>
      <c r="D40" s="510"/>
      <c r="E40" s="468"/>
      <c r="F40" s="468"/>
      <c r="L40" s="468"/>
      <c r="M40" s="468"/>
      <c r="N40" s="475"/>
      <c r="O40" s="475"/>
      <c r="P40" s="475"/>
      <c r="Q40" s="93" t="s">
        <v>448</v>
      </c>
      <c r="R40" s="90" t="s">
        <v>158</v>
      </c>
      <c r="S40" s="106" t="s">
        <v>58</v>
      </c>
      <c r="T40" s="90" t="s">
        <v>59</v>
      </c>
      <c r="U40" s="90" t="s">
        <v>60</v>
      </c>
      <c r="V40" s="90" t="s">
        <v>61</v>
      </c>
      <c r="W40" s="90" t="s">
        <v>62</v>
      </c>
      <c r="X40" s="90" t="s">
        <v>75</v>
      </c>
      <c r="Y40" s="90" t="s">
        <v>63</v>
      </c>
      <c r="Z40" s="90">
        <f t="shared" si="0"/>
        <v>100</v>
      </c>
      <c r="AA40" s="90" t="str">
        <f t="shared" si="6"/>
        <v>Fuerte</v>
      </c>
      <c r="AB40" s="90" t="s">
        <v>141</v>
      </c>
      <c r="AC40" s="21">
        <f t="shared" si="2"/>
        <v>200</v>
      </c>
      <c r="AD40" s="114" t="str">
        <f t="shared" si="3"/>
        <v>Fuerte</v>
      </c>
      <c r="AE40" s="476"/>
      <c r="AF40" s="475"/>
      <c r="AG40" s="475"/>
      <c r="AH40" s="475"/>
      <c r="AI40" s="475"/>
      <c r="AJ40" s="475"/>
      <c r="AK40" s="475"/>
      <c r="AL40" s="475"/>
      <c r="AM40" s="142" t="s">
        <v>449</v>
      </c>
      <c r="AN40" s="93" t="s">
        <v>450</v>
      </c>
      <c r="AO40" s="93" t="s">
        <v>436</v>
      </c>
      <c r="AP40" s="84">
        <v>43467</v>
      </c>
      <c r="AQ40" s="84">
        <v>43830</v>
      </c>
      <c r="AR40" s="93" t="s">
        <v>451</v>
      </c>
      <c r="AS40" s="141"/>
      <c r="AT40" s="141"/>
      <c r="AU40" s="491"/>
      <c r="AV40" s="513"/>
      <c r="AW40" s="516"/>
      <c r="AX40" s="498"/>
      <c r="AY40" s="472"/>
      <c r="AZ40" s="96"/>
      <c r="BA40" s="472"/>
      <c r="BB40" s="141"/>
      <c r="BC40" s="141"/>
      <c r="BD40" s="491"/>
      <c r="BE40" s="513"/>
      <c r="BF40" s="516"/>
      <c r="BG40" s="498"/>
      <c r="BH40" s="472"/>
      <c r="BI40" s="472"/>
      <c r="BJ40" s="485"/>
      <c r="BK40" s="141"/>
      <c r="BL40" s="141"/>
      <c r="BM40" s="491"/>
      <c r="BN40" s="513"/>
      <c r="BO40" s="516"/>
      <c r="BP40" s="498"/>
      <c r="BQ40" s="472"/>
      <c r="BR40" s="472"/>
      <c r="BS40" s="485"/>
      <c r="BT40" s="141"/>
      <c r="BU40" s="491"/>
      <c r="BV40" s="513"/>
      <c r="BW40" s="516"/>
      <c r="BX40" s="498"/>
      <c r="BY40" s="472"/>
      <c r="BZ40" s="472"/>
      <c r="CA40" s="119"/>
      <c r="CB40" s="119"/>
      <c r="CC40" s="93"/>
      <c r="CD40" s="93"/>
      <c r="CE40" s="93"/>
      <c r="CF40" s="93"/>
      <c r="CG40" s="93"/>
      <c r="CH40" s="93"/>
      <c r="CI40" s="93"/>
      <c r="CJ40" s="93"/>
      <c r="CK40" s="93"/>
      <c r="CY40" s="472"/>
      <c r="CZ40" s="472"/>
      <c r="DD40" s="471"/>
      <c r="DE40" s="471"/>
      <c r="DF40" s="471"/>
      <c r="DG40" s="473"/>
    </row>
    <row r="41" spans="1:111" ht="81.7" customHeight="1" x14ac:dyDescent="0.25">
      <c r="A41" s="468" t="s">
        <v>24</v>
      </c>
      <c r="B41" s="468" t="s">
        <v>27</v>
      </c>
      <c r="C41" s="468" t="s">
        <v>27</v>
      </c>
      <c r="D41" s="510" t="s">
        <v>203</v>
      </c>
      <c r="E41" s="468" t="s">
        <v>429</v>
      </c>
      <c r="F41" s="468" t="s">
        <v>452</v>
      </c>
      <c r="L41" s="468" t="s">
        <v>453</v>
      </c>
      <c r="M41" s="468" t="s">
        <v>454</v>
      </c>
      <c r="N41" s="475" t="s">
        <v>10</v>
      </c>
      <c r="O41" s="475" t="s">
        <v>14</v>
      </c>
      <c r="P41" s="475" t="str">
        <f>INDEX([6]Validacion!$C$15:$G$19,'Mapa de Riesgos'!CY41:CY43,'Mapa de Riesgos'!CZ41:CZ43)</f>
        <v>Alta</v>
      </c>
      <c r="Q41" s="93" t="s">
        <v>455</v>
      </c>
      <c r="R41" s="90" t="s">
        <v>158</v>
      </c>
      <c r="S41" s="106" t="s">
        <v>58</v>
      </c>
      <c r="T41" s="90" t="s">
        <v>59</v>
      </c>
      <c r="U41" s="90" t="s">
        <v>60</v>
      </c>
      <c r="V41" s="90" t="s">
        <v>61</v>
      </c>
      <c r="W41" s="90" t="s">
        <v>62</v>
      </c>
      <c r="X41" s="90" t="s">
        <v>75</v>
      </c>
      <c r="Y41" s="90" t="s">
        <v>63</v>
      </c>
      <c r="Z41" s="90">
        <f t="shared" si="0"/>
        <v>100</v>
      </c>
      <c r="AA41" s="90" t="str">
        <f t="shared" si="6"/>
        <v>Fuerte</v>
      </c>
      <c r="AB41" s="90" t="s">
        <v>141</v>
      </c>
      <c r="AC41" s="21">
        <f t="shared" si="2"/>
        <v>200</v>
      </c>
      <c r="AD41" s="114" t="str">
        <f t="shared" si="3"/>
        <v>Fuerte</v>
      </c>
      <c r="AE41" s="476">
        <f>(IF(AD41="Fuerte",100,IF(AD41="Moderado",50,0))+IF(AD42="Fuerte",100,IF(AD42="Moderado",50,0))+IF(AD43="Fuerte",100,IF(AD43="Moderado",50,0)))/3</f>
        <v>100</v>
      </c>
      <c r="AF41" s="475" t="str">
        <f>IF(AE41=100,"Fuerte",IF(OR(AE41=99,AE41&gt;=50),"Moderado","Débil"))</f>
        <v>Fuerte</v>
      </c>
      <c r="AG41" s="475" t="s">
        <v>150</v>
      </c>
      <c r="AH41" s="475" t="s">
        <v>152</v>
      </c>
      <c r="AI41" s="475" t="str">
        <f>VLOOKUP(IF(DE41=0,DE41+1,DE41),[6]Validacion!$J$15:$K$19,2,FALSE)</f>
        <v>Rara Vez</v>
      </c>
      <c r="AJ41" s="475" t="str">
        <f>VLOOKUP(IF(DG41=0,DG41+1,DG41),[6]Validacion!$J$23:$K$27,2,FALSE)</f>
        <v>Mayor</v>
      </c>
      <c r="AK41" s="475" t="str">
        <f>INDEX([6]Validacion!$C$15:$G$19,IF(DE41=0,DE41+1,'Mapa de Riesgos'!DE41:DE43),IF(DG41=0,DG41+1,'Mapa de Riesgos'!DG41:DG43))</f>
        <v>Alta</v>
      </c>
      <c r="AL41" s="475" t="s">
        <v>226</v>
      </c>
      <c r="AM41" s="93" t="s">
        <v>456</v>
      </c>
      <c r="AN41" s="93" t="s">
        <v>457</v>
      </c>
      <c r="AO41" s="93" t="s">
        <v>458</v>
      </c>
      <c r="AP41" s="84">
        <v>43467</v>
      </c>
      <c r="AQ41" s="84">
        <v>43830</v>
      </c>
      <c r="AR41" s="93" t="s">
        <v>459</v>
      </c>
      <c r="AS41" s="141"/>
      <c r="AT41" s="141"/>
      <c r="AU41" s="93"/>
      <c r="AV41" s="93"/>
      <c r="AW41" s="143"/>
      <c r="AX41" s="86"/>
      <c r="AY41" s="470"/>
      <c r="AZ41" s="94"/>
      <c r="BA41" s="470"/>
      <c r="BB41" s="20"/>
      <c r="BC41" s="20"/>
      <c r="BD41" s="93"/>
      <c r="BE41" s="123"/>
      <c r="BF41" s="144"/>
      <c r="BG41" s="145"/>
      <c r="BH41" s="470"/>
      <c r="BI41" s="470"/>
      <c r="BJ41" s="492"/>
      <c r="BK41" s="20"/>
      <c r="BL41" s="20"/>
      <c r="BM41" s="93"/>
      <c r="BN41" s="123"/>
      <c r="BO41" s="144"/>
      <c r="BP41" s="86"/>
      <c r="BQ41" s="470"/>
      <c r="BR41" s="470"/>
      <c r="BS41" s="119"/>
      <c r="BT41" s="119"/>
      <c r="BU41" s="119"/>
      <c r="BV41" s="119"/>
      <c r="BW41" s="119"/>
      <c r="BX41" s="119"/>
      <c r="BY41" s="119"/>
      <c r="BZ41" s="119"/>
      <c r="CA41" s="119"/>
      <c r="CB41" s="119"/>
      <c r="CC41" s="93"/>
      <c r="CD41" s="93"/>
      <c r="CE41" s="93"/>
      <c r="CF41" s="93"/>
      <c r="CG41" s="93"/>
      <c r="CH41" s="93"/>
      <c r="CI41" s="93"/>
      <c r="CJ41" s="93"/>
      <c r="CK41" s="93"/>
      <c r="CY41" s="470">
        <f>VLOOKUP(N41,[6]Validacion!$I$15:$M$19,2,FALSE)</f>
        <v>2</v>
      </c>
      <c r="CZ41" s="470">
        <f>VLOOKUP(O41,[6]Validacion!$I$23:$J$27,2,FALSE)</f>
        <v>4</v>
      </c>
      <c r="DD41" s="470">
        <f>VLOOKUP($N41,[6]Validacion!$I$15:$M$19,2,FALSE)</f>
        <v>2</v>
      </c>
      <c r="DE41" s="470">
        <f>IF(AF41="Fuerte",DD41-2,IF(AND(AF41="Moderado",AG41="Directamente",AH41="Directamente"),DD41-1,IF(AND(AF41="Moderado",AG41="No Disminuye",AH41="Directamente"),DD41,IF(AND(AF41="Moderado",AG41="Directamente",AH41="No Disminuye"),DD41-1,DD41))))</f>
        <v>0</v>
      </c>
      <c r="DF41" s="470">
        <f>VLOOKUP($O41,[6]Validacion!$I$23:$J$27,2,FALSE)</f>
        <v>4</v>
      </c>
      <c r="DG41" s="473">
        <f>IF(AF41="Fuerte",DF41,IF(AND(AF41="Moderado",AG41="Directamente",AH41="Directamente"),DF41-1,IF(AND(AF41="Moderado",AG41="No Disminuye",AH41="Directamente"),DF41-1,IF(AND(AF41="Moderado",AG41="Directamente",AH41="No Disminuye"),DF41,DF41))))</f>
        <v>4</v>
      </c>
    </row>
    <row r="42" spans="1:111" ht="70.5" customHeight="1" x14ac:dyDescent="0.25">
      <c r="A42" s="468"/>
      <c r="B42" s="468"/>
      <c r="C42" s="468"/>
      <c r="D42" s="510"/>
      <c r="E42" s="468"/>
      <c r="F42" s="468"/>
      <c r="L42" s="468"/>
      <c r="M42" s="468"/>
      <c r="N42" s="475"/>
      <c r="O42" s="475"/>
      <c r="P42" s="475"/>
      <c r="Q42" s="93" t="s">
        <v>460</v>
      </c>
      <c r="R42" s="90" t="s">
        <v>158</v>
      </c>
      <c r="S42" s="106" t="s">
        <v>58</v>
      </c>
      <c r="T42" s="90" t="s">
        <v>59</v>
      </c>
      <c r="U42" s="90" t="s">
        <v>60</v>
      </c>
      <c r="V42" s="90" t="s">
        <v>61</v>
      </c>
      <c r="W42" s="90" t="s">
        <v>62</v>
      </c>
      <c r="X42" s="90" t="s">
        <v>75</v>
      </c>
      <c r="Y42" s="90" t="s">
        <v>63</v>
      </c>
      <c r="Z42" s="90">
        <f t="shared" si="0"/>
        <v>100</v>
      </c>
      <c r="AA42" s="90" t="str">
        <f t="shared" si="6"/>
        <v>Fuerte</v>
      </c>
      <c r="AB42" s="90" t="s">
        <v>141</v>
      </c>
      <c r="AC42" s="21">
        <f t="shared" si="2"/>
        <v>200</v>
      </c>
      <c r="AD42" s="114" t="str">
        <f t="shared" si="3"/>
        <v>Fuerte</v>
      </c>
      <c r="AE42" s="476"/>
      <c r="AF42" s="475"/>
      <c r="AG42" s="475"/>
      <c r="AH42" s="475"/>
      <c r="AI42" s="475"/>
      <c r="AJ42" s="475"/>
      <c r="AK42" s="475"/>
      <c r="AL42" s="475"/>
      <c r="AM42" s="93" t="s">
        <v>461</v>
      </c>
      <c r="AN42" s="93" t="s">
        <v>462</v>
      </c>
      <c r="AO42" s="93" t="s">
        <v>458</v>
      </c>
      <c r="AP42" s="84">
        <v>43467</v>
      </c>
      <c r="AQ42" s="84">
        <v>43830</v>
      </c>
      <c r="AR42" s="93" t="s">
        <v>348</v>
      </c>
      <c r="AS42" s="141"/>
      <c r="AT42" s="141"/>
      <c r="AU42" s="93"/>
      <c r="AV42" s="93"/>
      <c r="AW42" s="143"/>
      <c r="AX42" s="86"/>
      <c r="AY42" s="471"/>
      <c r="AZ42" s="95"/>
      <c r="BA42" s="471"/>
      <c r="BB42" s="93"/>
      <c r="BC42" s="93"/>
      <c r="BD42" s="119"/>
      <c r="BE42" s="119"/>
      <c r="BF42" s="146"/>
      <c r="BG42" s="145"/>
      <c r="BH42" s="471"/>
      <c r="BI42" s="471"/>
      <c r="BJ42" s="500"/>
      <c r="BK42" s="93"/>
      <c r="BL42" s="93"/>
      <c r="BM42" s="119"/>
      <c r="BN42" s="119"/>
      <c r="BO42" s="119"/>
      <c r="BP42" s="119"/>
      <c r="BQ42" s="471"/>
      <c r="BR42" s="471"/>
      <c r="BS42" s="119"/>
      <c r="BT42" s="119"/>
      <c r="BU42" s="119"/>
      <c r="BV42" s="119"/>
      <c r="BW42" s="119"/>
      <c r="BX42" s="119"/>
      <c r="BY42" s="119"/>
      <c r="BZ42" s="119"/>
      <c r="CA42" s="119"/>
      <c r="CB42" s="119"/>
      <c r="CC42" s="93"/>
      <c r="CD42" s="93"/>
      <c r="CE42" s="93"/>
      <c r="CF42" s="93"/>
      <c r="CG42" s="93"/>
      <c r="CH42" s="93"/>
      <c r="CI42" s="93"/>
      <c r="CJ42" s="93"/>
      <c r="CK42" s="93"/>
      <c r="CY42" s="471"/>
      <c r="CZ42" s="471"/>
      <c r="DD42" s="471"/>
      <c r="DE42" s="471"/>
      <c r="DF42" s="471"/>
      <c r="DG42" s="473"/>
    </row>
    <row r="43" spans="1:111" ht="84.75" customHeight="1" x14ac:dyDescent="0.25">
      <c r="A43" s="468"/>
      <c r="B43" s="468"/>
      <c r="C43" s="468"/>
      <c r="D43" s="510"/>
      <c r="E43" s="468"/>
      <c r="F43" s="468"/>
      <c r="L43" s="468"/>
      <c r="M43" s="468"/>
      <c r="N43" s="475"/>
      <c r="O43" s="475"/>
      <c r="P43" s="475"/>
      <c r="Q43" s="93" t="s">
        <v>463</v>
      </c>
      <c r="R43" s="90" t="s">
        <v>158</v>
      </c>
      <c r="S43" s="106" t="s">
        <v>58</v>
      </c>
      <c r="T43" s="90" t="s">
        <v>59</v>
      </c>
      <c r="U43" s="90" t="s">
        <v>60</v>
      </c>
      <c r="V43" s="90" t="s">
        <v>61</v>
      </c>
      <c r="W43" s="90" t="s">
        <v>62</v>
      </c>
      <c r="X43" s="90" t="s">
        <v>75</v>
      </c>
      <c r="Y43" s="90" t="s">
        <v>63</v>
      </c>
      <c r="Z43" s="90">
        <f t="shared" si="0"/>
        <v>100</v>
      </c>
      <c r="AA43" s="90" t="str">
        <f t="shared" si="6"/>
        <v>Fuerte</v>
      </c>
      <c r="AB43" s="90" t="s">
        <v>141</v>
      </c>
      <c r="AC43" s="21">
        <f t="shared" si="2"/>
        <v>200</v>
      </c>
      <c r="AD43" s="114" t="str">
        <f t="shared" si="3"/>
        <v>Fuerte</v>
      </c>
      <c r="AE43" s="476"/>
      <c r="AF43" s="475"/>
      <c r="AG43" s="475"/>
      <c r="AH43" s="475"/>
      <c r="AI43" s="475"/>
      <c r="AJ43" s="475"/>
      <c r="AK43" s="475"/>
      <c r="AL43" s="475"/>
      <c r="AM43" s="93" t="s">
        <v>464</v>
      </c>
      <c r="AN43" s="93" t="s">
        <v>465</v>
      </c>
      <c r="AO43" s="93" t="s">
        <v>458</v>
      </c>
      <c r="AP43" s="84">
        <v>43467</v>
      </c>
      <c r="AQ43" s="84">
        <v>43830</v>
      </c>
      <c r="AR43" s="93" t="s">
        <v>466</v>
      </c>
      <c r="AS43" s="141"/>
      <c r="AT43" s="141"/>
      <c r="AU43" s="93"/>
      <c r="AV43" s="93"/>
      <c r="AW43" s="121"/>
      <c r="AX43" s="86"/>
      <c r="AY43" s="472"/>
      <c r="AZ43" s="96"/>
      <c r="BA43" s="472"/>
      <c r="BB43" s="141"/>
      <c r="BC43" s="141"/>
      <c r="BD43" s="93"/>
      <c r="BE43" s="93"/>
      <c r="BF43" s="147"/>
      <c r="BG43" s="145"/>
      <c r="BH43" s="472"/>
      <c r="BI43" s="472"/>
      <c r="BJ43" s="493"/>
      <c r="BK43" s="141"/>
      <c r="BL43" s="141"/>
      <c r="BM43" s="93"/>
      <c r="BN43" s="93"/>
      <c r="BO43" s="147"/>
      <c r="BP43" s="145"/>
      <c r="BQ43" s="472"/>
      <c r="BR43" s="472"/>
      <c r="BS43" s="93"/>
      <c r="BT43" s="119"/>
      <c r="BU43" s="119"/>
      <c r="BV43" s="119"/>
      <c r="BW43" s="119"/>
      <c r="BX43" s="119"/>
      <c r="BY43" s="119"/>
      <c r="BZ43" s="119"/>
      <c r="CA43" s="119"/>
      <c r="CB43" s="119"/>
      <c r="CC43" s="93"/>
      <c r="CD43" s="93"/>
      <c r="CE43" s="93"/>
      <c r="CF43" s="93"/>
      <c r="CG43" s="93"/>
      <c r="CH43" s="93"/>
      <c r="CI43" s="93"/>
      <c r="CJ43" s="93"/>
      <c r="CK43" s="93"/>
      <c r="CY43" s="472"/>
      <c r="CZ43" s="472"/>
      <c r="DD43" s="471"/>
      <c r="DE43" s="471"/>
      <c r="DF43" s="471"/>
      <c r="DG43" s="473"/>
    </row>
    <row r="44" spans="1:111" ht="133.5" customHeight="1" x14ac:dyDescent="0.25">
      <c r="A44" s="468" t="s">
        <v>24</v>
      </c>
      <c r="B44" s="468" t="s">
        <v>27</v>
      </c>
      <c r="C44" s="468" t="s">
        <v>27</v>
      </c>
      <c r="D44" s="510" t="s">
        <v>204</v>
      </c>
      <c r="E44" s="468" t="s">
        <v>429</v>
      </c>
      <c r="F44" s="468" t="s">
        <v>467</v>
      </c>
      <c r="L44" s="468" t="s">
        <v>468</v>
      </c>
      <c r="M44" s="468" t="s">
        <v>469</v>
      </c>
      <c r="N44" s="475" t="s">
        <v>11</v>
      </c>
      <c r="O44" s="475" t="s">
        <v>14</v>
      </c>
      <c r="P44" s="475" t="str">
        <f>INDEX([6]Validacion!$C$15:$G$19,'Mapa de Riesgos'!CY44:CY45,'Mapa de Riesgos'!CZ44:CZ45)</f>
        <v>Alta</v>
      </c>
      <c r="Q44" s="93" t="s">
        <v>470</v>
      </c>
      <c r="R44" s="90" t="s">
        <v>158</v>
      </c>
      <c r="S44" s="106" t="s">
        <v>58</v>
      </c>
      <c r="T44" s="90" t="s">
        <v>59</v>
      </c>
      <c r="U44" s="90" t="s">
        <v>60</v>
      </c>
      <c r="V44" s="90" t="s">
        <v>61</v>
      </c>
      <c r="W44" s="90" t="s">
        <v>62</v>
      </c>
      <c r="X44" s="90" t="s">
        <v>75</v>
      </c>
      <c r="Y44" s="90" t="s">
        <v>63</v>
      </c>
      <c r="Z44" s="90">
        <f t="shared" si="0"/>
        <v>100</v>
      </c>
      <c r="AA44" s="90" t="str">
        <f t="shared" si="6"/>
        <v>Fuerte</v>
      </c>
      <c r="AB44" s="90" t="s">
        <v>141</v>
      </c>
      <c r="AC44" s="21">
        <f t="shared" si="2"/>
        <v>200</v>
      </c>
      <c r="AD44" s="114" t="str">
        <f t="shared" si="3"/>
        <v>Fuerte</v>
      </c>
      <c r="AE44" s="475">
        <f>(IF(AD44="Fuerte",100,IF(AD44="Moderado",50,0))+IF(AD45="Fuerte",100,IF(AD45="Moderado",50,0)))/2</f>
        <v>100</v>
      </c>
      <c r="AF44" s="475" t="str">
        <f>IF(AE44=100,"Fuerte",IF(OR(AE44=99,AE44&gt;=50),"Moderado","Débil"))</f>
        <v>Fuerte</v>
      </c>
      <c r="AG44" s="475" t="s">
        <v>150</v>
      </c>
      <c r="AH44" s="475" t="s">
        <v>152</v>
      </c>
      <c r="AI44" s="475" t="str">
        <f>VLOOKUP(IF(DE44=0,DE44+1,IF(DE44=-1,DE44+2,DE44)),[6]Validacion!$J$15:$K$19,2,FALSE)</f>
        <v>Rara Vez</v>
      </c>
      <c r="AJ44" s="475" t="str">
        <f>VLOOKUP(IF(DG44=0,DG44+1,DG44),[6]Validacion!$J$23:$K$27,2,FALSE)</f>
        <v>Mayor</v>
      </c>
      <c r="AK44" s="475" t="str">
        <f>INDEX([6]Validacion!$C$15:$G$19,IF(DE44=0,DE44+1,IF(DE44=-1,DE44+2,'Mapa de Riesgos'!DE44:DE45)),IF(DG44=0,DG44+1,'Mapa de Riesgos'!DG44:DG45))</f>
        <v>Alta</v>
      </c>
      <c r="AL44" s="475" t="s">
        <v>226</v>
      </c>
      <c r="AM44" s="85" t="s">
        <v>471</v>
      </c>
      <c r="AN44" s="93" t="s">
        <v>472</v>
      </c>
      <c r="AO44" s="93" t="s">
        <v>473</v>
      </c>
      <c r="AP44" s="84">
        <v>43467</v>
      </c>
      <c r="AQ44" s="84">
        <v>43830</v>
      </c>
      <c r="AR44" s="93" t="s">
        <v>474</v>
      </c>
      <c r="AS44" s="484"/>
      <c r="AT44" s="484"/>
      <c r="AU44" s="93"/>
      <c r="AV44" s="93"/>
      <c r="AW44" s="121"/>
      <c r="AX44" s="86"/>
      <c r="AY44" s="470"/>
      <c r="AZ44" s="94"/>
      <c r="BA44" s="470"/>
      <c r="BB44" s="484"/>
      <c r="BC44" s="484"/>
      <c r="BD44" s="93"/>
      <c r="BE44" s="93"/>
      <c r="BF44" s="121"/>
      <c r="BG44" s="145"/>
      <c r="BH44" s="470"/>
      <c r="BI44" s="470"/>
      <c r="BJ44" s="93" t="s">
        <v>475</v>
      </c>
      <c r="BK44" s="484"/>
      <c r="BL44" s="484"/>
      <c r="BM44" s="93"/>
      <c r="BN44" s="93"/>
      <c r="BO44" s="121"/>
      <c r="BP44" s="145"/>
      <c r="BQ44" s="470"/>
      <c r="BR44" s="470"/>
      <c r="BS44" s="93"/>
      <c r="BT44" s="119"/>
      <c r="BU44" s="119"/>
      <c r="BV44" s="119"/>
      <c r="BW44" s="119"/>
      <c r="BX44" s="119"/>
      <c r="BY44" s="119"/>
      <c r="BZ44" s="119"/>
      <c r="CA44" s="119"/>
      <c r="CB44" s="119"/>
      <c r="CC44" s="93"/>
      <c r="CD44" s="93"/>
      <c r="CE44" s="93"/>
      <c r="CF44" s="93"/>
      <c r="CG44" s="93"/>
      <c r="CH44" s="93"/>
      <c r="CI44" s="93"/>
      <c r="CJ44" s="93"/>
      <c r="CK44" s="93"/>
      <c r="CY44" s="470">
        <f>VLOOKUP(N44,[6]Validacion!$I$15:$M$19,2,FALSE)</f>
        <v>1</v>
      </c>
      <c r="CZ44" s="470">
        <f>VLOOKUP(O44,[6]Validacion!$I$23:$J$27,2,FALSE)</f>
        <v>4</v>
      </c>
      <c r="DD44" s="470">
        <f>VLOOKUP($N44,[6]Validacion!$I$15:$M$19,2,FALSE)</f>
        <v>1</v>
      </c>
      <c r="DE44" s="470">
        <f>IF(AF44="Fuerte",DD44-2,IF(AND(AF44="Moderado",AG44="Directamente",AH44="Directamente"),DD44-1,IF(AND(AF44="Moderado",AG44="No Disminuye",AH44="Directamente"),DD44,IF(AND(AF44="Moderado",AG44="Directamente",AH44="No Disminuye"),DD44-1,DD44))))</f>
        <v>-1</v>
      </c>
      <c r="DF44" s="470">
        <f>VLOOKUP($O44,[6]Validacion!$I$23:$J$27,2,FALSE)</f>
        <v>4</v>
      </c>
      <c r="DG44" s="473">
        <f>IF(AF44="Fuerte",DF44,IF(AND(AF44="Moderado",AG44="Directamente",AH44="Directamente"),DF44-1,IF(AND(AF44="Moderado",AG44="No Disminuye",AH44="Directamente"),DF44-1,IF(AND(AF44="Moderado",AG44="Directamente",AH44="No Disminuye"),DF44,DF44))))</f>
        <v>4</v>
      </c>
    </row>
    <row r="45" spans="1:111" ht="81.7" customHeight="1" x14ac:dyDescent="0.25">
      <c r="A45" s="468"/>
      <c r="B45" s="468"/>
      <c r="C45" s="468"/>
      <c r="D45" s="510"/>
      <c r="E45" s="468"/>
      <c r="F45" s="468"/>
      <c r="L45" s="468"/>
      <c r="M45" s="468"/>
      <c r="N45" s="475"/>
      <c r="O45" s="475"/>
      <c r="P45" s="475"/>
      <c r="Q45" s="93" t="s">
        <v>448</v>
      </c>
      <c r="R45" s="90" t="s">
        <v>158</v>
      </c>
      <c r="S45" s="106" t="s">
        <v>58</v>
      </c>
      <c r="T45" s="90" t="s">
        <v>59</v>
      </c>
      <c r="U45" s="90" t="s">
        <v>60</v>
      </c>
      <c r="V45" s="90" t="s">
        <v>61</v>
      </c>
      <c r="W45" s="90" t="s">
        <v>62</v>
      </c>
      <c r="X45" s="90" t="s">
        <v>75</v>
      </c>
      <c r="Y45" s="90" t="s">
        <v>63</v>
      </c>
      <c r="Z45" s="90">
        <f t="shared" si="0"/>
        <v>100</v>
      </c>
      <c r="AA45" s="90" t="str">
        <f t="shared" si="6"/>
        <v>Fuerte</v>
      </c>
      <c r="AB45" s="90" t="s">
        <v>141</v>
      </c>
      <c r="AC45" s="21">
        <f t="shared" si="2"/>
        <v>200</v>
      </c>
      <c r="AD45" s="114" t="str">
        <f t="shared" si="3"/>
        <v>Fuerte</v>
      </c>
      <c r="AE45" s="475"/>
      <c r="AF45" s="475"/>
      <c r="AG45" s="475"/>
      <c r="AH45" s="475"/>
      <c r="AI45" s="475"/>
      <c r="AJ45" s="475"/>
      <c r="AK45" s="475"/>
      <c r="AL45" s="475"/>
      <c r="AM45" s="142" t="s">
        <v>449</v>
      </c>
      <c r="AN45" s="93" t="s">
        <v>450</v>
      </c>
      <c r="AO45" s="93" t="s">
        <v>473</v>
      </c>
      <c r="AP45" s="84">
        <v>43467</v>
      </c>
      <c r="AQ45" s="84">
        <v>43830</v>
      </c>
      <c r="AR45" s="93" t="s">
        <v>451</v>
      </c>
      <c r="AS45" s="485"/>
      <c r="AT45" s="485"/>
      <c r="AU45" s="93"/>
      <c r="AV45" s="93"/>
      <c r="AW45" s="121"/>
      <c r="AX45" s="86"/>
      <c r="AY45" s="472"/>
      <c r="AZ45" s="96"/>
      <c r="BA45" s="472"/>
      <c r="BB45" s="485"/>
      <c r="BC45" s="485"/>
      <c r="BD45" s="93"/>
      <c r="BE45" s="93"/>
      <c r="BF45" s="121"/>
      <c r="BG45" s="145"/>
      <c r="BH45" s="472"/>
      <c r="BI45" s="472"/>
      <c r="BJ45" s="119"/>
      <c r="BK45" s="485"/>
      <c r="BL45" s="485"/>
      <c r="BM45" s="93"/>
      <c r="BN45" s="93"/>
      <c r="BO45" s="121"/>
      <c r="BP45" s="145"/>
      <c r="BQ45" s="472"/>
      <c r="BR45" s="472"/>
      <c r="BS45" s="119"/>
      <c r="BT45" s="119"/>
      <c r="BU45" s="119"/>
      <c r="BV45" s="119"/>
      <c r="BW45" s="119"/>
      <c r="BX45" s="119"/>
      <c r="BY45" s="119"/>
      <c r="BZ45" s="119"/>
      <c r="CA45" s="119"/>
      <c r="CB45" s="119"/>
      <c r="CC45" s="93"/>
      <c r="CD45" s="93"/>
      <c r="CE45" s="93"/>
      <c r="CF45" s="93"/>
      <c r="CG45" s="93"/>
      <c r="CH45" s="93"/>
      <c r="CI45" s="93"/>
      <c r="CJ45" s="93"/>
      <c r="CK45" s="93"/>
      <c r="CY45" s="472"/>
      <c r="CZ45" s="472"/>
      <c r="DD45" s="472"/>
      <c r="DE45" s="472"/>
      <c r="DF45" s="472"/>
      <c r="DG45" s="473"/>
    </row>
    <row r="46" spans="1:111" ht="112.75" customHeight="1" x14ac:dyDescent="0.25">
      <c r="A46" s="468" t="s">
        <v>24</v>
      </c>
      <c r="B46" s="468" t="s">
        <v>27</v>
      </c>
      <c r="C46" s="468" t="s">
        <v>27</v>
      </c>
      <c r="D46" s="509" t="s">
        <v>206</v>
      </c>
      <c r="E46" s="468" t="s">
        <v>476</v>
      </c>
      <c r="F46" s="478" t="s">
        <v>477</v>
      </c>
      <c r="L46" s="468" t="s">
        <v>478</v>
      </c>
      <c r="M46" s="468" t="s">
        <v>469</v>
      </c>
      <c r="N46" s="475" t="s">
        <v>8</v>
      </c>
      <c r="O46" s="475" t="s">
        <v>14</v>
      </c>
      <c r="P46" s="475" t="str">
        <f>INDEX([6]Validacion!$C$15:$G$19,'Mapa de Riesgos'!CY46:CY47,'Mapa de Riesgos'!CZ46:CZ47)</f>
        <v>Extrema</v>
      </c>
      <c r="Q46" s="93" t="s">
        <v>479</v>
      </c>
      <c r="R46" s="90" t="s">
        <v>158</v>
      </c>
      <c r="S46" s="106" t="s">
        <v>58</v>
      </c>
      <c r="T46" s="90" t="s">
        <v>59</v>
      </c>
      <c r="U46" s="90" t="s">
        <v>60</v>
      </c>
      <c r="V46" s="90" t="s">
        <v>61</v>
      </c>
      <c r="W46" s="90" t="s">
        <v>62</v>
      </c>
      <c r="X46" s="90" t="s">
        <v>75</v>
      </c>
      <c r="Y46" s="90" t="s">
        <v>63</v>
      </c>
      <c r="Z46" s="90">
        <f t="shared" si="0"/>
        <v>100</v>
      </c>
      <c r="AA46" s="90" t="str">
        <f t="shared" si="6"/>
        <v>Fuerte</v>
      </c>
      <c r="AB46" s="90" t="s">
        <v>141</v>
      </c>
      <c r="AC46" s="21">
        <f t="shared" si="2"/>
        <v>200</v>
      </c>
      <c r="AD46" s="114" t="str">
        <f t="shared" si="3"/>
        <v>Fuerte</v>
      </c>
      <c r="AE46" s="475">
        <f>(IF(AD46="Fuerte",100,IF(AD46="Moderado",50,0))+IF(AD47="Fuerte",100,IF(AD47="Moderado",50,0)))/2</f>
        <v>100</v>
      </c>
      <c r="AF46" s="475" t="str">
        <f>IF(AE46=100,"Fuerte",IF(OR(AE46=99,AE46&gt;=50),"Moderado","Débil"))</f>
        <v>Fuerte</v>
      </c>
      <c r="AG46" s="475" t="s">
        <v>150</v>
      </c>
      <c r="AH46" s="475" t="s">
        <v>152</v>
      </c>
      <c r="AI46" s="475" t="str">
        <f>VLOOKUP(IF(DE46=0,DE46+1,DE46),[6]Validacion!$J$15:$K$19,2,FALSE)</f>
        <v>Improbable</v>
      </c>
      <c r="AJ46" s="475" t="str">
        <f>VLOOKUP(IF(DG46=0,DG46+1,DG46),[6]Validacion!$J$23:$K$27,2,FALSE)</f>
        <v>Mayor</v>
      </c>
      <c r="AK46" s="475" t="str">
        <f>INDEX([6]Validacion!$C$15:$G$19,IF(DE46=0,DE46+1,'Mapa de Riesgos'!DE46:DE47),IF(DG46=0,DG46+1,'Mapa de Riesgos'!DG46:DG47))</f>
        <v>Alta</v>
      </c>
      <c r="AL46" s="475" t="s">
        <v>226</v>
      </c>
      <c r="AM46" s="85" t="s">
        <v>480</v>
      </c>
      <c r="AN46" s="148" t="s">
        <v>481</v>
      </c>
      <c r="AO46" s="93" t="s">
        <v>482</v>
      </c>
      <c r="AP46" s="84">
        <v>43467</v>
      </c>
      <c r="AQ46" s="84">
        <v>43830</v>
      </c>
      <c r="AR46" s="93" t="s">
        <v>483</v>
      </c>
      <c r="AS46" s="484"/>
      <c r="AT46" s="484"/>
      <c r="AU46" s="93"/>
      <c r="AV46" s="93"/>
      <c r="AW46" s="121"/>
      <c r="AX46" s="86"/>
      <c r="AY46" s="470"/>
      <c r="AZ46" s="94"/>
      <c r="BA46" s="470"/>
      <c r="BB46" s="91"/>
      <c r="BC46" s="91"/>
      <c r="BD46" s="470"/>
      <c r="BE46" s="492"/>
      <c r="BF46" s="506"/>
      <c r="BG46" s="497"/>
      <c r="BH46" s="492"/>
      <c r="BI46" s="492"/>
      <c r="BJ46" s="119"/>
      <c r="BK46" s="119"/>
      <c r="BL46" s="119"/>
      <c r="BM46" s="470"/>
      <c r="BN46" s="492"/>
      <c r="BO46" s="506"/>
      <c r="BP46" s="497"/>
      <c r="BQ46" s="492"/>
      <c r="BR46" s="492"/>
      <c r="BS46" s="119"/>
      <c r="BT46" s="119"/>
      <c r="BU46" s="119"/>
      <c r="BV46" s="119"/>
      <c r="BW46" s="119"/>
      <c r="BX46" s="119"/>
      <c r="BY46" s="119"/>
      <c r="BZ46" s="119"/>
      <c r="CA46" s="119"/>
      <c r="CB46" s="119"/>
      <c r="CC46" s="93"/>
      <c r="CD46" s="93"/>
      <c r="CE46" s="93"/>
      <c r="CF46" s="93"/>
      <c r="CG46" s="93"/>
      <c r="CH46" s="93"/>
      <c r="CI46" s="93"/>
      <c r="CJ46" s="93"/>
      <c r="CK46" s="93"/>
      <c r="CY46" s="470">
        <f>VLOOKUP(N46,[6]Validacion!$I$15:$M$19,2,FALSE)</f>
        <v>4</v>
      </c>
      <c r="CZ46" s="470">
        <f>VLOOKUP(O46,[6]Validacion!$I$23:$J$27,2,FALSE)</f>
        <v>4</v>
      </c>
      <c r="DD46" s="470">
        <f>VLOOKUP($N46,[6]Validacion!$I$15:$M$19,2,FALSE)</f>
        <v>4</v>
      </c>
      <c r="DE46" s="470">
        <f>IF(AF46="Fuerte",DD46-2,IF(AND(AF46="Moderado",AG46="Directamente",AH46="Directamente"),DD46-1,IF(AND(AF46="Moderado",AG46="No Disminuye",AH46="Directamente"),DD46,IF(AND(AF46="Moderado",AG46="Directamente",AH46="No Disminuye"),DD46-1,DD46))))</f>
        <v>2</v>
      </c>
      <c r="DF46" s="470">
        <f>VLOOKUP($O46,[6]Validacion!$I$23:$J$27,2,FALSE)</f>
        <v>4</v>
      </c>
      <c r="DG46" s="473">
        <f>IF(AF46="Fuerte",DF46,IF(AND(AF46="Moderado",AG46="Directamente",AH46="Directamente"),DF46-1,IF(AND(AF46="Moderado",AG46="No Disminuye",AH46="Directamente"),DF46-1,IF(AND(AF46="Moderado",AG46="Directamente",AH46="No Disminuye"),DF46,DF46))))</f>
        <v>4</v>
      </c>
    </row>
    <row r="47" spans="1:111" ht="112.75" customHeight="1" x14ac:dyDescent="0.25">
      <c r="A47" s="468"/>
      <c r="B47" s="468"/>
      <c r="C47" s="468"/>
      <c r="D47" s="509"/>
      <c r="E47" s="468"/>
      <c r="F47" s="478"/>
      <c r="L47" s="468"/>
      <c r="M47" s="468"/>
      <c r="N47" s="475"/>
      <c r="O47" s="475"/>
      <c r="P47" s="475"/>
      <c r="Q47" s="93" t="s">
        <v>484</v>
      </c>
      <c r="R47" s="90" t="s">
        <v>158</v>
      </c>
      <c r="S47" s="106" t="s">
        <v>58</v>
      </c>
      <c r="T47" s="90" t="s">
        <v>59</v>
      </c>
      <c r="U47" s="90" t="s">
        <v>60</v>
      </c>
      <c r="V47" s="90" t="s">
        <v>61</v>
      </c>
      <c r="W47" s="90" t="s">
        <v>62</v>
      </c>
      <c r="X47" s="90" t="s">
        <v>75</v>
      </c>
      <c r="Y47" s="90" t="s">
        <v>63</v>
      </c>
      <c r="Z47" s="90">
        <f t="shared" si="0"/>
        <v>100</v>
      </c>
      <c r="AA47" s="90" t="str">
        <f t="shared" si="6"/>
        <v>Fuerte</v>
      </c>
      <c r="AB47" s="90" t="s">
        <v>141</v>
      </c>
      <c r="AC47" s="21">
        <f t="shared" si="2"/>
        <v>200</v>
      </c>
      <c r="AD47" s="114" t="str">
        <f t="shared" si="3"/>
        <v>Fuerte</v>
      </c>
      <c r="AE47" s="475"/>
      <c r="AF47" s="475"/>
      <c r="AG47" s="475"/>
      <c r="AH47" s="475"/>
      <c r="AI47" s="475"/>
      <c r="AJ47" s="475"/>
      <c r="AK47" s="475"/>
      <c r="AL47" s="475"/>
      <c r="AM47" s="142" t="s">
        <v>449</v>
      </c>
      <c r="AN47" s="93" t="s">
        <v>450</v>
      </c>
      <c r="AO47" s="93" t="s">
        <v>482</v>
      </c>
      <c r="AP47" s="84">
        <v>43467</v>
      </c>
      <c r="AQ47" s="84">
        <v>43830</v>
      </c>
      <c r="AR47" s="93" t="s">
        <v>451</v>
      </c>
      <c r="AS47" s="508"/>
      <c r="AT47" s="508"/>
      <c r="AU47" s="93"/>
      <c r="AV47" s="93"/>
      <c r="AW47" s="121"/>
      <c r="AX47" s="86"/>
      <c r="AY47" s="471"/>
      <c r="AZ47" s="95"/>
      <c r="BA47" s="471"/>
      <c r="BB47" s="99"/>
      <c r="BC47" s="99"/>
      <c r="BD47" s="471"/>
      <c r="BE47" s="500"/>
      <c r="BF47" s="507"/>
      <c r="BG47" s="505"/>
      <c r="BH47" s="500"/>
      <c r="BI47" s="500"/>
      <c r="BJ47" s="119"/>
      <c r="BK47" s="119"/>
      <c r="BL47" s="119"/>
      <c r="BM47" s="471"/>
      <c r="BN47" s="500"/>
      <c r="BO47" s="507"/>
      <c r="BP47" s="505"/>
      <c r="BQ47" s="500"/>
      <c r="BR47" s="500"/>
      <c r="BS47" s="119"/>
      <c r="BT47" s="119"/>
      <c r="BU47" s="119"/>
      <c r="BV47" s="119"/>
      <c r="BW47" s="119"/>
      <c r="BX47" s="119"/>
      <c r="BY47" s="119"/>
      <c r="BZ47" s="119"/>
      <c r="CA47" s="119"/>
      <c r="CB47" s="119"/>
      <c r="CC47" s="93"/>
      <c r="CD47" s="93"/>
      <c r="CE47" s="93"/>
      <c r="CF47" s="93"/>
      <c r="CG47" s="93"/>
      <c r="CH47" s="93"/>
      <c r="CI47" s="93"/>
      <c r="CJ47" s="93"/>
      <c r="CK47" s="93"/>
      <c r="CY47" s="471"/>
      <c r="CZ47" s="472"/>
      <c r="DD47" s="471"/>
      <c r="DE47" s="471"/>
      <c r="DF47" s="471"/>
      <c r="DG47" s="473"/>
    </row>
    <row r="48" spans="1:111" ht="127.55" customHeight="1" x14ac:dyDescent="0.25">
      <c r="A48" s="468" t="s">
        <v>24</v>
      </c>
      <c r="B48" s="468" t="s">
        <v>27</v>
      </c>
      <c r="C48" s="468" t="s">
        <v>27</v>
      </c>
      <c r="D48" s="504" t="s">
        <v>210</v>
      </c>
      <c r="E48" s="468" t="s">
        <v>485</v>
      </c>
      <c r="F48" s="468" t="s">
        <v>486</v>
      </c>
      <c r="L48" s="468" t="s">
        <v>487</v>
      </c>
      <c r="M48" s="478" t="s">
        <v>488</v>
      </c>
      <c r="N48" s="475" t="s">
        <v>10</v>
      </c>
      <c r="O48" s="475" t="s">
        <v>14</v>
      </c>
      <c r="P48" s="475" t="str">
        <f>INDEX([6]Validacion!$C$15:$G$19,'Mapa de Riesgos'!CY48:CY50,'Mapa de Riesgos'!CZ48:CZ50)</f>
        <v>Alta</v>
      </c>
      <c r="Q48" s="93" t="s">
        <v>489</v>
      </c>
      <c r="R48" s="90" t="s">
        <v>158</v>
      </c>
      <c r="S48" s="106" t="s">
        <v>58</v>
      </c>
      <c r="T48" s="90" t="s">
        <v>59</v>
      </c>
      <c r="U48" s="90" t="s">
        <v>60</v>
      </c>
      <c r="V48" s="90" t="s">
        <v>61</v>
      </c>
      <c r="W48" s="90" t="s">
        <v>62</v>
      </c>
      <c r="X48" s="90" t="s">
        <v>75</v>
      </c>
      <c r="Y48" s="90" t="s">
        <v>63</v>
      </c>
      <c r="Z48" s="90">
        <f t="shared" si="0"/>
        <v>100</v>
      </c>
      <c r="AA48" s="90" t="str">
        <f t="shared" si="6"/>
        <v>Fuerte</v>
      </c>
      <c r="AB48" s="90" t="s">
        <v>141</v>
      </c>
      <c r="AC48" s="21">
        <f t="shared" si="2"/>
        <v>200</v>
      </c>
      <c r="AD48" s="114" t="str">
        <f t="shared" si="3"/>
        <v>Fuerte</v>
      </c>
      <c r="AE48" s="476">
        <f>(IF(AD48="Fuerte",100,IF(AD48="Moderado",50,0))+IF(AD49="Fuerte",100,IF(AD49="Moderado",50,0))+IF(AD50="Fuerte",100,IF(AD50="Moderado",50,0)))/3</f>
        <v>100</v>
      </c>
      <c r="AF48" s="475" t="str">
        <f>IF(AE48=100,"Fuerte",IF(OR(AE48=99,AE48&gt;=50),"Moderado","Débil"))</f>
        <v>Fuerte</v>
      </c>
      <c r="AG48" s="475" t="s">
        <v>150</v>
      </c>
      <c r="AH48" s="475" t="s">
        <v>152</v>
      </c>
      <c r="AI48" s="475" t="str">
        <f>VLOOKUP(IF(DE48=0,DE48+1,DE48),[6]Validacion!$J$15:$K$19,2,FALSE)</f>
        <v>Rara Vez</v>
      </c>
      <c r="AJ48" s="475" t="str">
        <f>VLOOKUP(IF(DG48=0,DG48+1,DG48),[6]Validacion!$J$23:$K$27,2,FALSE)</f>
        <v>Mayor</v>
      </c>
      <c r="AK48" s="475" t="str">
        <f>INDEX([6]Validacion!$C$15:$G$19,IF(DE48=0,DE48+1,'Mapa de Riesgos'!DE48:DE50),IF(DG48=0,DG48+1,'Mapa de Riesgos'!DG48:DG50))</f>
        <v>Alta</v>
      </c>
      <c r="AL48" s="475" t="s">
        <v>226</v>
      </c>
      <c r="AM48" s="93" t="s">
        <v>490</v>
      </c>
      <c r="AN48" s="93" t="s">
        <v>491</v>
      </c>
      <c r="AO48" s="93" t="s">
        <v>492</v>
      </c>
      <c r="AP48" s="84">
        <v>43467</v>
      </c>
      <c r="AQ48" s="84">
        <v>43830</v>
      </c>
      <c r="AR48" s="93" t="s">
        <v>493</v>
      </c>
      <c r="AS48" s="20"/>
      <c r="AT48" s="20"/>
      <c r="AU48" s="85"/>
      <c r="AV48" s="85"/>
      <c r="AW48" s="140"/>
      <c r="AX48" s="86"/>
      <c r="AY48" s="470"/>
      <c r="AZ48" s="94"/>
      <c r="BA48" s="470"/>
      <c r="BB48" s="20"/>
      <c r="BC48" s="20"/>
      <c r="BD48" s="120"/>
      <c r="BE48" s="120"/>
      <c r="BF48" s="149"/>
      <c r="BG48" s="86"/>
      <c r="BH48" s="492"/>
      <c r="BI48" s="492"/>
      <c r="BJ48" s="490" t="s">
        <v>494</v>
      </c>
      <c r="BK48" s="20"/>
      <c r="BL48" s="20"/>
      <c r="BM48" s="85"/>
      <c r="BN48" s="85"/>
      <c r="BO48" s="149"/>
      <c r="BP48" s="86"/>
      <c r="BQ48" s="501"/>
      <c r="BR48" s="501"/>
      <c r="BS48" s="490"/>
      <c r="BT48" s="119"/>
      <c r="BU48" s="119"/>
      <c r="BV48" s="119"/>
      <c r="BW48" s="119"/>
      <c r="BX48" s="119"/>
      <c r="BY48" s="119"/>
      <c r="BZ48" s="119"/>
      <c r="CA48" s="119"/>
      <c r="CB48" s="119"/>
      <c r="CC48" s="93"/>
      <c r="CD48" s="93"/>
      <c r="CE48" s="93"/>
      <c r="CF48" s="93"/>
      <c r="CG48" s="93"/>
      <c r="CH48" s="93"/>
      <c r="CI48" s="93"/>
      <c r="CJ48" s="93"/>
      <c r="CK48" s="93"/>
      <c r="CY48" s="470">
        <f>VLOOKUP(N48,[6]Validacion!$I$15:$M$19,2,FALSE)</f>
        <v>2</v>
      </c>
      <c r="CZ48" s="470">
        <f>VLOOKUP(O48,[6]Validacion!$I$23:$J$27,2,FALSE)</f>
        <v>4</v>
      </c>
      <c r="DD48" s="470">
        <f>VLOOKUP($N48,[6]Validacion!$I$15:$M$19,2,FALSE)</f>
        <v>2</v>
      </c>
      <c r="DE48" s="470">
        <f>IF(AF48="Fuerte",DD48-2,IF(AND(AF48="Moderado",AG48="Directamente",AH48="Directamente"),DD48-1,IF(AND(AF48="Moderado",AG48="No Disminuye",AH48="Directamente"),DD48,IF(AND(AF48="Moderado",AG48="Directamente",AH48="No Disminuye"),DD48-1,DD48))))</f>
        <v>0</v>
      </c>
      <c r="DF48" s="470">
        <f>VLOOKUP($O48,[6]Validacion!$I$23:$J$27,2,FALSE)</f>
        <v>4</v>
      </c>
      <c r="DG48" s="473">
        <f>IF(AF48="Fuerte",DF48,IF(AND(AF48="Moderado",AG48="Directamente",AH48="Directamente"),DF48-1,IF(AND(AF48="Moderado",AG48="No Disminuye",AH48="Directamente"),DF48-1,IF(AND(AF48="Moderado",AG48="Directamente",AH48="No Disminuye"),DF48,DF48))))</f>
        <v>4</v>
      </c>
    </row>
    <row r="49" spans="1:111" ht="86.3" customHeight="1" x14ac:dyDescent="0.25">
      <c r="A49" s="468"/>
      <c r="B49" s="468"/>
      <c r="C49" s="468"/>
      <c r="D49" s="504"/>
      <c r="E49" s="468"/>
      <c r="F49" s="468"/>
      <c r="L49" s="468"/>
      <c r="M49" s="478"/>
      <c r="N49" s="475"/>
      <c r="O49" s="475"/>
      <c r="P49" s="475"/>
      <c r="Q49" s="93" t="s">
        <v>495</v>
      </c>
      <c r="R49" s="90" t="s">
        <v>158</v>
      </c>
      <c r="S49" s="106" t="s">
        <v>58</v>
      </c>
      <c r="T49" s="90" t="s">
        <v>59</v>
      </c>
      <c r="U49" s="90" t="s">
        <v>60</v>
      </c>
      <c r="V49" s="90" t="s">
        <v>61</v>
      </c>
      <c r="W49" s="90" t="s">
        <v>62</v>
      </c>
      <c r="X49" s="90" t="s">
        <v>75</v>
      </c>
      <c r="Y49" s="90" t="s">
        <v>63</v>
      </c>
      <c r="Z49" s="90">
        <f t="shared" si="0"/>
        <v>100</v>
      </c>
      <c r="AA49" s="90" t="str">
        <f t="shared" si="6"/>
        <v>Fuerte</v>
      </c>
      <c r="AB49" s="90" t="s">
        <v>141</v>
      </c>
      <c r="AC49" s="21">
        <f t="shared" si="2"/>
        <v>200</v>
      </c>
      <c r="AD49" s="114" t="str">
        <f t="shared" si="3"/>
        <v>Fuerte</v>
      </c>
      <c r="AE49" s="476"/>
      <c r="AF49" s="475"/>
      <c r="AG49" s="475"/>
      <c r="AH49" s="475"/>
      <c r="AI49" s="475"/>
      <c r="AJ49" s="475"/>
      <c r="AK49" s="475"/>
      <c r="AL49" s="475"/>
      <c r="AM49" s="93" t="s">
        <v>496</v>
      </c>
      <c r="AN49" s="93" t="s">
        <v>497</v>
      </c>
      <c r="AO49" s="93" t="s">
        <v>492</v>
      </c>
      <c r="AP49" s="84">
        <v>43467</v>
      </c>
      <c r="AQ49" s="84">
        <v>43830</v>
      </c>
      <c r="AR49" s="93" t="s">
        <v>498</v>
      </c>
      <c r="AS49" s="20"/>
      <c r="AT49" s="20"/>
      <c r="AU49" s="490"/>
      <c r="AV49" s="490"/>
      <c r="AW49" s="495"/>
      <c r="AX49" s="497"/>
      <c r="AY49" s="471"/>
      <c r="AZ49" s="95"/>
      <c r="BA49" s="471"/>
      <c r="BB49" s="20"/>
      <c r="BC49" s="20"/>
      <c r="BD49" s="490"/>
      <c r="BE49" s="490"/>
      <c r="BF49" s="495"/>
      <c r="BG49" s="497"/>
      <c r="BH49" s="500"/>
      <c r="BI49" s="500"/>
      <c r="BJ49" s="499"/>
      <c r="BK49" s="20"/>
      <c r="BL49" s="20"/>
      <c r="BM49" s="490"/>
      <c r="BN49" s="490"/>
      <c r="BO49" s="495"/>
      <c r="BP49" s="497"/>
      <c r="BQ49" s="502"/>
      <c r="BR49" s="502"/>
      <c r="BS49" s="499"/>
      <c r="BT49" s="119"/>
      <c r="BU49" s="119"/>
      <c r="BV49" s="119"/>
      <c r="BW49" s="119"/>
      <c r="BX49" s="119"/>
      <c r="BY49" s="119"/>
      <c r="BZ49" s="119"/>
      <c r="CA49" s="119"/>
      <c r="CB49" s="119"/>
      <c r="CC49" s="93"/>
      <c r="CD49" s="93"/>
      <c r="CE49" s="93"/>
      <c r="CF49" s="93"/>
      <c r="CG49" s="93"/>
      <c r="CH49" s="93"/>
      <c r="CI49" s="93"/>
      <c r="CJ49" s="93"/>
      <c r="CK49" s="93"/>
      <c r="CY49" s="471"/>
      <c r="CZ49" s="471"/>
      <c r="DD49" s="471"/>
      <c r="DE49" s="471"/>
      <c r="DF49" s="471"/>
      <c r="DG49" s="473"/>
    </row>
    <row r="50" spans="1:111" ht="104.95" customHeight="1" x14ac:dyDescent="0.25">
      <c r="A50" s="468"/>
      <c r="B50" s="468"/>
      <c r="C50" s="468"/>
      <c r="D50" s="504"/>
      <c r="E50" s="468"/>
      <c r="F50" s="468"/>
      <c r="L50" s="468"/>
      <c r="M50" s="478"/>
      <c r="N50" s="475"/>
      <c r="O50" s="475"/>
      <c r="P50" s="475"/>
      <c r="Q50" s="93" t="s">
        <v>499</v>
      </c>
      <c r="R50" s="90" t="s">
        <v>158</v>
      </c>
      <c r="S50" s="106" t="s">
        <v>58</v>
      </c>
      <c r="T50" s="90" t="s">
        <v>59</v>
      </c>
      <c r="U50" s="90" t="s">
        <v>60</v>
      </c>
      <c r="V50" s="90" t="s">
        <v>61</v>
      </c>
      <c r="W50" s="90" t="s">
        <v>62</v>
      </c>
      <c r="X50" s="90" t="s">
        <v>75</v>
      </c>
      <c r="Y50" s="90" t="s">
        <v>63</v>
      </c>
      <c r="Z50" s="90">
        <f t="shared" si="0"/>
        <v>100</v>
      </c>
      <c r="AA50" s="90" t="str">
        <f t="shared" si="6"/>
        <v>Fuerte</v>
      </c>
      <c r="AB50" s="90" t="s">
        <v>141</v>
      </c>
      <c r="AC50" s="21">
        <f t="shared" si="2"/>
        <v>200</v>
      </c>
      <c r="AD50" s="114" t="str">
        <f t="shared" si="3"/>
        <v>Fuerte</v>
      </c>
      <c r="AE50" s="476"/>
      <c r="AF50" s="475"/>
      <c r="AG50" s="475"/>
      <c r="AH50" s="475"/>
      <c r="AI50" s="475"/>
      <c r="AJ50" s="475"/>
      <c r="AK50" s="475"/>
      <c r="AL50" s="475"/>
      <c r="AM50" s="93" t="s">
        <v>500</v>
      </c>
      <c r="AN50" s="93" t="s">
        <v>501</v>
      </c>
      <c r="AO50" s="93" t="s">
        <v>492</v>
      </c>
      <c r="AP50" s="84">
        <v>43467</v>
      </c>
      <c r="AQ50" s="84">
        <v>43830</v>
      </c>
      <c r="AR50" s="93" t="s">
        <v>502</v>
      </c>
      <c r="AS50" s="20"/>
      <c r="AT50" s="20"/>
      <c r="AU50" s="491"/>
      <c r="AV50" s="491"/>
      <c r="AW50" s="496"/>
      <c r="AX50" s="498"/>
      <c r="AY50" s="472"/>
      <c r="AZ50" s="96"/>
      <c r="BA50" s="472"/>
      <c r="BB50" s="20"/>
      <c r="BC50" s="20"/>
      <c r="BD50" s="491"/>
      <c r="BE50" s="491"/>
      <c r="BF50" s="496"/>
      <c r="BG50" s="498"/>
      <c r="BH50" s="493"/>
      <c r="BI50" s="493"/>
      <c r="BJ50" s="491"/>
      <c r="BK50" s="20"/>
      <c r="BL50" s="20"/>
      <c r="BM50" s="491"/>
      <c r="BN50" s="491"/>
      <c r="BO50" s="496"/>
      <c r="BP50" s="498"/>
      <c r="BQ50" s="503"/>
      <c r="BR50" s="503"/>
      <c r="BS50" s="491"/>
      <c r="BT50" s="119"/>
      <c r="BU50" s="119"/>
      <c r="BV50" s="119"/>
      <c r="BW50" s="119"/>
      <c r="BX50" s="119"/>
      <c r="BY50" s="119"/>
      <c r="BZ50" s="119"/>
      <c r="CA50" s="119"/>
      <c r="CB50" s="119"/>
      <c r="CC50" s="93"/>
      <c r="CD50" s="93"/>
      <c r="CE50" s="93"/>
      <c r="CF50" s="93"/>
      <c r="CG50" s="93"/>
      <c r="CH50" s="93"/>
      <c r="CI50" s="93"/>
      <c r="CJ50" s="93"/>
      <c r="CK50" s="93"/>
      <c r="CY50" s="472"/>
      <c r="CZ50" s="472"/>
      <c r="DD50" s="471"/>
      <c r="DE50" s="471"/>
      <c r="DF50" s="471"/>
      <c r="DG50" s="473"/>
    </row>
    <row r="51" spans="1:111" ht="108.7" customHeight="1" x14ac:dyDescent="0.25">
      <c r="A51" s="468" t="s">
        <v>24</v>
      </c>
      <c r="B51" s="468" t="s">
        <v>27</v>
      </c>
      <c r="C51" s="468" t="s">
        <v>27</v>
      </c>
      <c r="D51" s="494" t="s">
        <v>227</v>
      </c>
      <c r="E51" s="481" t="s">
        <v>503</v>
      </c>
      <c r="F51" s="468" t="s">
        <v>504</v>
      </c>
      <c r="L51" s="468" t="s">
        <v>505</v>
      </c>
      <c r="M51" s="468" t="s">
        <v>506</v>
      </c>
      <c r="N51" s="475" t="s">
        <v>10</v>
      </c>
      <c r="O51" s="475" t="s">
        <v>14</v>
      </c>
      <c r="P51" s="475" t="str">
        <f>INDEX([6]Validacion!$C$15:$G$19,'Mapa de Riesgos'!CY51:CY52,'Mapa de Riesgos'!CZ51:CZ52)</f>
        <v>Alta</v>
      </c>
      <c r="Q51" s="93" t="s">
        <v>507</v>
      </c>
      <c r="R51" s="90" t="s">
        <v>158</v>
      </c>
      <c r="S51" s="106" t="s">
        <v>58</v>
      </c>
      <c r="T51" s="90" t="s">
        <v>59</v>
      </c>
      <c r="U51" s="90" t="s">
        <v>60</v>
      </c>
      <c r="V51" s="90" t="s">
        <v>61</v>
      </c>
      <c r="W51" s="90" t="s">
        <v>62</v>
      </c>
      <c r="X51" s="90" t="s">
        <v>75</v>
      </c>
      <c r="Y51" s="90" t="s">
        <v>63</v>
      </c>
      <c r="Z51" s="90">
        <f t="shared" si="0"/>
        <v>100</v>
      </c>
      <c r="AA51" s="90" t="str">
        <f t="shared" si="6"/>
        <v>Fuerte</v>
      </c>
      <c r="AB51" s="90" t="s">
        <v>141</v>
      </c>
      <c r="AC51" s="21">
        <f t="shared" si="2"/>
        <v>200</v>
      </c>
      <c r="AD51" s="114" t="str">
        <f t="shared" si="3"/>
        <v>Fuerte</v>
      </c>
      <c r="AE51" s="475">
        <f>(IF(AD51="Fuerte",100,IF(AD51="Moderado",50,0))+IF(AD52="Fuerte",100,IF(AD52="Moderado",50,0)))/2</f>
        <v>100</v>
      </c>
      <c r="AF51" s="475" t="str">
        <f>IF(AE51=100,"Fuerte",IF(OR(AE51=99,AE51&gt;=50),"Moderado","Débil"))</f>
        <v>Fuerte</v>
      </c>
      <c r="AG51" s="475" t="s">
        <v>150</v>
      </c>
      <c r="AH51" s="475" t="s">
        <v>152</v>
      </c>
      <c r="AI51" s="475" t="str">
        <f>VLOOKUP(IF(DE51=0,DE51+1,DE51),[6]Validacion!$J$15:$K$19,2,FALSE)</f>
        <v>Rara Vez</v>
      </c>
      <c r="AJ51" s="475" t="str">
        <f>VLOOKUP(IF(DG51=0,DG51+1,DG51),[6]Validacion!$J$23:$K$27,2,FALSE)</f>
        <v>Mayor</v>
      </c>
      <c r="AK51" s="475" t="str">
        <f>INDEX([6]Validacion!$C$15:$G$19,IF(DE51=0,DE51+1,'Mapa de Riesgos'!DE51:DE52),IF(DG51=0,DG51+1,'Mapa de Riesgos'!DG51:DG52))</f>
        <v>Alta</v>
      </c>
      <c r="AL51" s="475" t="s">
        <v>226</v>
      </c>
      <c r="AM51" s="93" t="s">
        <v>508</v>
      </c>
      <c r="AN51" s="93" t="s">
        <v>509</v>
      </c>
      <c r="AO51" s="93" t="s">
        <v>510</v>
      </c>
      <c r="AP51" s="84">
        <v>43467</v>
      </c>
      <c r="AQ51" s="84">
        <v>43830</v>
      </c>
      <c r="AR51" s="93" t="s">
        <v>511</v>
      </c>
      <c r="AS51" s="20"/>
      <c r="AT51" s="20"/>
      <c r="AU51" s="93"/>
      <c r="AV51" s="93"/>
      <c r="AW51" s="121"/>
      <c r="AX51" s="86"/>
      <c r="AY51" s="470"/>
      <c r="AZ51" s="94"/>
      <c r="BA51" s="470"/>
      <c r="BB51" s="20"/>
      <c r="BC51" s="20"/>
      <c r="BD51" s="93"/>
      <c r="BE51" s="148"/>
      <c r="BF51" s="124"/>
      <c r="BG51" s="86"/>
      <c r="BH51" s="470"/>
      <c r="BI51" s="470"/>
      <c r="BJ51" s="492"/>
      <c r="BK51" s="20"/>
      <c r="BL51" s="20"/>
      <c r="BM51" s="93"/>
      <c r="BN51" s="93"/>
      <c r="BO51" s="124"/>
      <c r="BP51" s="86"/>
      <c r="BQ51" s="490"/>
      <c r="BR51" s="490"/>
      <c r="BS51" s="490"/>
      <c r="BT51" s="119"/>
      <c r="BU51" s="119"/>
      <c r="BV51" s="119"/>
      <c r="BW51" s="119"/>
      <c r="BX51" s="119"/>
      <c r="BY51" s="119"/>
      <c r="BZ51" s="119"/>
      <c r="CA51" s="119"/>
      <c r="CB51" s="119"/>
      <c r="CC51" s="93"/>
      <c r="CD51" s="93"/>
      <c r="CE51" s="93"/>
      <c r="CF51" s="93"/>
      <c r="CG51" s="93"/>
      <c r="CH51" s="93"/>
      <c r="CI51" s="93"/>
      <c r="CJ51" s="93"/>
      <c r="CK51" s="93"/>
      <c r="CY51" s="470">
        <f>VLOOKUP(N51,[6]Validacion!$I$15:$M$19,2,FALSE)</f>
        <v>2</v>
      </c>
      <c r="CZ51" s="470">
        <f>VLOOKUP(O51,[6]Validacion!$I$23:$J$27,2,FALSE)</f>
        <v>4</v>
      </c>
      <c r="DD51" s="470">
        <f>VLOOKUP($N51,[6]Validacion!$I$15:$M$19,2,FALSE)</f>
        <v>2</v>
      </c>
      <c r="DE51" s="470">
        <f>IF(AF51="Fuerte",DD51-2,IF(AND(AF51="Moderado",AG51="Directamente",AH51="Directamente"),DD51-1,IF(AND(AF51="Moderado",AG51="No Disminuye",AH51="Directamente"),DD51,IF(AND(AF51="Moderado",AG51="Directamente",AH51="No Disminuye"),DD51-1,DD51))))</f>
        <v>0</v>
      </c>
      <c r="DF51" s="470">
        <f>VLOOKUP($O51,[6]Validacion!$I$23:$J$27,2,FALSE)</f>
        <v>4</v>
      </c>
      <c r="DG51" s="473">
        <f>IF(AF51="Fuerte",DF51,IF(AND(AF51="Moderado",AG51="Directamente",AH51="Directamente"),DF51-1,IF(AND(AF51="Moderado",AG51="No Disminuye",AH51="Directamente"),DF51-1,IF(AND(AF51="Moderado",AG51="Directamente",AH51="No Disminuye"),DF51,DF51))))</f>
        <v>4</v>
      </c>
    </row>
    <row r="52" spans="1:111" ht="93.25" customHeight="1" x14ac:dyDescent="0.25">
      <c r="A52" s="468"/>
      <c r="B52" s="468"/>
      <c r="C52" s="468"/>
      <c r="D52" s="494"/>
      <c r="E52" s="481"/>
      <c r="F52" s="468"/>
      <c r="L52" s="468"/>
      <c r="M52" s="468"/>
      <c r="N52" s="475"/>
      <c r="O52" s="475"/>
      <c r="P52" s="475"/>
      <c r="Q52" s="93" t="s">
        <v>512</v>
      </c>
      <c r="R52" s="90" t="s">
        <v>158</v>
      </c>
      <c r="S52" s="106" t="s">
        <v>58</v>
      </c>
      <c r="T52" s="90" t="s">
        <v>59</v>
      </c>
      <c r="U52" s="90" t="s">
        <v>60</v>
      </c>
      <c r="V52" s="90" t="s">
        <v>61</v>
      </c>
      <c r="W52" s="90" t="s">
        <v>62</v>
      </c>
      <c r="X52" s="90" t="s">
        <v>75</v>
      </c>
      <c r="Y52" s="90" t="s">
        <v>63</v>
      </c>
      <c r="Z52" s="90">
        <f t="shared" si="0"/>
        <v>100</v>
      </c>
      <c r="AA52" s="90" t="str">
        <f t="shared" si="6"/>
        <v>Fuerte</v>
      </c>
      <c r="AB52" s="90" t="s">
        <v>141</v>
      </c>
      <c r="AC52" s="21">
        <f t="shared" si="2"/>
        <v>200</v>
      </c>
      <c r="AD52" s="114" t="str">
        <f t="shared" si="3"/>
        <v>Fuerte</v>
      </c>
      <c r="AE52" s="475"/>
      <c r="AF52" s="475"/>
      <c r="AG52" s="475"/>
      <c r="AH52" s="475"/>
      <c r="AI52" s="475"/>
      <c r="AJ52" s="475"/>
      <c r="AK52" s="475"/>
      <c r="AL52" s="475"/>
      <c r="AM52" s="93" t="s">
        <v>513</v>
      </c>
      <c r="AN52" s="93" t="s">
        <v>514</v>
      </c>
      <c r="AO52" s="93" t="s">
        <v>510</v>
      </c>
      <c r="AP52" s="84">
        <v>43467</v>
      </c>
      <c r="AQ52" s="84">
        <v>43830</v>
      </c>
      <c r="AR52" s="93" t="s">
        <v>515</v>
      </c>
      <c r="AS52" s="20"/>
      <c r="AT52" s="20"/>
      <c r="AU52" s="93"/>
      <c r="AV52" s="93"/>
      <c r="AW52" s="115"/>
      <c r="AX52" s="86"/>
      <c r="AY52" s="472"/>
      <c r="AZ52" s="96"/>
      <c r="BA52" s="472"/>
      <c r="BB52" s="20"/>
      <c r="BC52" s="20"/>
      <c r="BD52" s="93"/>
      <c r="BE52" s="93"/>
      <c r="BF52" s="115"/>
      <c r="BG52" s="145"/>
      <c r="BH52" s="472"/>
      <c r="BI52" s="472"/>
      <c r="BJ52" s="493"/>
      <c r="BK52" s="20"/>
      <c r="BL52" s="20"/>
      <c r="BM52" s="93"/>
      <c r="BN52" s="93"/>
      <c r="BO52" s="115"/>
      <c r="BP52" s="145"/>
      <c r="BQ52" s="491"/>
      <c r="BR52" s="491"/>
      <c r="BS52" s="491"/>
      <c r="BT52" s="119"/>
      <c r="BU52" s="119"/>
      <c r="BV52" s="119"/>
      <c r="BW52" s="119"/>
      <c r="BX52" s="119"/>
      <c r="BY52" s="119"/>
      <c r="BZ52" s="119"/>
      <c r="CA52" s="119"/>
      <c r="CB52" s="119"/>
      <c r="CC52" s="93"/>
      <c r="CD52" s="93"/>
      <c r="CE52" s="93"/>
      <c r="CF52" s="93"/>
      <c r="CG52" s="93"/>
      <c r="CH52" s="93"/>
      <c r="CI52" s="93"/>
      <c r="CJ52" s="93"/>
      <c r="CK52" s="93"/>
      <c r="CY52" s="472"/>
      <c r="CZ52" s="472"/>
      <c r="DD52" s="471"/>
      <c r="DE52" s="471"/>
      <c r="DF52" s="471"/>
      <c r="DG52" s="473"/>
    </row>
    <row r="53" spans="1:111" ht="138.25" customHeight="1" x14ac:dyDescent="0.25">
      <c r="A53" s="93" t="s">
        <v>24</v>
      </c>
      <c r="B53" s="93" t="s">
        <v>27</v>
      </c>
      <c r="C53" s="93" t="s">
        <v>27</v>
      </c>
      <c r="D53" s="150" t="s">
        <v>212</v>
      </c>
      <c r="E53" s="85" t="s">
        <v>516</v>
      </c>
      <c r="F53" s="93" t="s">
        <v>517</v>
      </c>
      <c r="L53" s="93" t="s">
        <v>518</v>
      </c>
      <c r="M53" s="93" t="s">
        <v>519</v>
      </c>
      <c r="N53" s="90" t="s">
        <v>9</v>
      </c>
      <c r="O53" s="90" t="s">
        <v>14</v>
      </c>
      <c r="P53" s="90" t="str">
        <f>INDEX([6]Validacion!$C$15:$G$19,'Mapa de Riesgos'!CY53:CY53,'Mapa de Riesgos'!CZ53:CZ53)</f>
        <v>Extrema</v>
      </c>
      <c r="Q53" s="93" t="s">
        <v>520</v>
      </c>
      <c r="R53" s="90" t="s">
        <v>158</v>
      </c>
      <c r="S53" s="106" t="s">
        <v>58</v>
      </c>
      <c r="T53" s="90" t="s">
        <v>59</v>
      </c>
      <c r="U53" s="90" t="s">
        <v>60</v>
      </c>
      <c r="V53" s="90" t="s">
        <v>61</v>
      </c>
      <c r="W53" s="90" t="s">
        <v>62</v>
      </c>
      <c r="X53" s="90" t="s">
        <v>75</v>
      </c>
      <c r="Y53" s="90" t="s">
        <v>63</v>
      </c>
      <c r="Z53" s="90">
        <f t="shared" si="0"/>
        <v>100</v>
      </c>
      <c r="AA53" s="90" t="str">
        <f t="shared" si="6"/>
        <v>Fuerte</v>
      </c>
      <c r="AB53" s="90" t="s">
        <v>141</v>
      </c>
      <c r="AC53" s="21">
        <f t="shared" si="2"/>
        <v>200</v>
      </c>
      <c r="AD53" s="114" t="str">
        <f t="shared" si="3"/>
        <v>Fuerte</v>
      </c>
      <c r="AE53" s="101">
        <f>(IF(AD53="Fuerte",100,IF(AD53="Moderado",50,0))/1)</f>
        <v>100</v>
      </c>
      <c r="AF53" s="90" t="str">
        <f>IF(AE53=100,"Fuerte",IF(OR(AE53=99,AE53&gt;=50),"Moderado","Débil"))</f>
        <v>Fuerte</v>
      </c>
      <c r="AG53" s="106" t="s">
        <v>150</v>
      </c>
      <c r="AH53" s="90" t="s">
        <v>152</v>
      </c>
      <c r="AI53" s="90" t="str">
        <f>VLOOKUP(IF(DE53=0,DE53+1,DE53),[6]Validacion!$J$15:$K$19,2,FALSE)</f>
        <v>Rara Vez</v>
      </c>
      <c r="AJ53" s="90" t="str">
        <f>VLOOKUP(IF(DG53=0,DG53+1,DG53),[6]Validacion!$J$23:$K$27,2,FALSE)</f>
        <v>Mayor</v>
      </c>
      <c r="AK53" s="90" t="str">
        <f>INDEX([6]Validacion!$C$15:$G$19,IF(DE53=0,DE53+1,'Mapa de Riesgos'!DE53:DE53),IF(DG53=0,DG53+1,'Mapa de Riesgos'!DG53:DG53))</f>
        <v>Alta</v>
      </c>
      <c r="AL53" s="90" t="s">
        <v>226</v>
      </c>
      <c r="AM53" s="93" t="s">
        <v>521</v>
      </c>
      <c r="AN53" s="93" t="s">
        <v>522</v>
      </c>
      <c r="AO53" s="93" t="s">
        <v>523</v>
      </c>
      <c r="AP53" s="84">
        <v>43467</v>
      </c>
      <c r="AQ53" s="84">
        <v>43830</v>
      </c>
      <c r="AR53" s="93" t="s">
        <v>356</v>
      </c>
      <c r="AS53" s="93"/>
      <c r="AT53" s="93"/>
      <c r="AU53" s="93"/>
      <c r="AV53" s="93"/>
      <c r="AW53" s="90"/>
      <c r="AX53" s="86"/>
      <c r="AY53" s="94"/>
      <c r="AZ53" s="94"/>
      <c r="BA53" s="94"/>
      <c r="BB53" s="91"/>
      <c r="BC53" s="91"/>
      <c r="BD53" s="119"/>
      <c r="BE53" s="119"/>
      <c r="BF53" s="119"/>
      <c r="BG53" s="119"/>
      <c r="BH53" s="119"/>
      <c r="BI53" s="119"/>
      <c r="BJ53" s="119"/>
      <c r="BK53" s="119"/>
      <c r="BL53" s="119"/>
      <c r="BM53" s="119"/>
      <c r="BN53" s="119"/>
      <c r="BO53" s="119"/>
      <c r="BP53" s="119"/>
      <c r="BQ53" s="119"/>
      <c r="BR53" s="119"/>
      <c r="BS53" s="119"/>
      <c r="BT53" s="119"/>
      <c r="BU53" s="119"/>
      <c r="BV53" s="119"/>
      <c r="BW53" s="119"/>
      <c r="BX53" s="119"/>
      <c r="BY53" s="119"/>
      <c r="BZ53" s="119"/>
      <c r="CA53" s="119"/>
      <c r="CB53" s="119"/>
      <c r="CC53" s="93"/>
      <c r="CD53" s="93"/>
      <c r="CE53" s="93"/>
      <c r="CF53" s="93"/>
      <c r="CG53" s="93"/>
      <c r="CH53" s="93"/>
      <c r="CI53" s="93"/>
      <c r="CJ53" s="93"/>
      <c r="CK53" s="93"/>
      <c r="CY53" s="94">
        <f>VLOOKUP(N53,[6]Validacion!$I$15:$M$19,2,FALSE)</f>
        <v>3</v>
      </c>
      <c r="CZ53" s="94">
        <f>VLOOKUP(O53,[6]Validacion!$I$23:$J$27,2,FALSE)</f>
        <v>4</v>
      </c>
      <c r="DD53" s="94">
        <f>VLOOKUP($N53,[6]Validacion!$I$15:$M$19,2,FALSE)</f>
        <v>3</v>
      </c>
      <c r="DE53" s="94">
        <f>IF(AF53="Fuerte",DD53-2,IF(AND(AF53="Moderado",AG53="Directamente",AH53="Directamente"),DD53-1,IF(AND(AF53="Moderado",AG53="No Disminuye",AH53="Directamente"),DD53,IF(AND(AF53="Moderado",AG53="Directamente",AH53="No Disminuye"),DD53-1,DD53))))</f>
        <v>1</v>
      </c>
      <c r="DF53" s="94">
        <f>VLOOKUP($O53,[6]Validacion!$I$23:$J$27,2,FALSE)</f>
        <v>4</v>
      </c>
      <c r="DG53" s="100">
        <f>IF(AF53="Fuerte",DF53,IF(AND(AF53="Moderado",AG53="Directamente",AH53="Directamente"),DF53-1,IF(AND(AF53="Moderado",AG53="No Disminuye",AH53="Directamente"),DF53-1,IF(AND(AF53="Moderado",AG53="Directamente",AH53="No Disminuye"),DF53,DF53))))</f>
        <v>4</v>
      </c>
    </row>
    <row r="54" spans="1:111" ht="104.95" customHeight="1" x14ac:dyDescent="0.25">
      <c r="A54" s="468" t="s">
        <v>24</v>
      </c>
      <c r="B54" s="468" t="s">
        <v>27</v>
      </c>
      <c r="C54" s="468" t="s">
        <v>27</v>
      </c>
      <c r="D54" s="488" t="s">
        <v>219</v>
      </c>
      <c r="E54" s="489" t="s">
        <v>524</v>
      </c>
      <c r="F54" s="489" t="s">
        <v>525</v>
      </c>
      <c r="L54" s="481" t="s">
        <v>526</v>
      </c>
      <c r="M54" s="489" t="s">
        <v>527</v>
      </c>
      <c r="N54" s="483" t="s">
        <v>11</v>
      </c>
      <c r="O54" s="483" t="s">
        <v>14</v>
      </c>
      <c r="P54" s="483" t="str">
        <f>INDEX([6]Validacion!$C$15:$G$19,'Mapa de Riesgos'!CY54:CY57,'Mapa de Riesgos'!CZ54:CZ57)</f>
        <v>Alta</v>
      </c>
      <c r="Q54" s="116" t="s">
        <v>528</v>
      </c>
      <c r="R54" s="151" t="s">
        <v>158</v>
      </c>
      <c r="S54" s="152" t="s">
        <v>58</v>
      </c>
      <c r="T54" s="151" t="s">
        <v>59</v>
      </c>
      <c r="U54" s="151" t="s">
        <v>60</v>
      </c>
      <c r="V54" s="151" t="s">
        <v>61</v>
      </c>
      <c r="W54" s="151" t="s">
        <v>62</v>
      </c>
      <c r="X54" s="151" t="s">
        <v>75</v>
      </c>
      <c r="Y54" s="151" t="s">
        <v>63</v>
      </c>
      <c r="Z54" s="151">
        <f t="shared" si="0"/>
        <v>100</v>
      </c>
      <c r="AA54" s="151" t="str">
        <f t="shared" si="6"/>
        <v>Fuerte</v>
      </c>
      <c r="AB54" s="151" t="s">
        <v>141</v>
      </c>
      <c r="AC54" s="153">
        <f t="shared" si="2"/>
        <v>200</v>
      </c>
      <c r="AD54" s="154" t="str">
        <f t="shared" si="3"/>
        <v>Fuerte</v>
      </c>
      <c r="AE54" s="476">
        <f>(IF(AD54="Fuerte",100,IF(AD54="Moderado",50,0))+IF(AD55="Fuerte",100,IF(AD55="Moderado",50,0))+IF(AD56="Fuerte",100,IF(AD56="Moderado",50,0))+IF(AD57="Fuerte",100,IF(AD57="Moderado",50,0)))/4</f>
        <v>100</v>
      </c>
      <c r="AF54" s="483" t="str">
        <f>IF(AE54=100,"Fuerte",IF(OR(AE54=99,AE54&gt;=50),"Moderado","Débil"))</f>
        <v>Fuerte</v>
      </c>
      <c r="AG54" s="483" t="s">
        <v>150</v>
      </c>
      <c r="AH54" s="483" t="s">
        <v>152</v>
      </c>
      <c r="AI54" s="475" t="str">
        <f>VLOOKUP(IF(DE54=0,DE54+1,IF(DE54=-1,DE54+2,DE54)),[6]Validacion!$J$15:$K$19,2,FALSE)</f>
        <v>Rara Vez</v>
      </c>
      <c r="AJ54" s="483" t="str">
        <f>VLOOKUP(IF(DG54=0,DG54+1,DG54),[6]Validacion!$J$23:$K$27,2,FALSE)</f>
        <v>Mayor</v>
      </c>
      <c r="AK54" s="483" t="str">
        <f>INDEX([6]Validacion!$C$15:$G$19,IF(DE54=0,DE54+1,IF(DE54=-1,DE54+2,'Mapa de Riesgos'!DE54:DE57)),IF(DG54=0,DG54+1,'Mapa de Riesgos'!DG54:DG57))</f>
        <v>Alta</v>
      </c>
      <c r="AL54" s="483" t="s">
        <v>226</v>
      </c>
      <c r="AM54" s="116" t="s">
        <v>529</v>
      </c>
      <c r="AN54" s="116" t="s">
        <v>530</v>
      </c>
      <c r="AO54" s="116" t="s">
        <v>531</v>
      </c>
      <c r="AP54" s="84">
        <v>43467</v>
      </c>
      <c r="AQ54" s="84">
        <v>43830</v>
      </c>
      <c r="AR54" s="93" t="s">
        <v>532</v>
      </c>
      <c r="AS54" s="20"/>
      <c r="AT54" s="20"/>
      <c r="AU54" s="93"/>
      <c r="AV54" s="93"/>
      <c r="AW54" s="90"/>
      <c r="AX54" s="86"/>
      <c r="AY54" s="470"/>
      <c r="AZ54" s="94"/>
      <c r="BA54" s="470"/>
      <c r="BB54" s="91"/>
      <c r="BC54" s="91"/>
      <c r="BD54" s="119"/>
      <c r="BE54" s="119"/>
      <c r="BF54" s="119"/>
      <c r="BG54" s="119"/>
      <c r="BH54" s="119"/>
      <c r="BI54" s="119"/>
      <c r="BJ54" s="119"/>
      <c r="BK54" s="119"/>
      <c r="BL54" s="119"/>
      <c r="BM54" s="119"/>
      <c r="BN54" s="119"/>
      <c r="BO54" s="119"/>
      <c r="BP54" s="119"/>
      <c r="BQ54" s="119"/>
      <c r="BR54" s="119"/>
      <c r="BS54" s="119"/>
      <c r="BT54" s="119"/>
      <c r="BU54" s="119"/>
      <c r="BV54" s="119"/>
      <c r="BW54" s="119"/>
      <c r="BX54" s="119"/>
      <c r="BY54" s="119"/>
      <c r="BZ54" s="119"/>
      <c r="CA54" s="119"/>
      <c r="CB54" s="119"/>
      <c r="CC54" s="93"/>
      <c r="CD54" s="93"/>
      <c r="CE54" s="93"/>
      <c r="CF54" s="93"/>
      <c r="CG54" s="93"/>
      <c r="CH54" s="93"/>
      <c r="CI54" s="93"/>
      <c r="CJ54" s="93"/>
      <c r="CK54" s="93"/>
      <c r="CY54" s="470">
        <f>VLOOKUP(N54,[6]Validacion!$I$15:$M$19,2,FALSE)</f>
        <v>1</v>
      </c>
      <c r="CZ54" s="470">
        <f>VLOOKUP(O54,[6]Validacion!$I$23:$J$27,2,FALSE)</f>
        <v>4</v>
      </c>
      <c r="DD54" s="470">
        <f>VLOOKUP($N54,[6]Validacion!$I$15:$M$19,2,FALSE)</f>
        <v>1</v>
      </c>
      <c r="DE54" s="470">
        <f>IF(AF54="Fuerte",DD54-2,IF(AND(AF54="Moderado",AG54="Directamente",AH54="Directamente"),DD54-1,IF(AND(AF54="Moderado",AG54="No Disminuye",AH54="Directamente"),DD54,IF(AND(AF54="Moderado",AG54="Directamente",AH54="No Disminuye"),DD54-1,DD54))))</f>
        <v>-1</v>
      </c>
      <c r="DF54" s="470">
        <f>VLOOKUP($O54,[6]Validacion!$I$23:$J$27,2,FALSE)</f>
        <v>4</v>
      </c>
      <c r="DG54" s="473">
        <f>IF(AF54="Fuerte",DF54,IF(AND(AF54="Moderado",AG54="Directamente",AH54="Directamente"),DF54-1,IF(AND(AF54="Moderado",AG54="No Disminuye",AH54="Directamente"),DF54-1,IF(AND(AF54="Moderado",AG54="Directamente",AH54="No Disminuye"),DF54,DF54))))</f>
        <v>4</v>
      </c>
    </row>
    <row r="55" spans="1:111" ht="115.5" customHeight="1" x14ac:dyDescent="0.25">
      <c r="A55" s="468"/>
      <c r="B55" s="468"/>
      <c r="C55" s="468"/>
      <c r="D55" s="488"/>
      <c r="E55" s="489"/>
      <c r="F55" s="489"/>
      <c r="L55" s="481"/>
      <c r="M55" s="489"/>
      <c r="N55" s="483"/>
      <c r="O55" s="483"/>
      <c r="P55" s="483"/>
      <c r="Q55" s="116" t="s">
        <v>533</v>
      </c>
      <c r="R55" s="151" t="s">
        <v>158</v>
      </c>
      <c r="S55" s="152" t="s">
        <v>58</v>
      </c>
      <c r="T55" s="151" t="s">
        <v>59</v>
      </c>
      <c r="U55" s="151" t="s">
        <v>60</v>
      </c>
      <c r="V55" s="151" t="s">
        <v>61</v>
      </c>
      <c r="W55" s="151" t="s">
        <v>62</v>
      </c>
      <c r="X55" s="151" t="s">
        <v>75</v>
      </c>
      <c r="Y55" s="151" t="s">
        <v>63</v>
      </c>
      <c r="Z55" s="151">
        <f t="shared" si="0"/>
        <v>100</v>
      </c>
      <c r="AA55" s="151" t="str">
        <f t="shared" si="6"/>
        <v>Fuerte</v>
      </c>
      <c r="AB55" s="151" t="s">
        <v>141</v>
      </c>
      <c r="AC55" s="153">
        <f t="shared" si="2"/>
        <v>200</v>
      </c>
      <c r="AD55" s="154" t="str">
        <f t="shared" si="3"/>
        <v>Fuerte</v>
      </c>
      <c r="AE55" s="476"/>
      <c r="AF55" s="483"/>
      <c r="AG55" s="483"/>
      <c r="AH55" s="483"/>
      <c r="AI55" s="475"/>
      <c r="AJ55" s="483"/>
      <c r="AK55" s="483"/>
      <c r="AL55" s="483"/>
      <c r="AM55" s="116" t="s">
        <v>534</v>
      </c>
      <c r="AN55" s="116" t="s">
        <v>535</v>
      </c>
      <c r="AO55" s="116" t="s">
        <v>531</v>
      </c>
      <c r="AP55" s="84">
        <v>43467</v>
      </c>
      <c r="AQ55" s="84">
        <v>43830</v>
      </c>
      <c r="AR55" s="93" t="s">
        <v>536</v>
      </c>
      <c r="AS55" s="141"/>
      <c r="AT55" s="141"/>
      <c r="AU55" s="93"/>
      <c r="AV55" s="93"/>
      <c r="AW55" s="90"/>
      <c r="AX55" s="86"/>
      <c r="AY55" s="471"/>
      <c r="AZ55" s="95"/>
      <c r="BA55" s="471"/>
      <c r="BB55" s="99"/>
      <c r="BC55" s="99"/>
      <c r="BD55" s="119"/>
      <c r="BE55" s="119"/>
      <c r="BF55" s="119"/>
      <c r="BG55" s="119"/>
      <c r="BH55" s="119"/>
      <c r="BI55" s="119"/>
      <c r="BJ55" s="119"/>
      <c r="BK55" s="119"/>
      <c r="BL55" s="119"/>
      <c r="BM55" s="119"/>
      <c r="BN55" s="119"/>
      <c r="BO55" s="119"/>
      <c r="BP55" s="119"/>
      <c r="BQ55" s="119"/>
      <c r="BR55" s="119"/>
      <c r="BS55" s="119"/>
      <c r="BT55" s="119"/>
      <c r="BU55" s="119"/>
      <c r="BV55" s="119"/>
      <c r="BW55" s="119"/>
      <c r="BX55" s="119"/>
      <c r="BY55" s="119"/>
      <c r="BZ55" s="119"/>
      <c r="CA55" s="119"/>
      <c r="CB55" s="119"/>
      <c r="CC55" s="93"/>
      <c r="CD55" s="93"/>
      <c r="CE55" s="93"/>
      <c r="CF55" s="93"/>
      <c r="CG55" s="93"/>
      <c r="CH55" s="93"/>
      <c r="CI55" s="93"/>
      <c r="CJ55" s="93"/>
      <c r="CK55" s="93"/>
      <c r="CY55" s="471"/>
      <c r="CZ55" s="471"/>
      <c r="DD55" s="471"/>
      <c r="DE55" s="471"/>
      <c r="DF55" s="471"/>
      <c r="DG55" s="473"/>
    </row>
    <row r="56" spans="1:111" ht="92.25" customHeight="1" x14ac:dyDescent="0.25">
      <c r="A56" s="468"/>
      <c r="B56" s="468"/>
      <c r="C56" s="468"/>
      <c r="D56" s="488"/>
      <c r="E56" s="489"/>
      <c r="F56" s="489"/>
      <c r="L56" s="481"/>
      <c r="M56" s="489"/>
      <c r="N56" s="483"/>
      <c r="O56" s="483"/>
      <c r="P56" s="483"/>
      <c r="Q56" s="116" t="s">
        <v>537</v>
      </c>
      <c r="R56" s="151" t="s">
        <v>158</v>
      </c>
      <c r="S56" s="152" t="s">
        <v>58</v>
      </c>
      <c r="T56" s="151" t="s">
        <v>59</v>
      </c>
      <c r="U56" s="151" t="s">
        <v>60</v>
      </c>
      <c r="V56" s="151" t="s">
        <v>61</v>
      </c>
      <c r="W56" s="151" t="s">
        <v>62</v>
      </c>
      <c r="X56" s="151" t="s">
        <v>75</v>
      </c>
      <c r="Y56" s="151" t="s">
        <v>63</v>
      </c>
      <c r="Z56" s="151">
        <f t="shared" si="0"/>
        <v>100</v>
      </c>
      <c r="AA56" s="151" t="str">
        <f t="shared" si="6"/>
        <v>Fuerte</v>
      </c>
      <c r="AB56" s="151" t="s">
        <v>141</v>
      </c>
      <c r="AC56" s="153">
        <f t="shared" si="2"/>
        <v>200</v>
      </c>
      <c r="AD56" s="154" t="str">
        <f t="shared" si="3"/>
        <v>Fuerte</v>
      </c>
      <c r="AE56" s="476"/>
      <c r="AF56" s="483"/>
      <c r="AG56" s="483"/>
      <c r="AH56" s="483"/>
      <c r="AI56" s="475"/>
      <c r="AJ56" s="483"/>
      <c r="AK56" s="483"/>
      <c r="AL56" s="483"/>
      <c r="AM56" s="116" t="s">
        <v>538</v>
      </c>
      <c r="AN56" s="116" t="s">
        <v>539</v>
      </c>
      <c r="AO56" s="116" t="s">
        <v>531</v>
      </c>
      <c r="AP56" s="84">
        <v>43467</v>
      </c>
      <c r="AQ56" s="84">
        <v>43830</v>
      </c>
      <c r="AR56" s="93" t="s">
        <v>540</v>
      </c>
      <c r="AS56" s="484"/>
      <c r="AT56" s="486"/>
      <c r="AU56" s="93"/>
      <c r="AV56" s="93"/>
      <c r="AW56" s="90"/>
      <c r="AX56" s="86"/>
      <c r="AY56" s="471"/>
      <c r="AZ56" s="95"/>
      <c r="BA56" s="471"/>
      <c r="BB56" s="99"/>
      <c r="BC56" s="99"/>
      <c r="BD56" s="119"/>
      <c r="BE56" s="119"/>
      <c r="BF56" s="119"/>
      <c r="BG56" s="119"/>
      <c r="BH56" s="119"/>
      <c r="BI56" s="119"/>
      <c r="BJ56" s="119"/>
      <c r="BK56" s="119"/>
      <c r="BL56" s="119"/>
      <c r="BM56" s="119"/>
      <c r="BN56" s="119"/>
      <c r="BO56" s="119"/>
      <c r="BP56" s="119"/>
      <c r="BQ56" s="119"/>
      <c r="BR56" s="119"/>
      <c r="BS56" s="119"/>
      <c r="BT56" s="119"/>
      <c r="BU56" s="119"/>
      <c r="BV56" s="119"/>
      <c r="BW56" s="119"/>
      <c r="BX56" s="119"/>
      <c r="BY56" s="119"/>
      <c r="BZ56" s="119"/>
      <c r="CA56" s="119"/>
      <c r="CB56" s="119"/>
      <c r="CC56" s="93"/>
      <c r="CD56" s="93"/>
      <c r="CE56" s="93"/>
      <c r="CF56" s="93"/>
      <c r="CG56" s="93"/>
      <c r="CH56" s="93"/>
      <c r="CI56" s="93"/>
      <c r="CJ56" s="93"/>
      <c r="CK56" s="93"/>
      <c r="CY56" s="471"/>
      <c r="CZ56" s="471"/>
      <c r="DD56" s="471"/>
      <c r="DE56" s="471"/>
      <c r="DF56" s="471"/>
      <c r="DG56" s="473"/>
    </row>
    <row r="57" spans="1:111" ht="84.25" customHeight="1" x14ac:dyDescent="0.25">
      <c r="A57" s="468"/>
      <c r="B57" s="468"/>
      <c r="C57" s="468"/>
      <c r="D57" s="488"/>
      <c r="E57" s="489"/>
      <c r="F57" s="489"/>
      <c r="L57" s="481"/>
      <c r="M57" s="489"/>
      <c r="N57" s="483"/>
      <c r="O57" s="483"/>
      <c r="P57" s="483"/>
      <c r="Q57" s="116" t="s">
        <v>541</v>
      </c>
      <c r="R57" s="151" t="s">
        <v>158</v>
      </c>
      <c r="S57" s="152" t="s">
        <v>58</v>
      </c>
      <c r="T57" s="151" t="s">
        <v>59</v>
      </c>
      <c r="U57" s="151" t="s">
        <v>60</v>
      </c>
      <c r="V57" s="151" t="s">
        <v>61</v>
      </c>
      <c r="W57" s="151" t="s">
        <v>62</v>
      </c>
      <c r="X57" s="151" t="s">
        <v>75</v>
      </c>
      <c r="Y57" s="151" t="s">
        <v>63</v>
      </c>
      <c r="Z57" s="151">
        <f t="shared" si="0"/>
        <v>100</v>
      </c>
      <c r="AA57" s="151" t="str">
        <f t="shared" si="6"/>
        <v>Fuerte</v>
      </c>
      <c r="AB57" s="151" t="s">
        <v>141</v>
      </c>
      <c r="AC57" s="153">
        <f t="shared" si="2"/>
        <v>200</v>
      </c>
      <c r="AD57" s="154" t="str">
        <f t="shared" si="3"/>
        <v>Fuerte</v>
      </c>
      <c r="AE57" s="476"/>
      <c r="AF57" s="483"/>
      <c r="AG57" s="483"/>
      <c r="AH57" s="483"/>
      <c r="AI57" s="475"/>
      <c r="AJ57" s="483"/>
      <c r="AK57" s="483"/>
      <c r="AL57" s="483"/>
      <c r="AM57" s="116" t="s">
        <v>542</v>
      </c>
      <c r="AN57" s="116" t="s">
        <v>543</v>
      </c>
      <c r="AO57" s="116" t="s">
        <v>531</v>
      </c>
      <c r="AP57" s="84">
        <v>43467</v>
      </c>
      <c r="AQ57" s="84">
        <v>43830</v>
      </c>
      <c r="AR57" s="93" t="s">
        <v>544</v>
      </c>
      <c r="AS57" s="485"/>
      <c r="AT57" s="487"/>
      <c r="AU57" s="93"/>
      <c r="AV57" s="93"/>
      <c r="AW57" s="90"/>
      <c r="AX57" s="86"/>
      <c r="AY57" s="472"/>
      <c r="AZ57" s="96"/>
      <c r="BA57" s="472"/>
      <c r="BB57" s="92"/>
      <c r="BC57" s="92"/>
      <c r="BD57" s="119"/>
      <c r="BE57" s="119"/>
      <c r="BF57" s="119"/>
      <c r="BG57" s="119"/>
      <c r="BH57" s="119"/>
      <c r="BI57" s="119"/>
      <c r="BJ57" s="119"/>
      <c r="BK57" s="119"/>
      <c r="BL57" s="119"/>
      <c r="BM57" s="119"/>
      <c r="BN57" s="119"/>
      <c r="BO57" s="119"/>
      <c r="BP57" s="119"/>
      <c r="BQ57" s="119"/>
      <c r="BR57" s="119"/>
      <c r="BS57" s="119"/>
      <c r="BT57" s="119"/>
      <c r="BU57" s="119"/>
      <c r="BV57" s="119"/>
      <c r="BW57" s="119"/>
      <c r="BX57" s="119"/>
      <c r="BY57" s="119"/>
      <c r="BZ57" s="119"/>
      <c r="CA57" s="119"/>
      <c r="CB57" s="119"/>
      <c r="CC57" s="93"/>
      <c r="CD57" s="93"/>
      <c r="CE57" s="93"/>
      <c r="CF57" s="93"/>
      <c r="CG57" s="93"/>
      <c r="CH57" s="93"/>
      <c r="CI57" s="93"/>
      <c r="CJ57" s="93"/>
      <c r="CK57" s="93"/>
      <c r="CM57" s="125"/>
      <c r="CY57" s="472"/>
      <c r="CZ57" s="472"/>
      <c r="DD57" s="471"/>
      <c r="DE57" s="471"/>
      <c r="DF57" s="471"/>
      <c r="DG57" s="473"/>
    </row>
    <row r="58" spans="1:111" ht="129.25" customHeight="1" x14ac:dyDescent="0.25">
      <c r="A58" s="468" t="s">
        <v>53</v>
      </c>
      <c r="B58" s="468" t="s">
        <v>27</v>
      </c>
      <c r="C58" s="468" t="s">
        <v>27</v>
      </c>
      <c r="D58" s="482" t="s">
        <v>220</v>
      </c>
      <c r="E58" s="468" t="s">
        <v>545</v>
      </c>
      <c r="F58" s="468" t="s">
        <v>546</v>
      </c>
      <c r="L58" s="468" t="s">
        <v>547</v>
      </c>
      <c r="M58" s="481" t="s">
        <v>548</v>
      </c>
      <c r="N58" s="475" t="s">
        <v>9</v>
      </c>
      <c r="O58" s="475" t="s">
        <v>14</v>
      </c>
      <c r="P58" s="475" t="str">
        <f>INDEX([6]Validacion!$C$15:$G$19,'Mapa de Riesgos'!CY58:CY59,'Mapa de Riesgos'!CZ58:CZ59)</f>
        <v>Extrema</v>
      </c>
      <c r="Q58" s="93" t="s">
        <v>549</v>
      </c>
      <c r="R58" s="90" t="s">
        <v>158</v>
      </c>
      <c r="S58" s="106" t="s">
        <v>58</v>
      </c>
      <c r="T58" s="106" t="s">
        <v>59</v>
      </c>
      <c r="U58" s="106" t="s">
        <v>60</v>
      </c>
      <c r="V58" s="106" t="s">
        <v>61</v>
      </c>
      <c r="W58" s="106" t="s">
        <v>62</v>
      </c>
      <c r="X58" s="106" t="s">
        <v>75</v>
      </c>
      <c r="Y58" s="106" t="s">
        <v>63</v>
      </c>
      <c r="Z58" s="90">
        <f t="shared" si="0"/>
        <v>100</v>
      </c>
      <c r="AA58" s="90" t="str">
        <f>IF(Z58&gt;=96,"Fuerte",IF(OR(Z58=95,Z58&gt;=86),"Moderado","Débil"))</f>
        <v>Fuerte</v>
      </c>
      <c r="AB58" s="90" t="s">
        <v>141</v>
      </c>
      <c r="AC58" s="21">
        <f t="shared" si="2"/>
        <v>200</v>
      </c>
      <c r="AD58" s="21" t="str">
        <f t="shared" si="3"/>
        <v>Fuerte</v>
      </c>
      <c r="AE58" s="475">
        <f>(IF(AD58="Fuerte",100,IF(AD58="Moderado",50,0))+IF(AD59="Fuerte",100,IF(AD59="Moderado",50,0)))/2</f>
        <v>100</v>
      </c>
      <c r="AF58" s="475" t="str">
        <f>IF(AE58=100,"Fuerte",IF(OR(AE58=99,AE58&gt;=50),"Moderado","Débil"))</f>
        <v>Fuerte</v>
      </c>
      <c r="AG58" s="475" t="s">
        <v>150</v>
      </c>
      <c r="AH58" s="475" t="s">
        <v>152</v>
      </c>
      <c r="AI58" s="475" t="str">
        <f>VLOOKUP(IF(DE58=0,DE58+1,DE58),[6]Validacion!$J$15:$K$19,2,FALSE)</f>
        <v>Rara Vez</v>
      </c>
      <c r="AJ58" s="475" t="str">
        <f>VLOOKUP(IF(DG58=0,DG58+1,DG58),[6]Validacion!$J$23:$K$27,2,FALSE)</f>
        <v>Mayor</v>
      </c>
      <c r="AK58" s="475" t="str">
        <f>INDEX([6]Validacion!$C$15:$G$19,IF(DE58=0,DE58+1,'Mapa de Riesgos'!DE58:DE59),IF(DG58=0,DG58+1,'Mapa de Riesgos'!DG58:DG59))</f>
        <v>Alta</v>
      </c>
      <c r="AL58" s="475" t="s">
        <v>226</v>
      </c>
      <c r="AM58" s="116" t="s">
        <v>550</v>
      </c>
      <c r="AN58" s="93" t="s">
        <v>551</v>
      </c>
      <c r="AO58" s="93" t="s">
        <v>552</v>
      </c>
      <c r="AP58" s="84">
        <v>43467</v>
      </c>
      <c r="AQ58" s="84">
        <v>43830</v>
      </c>
      <c r="AR58" s="93" t="s">
        <v>553</v>
      </c>
      <c r="AS58" s="20"/>
      <c r="AT58" s="20"/>
      <c r="AU58" s="93"/>
      <c r="AV58" s="93"/>
      <c r="AW58" s="121"/>
      <c r="AX58" s="86"/>
      <c r="AY58" s="479"/>
      <c r="AZ58" s="155"/>
      <c r="BA58" s="470"/>
      <c r="BB58" s="91"/>
      <c r="BC58" s="91"/>
      <c r="BD58" s="119"/>
      <c r="BE58" s="119"/>
      <c r="BF58" s="119"/>
      <c r="BG58" s="119"/>
      <c r="BH58" s="119"/>
      <c r="BI58" s="119"/>
      <c r="BJ58" s="119"/>
      <c r="BK58" s="119"/>
      <c r="BL58" s="119"/>
      <c r="BM58" s="119"/>
      <c r="BN58" s="119"/>
      <c r="BO58" s="119"/>
      <c r="BP58" s="119"/>
      <c r="BQ58" s="119"/>
      <c r="BR58" s="119"/>
      <c r="BS58" s="119"/>
      <c r="BT58" s="119"/>
      <c r="BU58" s="119"/>
      <c r="BV58" s="119"/>
      <c r="BW58" s="119"/>
      <c r="BX58" s="119"/>
      <c r="BY58" s="119"/>
      <c r="BZ58" s="119"/>
      <c r="CA58" s="119"/>
      <c r="CB58" s="119"/>
      <c r="CC58" s="93"/>
      <c r="CD58" s="93"/>
      <c r="CE58" s="93"/>
      <c r="CF58" s="93"/>
      <c r="CG58" s="93"/>
      <c r="CH58" s="93"/>
      <c r="CI58" s="93"/>
      <c r="CJ58" s="93"/>
      <c r="CK58" s="93"/>
      <c r="CY58" s="470">
        <f>VLOOKUP(N58,[6]Validacion!$I$15:$M$19,2,FALSE)</f>
        <v>3</v>
      </c>
      <c r="CZ58" s="470">
        <f>VLOOKUP(O58,[6]Validacion!$I$23:$J$27,2,FALSE)</f>
        <v>4</v>
      </c>
      <c r="DD58" s="470">
        <f>VLOOKUP($N58,[6]Validacion!$I$15:$M$19,2,FALSE)</f>
        <v>3</v>
      </c>
      <c r="DE58" s="470">
        <f>IF(AF58="Fuerte",DD58-2,IF(AND(AF58="Moderado",AG58="Directamente",AH58="Directamente"),DD58-1,IF(AND(AF58="Moderado",AG58="No Disminuye",AH58="Directamente"),DD58,IF(AND(AF58="Moderado",AG58="Directamente",AH58="No Disminuye"),DD58-1,DD58))))</f>
        <v>1</v>
      </c>
      <c r="DF58" s="470">
        <f>VLOOKUP($O58,[6]Validacion!$I$23:$J$27,2,FALSE)</f>
        <v>4</v>
      </c>
      <c r="DG58" s="473">
        <f>IF(AF58="Fuerte",DF58,IF(AND(AF58="Moderado",AG58="Directamente",AH58="Directamente"),DF58-1,IF(AND(AF58="Moderado",AG58="No Disminuye",AH58="Directamente"),DF58-1,IF(AND(AF58="Moderado",AG58="Directamente",AH58="No Disminuye"),DF58,DF58))))</f>
        <v>4</v>
      </c>
    </row>
    <row r="59" spans="1:111" ht="129.25" customHeight="1" thickBot="1" x14ac:dyDescent="0.3">
      <c r="A59" s="468"/>
      <c r="B59" s="468"/>
      <c r="C59" s="468"/>
      <c r="D59" s="482"/>
      <c r="E59" s="468"/>
      <c r="F59" s="468"/>
      <c r="L59" s="468"/>
      <c r="M59" s="481"/>
      <c r="N59" s="475"/>
      <c r="O59" s="475"/>
      <c r="P59" s="475"/>
      <c r="Q59" s="93" t="s">
        <v>554</v>
      </c>
      <c r="R59" s="90" t="s">
        <v>158</v>
      </c>
      <c r="S59" s="106" t="s">
        <v>58</v>
      </c>
      <c r="T59" s="106" t="s">
        <v>59</v>
      </c>
      <c r="U59" s="106" t="s">
        <v>60</v>
      </c>
      <c r="V59" s="106" t="s">
        <v>61</v>
      </c>
      <c r="W59" s="106" t="s">
        <v>62</v>
      </c>
      <c r="X59" s="106" t="s">
        <v>75</v>
      </c>
      <c r="Y59" s="106" t="s">
        <v>63</v>
      </c>
      <c r="Z59" s="90">
        <f t="shared" si="0"/>
        <v>100</v>
      </c>
      <c r="AA59" s="90" t="str">
        <f>IF(Z59&gt;=96,"Fuerte",IF(OR(Z59=95,Z59&gt;=86),"Moderado","Débil"))</f>
        <v>Fuerte</v>
      </c>
      <c r="AB59" s="90" t="s">
        <v>141</v>
      </c>
      <c r="AC59" s="21">
        <f t="shared" si="2"/>
        <v>200</v>
      </c>
      <c r="AD59" s="21" t="str">
        <f t="shared" si="3"/>
        <v>Fuerte</v>
      </c>
      <c r="AE59" s="475"/>
      <c r="AF59" s="475"/>
      <c r="AG59" s="475"/>
      <c r="AH59" s="475"/>
      <c r="AI59" s="475"/>
      <c r="AJ59" s="475"/>
      <c r="AK59" s="475"/>
      <c r="AL59" s="475"/>
      <c r="AM59" s="116" t="s">
        <v>555</v>
      </c>
      <c r="AN59" s="93" t="s">
        <v>556</v>
      </c>
      <c r="AO59" s="93" t="s">
        <v>552</v>
      </c>
      <c r="AP59" s="84">
        <v>43467</v>
      </c>
      <c r="AQ59" s="84">
        <v>43830</v>
      </c>
      <c r="AR59" s="93" t="s">
        <v>356</v>
      </c>
      <c r="AS59" s="156"/>
      <c r="AT59" s="156"/>
      <c r="AU59" s="93"/>
      <c r="AV59" s="93"/>
      <c r="AW59" s="139"/>
      <c r="AX59" s="86"/>
      <c r="AY59" s="480"/>
      <c r="AZ59" s="157"/>
      <c r="BA59" s="472"/>
      <c r="BB59" s="92"/>
      <c r="BC59" s="92"/>
      <c r="BD59" s="119"/>
      <c r="BE59" s="119"/>
      <c r="BF59" s="119"/>
      <c r="BG59" s="119"/>
      <c r="BH59" s="119"/>
      <c r="BI59" s="119"/>
      <c r="BJ59" s="119"/>
      <c r="BK59" s="119"/>
      <c r="BL59" s="119"/>
      <c r="BM59" s="119"/>
      <c r="BN59" s="119"/>
      <c r="BO59" s="119"/>
      <c r="BP59" s="119"/>
      <c r="BQ59" s="119"/>
      <c r="BR59" s="119"/>
      <c r="BS59" s="119"/>
      <c r="BT59" s="119"/>
      <c r="BU59" s="119"/>
      <c r="BV59" s="119"/>
      <c r="BW59" s="119"/>
      <c r="BX59" s="119"/>
      <c r="BY59" s="119"/>
      <c r="BZ59" s="119"/>
      <c r="CA59" s="119"/>
      <c r="CB59" s="119"/>
      <c r="CC59" s="93"/>
      <c r="CD59" s="93"/>
      <c r="CE59" s="93"/>
      <c r="CF59" s="93"/>
      <c r="CG59" s="93"/>
      <c r="CH59" s="93"/>
      <c r="CI59" s="93"/>
      <c r="CJ59" s="93"/>
      <c r="CK59" s="93"/>
      <c r="CY59" s="472"/>
      <c r="CZ59" s="472"/>
      <c r="DD59" s="471"/>
      <c r="DE59" s="471"/>
      <c r="DF59" s="471"/>
      <c r="DG59" s="473"/>
    </row>
    <row r="60" spans="1:111" ht="174.25" customHeight="1" thickBot="1" x14ac:dyDescent="0.3">
      <c r="A60" s="468" t="s">
        <v>26</v>
      </c>
      <c r="B60" s="468" t="s">
        <v>196</v>
      </c>
      <c r="C60" s="468" t="s">
        <v>196</v>
      </c>
      <c r="D60" s="477" t="s">
        <v>156</v>
      </c>
      <c r="E60" s="468" t="s">
        <v>557</v>
      </c>
      <c r="F60" s="478" t="s">
        <v>558</v>
      </c>
      <c r="L60" s="478" t="s">
        <v>559</v>
      </c>
      <c r="M60" s="478" t="s">
        <v>560</v>
      </c>
      <c r="N60" s="475" t="s">
        <v>9</v>
      </c>
      <c r="O60" s="475" t="s">
        <v>14</v>
      </c>
      <c r="P60" s="475" t="str">
        <f>INDEX([6]Validacion!$C$15:$G$19,'Mapa de Riesgos'!CY60:CY62,'Mapa de Riesgos'!CZ60:CZ62)</f>
        <v>Extrema</v>
      </c>
      <c r="Q60" s="116" t="s">
        <v>561</v>
      </c>
      <c r="R60" s="90" t="s">
        <v>158</v>
      </c>
      <c r="S60" s="90" t="s">
        <v>58</v>
      </c>
      <c r="T60" s="90" t="s">
        <v>59</v>
      </c>
      <c r="U60" s="90" t="s">
        <v>60</v>
      </c>
      <c r="V60" s="90" t="s">
        <v>61</v>
      </c>
      <c r="W60" s="90" t="s">
        <v>62</v>
      </c>
      <c r="X60" s="90" t="s">
        <v>75</v>
      </c>
      <c r="Y60" s="90" t="s">
        <v>63</v>
      </c>
      <c r="Z60" s="90">
        <f>IF(S60="Asignado",15,0)+IF(T60="Adecuado",15,0)+IF(U60="Oportuna",15,0)+IF(V60="Prevenir",15,IF(V60="Detectar",10,0))+IF(W60="Confiable",15,0)+IF(X60="Se investigan y resuelven oportunamente",15,0)+IF(Y60="Completa",10,IF(Y60="Incompleta",5,0))</f>
        <v>100</v>
      </c>
      <c r="AA60" s="90" t="str">
        <f t="shared" si="6"/>
        <v>Fuerte</v>
      </c>
      <c r="AB60" s="90" t="s">
        <v>141</v>
      </c>
      <c r="AC60" s="21">
        <f t="shared" si="2"/>
        <v>200</v>
      </c>
      <c r="AD60" s="114" t="str">
        <f>IF(AND(AA60="Moderado",AB60="Moderado",AC60=100),"Moderado",IF(AC60=200,"Fuerte",IF(OR(AC60=150,),"Moderado","Débil")))</f>
        <v>Fuerte</v>
      </c>
      <c r="AE60" s="476">
        <f>(IF(AD60="Fuerte",100,IF(AD60="Moderado",50,0))+IF(AD61="Fuerte",100,IF(AD61="Moderado",50,0))+IF(AD62="Fuerte",100,IF(AD62="Moderado",50,0)))/3</f>
        <v>100</v>
      </c>
      <c r="AF60" s="475" t="str">
        <f>IF(AE60=100,"Fuerte",IF(OR(AE60=99,AE60&gt;=50),"Moderado","Débil"))</f>
        <v>Fuerte</v>
      </c>
      <c r="AG60" s="475" t="s">
        <v>150</v>
      </c>
      <c r="AH60" s="475" t="s">
        <v>152</v>
      </c>
      <c r="AI60" s="475" t="str">
        <f>VLOOKUP(IF(DE60=0,DE60+1,DE60),[6]Validacion!$J$15:$K$19,2,FALSE)</f>
        <v>Rara Vez</v>
      </c>
      <c r="AJ60" s="475" t="str">
        <f>VLOOKUP(IF(DG60=0,DG60+1,DG60),[6]Validacion!$J$23:$K$27,2,FALSE)</f>
        <v>Mayor</v>
      </c>
      <c r="AK60" s="475" t="str">
        <f>INDEX([6]Validacion!$C$15:$G$19,IF(DE60=0,DE60+1,'Mapa de Riesgos'!DE60:DE62),IF(DG60=0,DG60+1,'Mapa de Riesgos'!DG60:DG62))</f>
        <v>Alta</v>
      </c>
      <c r="AL60" s="475" t="s">
        <v>226</v>
      </c>
      <c r="AM60" s="93" t="s">
        <v>562</v>
      </c>
      <c r="AN60" s="93" t="s">
        <v>563</v>
      </c>
      <c r="AO60" s="93" t="s">
        <v>26</v>
      </c>
      <c r="AP60" s="84">
        <v>43467</v>
      </c>
      <c r="AQ60" s="84">
        <v>43830</v>
      </c>
      <c r="AR60" s="93" t="s">
        <v>564</v>
      </c>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W60" s="37"/>
      <c r="CY60" s="470">
        <f>VLOOKUP($N60,[6]Validacion!$I$15:$M$19,2,FALSE)</f>
        <v>3</v>
      </c>
      <c r="CZ60" s="470">
        <f>VLOOKUP($O60,[6]Validacion!$I$23:$J$27,2,FALSE)</f>
        <v>4</v>
      </c>
      <c r="DD60" s="470">
        <f>VLOOKUP($N60,[6]Validacion!$I$15:$M$19,2,FALSE)</f>
        <v>3</v>
      </c>
      <c r="DE60" s="470">
        <f>IF(AF60="Fuerte",DD60-2,IF(AND(AF60="Moderado",AG60="Directamente",AH60="Directamente"),DD60-1,IF(AND(AF60="Moderado",AG60="No Disminuye",AH60="Directamente"),DD60,IF(AND(AF60="Moderado",AG60="Directamente",AH60="No Disminuye"),DD60-1,DD60))))</f>
        <v>1</v>
      </c>
      <c r="DF60" s="470">
        <f>VLOOKUP($O60,[6]Validacion!$I$23:$J$27,2,FALSE)</f>
        <v>4</v>
      </c>
      <c r="DG60" s="473">
        <f>IF(AF60="Fuerte",DF60,IF(AND(AF60="Moderado",AG60="Directamente",AH60="Directamente"),DF60-1,IF(AND(AF60="Moderado",AG60="No Disminuye",AH60="Directamente"),DF60-1,IF(AND(AF60="Moderado",AG60="Directamente",AH60="No Disminuye"),DF60,DF60))))</f>
        <v>4</v>
      </c>
    </row>
    <row r="61" spans="1:111" ht="145.55000000000001" customHeight="1" x14ac:dyDescent="0.25">
      <c r="A61" s="468"/>
      <c r="B61" s="468"/>
      <c r="C61" s="468"/>
      <c r="D61" s="477"/>
      <c r="E61" s="468"/>
      <c r="F61" s="478"/>
      <c r="L61" s="478"/>
      <c r="M61" s="478"/>
      <c r="N61" s="475"/>
      <c r="O61" s="475"/>
      <c r="P61" s="475"/>
      <c r="Q61" s="116" t="s">
        <v>565</v>
      </c>
      <c r="R61" s="90" t="s">
        <v>158</v>
      </c>
      <c r="S61" s="90" t="s">
        <v>58</v>
      </c>
      <c r="T61" s="90" t="s">
        <v>59</v>
      </c>
      <c r="U61" s="90" t="s">
        <v>60</v>
      </c>
      <c r="V61" s="90" t="s">
        <v>61</v>
      </c>
      <c r="W61" s="90" t="s">
        <v>62</v>
      </c>
      <c r="X61" s="90" t="s">
        <v>75</v>
      </c>
      <c r="Y61" s="90" t="s">
        <v>63</v>
      </c>
      <c r="Z61" s="90">
        <f t="shared" ref="Z61" si="7">IF(S61="Asignado",15,0)+IF(T61="Adecuado",15,0)+IF(U61="Oportuna",15,0)+IF(V61="Prevenir",15,IF(V61="Detectar",10,0))+IF(W61="Confiable",15,0)+IF(X61="Se investigan y resuelven oportunamente",15,0)+IF(Y61="Completa",10,IF(Y61="Incompleta",5,0))</f>
        <v>100</v>
      </c>
      <c r="AA61" s="90" t="str">
        <f t="shared" si="6"/>
        <v>Fuerte</v>
      </c>
      <c r="AB61" s="90" t="s">
        <v>141</v>
      </c>
      <c r="AC61" s="21">
        <f t="shared" si="2"/>
        <v>200</v>
      </c>
      <c r="AD61" s="114" t="str">
        <f>IF(AND(AA61="Moderado",AB61="Moderado",AC61=100),"Moderado",IF(AC61=200,"Fuerte",IF(OR(AC61=150,),"Moderado","Débil")))</f>
        <v>Fuerte</v>
      </c>
      <c r="AE61" s="476"/>
      <c r="AF61" s="475"/>
      <c r="AG61" s="475"/>
      <c r="AH61" s="475"/>
      <c r="AI61" s="475"/>
      <c r="AJ61" s="475"/>
      <c r="AK61" s="475"/>
      <c r="AL61" s="475"/>
      <c r="AM61" s="93" t="s">
        <v>566</v>
      </c>
      <c r="AN61" s="93" t="s">
        <v>556</v>
      </c>
      <c r="AO61" s="93" t="s">
        <v>26</v>
      </c>
      <c r="AP61" s="84">
        <v>43467</v>
      </c>
      <c r="AQ61" s="84">
        <v>43830</v>
      </c>
      <c r="AR61" s="93" t="s">
        <v>567</v>
      </c>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W61" s="158"/>
      <c r="CY61" s="471"/>
      <c r="CZ61" s="471"/>
      <c r="DD61" s="471"/>
      <c r="DE61" s="471"/>
      <c r="DF61" s="471"/>
      <c r="DG61" s="473"/>
    </row>
    <row r="62" spans="1:111" ht="82.55" customHeight="1" x14ac:dyDescent="0.25">
      <c r="A62" s="468"/>
      <c r="B62" s="468"/>
      <c r="C62" s="468"/>
      <c r="D62" s="477"/>
      <c r="E62" s="468"/>
      <c r="F62" s="478"/>
      <c r="L62" s="478"/>
      <c r="M62" s="478"/>
      <c r="N62" s="475"/>
      <c r="O62" s="475"/>
      <c r="P62" s="475"/>
      <c r="Q62" s="93" t="s">
        <v>568</v>
      </c>
      <c r="R62" s="90" t="s">
        <v>158</v>
      </c>
      <c r="S62" s="90" t="s">
        <v>58</v>
      </c>
      <c r="T62" s="90" t="s">
        <v>59</v>
      </c>
      <c r="U62" s="90" t="s">
        <v>60</v>
      </c>
      <c r="V62" s="90" t="s">
        <v>61</v>
      </c>
      <c r="W62" s="90" t="s">
        <v>62</v>
      </c>
      <c r="X62" s="90" t="s">
        <v>75</v>
      </c>
      <c r="Y62" s="90" t="s">
        <v>63</v>
      </c>
      <c r="Z62" s="90">
        <f>IF(S62="Asignado",15,0)+IF(T62="Adecuado",15,0)+IF(U62="Oportuna",15,0)+IF(V62="Prevenir",15,IF(V62="Detectar",10,0))+IF(W62="Confiable",15,0)+IF(X62="Se investigan y resuelven oportunamente",15,0)+IF(Y62="Completa",10,IF(Y62="Incompleta",5,0))</f>
        <v>100</v>
      </c>
      <c r="AA62" s="90" t="str">
        <f t="shared" si="6"/>
        <v>Fuerte</v>
      </c>
      <c r="AB62" s="90" t="s">
        <v>141</v>
      </c>
      <c r="AC62" s="21">
        <f t="shared" si="2"/>
        <v>200</v>
      </c>
      <c r="AD62" s="114" t="str">
        <f t="shared" ref="AD62" si="8">IF(AND(AA62="Moderado",AB62="Moderado",AC62=100),"Moderado",IF(AC62=200,"Fuerte",IF(OR(AC62=150,),"Moderado","Débil")))</f>
        <v>Fuerte</v>
      </c>
      <c r="AE62" s="476"/>
      <c r="AF62" s="475"/>
      <c r="AG62" s="475"/>
      <c r="AH62" s="475"/>
      <c r="AI62" s="475"/>
      <c r="AJ62" s="475"/>
      <c r="AK62" s="475"/>
      <c r="AL62" s="475"/>
      <c r="AM62" s="93" t="s">
        <v>569</v>
      </c>
      <c r="AN62" s="93" t="s">
        <v>570</v>
      </c>
      <c r="AO62" s="93" t="s">
        <v>26</v>
      </c>
      <c r="AP62" s="84">
        <v>43467</v>
      </c>
      <c r="AQ62" s="84">
        <v>43830</v>
      </c>
      <c r="AR62" s="93" t="s">
        <v>571</v>
      </c>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Y62" s="472"/>
      <c r="CZ62" s="472"/>
      <c r="DD62" s="472"/>
      <c r="DE62" s="472"/>
      <c r="DF62" s="472"/>
      <c r="DG62" s="473"/>
    </row>
    <row r="63" spans="1:111" ht="26.5" customHeight="1" x14ac:dyDescent="0.25"/>
    <row r="64" spans="1:111" ht="26.5" customHeight="1" x14ac:dyDescent="0.25"/>
    <row r="65" spans="1:129" ht="32.950000000000003" customHeight="1" x14ac:dyDescent="0.25">
      <c r="D65" s="474" t="s">
        <v>42</v>
      </c>
      <c r="E65" s="474"/>
      <c r="F65" s="474"/>
      <c r="L65" s="14"/>
      <c r="M65" s="15"/>
    </row>
    <row r="66" spans="1:129" s="102" customFormat="1" ht="32.950000000000003" customHeight="1" x14ac:dyDescent="0.25">
      <c r="A66" s="8"/>
      <c r="B66" s="8"/>
      <c r="C66" s="8"/>
      <c r="D66" s="9" t="s">
        <v>43</v>
      </c>
      <c r="E66" s="9" t="s">
        <v>44</v>
      </c>
      <c r="F66" s="9" t="s">
        <v>45</v>
      </c>
      <c r="G66" s="11"/>
      <c r="H66" s="11"/>
      <c r="I66" s="11"/>
      <c r="J66" s="11"/>
      <c r="K66" s="11"/>
      <c r="M66" s="15"/>
      <c r="Q66" s="8"/>
      <c r="R66" s="8"/>
      <c r="S66" s="8"/>
      <c r="T66" s="8"/>
      <c r="U66" s="8"/>
      <c r="V66" s="8"/>
      <c r="W66" s="8"/>
      <c r="X66" s="8"/>
      <c r="Y66" s="8"/>
      <c r="Z66" s="8"/>
      <c r="AA66" s="8"/>
      <c r="AB66" s="8"/>
      <c r="AF66" s="8"/>
      <c r="AG66" s="8"/>
      <c r="AH66" s="8"/>
      <c r="AL66" s="8"/>
      <c r="AM66" s="8"/>
      <c r="AN66" s="8"/>
      <c r="AO66" s="11"/>
      <c r="AR66" s="8"/>
      <c r="AS66" s="11"/>
      <c r="AT66" s="11"/>
      <c r="AU66" s="8"/>
      <c r="AV66" s="8"/>
      <c r="AW66" s="8"/>
      <c r="AX66" s="8"/>
      <c r="AY66" s="8"/>
      <c r="AZ66" s="8"/>
      <c r="BA66" s="8"/>
      <c r="BB66" s="11"/>
      <c r="BC66" s="11"/>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row>
    <row r="67" spans="1:129" s="102" customFormat="1" ht="54" customHeight="1" x14ac:dyDescent="0.25">
      <c r="A67" s="8"/>
      <c r="B67" s="8"/>
      <c r="C67" s="8"/>
      <c r="D67" s="10">
        <v>1</v>
      </c>
      <c r="E67" s="13" t="s">
        <v>225</v>
      </c>
      <c r="F67" s="10" t="s">
        <v>224</v>
      </c>
      <c r="G67" s="11"/>
      <c r="H67" s="11"/>
      <c r="I67" s="11"/>
      <c r="J67" s="11"/>
      <c r="K67" s="11"/>
      <c r="M67" s="14"/>
      <c r="Q67" s="8"/>
      <c r="R67" s="8"/>
      <c r="S67" s="8"/>
      <c r="T67" s="8"/>
      <c r="U67" s="8"/>
      <c r="V67" s="8"/>
      <c r="W67" s="8"/>
      <c r="X67" s="8"/>
      <c r="Y67" s="8"/>
      <c r="Z67" s="8"/>
      <c r="AA67" s="8"/>
      <c r="AB67" s="8"/>
      <c r="AF67" s="8"/>
      <c r="AG67" s="8"/>
      <c r="AH67" s="8"/>
      <c r="AL67" s="8"/>
      <c r="AM67" s="8"/>
      <c r="AN67" s="8"/>
      <c r="AO67" s="11"/>
      <c r="AR67" s="8"/>
      <c r="AS67" s="11"/>
      <c r="AT67" s="11"/>
      <c r="AU67" s="8"/>
      <c r="AV67" s="8"/>
      <c r="AW67" s="8"/>
      <c r="AX67" s="8"/>
      <c r="AY67" s="8"/>
      <c r="AZ67" s="8"/>
      <c r="BA67" s="8"/>
      <c r="BB67" s="11"/>
      <c r="BC67" s="11"/>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row>
    <row r="68" spans="1:129" s="102" customFormat="1" ht="50.95" customHeight="1" x14ac:dyDescent="0.25">
      <c r="A68" s="8"/>
      <c r="B68" s="8"/>
      <c r="C68" s="8"/>
      <c r="D68" s="10"/>
      <c r="E68" s="13"/>
      <c r="F68" s="10"/>
      <c r="G68" s="11"/>
      <c r="H68" s="11"/>
      <c r="I68" s="11"/>
      <c r="J68" s="11"/>
      <c r="K68" s="11"/>
      <c r="M68" s="14"/>
      <c r="Q68" s="8"/>
      <c r="R68" s="8"/>
      <c r="S68" s="8"/>
      <c r="T68" s="8"/>
      <c r="U68" s="8"/>
      <c r="V68" s="8"/>
      <c r="W68" s="8"/>
      <c r="X68" s="8"/>
      <c r="Y68" s="8"/>
      <c r="Z68" s="8"/>
      <c r="AA68" s="8"/>
      <c r="AB68" s="8"/>
      <c r="AF68" s="8"/>
      <c r="AG68" s="8"/>
      <c r="AH68" s="8"/>
      <c r="AL68" s="8"/>
      <c r="AM68" s="8"/>
      <c r="AN68" s="8"/>
      <c r="AO68" s="11"/>
      <c r="AR68" s="8"/>
      <c r="AS68" s="11"/>
      <c r="AT68" s="11"/>
      <c r="AU68" s="8"/>
      <c r="AV68" s="8"/>
      <c r="AW68" s="8"/>
      <c r="AX68" s="8"/>
      <c r="AY68" s="8"/>
      <c r="AZ68" s="8"/>
      <c r="BA68" s="8"/>
      <c r="BB68" s="11"/>
      <c r="BC68" s="11"/>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row>
    <row r="69" spans="1:129" s="102" customFormat="1" ht="50.95" customHeight="1" x14ac:dyDescent="0.25">
      <c r="A69" s="8"/>
      <c r="B69" s="8"/>
      <c r="C69" s="8"/>
      <c r="D69" s="10"/>
      <c r="E69" s="13"/>
      <c r="F69" s="10"/>
      <c r="G69" s="11"/>
      <c r="H69" s="11"/>
      <c r="I69" s="11"/>
      <c r="J69" s="11"/>
      <c r="K69" s="11"/>
      <c r="M69" s="14"/>
      <c r="Q69" s="8"/>
      <c r="R69" s="8"/>
      <c r="S69" s="8"/>
      <c r="T69" s="8"/>
      <c r="U69" s="8"/>
      <c r="V69" s="8"/>
      <c r="W69" s="8"/>
      <c r="X69" s="8"/>
      <c r="Y69" s="8"/>
      <c r="Z69" s="8"/>
      <c r="AA69" s="8"/>
      <c r="AB69" s="8"/>
      <c r="AF69" s="8"/>
      <c r="AG69" s="8"/>
      <c r="AH69" s="8"/>
      <c r="AL69" s="8"/>
      <c r="AM69" s="8"/>
      <c r="AN69" s="8"/>
      <c r="AO69" s="11"/>
      <c r="AR69" s="8"/>
      <c r="AS69" s="11"/>
      <c r="AT69" s="11"/>
      <c r="AU69" s="8"/>
      <c r="AV69" s="8"/>
      <c r="AW69" s="8"/>
      <c r="AX69" s="8"/>
      <c r="AY69" s="8"/>
      <c r="AZ69" s="8"/>
      <c r="BA69" s="8"/>
      <c r="BB69" s="11"/>
      <c r="BC69" s="11"/>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row>
    <row r="70" spans="1:129" s="102" customFormat="1" ht="50.95" customHeight="1" x14ac:dyDescent="0.25">
      <c r="A70" s="8"/>
      <c r="B70" s="8"/>
      <c r="C70" s="8"/>
      <c r="D70" s="10"/>
      <c r="E70" s="13"/>
      <c r="F70" s="13"/>
      <c r="G70" s="11"/>
      <c r="H70" s="11"/>
      <c r="I70" s="11"/>
      <c r="J70" s="11"/>
      <c r="K70" s="11"/>
      <c r="M70" s="14"/>
      <c r="Q70" s="8"/>
      <c r="R70" s="8"/>
      <c r="S70" s="8"/>
      <c r="T70" s="8"/>
      <c r="U70" s="8"/>
      <c r="V70" s="8"/>
      <c r="W70" s="8"/>
      <c r="X70" s="8"/>
      <c r="Y70" s="8"/>
      <c r="Z70" s="8"/>
      <c r="AA70" s="8"/>
      <c r="AB70" s="8"/>
      <c r="AF70" s="8"/>
      <c r="AG70" s="8"/>
      <c r="AH70" s="8"/>
      <c r="AL70" s="8"/>
      <c r="AM70" s="8"/>
      <c r="AN70" s="8"/>
      <c r="AO70" s="11"/>
      <c r="AR70" s="8"/>
      <c r="AS70" s="11"/>
      <c r="AT70" s="11"/>
      <c r="AU70" s="8"/>
      <c r="AV70" s="8"/>
      <c r="AW70" s="8"/>
      <c r="AX70" s="8"/>
      <c r="AY70" s="8"/>
      <c r="AZ70" s="8"/>
      <c r="BA70" s="8"/>
      <c r="BB70" s="11"/>
      <c r="BC70" s="11"/>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row>
  </sheetData>
  <mergeCells count="767">
    <mergeCell ref="A1:A3"/>
    <mergeCell ref="B1:R3"/>
    <mergeCell ref="S1:AR3"/>
    <mergeCell ref="DS3:DT8"/>
    <mergeCell ref="DU3:DU4"/>
    <mergeCell ref="DV3:DV4"/>
    <mergeCell ref="BT6:CB6"/>
    <mergeCell ref="CC6:CK6"/>
    <mergeCell ref="A8:A9"/>
    <mergeCell ref="B8:B9"/>
    <mergeCell ref="Q8:Q9"/>
    <mergeCell ref="R8:R9"/>
    <mergeCell ref="S8:S9"/>
    <mergeCell ref="T8:T9"/>
    <mergeCell ref="U8:U9"/>
    <mergeCell ref="V8:V9"/>
    <mergeCell ref="D8:D9"/>
    <mergeCell ref="E8:E9"/>
    <mergeCell ref="F8:F9"/>
    <mergeCell ref="L8:L9"/>
    <mergeCell ref="M8:M9"/>
    <mergeCell ref="N8:P8"/>
    <mergeCell ref="K8:K9"/>
    <mergeCell ref="AD8:AD9"/>
    <mergeCell ref="DW3:DW4"/>
    <mergeCell ref="DX3:DX4"/>
    <mergeCell ref="DY3:DY4"/>
    <mergeCell ref="F5:AK6"/>
    <mergeCell ref="AL5:AR6"/>
    <mergeCell ref="CC5:CK5"/>
    <mergeCell ref="AS6:BA6"/>
    <mergeCell ref="BB6:BJ6"/>
    <mergeCell ref="BK6:BS6"/>
    <mergeCell ref="AF8:AF9"/>
    <mergeCell ref="AG8:AG9"/>
    <mergeCell ref="AH8:AH9"/>
    <mergeCell ref="AI8:AK8"/>
    <mergeCell ref="AL8:AL9"/>
    <mergeCell ref="W8:W9"/>
    <mergeCell ref="X8:X9"/>
    <mergeCell ref="Y8:Y9"/>
    <mergeCell ref="Z8:Z9"/>
    <mergeCell ref="AA8:AA9"/>
    <mergeCell ref="AB8:AB9"/>
    <mergeCell ref="AY8:BA8"/>
    <mergeCell ref="BB8:BC8"/>
    <mergeCell ref="BD8:BG8"/>
    <mergeCell ref="BH8:BJ8"/>
    <mergeCell ref="AM8:AM9"/>
    <mergeCell ref="AN8:AN9"/>
    <mergeCell ref="AO8:AO9"/>
    <mergeCell ref="AP8:AP9"/>
    <mergeCell ref="AQ8:AQ9"/>
    <mergeCell ref="AR8:AR9"/>
    <mergeCell ref="CI8:CI9"/>
    <mergeCell ref="CJ8:CJ9"/>
    <mergeCell ref="CK8:CK9"/>
    <mergeCell ref="DE8:DG8"/>
    <mergeCell ref="A10:A14"/>
    <mergeCell ref="B10:B14"/>
    <mergeCell ref="D10:D14"/>
    <mergeCell ref="E10:E14"/>
    <mergeCell ref="F10:F14"/>
    <mergeCell ref="L10:L14"/>
    <mergeCell ref="CC8:CC9"/>
    <mergeCell ref="CD8:CD9"/>
    <mergeCell ref="CE8:CE9"/>
    <mergeCell ref="CF8:CF9"/>
    <mergeCell ref="CG8:CG9"/>
    <mergeCell ref="CH8:CH9"/>
    <mergeCell ref="BK8:BL8"/>
    <mergeCell ref="BM8:BP8"/>
    <mergeCell ref="BQ8:BS8"/>
    <mergeCell ref="BT8:BU8"/>
    <mergeCell ref="BV8:BY8"/>
    <mergeCell ref="BZ8:CB8"/>
    <mergeCell ref="AS8:AT8"/>
    <mergeCell ref="AU8:AX8"/>
    <mergeCell ref="A15:A17"/>
    <mergeCell ref="B15:B17"/>
    <mergeCell ref="D15:D17"/>
    <mergeCell ref="E15:E17"/>
    <mergeCell ref="F15:F17"/>
    <mergeCell ref="BR10:BR14"/>
    <mergeCell ref="BS10:BS14"/>
    <mergeCell ref="CY10:CY14"/>
    <mergeCell ref="CZ10:CZ14"/>
    <mergeCell ref="AY10:AY14"/>
    <mergeCell ref="BA10:BA14"/>
    <mergeCell ref="BH10:BH14"/>
    <mergeCell ref="BI10:BI14"/>
    <mergeCell ref="BJ10:BJ14"/>
    <mergeCell ref="BQ10:BQ14"/>
    <mergeCell ref="AG10:AG14"/>
    <mergeCell ref="AH10:AH14"/>
    <mergeCell ref="AI10:AI14"/>
    <mergeCell ref="AJ10:AJ14"/>
    <mergeCell ref="AK10:AK14"/>
    <mergeCell ref="AL10:AL14"/>
    <mergeCell ref="M10:M14"/>
    <mergeCell ref="N10:N14"/>
    <mergeCell ref="O10:O14"/>
    <mergeCell ref="N15:N17"/>
    <mergeCell ref="O15:O17"/>
    <mergeCell ref="P15:P17"/>
    <mergeCell ref="AE15:AE17"/>
    <mergeCell ref="DF10:DF14"/>
    <mergeCell ref="DG10:DG14"/>
    <mergeCell ref="AV13:AV14"/>
    <mergeCell ref="AW13:AW14"/>
    <mergeCell ref="AX13:AX14"/>
    <mergeCell ref="DD10:DD14"/>
    <mergeCell ref="DE10:DE14"/>
    <mergeCell ref="P10:P14"/>
    <mergeCell ref="AE10:AE14"/>
    <mergeCell ref="AF10:AF14"/>
    <mergeCell ref="BP16:BP17"/>
    <mergeCell ref="BV16:BV17"/>
    <mergeCell ref="BW16:BW17"/>
    <mergeCell ref="DD15:DD17"/>
    <mergeCell ref="DE15:DE17"/>
    <mergeCell ref="DF15:DF17"/>
    <mergeCell ref="DG15:DG17"/>
    <mergeCell ref="AU16:AU17"/>
    <mergeCell ref="AV16:AV17"/>
    <mergeCell ref="AW16:AW17"/>
    <mergeCell ref="AX16:AX17"/>
    <mergeCell ref="BD16:BD17"/>
    <mergeCell ref="BE16:BE17"/>
    <mergeCell ref="BQ15:BQ17"/>
    <mergeCell ref="BR15:BR17"/>
    <mergeCell ref="BS15:BS17"/>
    <mergeCell ref="CM15:CM17"/>
    <mergeCell ref="CY15:CY17"/>
    <mergeCell ref="CZ15:CZ17"/>
    <mergeCell ref="BX16:BX17"/>
    <mergeCell ref="BY16:BY17"/>
    <mergeCell ref="BZ16:BZ17"/>
    <mergeCell ref="CB16:CB17"/>
    <mergeCell ref="AY15:AY17"/>
    <mergeCell ref="A18:A20"/>
    <mergeCell ref="B18:B20"/>
    <mergeCell ref="D18:D20"/>
    <mergeCell ref="E18:E20"/>
    <mergeCell ref="F18:F20"/>
    <mergeCell ref="L18:L20"/>
    <mergeCell ref="BM16:BM17"/>
    <mergeCell ref="BN16:BN17"/>
    <mergeCell ref="BO16:BO17"/>
    <mergeCell ref="AL15:AL17"/>
    <mergeCell ref="BA15:BA17"/>
    <mergeCell ref="BH15:BH17"/>
    <mergeCell ref="BI15:BI17"/>
    <mergeCell ref="BJ15:BJ17"/>
    <mergeCell ref="BF16:BF17"/>
    <mergeCell ref="BG16:BG17"/>
    <mergeCell ref="AF15:AF17"/>
    <mergeCell ref="AG15:AG17"/>
    <mergeCell ref="AH15:AH17"/>
    <mergeCell ref="AI15:AI17"/>
    <mergeCell ref="AJ15:AJ17"/>
    <mergeCell ref="AK15:AK17"/>
    <mergeCell ref="L15:L17"/>
    <mergeCell ref="M15:M17"/>
    <mergeCell ref="AI18:AI20"/>
    <mergeCell ref="AJ18:AJ20"/>
    <mergeCell ref="AK18:AK20"/>
    <mergeCell ref="AL18:AL20"/>
    <mergeCell ref="M18:M20"/>
    <mergeCell ref="N18:N20"/>
    <mergeCell ref="O18:O20"/>
    <mergeCell ref="P18:P20"/>
    <mergeCell ref="AE18:AE20"/>
    <mergeCell ref="AF18:AF20"/>
    <mergeCell ref="DF18:DF20"/>
    <mergeCell ref="DG18:DG20"/>
    <mergeCell ref="DH18:DH20"/>
    <mergeCell ref="A21:A23"/>
    <mergeCell ref="B21:B23"/>
    <mergeCell ref="D21:D23"/>
    <mergeCell ref="E21:E23"/>
    <mergeCell ref="F21:F23"/>
    <mergeCell ref="L21:L23"/>
    <mergeCell ref="M21:M23"/>
    <mergeCell ref="BR18:BR20"/>
    <mergeCell ref="BS18:BS20"/>
    <mergeCell ref="CY18:CY20"/>
    <mergeCell ref="CZ18:CZ20"/>
    <mergeCell ref="DD18:DD20"/>
    <mergeCell ref="DE18:DE20"/>
    <mergeCell ref="AY18:AY20"/>
    <mergeCell ref="BA18:BA20"/>
    <mergeCell ref="BH18:BH20"/>
    <mergeCell ref="BI18:BI20"/>
    <mergeCell ref="BJ18:BJ20"/>
    <mergeCell ref="BQ18:BQ20"/>
    <mergeCell ref="AG18:AG20"/>
    <mergeCell ref="AH18:AH20"/>
    <mergeCell ref="AJ21:AJ23"/>
    <mergeCell ref="AK21:AK23"/>
    <mergeCell ref="AL21:AL23"/>
    <mergeCell ref="AY21:AY23"/>
    <mergeCell ref="N21:N23"/>
    <mergeCell ref="O21:O23"/>
    <mergeCell ref="P21:P23"/>
    <mergeCell ref="AE21:AE23"/>
    <mergeCell ref="AF21:AF23"/>
    <mergeCell ref="AG21:AG23"/>
    <mergeCell ref="DF21:DF23"/>
    <mergeCell ref="DG21:DG23"/>
    <mergeCell ref="A24:A25"/>
    <mergeCell ref="B24:B25"/>
    <mergeCell ref="D24:D25"/>
    <mergeCell ref="E24:E25"/>
    <mergeCell ref="F24:F25"/>
    <mergeCell ref="L24:L25"/>
    <mergeCell ref="M24:M25"/>
    <mergeCell ref="N24:N25"/>
    <mergeCell ref="BS21:BS23"/>
    <mergeCell ref="CM21:CM23"/>
    <mergeCell ref="CY21:CY23"/>
    <mergeCell ref="CZ21:CZ23"/>
    <mergeCell ref="DD21:DD23"/>
    <mergeCell ref="DE21:DE23"/>
    <mergeCell ref="BA21:BA23"/>
    <mergeCell ref="BH21:BH23"/>
    <mergeCell ref="BI21:BI23"/>
    <mergeCell ref="BJ21:BJ23"/>
    <mergeCell ref="BQ21:BQ23"/>
    <mergeCell ref="BR21:BR23"/>
    <mergeCell ref="AH21:AH23"/>
    <mergeCell ref="AI21:AI23"/>
    <mergeCell ref="AK24:AK25"/>
    <mergeCell ref="AL24:AL25"/>
    <mergeCell ref="AY24:AY25"/>
    <mergeCell ref="BA24:BA25"/>
    <mergeCell ref="O24:O25"/>
    <mergeCell ref="P24:P25"/>
    <mergeCell ref="AE24:AE25"/>
    <mergeCell ref="AF24:AF25"/>
    <mergeCell ref="AG24:AG25"/>
    <mergeCell ref="AH24:AH25"/>
    <mergeCell ref="DG24:DG25"/>
    <mergeCell ref="A26:A28"/>
    <mergeCell ref="B26:B28"/>
    <mergeCell ref="D26:D28"/>
    <mergeCell ref="E26:E28"/>
    <mergeCell ref="F26:F28"/>
    <mergeCell ref="L26:L28"/>
    <mergeCell ref="M26:M28"/>
    <mergeCell ref="N26:N28"/>
    <mergeCell ref="O26:O28"/>
    <mergeCell ref="CM24:CM25"/>
    <mergeCell ref="CY24:CY25"/>
    <mergeCell ref="CZ24:CZ25"/>
    <mergeCell ref="DD24:DD25"/>
    <mergeCell ref="DE24:DE25"/>
    <mergeCell ref="DF24:DF25"/>
    <mergeCell ref="BH24:BH25"/>
    <mergeCell ref="BI24:BI25"/>
    <mergeCell ref="BJ24:BJ25"/>
    <mergeCell ref="BQ24:BQ25"/>
    <mergeCell ref="BR24:BR25"/>
    <mergeCell ref="BS24:BS25"/>
    <mergeCell ref="AI24:AI25"/>
    <mergeCell ref="AJ24:AJ25"/>
    <mergeCell ref="BH26:BH28"/>
    <mergeCell ref="AU27:AU28"/>
    <mergeCell ref="AV27:AV28"/>
    <mergeCell ref="AW27:AW28"/>
    <mergeCell ref="AX27:AX28"/>
    <mergeCell ref="P26:P28"/>
    <mergeCell ref="AE26:AE28"/>
    <mergeCell ref="AF26:AF28"/>
    <mergeCell ref="AG26:AG28"/>
    <mergeCell ref="AH26:AH28"/>
    <mergeCell ref="AI26:AI28"/>
    <mergeCell ref="CY26:CY28"/>
    <mergeCell ref="CZ26:CZ28"/>
    <mergeCell ref="DD26:DD28"/>
    <mergeCell ref="DE26:DE28"/>
    <mergeCell ref="DF26:DF28"/>
    <mergeCell ref="DG26:DG28"/>
    <mergeCell ref="BI26:BI28"/>
    <mergeCell ref="BJ26:BJ28"/>
    <mergeCell ref="BQ26:BQ28"/>
    <mergeCell ref="BR26:BR28"/>
    <mergeCell ref="BS26:BS28"/>
    <mergeCell ref="CM26:CM28"/>
    <mergeCell ref="BO27:BO28"/>
    <mergeCell ref="BP27:BP28"/>
    <mergeCell ref="BV27:BV28"/>
    <mergeCell ref="BW27:BW28"/>
    <mergeCell ref="P29:P31"/>
    <mergeCell ref="AE29:AE31"/>
    <mergeCell ref="AF29:AF31"/>
    <mergeCell ref="BX27:BX28"/>
    <mergeCell ref="BY27:BY28"/>
    <mergeCell ref="BZ27:BZ28"/>
    <mergeCell ref="CB27:CB28"/>
    <mergeCell ref="A29:A31"/>
    <mergeCell ref="B29:B31"/>
    <mergeCell ref="D29:D31"/>
    <mergeCell ref="E29:E31"/>
    <mergeCell ref="F29:F31"/>
    <mergeCell ref="L29:L31"/>
    <mergeCell ref="BD27:BD28"/>
    <mergeCell ref="BE27:BE28"/>
    <mergeCell ref="BF27:BF28"/>
    <mergeCell ref="BG27:BG28"/>
    <mergeCell ref="BM27:BM28"/>
    <mergeCell ref="BN27:BN28"/>
    <mergeCell ref="AJ26:AJ28"/>
    <mergeCell ref="AK26:AK28"/>
    <mergeCell ref="AL26:AL28"/>
    <mergeCell ref="AY26:AY28"/>
    <mergeCell ref="BA26:BA28"/>
    <mergeCell ref="BX30:BX31"/>
    <mergeCell ref="BY30:BY31"/>
    <mergeCell ref="BZ30:BZ31"/>
    <mergeCell ref="DE29:DE31"/>
    <mergeCell ref="DF29:DF31"/>
    <mergeCell ref="DG29:DG31"/>
    <mergeCell ref="AU30:AU31"/>
    <mergeCell ref="AV30:AV31"/>
    <mergeCell ref="AW30:AW31"/>
    <mergeCell ref="AX30:AX31"/>
    <mergeCell ref="BD30:BD31"/>
    <mergeCell ref="BE30:BE31"/>
    <mergeCell ref="BF30:BF31"/>
    <mergeCell ref="BR29:BR31"/>
    <mergeCell ref="BS29:BS31"/>
    <mergeCell ref="CM29:CM31"/>
    <mergeCell ref="CY29:CY31"/>
    <mergeCell ref="CZ29:CZ31"/>
    <mergeCell ref="DD29:DD31"/>
    <mergeCell ref="CB30:CB31"/>
    <mergeCell ref="AY29:AY31"/>
    <mergeCell ref="BA29:BA31"/>
    <mergeCell ref="BH29:BH31"/>
    <mergeCell ref="BI29:BI31"/>
    <mergeCell ref="A33:A34"/>
    <mergeCell ref="B33:B34"/>
    <mergeCell ref="D33:D34"/>
    <mergeCell ref="E33:E34"/>
    <mergeCell ref="F33:F34"/>
    <mergeCell ref="L33:L34"/>
    <mergeCell ref="BP30:BP31"/>
    <mergeCell ref="BV30:BV31"/>
    <mergeCell ref="BW30:BW31"/>
    <mergeCell ref="BJ29:BJ31"/>
    <mergeCell ref="BQ29:BQ31"/>
    <mergeCell ref="BG30:BG31"/>
    <mergeCell ref="BM30:BM31"/>
    <mergeCell ref="BN30:BN31"/>
    <mergeCell ref="BO30:BO31"/>
    <mergeCell ref="AG29:AG31"/>
    <mergeCell ref="AH29:AH31"/>
    <mergeCell ref="AI29:AI31"/>
    <mergeCell ref="AJ29:AJ31"/>
    <mergeCell ref="AK29:AK31"/>
    <mergeCell ref="AL29:AL31"/>
    <mergeCell ref="M29:M31"/>
    <mergeCell ref="N29:N31"/>
    <mergeCell ref="O29:O31"/>
    <mergeCell ref="DG33:DG34"/>
    <mergeCell ref="A35:A36"/>
    <mergeCell ref="B35:B36"/>
    <mergeCell ref="D35:D36"/>
    <mergeCell ref="E35:E36"/>
    <mergeCell ref="F35:F36"/>
    <mergeCell ref="L35:L36"/>
    <mergeCell ref="AS33:AS34"/>
    <mergeCell ref="AT33:AT34"/>
    <mergeCell ref="AY33:AY34"/>
    <mergeCell ref="BA33:BA34"/>
    <mergeCell ref="CY33:CY34"/>
    <mergeCell ref="CZ33:CZ34"/>
    <mergeCell ref="AG33:AG34"/>
    <mergeCell ref="AH33:AH34"/>
    <mergeCell ref="AI33:AI34"/>
    <mergeCell ref="AJ33:AJ34"/>
    <mergeCell ref="AK33:AK34"/>
    <mergeCell ref="AL33:AL34"/>
    <mergeCell ref="M33:M34"/>
    <mergeCell ref="N33:N34"/>
    <mergeCell ref="O33:O34"/>
    <mergeCell ref="P33:P34"/>
    <mergeCell ref="AE33:AE34"/>
    <mergeCell ref="M35:M36"/>
    <mergeCell ref="N35:N36"/>
    <mergeCell ref="O35:O36"/>
    <mergeCell ref="P35:P36"/>
    <mergeCell ref="AE35:AE36"/>
    <mergeCell ref="AF35:AF36"/>
    <mergeCell ref="DD33:DD34"/>
    <mergeCell ref="DE33:DE34"/>
    <mergeCell ref="DF33:DF34"/>
    <mergeCell ref="AF33:AF34"/>
    <mergeCell ref="DG35:DG36"/>
    <mergeCell ref="A37:A40"/>
    <mergeCell ref="B37:B40"/>
    <mergeCell ref="D37:D40"/>
    <mergeCell ref="E37:E40"/>
    <mergeCell ref="F37:F40"/>
    <mergeCell ref="L37:L40"/>
    <mergeCell ref="M37:M40"/>
    <mergeCell ref="N37:N40"/>
    <mergeCell ref="BR35:BR36"/>
    <mergeCell ref="BS35:BS36"/>
    <mergeCell ref="CY35:CY36"/>
    <mergeCell ref="CZ35:CZ36"/>
    <mergeCell ref="DD35:DD36"/>
    <mergeCell ref="DE35:DE36"/>
    <mergeCell ref="BH35:BH36"/>
    <mergeCell ref="BI35:BI36"/>
    <mergeCell ref="BJ35:BJ36"/>
    <mergeCell ref="BK35:BK36"/>
    <mergeCell ref="BL35:BL36"/>
    <mergeCell ref="BQ35:BQ36"/>
    <mergeCell ref="AS35:AS36"/>
    <mergeCell ref="AT35:AT36"/>
    <mergeCell ref="AY35:AY36"/>
    <mergeCell ref="AW38:AW40"/>
    <mergeCell ref="AX38:AX40"/>
    <mergeCell ref="O37:O40"/>
    <mergeCell ref="P37:P40"/>
    <mergeCell ref="AE37:AE40"/>
    <mergeCell ref="AF37:AF40"/>
    <mergeCell ref="AG37:AG40"/>
    <mergeCell ref="AH37:AH40"/>
    <mergeCell ref="DF35:DF36"/>
    <mergeCell ref="BA35:BA36"/>
    <mergeCell ref="BB35:BB36"/>
    <mergeCell ref="BC35:BC36"/>
    <mergeCell ref="AG35:AG36"/>
    <mergeCell ref="AH35:AH36"/>
    <mergeCell ref="AI35:AI36"/>
    <mergeCell ref="AJ35:AJ36"/>
    <mergeCell ref="AK35:AK36"/>
    <mergeCell ref="AL35:AL36"/>
    <mergeCell ref="CY37:CY40"/>
    <mergeCell ref="CZ37:CZ40"/>
    <mergeCell ref="DD37:DD40"/>
    <mergeCell ref="DE37:DE40"/>
    <mergeCell ref="DF37:DF40"/>
    <mergeCell ref="BG38:BG40"/>
    <mergeCell ref="DG37:DG40"/>
    <mergeCell ref="BH37:BH40"/>
    <mergeCell ref="BI37:BI40"/>
    <mergeCell ref="BQ37:BQ40"/>
    <mergeCell ref="BR37:BR40"/>
    <mergeCell ref="BY37:BY40"/>
    <mergeCell ref="BZ37:BZ40"/>
    <mergeCell ref="BN38:BN40"/>
    <mergeCell ref="BO38:BO40"/>
    <mergeCell ref="BP38:BP40"/>
    <mergeCell ref="BS38:BS40"/>
    <mergeCell ref="BU38:BU40"/>
    <mergeCell ref="BV38:BV40"/>
    <mergeCell ref="BW38:BW40"/>
    <mergeCell ref="BX38:BX40"/>
    <mergeCell ref="BJ38:BJ40"/>
    <mergeCell ref="BM38:BM40"/>
    <mergeCell ref="A41:A43"/>
    <mergeCell ref="B41:B43"/>
    <mergeCell ref="D41:D43"/>
    <mergeCell ref="E41:E43"/>
    <mergeCell ref="F41:F43"/>
    <mergeCell ref="L41:L43"/>
    <mergeCell ref="BD38:BD40"/>
    <mergeCell ref="BE38:BE40"/>
    <mergeCell ref="BF38:BF40"/>
    <mergeCell ref="AI37:AI40"/>
    <mergeCell ref="AJ37:AJ40"/>
    <mergeCell ref="AK37:AK40"/>
    <mergeCell ref="AL37:AL40"/>
    <mergeCell ref="AY37:AY40"/>
    <mergeCell ref="BA37:BA40"/>
    <mergeCell ref="AU38:AU40"/>
    <mergeCell ref="AV38:AV40"/>
    <mergeCell ref="AI41:AI43"/>
    <mergeCell ref="AJ41:AJ43"/>
    <mergeCell ref="AK41:AK43"/>
    <mergeCell ref="AL41:AL43"/>
    <mergeCell ref="M41:M43"/>
    <mergeCell ref="N41:N43"/>
    <mergeCell ref="O41:O43"/>
    <mergeCell ref="P41:P43"/>
    <mergeCell ref="AE41:AE43"/>
    <mergeCell ref="AF41:AF43"/>
    <mergeCell ref="DG41:DG43"/>
    <mergeCell ref="A44:A45"/>
    <mergeCell ref="B44:B45"/>
    <mergeCell ref="D44:D45"/>
    <mergeCell ref="E44:E45"/>
    <mergeCell ref="F44:F45"/>
    <mergeCell ref="L44:L45"/>
    <mergeCell ref="M44:M45"/>
    <mergeCell ref="N44:N45"/>
    <mergeCell ref="O44:O45"/>
    <mergeCell ref="BR41:BR43"/>
    <mergeCell ref="CY41:CY43"/>
    <mergeCell ref="CZ41:CZ43"/>
    <mergeCell ref="DD41:DD43"/>
    <mergeCell ref="DE41:DE43"/>
    <mergeCell ref="DF41:DF43"/>
    <mergeCell ref="AY41:AY43"/>
    <mergeCell ref="BA41:BA43"/>
    <mergeCell ref="BH41:BH43"/>
    <mergeCell ref="BI41:BI43"/>
    <mergeCell ref="BJ41:BJ43"/>
    <mergeCell ref="BQ41:BQ43"/>
    <mergeCell ref="AG41:AG43"/>
    <mergeCell ref="AH41:AH43"/>
    <mergeCell ref="A46:A47"/>
    <mergeCell ref="B46:B47"/>
    <mergeCell ref="D46:D47"/>
    <mergeCell ref="E46:E47"/>
    <mergeCell ref="F46:F47"/>
    <mergeCell ref="L46:L47"/>
    <mergeCell ref="M46:M47"/>
    <mergeCell ref="BL44:BL45"/>
    <mergeCell ref="BQ44:BQ45"/>
    <mergeCell ref="BA44:BA45"/>
    <mergeCell ref="BB44:BB45"/>
    <mergeCell ref="BC44:BC45"/>
    <mergeCell ref="BH44:BH45"/>
    <mergeCell ref="BI44:BI45"/>
    <mergeCell ref="BK44:BK45"/>
    <mergeCell ref="AJ44:AJ45"/>
    <mergeCell ref="AK44:AK45"/>
    <mergeCell ref="AL44:AL45"/>
    <mergeCell ref="AS44:AS45"/>
    <mergeCell ref="AT44:AT45"/>
    <mergeCell ref="AY44:AY45"/>
    <mergeCell ref="P44:P45"/>
    <mergeCell ref="AE44:AE45"/>
    <mergeCell ref="AF44:AF45"/>
    <mergeCell ref="N46:N47"/>
    <mergeCell ref="O46:O47"/>
    <mergeCell ref="P46:P47"/>
    <mergeCell ref="AE46:AE47"/>
    <mergeCell ref="AF46:AF47"/>
    <mergeCell ref="AG46:AG47"/>
    <mergeCell ref="DE44:DE45"/>
    <mergeCell ref="DF44:DF45"/>
    <mergeCell ref="DG44:DG45"/>
    <mergeCell ref="BR44:BR45"/>
    <mergeCell ref="CY44:CY45"/>
    <mergeCell ref="CZ44:CZ45"/>
    <mergeCell ref="DD44:DD45"/>
    <mergeCell ref="AG44:AG45"/>
    <mergeCell ref="AH44:AH45"/>
    <mergeCell ref="AI44:AI45"/>
    <mergeCell ref="BA46:BA47"/>
    <mergeCell ref="BD46:BD47"/>
    <mergeCell ref="BE46:BE47"/>
    <mergeCell ref="BF46:BF47"/>
    <mergeCell ref="AH46:AH47"/>
    <mergeCell ref="AI46:AI47"/>
    <mergeCell ref="AJ46:AJ47"/>
    <mergeCell ref="AK46:AK47"/>
    <mergeCell ref="AL46:AL47"/>
    <mergeCell ref="AS46:AS47"/>
    <mergeCell ref="DE46:DE47"/>
    <mergeCell ref="DF46:DF47"/>
    <mergeCell ref="DG46:DG47"/>
    <mergeCell ref="A48:A50"/>
    <mergeCell ref="B48:B50"/>
    <mergeCell ref="D48:D50"/>
    <mergeCell ref="E48:E50"/>
    <mergeCell ref="F48:F50"/>
    <mergeCell ref="L48:L50"/>
    <mergeCell ref="M48:M50"/>
    <mergeCell ref="BP46:BP47"/>
    <mergeCell ref="BQ46:BQ47"/>
    <mergeCell ref="BR46:BR47"/>
    <mergeCell ref="CY46:CY47"/>
    <mergeCell ref="CZ46:CZ47"/>
    <mergeCell ref="DD46:DD47"/>
    <mergeCell ref="BG46:BG47"/>
    <mergeCell ref="BH46:BH47"/>
    <mergeCell ref="BI46:BI47"/>
    <mergeCell ref="BM46:BM47"/>
    <mergeCell ref="BN46:BN47"/>
    <mergeCell ref="BO46:BO47"/>
    <mergeCell ref="AT46:AT47"/>
    <mergeCell ref="AY46:AY47"/>
    <mergeCell ref="BP49:BP50"/>
    <mergeCell ref="AH48:AH50"/>
    <mergeCell ref="AI48:AI50"/>
    <mergeCell ref="AJ48:AJ50"/>
    <mergeCell ref="AK48:AK50"/>
    <mergeCell ref="AL48:AL50"/>
    <mergeCell ref="AY48:AY50"/>
    <mergeCell ref="N48:N50"/>
    <mergeCell ref="O48:O50"/>
    <mergeCell ref="P48:P50"/>
    <mergeCell ref="AE48:AE50"/>
    <mergeCell ref="AF48:AF50"/>
    <mergeCell ref="AG48:AG50"/>
    <mergeCell ref="DG48:DG50"/>
    <mergeCell ref="AU49:AU50"/>
    <mergeCell ref="AV49:AV50"/>
    <mergeCell ref="AW49:AW50"/>
    <mergeCell ref="AX49:AX50"/>
    <mergeCell ref="BD49:BD50"/>
    <mergeCell ref="BE49:BE50"/>
    <mergeCell ref="BF49:BF50"/>
    <mergeCell ref="BG49:BG50"/>
    <mergeCell ref="BM49:BM50"/>
    <mergeCell ref="BS48:BS50"/>
    <mergeCell ref="CY48:CY50"/>
    <mergeCell ref="CZ48:CZ50"/>
    <mergeCell ref="DD48:DD50"/>
    <mergeCell ref="DE48:DE50"/>
    <mergeCell ref="DF48:DF50"/>
    <mergeCell ref="BA48:BA50"/>
    <mergeCell ref="BH48:BH50"/>
    <mergeCell ref="BI48:BI50"/>
    <mergeCell ref="BJ48:BJ50"/>
    <mergeCell ref="BQ48:BQ50"/>
    <mergeCell ref="BR48:BR50"/>
    <mergeCell ref="BN49:BN50"/>
    <mergeCell ref="BO49:BO50"/>
    <mergeCell ref="M51:M52"/>
    <mergeCell ref="N51:N52"/>
    <mergeCell ref="O51:O52"/>
    <mergeCell ref="P51:P52"/>
    <mergeCell ref="AE51:AE52"/>
    <mergeCell ref="AF51:AF52"/>
    <mergeCell ref="A51:A52"/>
    <mergeCell ref="B51:B52"/>
    <mergeCell ref="D51:D52"/>
    <mergeCell ref="E51:E52"/>
    <mergeCell ref="F51:F52"/>
    <mergeCell ref="L51:L52"/>
    <mergeCell ref="BH51:BH52"/>
    <mergeCell ref="BI51:BI52"/>
    <mergeCell ref="BJ51:BJ52"/>
    <mergeCell ref="BQ51:BQ52"/>
    <mergeCell ref="AG51:AG52"/>
    <mergeCell ref="AH51:AH52"/>
    <mergeCell ref="AI51:AI52"/>
    <mergeCell ref="AJ51:AJ52"/>
    <mergeCell ref="AK51:AK52"/>
    <mergeCell ref="AL51:AL52"/>
    <mergeCell ref="O54:O57"/>
    <mergeCell ref="P54:P57"/>
    <mergeCell ref="AE54:AE57"/>
    <mergeCell ref="AF54:AF57"/>
    <mergeCell ref="AG54:AG57"/>
    <mergeCell ref="AH54:AH57"/>
    <mergeCell ref="DF51:DF52"/>
    <mergeCell ref="DG51:DG52"/>
    <mergeCell ref="A54:A57"/>
    <mergeCell ref="B54:B57"/>
    <mergeCell ref="D54:D57"/>
    <mergeCell ref="E54:E57"/>
    <mergeCell ref="F54:F57"/>
    <mergeCell ref="L54:L57"/>
    <mergeCell ref="M54:M57"/>
    <mergeCell ref="N54:N57"/>
    <mergeCell ref="BR51:BR52"/>
    <mergeCell ref="BS51:BS52"/>
    <mergeCell ref="CY51:CY52"/>
    <mergeCell ref="CZ51:CZ52"/>
    <mergeCell ref="DD51:DD52"/>
    <mergeCell ref="DE51:DE52"/>
    <mergeCell ref="AY51:AY52"/>
    <mergeCell ref="BA51:BA52"/>
    <mergeCell ref="CY54:CY57"/>
    <mergeCell ref="CZ54:CZ57"/>
    <mergeCell ref="DD54:DD57"/>
    <mergeCell ref="DE54:DE57"/>
    <mergeCell ref="DF54:DF57"/>
    <mergeCell ref="DG54:DG57"/>
    <mergeCell ref="AI54:AI57"/>
    <mergeCell ref="AJ54:AJ57"/>
    <mergeCell ref="AK54:AK57"/>
    <mergeCell ref="AL54:AL57"/>
    <mergeCell ref="AY54:AY57"/>
    <mergeCell ref="BA54:BA57"/>
    <mergeCell ref="AS56:AS57"/>
    <mergeCell ref="AT56:AT57"/>
    <mergeCell ref="BA58:BA59"/>
    <mergeCell ref="CY58:CY59"/>
    <mergeCell ref="CZ58:CZ59"/>
    <mergeCell ref="DD58:DD59"/>
    <mergeCell ref="DE58:DE59"/>
    <mergeCell ref="AG58:AG59"/>
    <mergeCell ref="AH58:AH59"/>
    <mergeCell ref="AI58:AI59"/>
    <mergeCell ref="AJ58:AJ59"/>
    <mergeCell ref="AK58:AK59"/>
    <mergeCell ref="AL58:AL59"/>
    <mergeCell ref="A60:A62"/>
    <mergeCell ref="B60:B62"/>
    <mergeCell ref="D60:D62"/>
    <mergeCell ref="E60:E62"/>
    <mergeCell ref="F60:F62"/>
    <mergeCell ref="L60:L62"/>
    <mergeCell ref="M60:M62"/>
    <mergeCell ref="N60:N62"/>
    <mergeCell ref="AY58:AY59"/>
    <mergeCell ref="M58:M59"/>
    <mergeCell ref="N58:N59"/>
    <mergeCell ref="O58:O59"/>
    <mergeCell ref="P58:P59"/>
    <mergeCell ref="AE58:AE59"/>
    <mergeCell ref="AF58:AF59"/>
    <mergeCell ref="A58:A59"/>
    <mergeCell ref="B58:B59"/>
    <mergeCell ref="D58:D59"/>
    <mergeCell ref="E58:E59"/>
    <mergeCell ref="F58:F59"/>
    <mergeCell ref="L58:L59"/>
    <mergeCell ref="C58:C59"/>
    <mergeCell ref="C60:C62"/>
    <mergeCell ref="DD60:DD62"/>
    <mergeCell ref="DE60:DE62"/>
    <mergeCell ref="DF60:DF62"/>
    <mergeCell ref="DG60:DG62"/>
    <mergeCell ref="D65:F65"/>
    <mergeCell ref="C8:C9"/>
    <mergeCell ref="C10:C14"/>
    <mergeCell ref="C15:C17"/>
    <mergeCell ref="C18:C20"/>
    <mergeCell ref="C21:C23"/>
    <mergeCell ref="AI60:AI62"/>
    <mergeCell ref="AJ60:AJ62"/>
    <mergeCell ref="AK60:AK62"/>
    <mergeCell ref="AL60:AL62"/>
    <mergeCell ref="CY60:CY62"/>
    <mergeCell ref="CZ60:CZ62"/>
    <mergeCell ref="O60:O62"/>
    <mergeCell ref="P60:P62"/>
    <mergeCell ref="AE60:AE62"/>
    <mergeCell ref="AF60:AF62"/>
    <mergeCell ref="AG60:AG62"/>
    <mergeCell ref="AH60:AH62"/>
    <mergeCell ref="DF58:DF59"/>
    <mergeCell ref="DG58:DG59"/>
    <mergeCell ref="C41:C43"/>
    <mergeCell ref="C44:C45"/>
    <mergeCell ref="C46:C47"/>
    <mergeCell ref="C48:C50"/>
    <mergeCell ref="C51:C52"/>
    <mergeCell ref="C54:C57"/>
    <mergeCell ref="C24:C25"/>
    <mergeCell ref="C26:C28"/>
    <mergeCell ref="C29:C31"/>
    <mergeCell ref="C33:C34"/>
    <mergeCell ref="C35:C36"/>
    <mergeCell ref="C37:C40"/>
    <mergeCell ref="G7:J7"/>
    <mergeCell ref="A5:E6"/>
    <mergeCell ref="K10:K14"/>
    <mergeCell ref="G8:G9"/>
    <mergeCell ref="H8:H9"/>
    <mergeCell ref="I8:I9"/>
    <mergeCell ref="J8:J9"/>
    <mergeCell ref="G10:G14"/>
    <mergeCell ref="H10:H14"/>
    <mergeCell ref="I10:I14"/>
    <mergeCell ref="J10:J14"/>
  </mergeCells>
  <dataValidations count="1">
    <dataValidation type="list" allowBlank="1" showInputMessage="1" showErrorMessage="1" sqref="AJ32:AJ33 AJ37 AJ60:AJ61 AJ35 AJ44 AJ51 AJ48 AJ46 AJ18 AJ41 AJ26 AJ29 AJ21:AJ22 AJ53:AJ55 AJ24 AJ15 AJ58">
      <formula1>#REF!</formula1>
    </dataValidation>
  </dataValidation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40" operator="equal" id="{B66578A1-4738-43FE-BBBD-ACB1805A7BE9}">
            <xm:f>'\Users\pttovar\Downloads\[MAPA DE RIESGOS CORRUPCIÓN IPES 2019 V1 AJUSTADA 210319.xlsx]DATOS '!#REF!</xm:f>
            <x14:dxf>
              <fill>
                <patternFill>
                  <bgColor rgb="FF00B050"/>
                </patternFill>
              </fill>
            </x14:dxf>
          </x14:cfRule>
          <x14:cfRule type="cellIs" priority="241" operator="equal" id="{B6B9C171-8E1F-4A25-8ECB-ECE1DE820AB0}">
            <xm:f>'\Users\pttovar\Downloads\[MAPA DE RIESGOS CORRUPCIÓN IPES 2019 V1 AJUSTADA 210319.xlsx]DATOS '!#REF!</xm:f>
            <x14:dxf>
              <fill>
                <patternFill>
                  <bgColor rgb="FF92D050"/>
                </patternFill>
              </fill>
            </x14:dxf>
          </x14:cfRule>
          <x14:cfRule type="cellIs" priority="242" operator="equal" id="{25ACFC28-ACC8-42C7-B9A4-CCEA8956753D}">
            <xm:f>'\Users\pttovar\Downloads\[MAPA DE RIESGOS CORRUPCIÓN IPES 2019 V1 AJUSTADA 210319.xlsx]DATOS '!#REF!</xm:f>
            <x14:dxf>
              <fill>
                <patternFill>
                  <bgColor rgb="FFFFFF00"/>
                </patternFill>
              </fill>
            </x14:dxf>
          </x14:cfRule>
          <x14:cfRule type="cellIs" priority="243" operator="equal" id="{141F8D8F-D510-4FF5-8AB8-B1D39690CCFC}">
            <xm:f>'\Users\pttovar\Downloads\[MAPA DE RIESGOS CORRUPCIÓN IPES 2019 V1 AJUSTADA 210319.xlsx]DATOS '!#REF!</xm:f>
            <x14:dxf>
              <fill>
                <patternFill>
                  <bgColor rgb="FFFFC000"/>
                </patternFill>
              </fill>
            </x14:dxf>
          </x14:cfRule>
          <x14:cfRule type="cellIs" priority="244" operator="equal" id="{820FA500-D9A7-441F-93F9-BD5FD2E6421B}">
            <xm:f>'\Users\pttovar\Downloads\[MAPA DE RIESGOS CORRUPCIÓN IPES 2019 V1 AJUSTADA 210319.xlsx]DATOS '!#REF!</xm:f>
            <x14:dxf>
              <fill>
                <patternFill>
                  <bgColor rgb="FFFF0000"/>
                </patternFill>
              </fill>
            </x14:dxf>
          </x14:cfRule>
          <xm:sqref>AI60:AI61 N60:N61 N18 N10 N51 N37 N41 N44 N53:N55 N46:N48 AI37 AI41 AI46 AI48 AI53 AI10 N35 AI35 N33 AI33</xm:sqref>
        </x14:conditionalFormatting>
        <x14:conditionalFormatting xmlns:xm="http://schemas.microsoft.com/office/excel/2006/main">
          <x14:cfRule type="cellIs" priority="245" operator="equal" id="{12DBE37A-4646-46E3-89FD-8E8A9E9EDFF7}">
            <xm:f>'\Users\pttovar\Downloads\[MAPA DE RIESGOS CORRUPCIÓN IPES 2019 V1 AJUSTADA 210319.xlsx]DATOS '!#REF!</xm:f>
            <x14:dxf>
              <fill>
                <patternFill>
                  <bgColor rgb="FF00B050"/>
                </patternFill>
              </fill>
            </x14:dxf>
          </x14:cfRule>
          <x14:cfRule type="cellIs" priority="246" operator="equal" id="{575C275D-6170-41C6-A555-4DE960D25192}">
            <xm:f>'\Users\pttovar\Downloads\[MAPA DE RIESGOS CORRUPCIÓN IPES 2019 V1 AJUSTADA 210319.xlsx]DATOS '!#REF!</xm:f>
            <x14:dxf>
              <fill>
                <patternFill>
                  <bgColor rgb="FF92D050"/>
                </patternFill>
              </fill>
            </x14:dxf>
          </x14:cfRule>
          <x14:cfRule type="cellIs" priority="247" operator="equal" id="{4C4B8737-1B8A-4F8D-BC76-A4715542CD98}">
            <xm:f>'\Users\pttovar\Downloads\[MAPA DE RIESGOS CORRUPCIÓN IPES 2019 V1 AJUSTADA 210319.xlsx]DATOS '!#REF!</xm:f>
            <x14:dxf>
              <fill>
                <patternFill>
                  <bgColor rgb="FFFFFF00"/>
                </patternFill>
              </fill>
            </x14:dxf>
          </x14:cfRule>
          <x14:cfRule type="cellIs" priority="248" operator="equal" id="{39D39FD6-4773-4163-AF19-F966963E54E8}">
            <xm:f>'\Users\pttovar\Downloads\[MAPA DE RIESGOS CORRUPCIÓN IPES 2019 V1 AJUSTADA 210319.xlsx]DATOS '!#REF!</xm:f>
            <x14:dxf>
              <fill>
                <patternFill>
                  <bgColor rgb="FFFFC000"/>
                </patternFill>
              </fill>
            </x14:dxf>
          </x14:cfRule>
          <x14:cfRule type="cellIs" priority="249" operator="equal" id="{3928A26B-DB65-4A01-8643-E35C5E33E5DC}">
            <xm:f>'\Users\pttovar\Downloads\[MAPA DE RIESGOS CORRUPCIÓN IPES 2019 V1 AJUSTADA 210319.xlsx]DATOS '!#REF!</xm:f>
            <x14:dxf>
              <fill>
                <patternFill>
                  <bgColor rgb="FFFF0000"/>
                </patternFill>
              </fill>
            </x14:dxf>
          </x14:cfRule>
          <xm:sqref>O60:O61 O18 O51 O37 O10 O41 O44 O53:O55 O46:O48 AJ60:AJ61 AJ18 AJ44 AJ37 AJ41 AJ46 AJ48 AJ53:AJ55 AJ10 O35 AJ35 O33 AJ33</xm:sqref>
        </x14:conditionalFormatting>
        <x14:conditionalFormatting xmlns:xm="http://schemas.microsoft.com/office/excel/2006/main">
          <x14:cfRule type="cellIs" priority="250" operator="equal" id="{6BB8AB3F-1584-4B1E-A867-EFF39BFB427C}">
            <xm:f>'\Users\pttovar\Downloads\[MAPA DE RIESGOS CORRUPCIÓN IPES 2019 V1 AJUSTADA 210319.xlsx]DATOS '!#REF!</xm:f>
            <x14:dxf>
              <fill>
                <patternFill>
                  <bgColor rgb="FF92D050"/>
                </patternFill>
              </fill>
            </x14:dxf>
          </x14:cfRule>
          <x14:cfRule type="cellIs" priority="251" operator="equal" id="{973276DB-9917-45D0-9805-575D2409AA3B}">
            <xm:f>'\Users\pttovar\Downloads\[MAPA DE RIESGOS CORRUPCIÓN IPES 2019 V1 AJUSTADA 210319.xlsx]DATOS '!#REF!</xm:f>
            <x14:dxf>
              <fill>
                <patternFill>
                  <bgColor rgb="FFFFFF00"/>
                </patternFill>
              </fill>
            </x14:dxf>
          </x14:cfRule>
          <x14:cfRule type="cellIs" priority="252" operator="equal" id="{3B77BDF3-BBF6-4044-8C14-8FB588A68753}">
            <xm:f>'\Users\pttovar\Downloads\[MAPA DE RIESGOS CORRUPCIÓN IPES 2019 V1 AJUSTADA 210319.xlsx]DATOS '!#REF!</xm:f>
            <x14:dxf>
              <fill>
                <patternFill>
                  <bgColor rgb="FFFFC000"/>
                </patternFill>
              </fill>
            </x14:dxf>
          </x14:cfRule>
          <x14:cfRule type="cellIs" priority="253" operator="equal" id="{469B1385-6F64-4324-948B-1CE0F3F5DBC7}">
            <xm:f>'\Users\pttovar\Downloads\[MAPA DE RIESGOS CORRUPCIÓN IPES 2019 V1 AJUSTADA 210319.xlsx]DATOS '!#REF!</xm:f>
            <x14:dxf>
              <fill>
                <patternFill>
                  <bgColor rgb="FFFF0000"/>
                </patternFill>
              </fill>
            </x14:dxf>
          </x14:cfRule>
          <xm:sqref>AK60:AK61 P60:P61 CY60:CZ61 CY18:CZ18 CY37:CZ37 CY46 CY48:CZ48 CY44:CZ44 CY41:CZ41 CY51:CZ51 CY53:CZ55 CY10:CZ10 P18 P44 DD60:DF61 DD18:DF18 DD44:DF44 DD10:DF10 DD53:DF55 DD51:DF51 DD48:DF48 DD46:DF46 DD41:DF41 DD37:DF37 AK18 AK37:AL37 AK41 AK46 AK48 AK54:AL55 AK10:AL10 CY35:CZ35 P35 DD35:DF35 AK35 CY33:CZ33 P33 DD33:DF33 AK33 AK53</xm:sqref>
        </x14:conditionalFormatting>
        <x14:conditionalFormatting xmlns:xm="http://schemas.microsoft.com/office/excel/2006/main">
          <x14:cfRule type="cellIs" priority="226" operator="equal" id="{4FF238A0-01FD-446A-B42B-6E2319CC998C}">
            <xm:f>'\Users\pttovar\Downloads\[MAPA DE RIESGOS CORRUPCIÓN IPES 2019 V1 AJUSTADA 210319.xlsx]DATOS '!#REF!</xm:f>
            <x14:dxf>
              <fill>
                <patternFill>
                  <bgColor rgb="FF00B050"/>
                </patternFill>
              </fill>
            </x14:dxf>
          </x14:cfRule>
          <x14:cfRule type="cellIs" priority="227" operator="equal" id="{613C77E3-C00A-4763-ADFF-6D7BB8419832}">
            <xm:f>'\Users\pttovar\Downloads\[MAPA DE RIESGOS CORRUPCIÓN IPES 2019 V1 AJUSTADA 210319.xlsx]DATOS '!#REF!</xm:f>
            <x14:dxf>
              <fill>
                <patternFill>
                  <bgColor rgb="FF92D050"/>
                </patternFill>
              </fill>
            </x14:dxf>
          </x14:cfRule>
          <x14:cfRule type="cellIs" priority="228" operator="equal" id="{308BB363-5848-48D6-82F4-4BDFE668F3F0}">
            <xm:f>'\Users\pttovar\Downloads\[MAPA DE RIESGOS CORRUPCIÓN IPES 2019 V1 AJUSTADA 210319.xlsx]DATOS '!#REF!</xm:f>
            <x14:dxf>
              <fill>
                <patternFill>
                  <bgColor rgb="FFFFFF00"/>
                </patternFill>
              </fill>
            </x14:dxf>
          </x14:cfRule>
          <x14:cfRule type="cellIs" priority="229" operator="equal" id="{22837721-5937-4EF5-B2EA-DF224EA774B3}">
            <xm:f>'\Users\pttovar\Downloads\[MAPA DE RIESGOS CORRUPCIÓN IPES 2019 V1 AJUSTADA 210319.xlsx]DATOS '!#REF!</xm:f>
            <x14:dxf>
              <fill>
                <patternFill>
                  <bgColor rgb="FFFFC000"/>
                </patternFill>
              </fill>
            </x14:dxf>
          </x14:cfRule>
          <x14:cfRule type="cellIs" priority="230" operator="equal" id="{15085ED9-F513-4901-B1F5-F5D9F2FDAE87}">
            <xm:f>'\Users\pttovar\Downloads\[MAPA DE RIESGOS CORRUPCIÓN IPES 2019 V1 AJUSTADA 210319.xlsx]DATOS '!#REF!</xm:f>
            <x14:dxf>
              <fill>
                <patternFill>
                  <bgColor rgb="FFFF0000"/>
                </patternFill>
              </fill>
            </x14:dxf>
          </x14:cfRule>
          <xm:sqref>N21:N22 AI21:AI22</xm:sqref>
        </x14:conditionalFormatting>
        <x14:conditionalFormatting xmlns:xm="http://schemas.microsoft.com/office/excel/2006/main">
          <x14:cfRule type="cellIs" priority="231" operator="equal" id="{C4660EDC-0191-45A9-9169-02A9FCDFDEBA}">
            <xm:f>'\Users\pttovar\Downloads\[MAPA DE RIESGOS CORRUPCIÓN IPES 2019 V1 AJUSTADA 210319.xlsx]DATOS '!#REF!</xm:f>
            <x14:dxf>
              <fill>
                <patternFill>
                  <bgColor rgb="FF00B050"/>
                </patternFill>
              </fill>
            </x14:dxf>
          </x14:cfRule>
          <x14:cfRule type="cellIs" priority="232" operator="equal" id="{51D454A0-E2C4-4774-8737-15671F940A8E}">
            <xm:f>'\Users\pttovar\Downloads\[MAPA DE RIESGOS CORRUPCIÓN IPES 2019 V1 AJUSTADA 210319.xlsx]DATOS '!#REF!</xm:f>
            <x14:dxf>
              <fill>
                <patternFill>
                  <bgColor rgb="FF92D050"/>
                </patternFill>
              </fill>
            </x14:dxf>
          </x14:cfRule>
          <x14:cfRule type="cellIs" priority="233" operator="equal" id="{AD264D9E-D2A5-445D-9A5E-CF457F461EEE}">
            <xm:f>'\Users\pttovar\Downloads\[MAPA DE RIESGOS CORRUPCIÓN IPES 2019 V1 AJUSTADA 210319.xlsx]DATOS '!#REF!</xm:f>
            <x14:dxf>
              <fill>
                <patternFill>
                  <bgColor rgb="FFFFFF00"/>
                </patternFill>
              </fill>
            </x14:dxf>
          </x14:cfRule>
          <x14:cfRule type="cellIs" priority="234" operator="equal" id="{FF49B558-7C7B-4D08-B8DE-4A36430F3A0C}">
            <xm:f>'\Users\pttovar\Downloads\[MAPA DE RIESGOS CORRUPCIÓN IPES 2019 V1 AJUSTADA 210319.xlsx]DATOS '!#REF!</xm:f>
            <x14:dxf>
              <fill>
                <patternFill>
                  <bgColor rgb="FFFFC000"/>
                </patternFill>
              </fill>
            </x14:dxf>
          </x14:cfRule>
          <x14:cfRule type="cellIs" priority="235" operator="equal" id="{62111C01-4EC6-4642-994E-7C1D1598DE81}">
            <xm:f>'\Users\pttovar\Downloads\[MAPA DE RIESGOS CORRUPCIÓN IPES 2019 V1 AJUSTADA 210319.xlsx]DATOS '!#REF!</xm:f>
            <x14:dxf>
              <fill>
                <patternFill>
                  <bgColor rgb="FFFF0000"/>
                </patternFill>
              </fill>
            </x14:dxf>
          </x14:cfRule>
          <xm:sqref>O21:O22 AJ21:AJ22</xm:sqref>
        </x14:conditionalFormatting>
        <x14:conditionalFormatting xmlns:xm="http://schemas.microsoft.com/office/excel/2006/main">
          <x14:cfRule type="cellIs" priority="236" operator="equal" id="{0D4EAD54-B120-45CD-83FD-07763DF983E5}">
            <xm:f>'\Users\pttovar\Downloads\[MAPA DE RIESGOS CORRUPCIÓN IPES 2019 V1 AJUSTADA 210319.xlsx]DATOS '!#REF!</xm:f>
            <x14:dxf>
              <fill>
                <patternFill>
                  <bgColor rgb="FF92D050"/>
                </patternFill>
              </fill>
            </x14:dxf>
          </x14:cfRule>
          <x14:cfRule type="cellIs" priority="237" operator="equal" id="{F8E1C4E9-96B5-403F-AE0C-049D7E680B2A}">
            <xm:f>'\Users\pttovar\Downloads\[MAPA DE RIESGOS CORRUPCIÓN IPES 2019 V1 AJUSTADA 210319.xlsx]DATOS '!#REF!</xm:f>
            <x14:dxf>
              <fill>
                <patternFill>
                  <bgColor rgb="FFFFFF00"/>
                </patternFill>
              </fill>
            </x14:dxf>
          </x14:cfRule>
          <x14:cfRule type="cellIs" priority="238" operator="equal" id="{1CB8079B-29E4-439E-90D9-CC331A78C74A}">
            <xm:f>'\Users\pttovar\Downloads\[MAPA DE RIESGOS CORRUPCIÓN IPES 2019 V1 AJUSTADA 210319.xlsx]DATOS '!#REF!</xm:f>
            <x14:dxf>
              <fill>
                <patternFill>
                  <bgColor rgb="FFFFC000"/>
                </patternFill>
              </fill>
            </x14:dxf>
          </x14:cfRule>
          <x14:cfRule type="cellIs" priority="239" operator="equal" id="{FE94F9C4-146F-4D5D-A2D1-B2D8878B101C}">
            <xm:f>'\Users\pttovar\Downloads\[MAPA DE RIESGOS CORRUPCIÓN IPES 2019 V1 AJUSTADA 210319.xlsx]DATOS '!#REF!</xm:f>
            <x14:dxf>
              <fill>
                <patternFill>
                  <bgColor rgb="FFFF0000"/>
                </patternFill>
              </fill>
            </x14:dxf>
          </x14:cfRule>
          <xm:sqref>CY21:CZ22 P21:P22 CM21:CM22 DD21:DF22 AK21:AK22</xm:sqref>
        </x14:conditionalFormatting>
        <x14:conditionalFormatting xmlns:xm="http://schemas.microsoft.com/office/excel/2006/main">
          <x14:cfRule type="cellIs" priority="212" operator="equal" id="{074B2B91-3646-405E-AACB-F38D16C44530}">
            <xm:f>'\Users\pttovar\Downloads\[MAPA DE RIESGOS CORRUPCIÓN IPES 2019 V1 AJUSTADA 210319.xlsx]DATOS '!#REF!</xm:f>
            <x14:dxf>
              <fill>
                <patternFill>
                  <bgColor rgb="FF00B050"/>
                </patternFill>
              </fill>
            </x14:dxf>
          </x14:cfRule>
          <x14:cfRule type="cellIs" priority="213" operator="equal" id="{1BB184D0-7E4D-4127-9048-C45FFB11057B}">
            <xm:f>'\Users\pttovar\Downloads\[MAPA DE RIESGOS CORRUPCIÓN IPES 2019 V1 AJUSTADA 210319.xlsx]DATOS '!#REF!</xm:f>
            <x14:dxf>
              <fill>
                <patternFill>
                  <bgColor rgb="FF92D050"/>
                </patternFill>
              </fill>
            </x14:dxf>
          </x14:cfRule>
          <x14:cfRule type="cellIs" priority="214" operator="equal" id="{130A11E4-E9F4-4C20-8376-1B6AF5CF1848}">
            <xm:f>'\Users\pttovar\Downloads\[MAPA DE RIESGOS CORRUPCIÓN IPES 2019 V1 AJUSTADA 210319.xlsx]DATOS '!#REF!</xm:f>
            <x14:dxf>
              <fill>
                <patternFill>
                  <bgColor rgb="FFFFFF00"/>
                </patternFill>
              </fill>
            </x14:dxf>
          </x14:cfRule>
          <x14:cfRule type="cellIs" priority="215" operator="equal" id="{1B7DAC13-4C38-483B-B7E9-F626737AA61F}">
            <xm:f>'\Users\pttovar\Downloads\[MAPA DE RIESGOS CORRUPCIÓN IPES 2019 V1 AJUSTADA 210319.xlsx]DATOS '!#REF!</xm:f>
            <x14:dxf>
              <fill>
                <patternFill>
                  <bgColor rgb="FFFFC000"/>
                </patternFill>
              </fill>
            </x14:dxf>
          </x14:cfRule>
          <x14:cfRule type="cellIs" priority="216" operator="equal" id="{2D297C4C-EFBD-45BB-BF8D-8B95ECED1256}">
            <xm:f>'\Users\pttovar\Downloads\[MAPA DE RIESGOS CORRUPCIÓN IPES 2019 V1 AJUSTADA 210319.xlsx]DATOS '!#REF!</xm:f>
            <x14:dxf>
              <fill>
                <patternFill>
                  <bgColor rgb="FFFF0000"/>
                </patternFill>
              </fill>
            </x14:dxf>
          </x14:cfRule>
          <xm:sqref>N32 AI32</xm:sqref>
        </x14:conditionalFormatting>
        <x14:conditionalFormatting xmlns:xm="http://schemas.microsoft.com/office/excel/2006/main">
          <x14:cfRule type="cellIs" priority="217" operator="equal" id="{44DCCE50-4AA6-4A5B-81D2-689C60038DE8}">
            <xm:f>'\Users\pttovar\Downloads\[MAPA DE RIESGOS CORRUPCIÓN IPES 2019 V1 AJUSTADA 210319.xlsx]DATOS '!#REF!</xm:f>
            <x14:dxf>
              <fill>
                <patternFill>
                  <bgColor rgb="FF00B050"/>
                </patternFill>
              </fill>
            </x14:dxf>
          </x14:cfRule>
          <x14:cfRule type="cellIs" priority="218" operator="equal" id="{725E32B8-BBA3-4E12-9CD6-3C36CCDE338C}">
            <xm:f>'\Users\pttovar\Downloads\[MAPA DE RIESGOS CORRUPCIÓN IPES 2019 V1 AJUSTADA 210319.xlsx]DATOS '!#REF!</xm:f>
            <x14:dxf>
              <fill>
                <patternFill>
                  <bgColor rgb="FF92D050"/>
                </patternFill>
              </fill>
            </x14:dxf>
          </x14:cfRule>
          <x14:cfRule type="cellIs" priority="219" operator="equal" id="{E4A5221C-4376-4AF2-B409-9175A236E76E}">
            <xm:f>'\Users\pttovar\Downloads\[MAPA DE RIESGOS CORRUPCIÓN IPES 2019 V1 AJUSTADA 210319.xlsx]DATOS '!#REF!</xm:f>
            <x14:dxf>
              <fill>
                <patternFill>
                  <bgColor rgb="FFFFFF00"/>
                </patternFill>
              </fill>
            </x14:dxf>
          </x14:cfRule>
          <x14:cfRule type="cellIs" priority="220" operator="equal" id="{AF2DD8A3-AA54-492D-9200-F1FAFB73D763}">
            <xm:f>'\Users\pttovar\Downloads\[MAPA DE RIESGOS CORRUPCIÓN IPES 2019 V1 AJUSTADA 210319.xlsx]DATOS '!#REF!</xm:f>
            <x14:dxf>
              <fill>
                <patternFill>
                  <bgColor rgb="FFFFC000"/>
                </patternFill>
              </fill>
            </x14:dxf>
          </x14:cfRule>
          <x14:cfRule type="cellIs" priority="221" operator="equal" id="{5FE3FA94-31CC-401B-B027-954CCA8C70E2}">
            <xm:f>'\Users\pttovar\Downloads\[MAPA DE RIESGOS CORRUPCIÓN IPES 2019 V1 AJUSTADA 210319.xlsx]DATOS '!#REF!</xm:f>
            <x14:dxf>
              <fill>
                <patternFill>
                  <bgColor rgb="FFFF0000"/>
                </patternFill>
              </fill>
            </x14:dxf>
          </x14:cfRule>
          <xm:sqref>O32 AJ32</xm:sqref>
        </x14:conditionalFormatting>
        <x14:conditionalFormatting xmlns:xm="http://schemas.microsoft.com/office/excel/2006/main">
          <x14:cfRule type="cellIs" priority="222" operator="equal" id="{A4F065D2-CD4E-4633-8E26-D55E81CEA14E}">
            <xm:f>'\Users\pttovar\Downloads\[MAPA DE RIESGOS CORRUPCIÓN IPES 2019 V1 AJUSTADA 210319.xlsx]DATOS '!#REF!</xm:f>
            <x14:dxf>
              <fill>
                <patternFill>
                  <bgColor rgb="FF92D050"/>
                </patternFill>
              </fill>
            </x14:dxf>
          </x14:cfRule>
          <x14:cfRule type="cellIs" priority="223" operator="equal" id="{08B35356-CB8F-4B91-964A-C94760F5CF77}">
            <xm:f>'\Users\pttovar\Downloads\[MAPA DE RIESGOS CORRUPCIÓN IPES 2019 V1 AJUSTADA 210319.xlsx]DATOS '!#REF!</xm:f>
            <x14:dxf>
              <fill>
                <patternFill>
                  <bgColor rgb="FFFFFF00"/>
                </patternFill>
              </fill>
            </x14:dxf>
          </x14:cfRule>
          <x14:cfRule type="cellIs" priority="224" operator="equal" id="{B49CADB3-255C-438E-8819-F90D4D3D99BF}">
            <xm:f>'\Users\pttovar\Downloads\[MAPA DE RIESGOS CORRUPCIÓN IPES 2019 V1 AJUSTADA 210319.xlsx]DATOS '!#REF!</xm:f>
            <x14:dxf>
              <fill>
                <patternFill>
                  <bgColor rgb="FFFFC000"/>
                </patternFill>
              </fill>
            </x14:dxf>
          </x14:cfRule>
          <x14:cfRule type="cellIs" priority="225" operator="equal" id="{BF238AD4-8855-4033-9C13-0522B8BBEB2B}">
            <xm:f>'\Users\pttovar\Downloads\[MAPA DE RIESGOS CORRUPCIÓN IPES 2019 V1 AJUSTADA 210319.xlsx]DATOS '!#REF!</xm:f>
            <x14:dxf>
              <fill>
                <patternFill>
                  <bgColor rgb="FFFF0000"/>
                </patternFill>
              </fill>
            </x14:dxf>
          </x14:cfRule>
          <xm:sqref>CY32:CZ32 P32 CM32 DD32:DF32 AK32:AL32</xm:sqref>
        </x14:conditionalFormatting>
        <x14:conditionalFormatting xmlns:xm="http://schemas.microsoft.com/office/excel/2006/main">
          <x14:cfRule type="cellIs" priority="208" operator="equal" id="{E07F3049-BBBD-46A4-98DC-D27BDE9764C5}">
            <xm:f>'\Users\pttovar\Downloads\[MAPA DE RIESGOS CORRUPCIÓN IPES 2019 V1 AJUSTADA 210319.xlsx]DATOS '!#REF!</xm:f>
            <x14:dxf>
              <fill>
                <patternFill>
                  <bgColor rgb="FF92D050"/>
                </patternFill>
              </fill>
            </x14:dxf>
          </x14:cfRule>
          <x14:cfRule type="cellIs" priority="209" operator="equal" id="{9C88E953-8103-4291-BC67-F89D32D11E26}">
            <xm:f>'\Users\pttovar\Downloads\[MAPA DE RIESGOS CORRUPCIÓN IPES 2019 V1 AJUSTADA 210319.xlsx]DATOS '!#REF!</xm:f>
            <x14:dxf>
              <fill>
                <patternFill>
                  <bgColor rgb="FFFFFF00"/>
                </patternFill>
              </fill>
            </x14:dxf>
          </x14:cfRule>
          <x14:cfRule type="cellIs" priority="210" operator="equal" id="{31D0F62A-9BF4-4F2E-BC19-D758C206164E}">
            <xm:f>'\Users\pttovar\Downloads\[MAPA DE RIESGOS CORRUPCIÓN IPES 2019 V1 AJUSTADA 210319.xlsx]DATOS '!#REF!</xm:f>
            <x14:dxf>
              <fill>
                <patternFill>
                  <bgColor rgb="FFFFC000"/>
                </patternFill>
              </fill>
            </x14:dxf>
          </x14:cfRule>
          <x14:cfRule type="cellIs" priority="211" operator="equal" id="{DD3121D1-3727-44E0-BD20-497C941D3AA1}">
            <xm:f>'\Users\pttovar\Downloads\[MAPA DE RIESGOS CORRUPCIÓN IPES 2019 V1 AJUSTADA 210319.xlsx]DATOS '!#REF!</xm:f>
            <x14:dxf>
              <fill>
                <patternFill>
                  <bgColor rgb="FFFF0000"/>
                </patternFill>
              </fill>
            </x14:dxf>
          </x14:cfRule>
          <xm:sqref>P37</xm:sqref>
        </x14:conditionalFormatting>
        <x14:conditionalFormatting xmlns:xm="http://schemas.microsoft.com/office/excel/2006/main">
          <x14:cfRule type="cellIs" priority="204" operator="equal" id="{EC70CDB3-1E87-4EAA-A4E4-81E098CA9D08}">
            <xm:f>'\Users\pttovar\Downloads\[MAPA DE RIESGOS CORRUPCIÓN IPES 2019 V1 AJUSTADA 210319.xlsx]DATOS '!#REF!</xm:f>
            <x14:dxf>
              <fill>
                <patternFill>
                  <bgColor rgb="FF92D050"/>
                </patternFill>
              </fill>
            </x14:dxf>
          </x14:cfRule>
          <x14:cfRule type="cellIs" priority="205" operator="equal" id="{C0AA73F5-E492-4447-A861-DBEFAB726161}">
            <xm:f>'\Users\pttovar\Downloads\[MAPA DE RIESGOS CORRUPCIÓN IPES 2019 V1 AJUSTADA 210319.xlsx]DATOS '!#REF!</xm:f>
            <x14:dxf>
              <fill>
                <patternFill>
                  <bgColor rgb="FFFFFF00"/>
                </patternFill>
              </fill>
            </x14:dxf>
          </x14:cfRule>
          <x14:cfRule type="cellIs" priority="206" operator="equal" id="{7BEB8F98-CADD-40B4-A7BE-D4A431055256}">
            <xm:f>'\Users\pttovar\Downloads\[MAPA DE RIESGOS CORRUPCIÓN IPES 2019 V1 AJUSTADA 210319.xlsx]DATOS '!#REF!</xm:f>
            <x14:dxf>
              <fill>
                <patternFill>
                  <bgColor rgb="FFFFC000"/>
                </patternFill>
              </fill>
            </x14:dxf>
          </x14:cfRule>
          <x14:cfRule type="cellIs" priority="207" operator="equal" id="{2AC9C8AA-3CCF-4406-9C9E-904EF9F65437}">
            <xm:f>'\Users\pttovar\Downloads\[MAPA DE RIESGOS CORRUPCIÓN IPES 2019 V1 AJUSTADA 210319.xlsx]DATOS '!#REF!</xm:f>
            <x14:dxf>
              <fill>
                <patternFill>
                  <bgColor rgb="FFFF0000"/>
                </patternFill>
              </fill>
            </x14:dxf>
          </x14:cfRule>
          <xm:sqref>P41</xm:sqref>
        </x14:conditionalFormatting>
        <x14:conditionalFormatting xmlns:xm="http://schemas.microsoft.com/office/excel/2006/main">
          <x14:cfRule type="cellIs" priority="196" operator="equal" id="{CF444404-B4EB-4BC3-B59F-528508D8BFC0}">
            <xm:f>'\Users\pttovar\Downloads\[MAPA DE RIESGOS CORRUPCIÓN IPES 2019 V1 AJUSTADA 210319.xlsx]DATOS '!#REF!</xm:f>
            <x14:dxf>
              <fill>
                <patternFill>
                  <bgColor rgb="FF92D050"/>
                </patternFill>
              </fill>
            </x14:dxf>
          </x14:cfRule>
          <x14:cfRule type="cellIs" priority="197" operator="equal" id="{6CDF7AB9-CE5C-48DC-AC51-AA16B88E659C}">
            <xm:f>'\Users\pttovar\Downloads\[MAPA DE RIESGOS CORRUPCIÓN IPES 2019 V1 AJUSTADA 210319.xlsx]DATOS '!#REF!</xm:f>
            <x14:dxf>
              <fill>
                <patternFill>
                  <bgColor rgb="FFFFFF00"/>
                </patternFill>
              </fill>
            </x14:dxf>
          </x14:cfRule>
          <x14:cfRule type="cellIs" priority="198" operator="equal" id="{095E7D31-15CF-4ADA-B741-38ABAF05D89D}">
            <xm:f>'\Users\pttovar\Downloads\[MAPA DE RIESGOS CORRUPCIÓN IPES 2019 V1 AJUSTADA 210319.xlsx]DATOS '!#REF!</xm:f>
            <x14:dxf>
              <fill>
                <patternFill>
                  <bgColor rgb="FFFFC000"/>
                </patternFill>
              </fill>
            </x14:dxf>
          </x14:cfRule>
          <x14:cfRule type="cellIs" priority="199" operator="equal" id="{90CAE7D2-40C2-424E-BC12-AA7AAB50B4D0}">
            <xm:f>'\Users\pttovar\Downloads\[MAPA DE RIESGOS CORRUPCIÓN IPES 2019 V1 AJUSTADA 210319.xlsx]DATOS '!#REF!</xm:f>
            <x14:dxf>
              <fill>
                <patternFill>
                  <bgColor rgb="FFFF0000"/>
                </patternFill>
              </fill>
            </x14:dxf>
          </x14:cfRule>
          <xm:sqref>P51</xm:sqref>
        </x14:conditionalFormatting>
        <x14:conditionalFormatting xmlns:xm="http://schemas.microsoft.com/office/excel/2006/main">
          <x14:cfRule type="cellIs" priority="192" operator="equal" id="{C5803CB9-E872-461F-88A4-C0B27E2FE384}">
            <xm:f>'\Users\pttovar\Downloads\[MAPA DE RIESGOS CORRUPCIÓN IPES 2019 V1 AJUSTADA 210319.xlsx]DATOS '!#REF!</xm:f>
            <x14:dxf>
              <fill>
                <patternFill>
                  <bgColor rgb="FF92D050"/>
                </patternFill>
              </fill>
            </x14:dxf>
          </x14:cfRule>
          <x14:cfRule type="cellIs" priority="193" operator="equal" id="{096FC912-E317-4C04-B546-D660A46922A6}">
            <xm:f>'\Users\pttovar\Downloads\[MAPA DE RIESGOS CORRUPCIÓN IPES 2019 V1 AJUSTADA 210319.xlsx]DATOS '!#REF!</xm:f>
            <x14:dxf>
              <fill>
                <patternFill>
                  <bgColor rgb="FFFFFF00"/>
                </patternFill>
              </fill>
            </x14:dxf>
          </x14:cfRule>
          <x14:cfRule type="cellIs" priority="194" operator="equal" id="{4CD56F10-659C-49EB-8207-0FAFEDFA7A81}">
            <xm:f>'\Users\pttovar\Downloads\[MAPA DE RIESGOS CORRUPCIÓN IPES 2019 V1 AJUSTADA 210319.xlsx]DATOS '!#REF!</xm:f>
            <x14:dxf>
              <fill>
                <patternFill>
                  <bgColor rgb="FFFFC000"/>
                </patternFill>
              </fill>
            </x14:dxf>
          </x14:cfRule>
          <x14:cfRule type="cellIs" priority="195" operator="equal" id="{7EFBA67B-FF28-4401-8E9A-D21EDB96EB69}">
            <xm:f>'\Users\pttovar\Downloads\[MAPA DE RIESGOS CORRUPCIÓN IPES 2019 V1 AJUSTADA 210319.xlsx]DATOS '!#REF!</xm:f>
            <x14:dxf>
              <fill>
                <patternFill>
                  <bgColor rgb="FFFF0000"/>
                </patternFill>
              </fill>
            </x14:dxf>
          </x14:cfRule>
          <xm:sqref>P53</xm:sqref>
        </x14:conditionalFormatting>
        <x14:conditionalFormatting xmlns:xm="http://schemas.microsoft.com/office/excel/2006/main">
          <x14:cfRule type="cellIs" priority="200" operator="equal" id="{D8551DBB-75A0-40B9-A083-3FDBBC9BAD8E}">
            <xm:f>'\Users\pttovar\Downloads\[MAPA DE RIESGOS CORRUPCIÓN IPES 2019 V1 AJUSTADA 210319.xlsx]DATOS '!#REF!</xm:f>
            <x14:dxf>
              <fill>
                <patternFill>
                  <bgColor rgb="FF92D050"/>
                </patternFill>
              </fill>
            </x14:dxf>
          </x14:cfRule>
          <x14:cfRule type="cellIs" priority="201" operator="equal" id="{217B652A-B70B-40FC-B653-AD35D8C8D89D}">
            <xm:f>'\Users\pttovar\Downloads\[MAPA DE RIESGOS CORRUPCIÓN IPES 2019 V1 AJUSTADA 210319.xlsx]DATOS '!#REF!</xm:f>
            <x14:dxf>
              <fill>
                <patternFill>
                  <bgColor rgb="FFFFFF00"/>
                </patternFill>
              </fill>
            </x14:dxf>
          </x14:cfRule>
          <x14:cfRule type="cellIs" priority="202" operator="equal" id="{C3E58C29-69D6-4BC1-A415-A615D9626CDE}">
            <xm:f>'\Users\pttovar\Downloads\[MAPA DE RIESGOS CORRUPCIÓN IPES 2019 V1 AJUSTADA 210319.xlsx]DATOS '!#REF!</xm:f>
            <x14:dxf>
              <fill>
                <patternFill>
                  <bgColor rgb="FFFFC000"/>
                </patternFill>
              </fill>
            </x14:dxf>
          </x14:cfRule>
          <x14:cfRule type="cellIs" priority="203" operator="equal" id="{2066C757-97B2-40A7-A153-2E789813528C}">
            <xm:f>'\Users\pttovar\Downloads\[MAPA DE RIESGOS CORRUPCIÓN IPES 2019 V1 AJUSTADA 210319.xlsx]DATOS '!#REF!</xm:f>
            <x14:dxf>
              <fill>
                <patternFill>
                  <bgColor rgb="FFFF0000"/>
                </patternFill>
              </fill>
            </x14:dxf>
          </x14:cfRule>
          <xm:sqref>P48</xm:sqref>
        </x14:conditionalFormatting>
        <x14:conditionalFormatting xmlns:xm="http://schemas.microsoft.com/office/excel/2006/main">
          <x14:cfRule type="cellIs" priority="174" operator="equal" id="{7711936E-BC17-405F-9819-3F472513234C}">
            <xm:f>'\Users\pttovar\Downloads\[MAPA DE RIESGOS CORRUPCIÓN IPES 2019 V1 AJUSTADA 210319.xlsx]DATOS '!#REF!</xm:f>
            <x14:dxf>
              <fill>
                <patternFill>
                  <bgColor rgb="FF92D050"/>
                </patternFill>
              </fill>
            </x14:dxf>
          </x14:cfRule>
          <x14:cfRule type="cellIs" priority="175" operator="equal" id="{5194F15A-1DC4-4653-B29D-67725163530E}">
            <xm:f>'\Users\pttovar\Downloads\[MAPA DE RIESGOS CORRUPCIÓN IPES 2019 V1 AJUSTADA 210319.xlsx]DATOS '!#REF!</xm:f>
            <x14:dxf>
              <fill>
                <patternFill>
                  <bgColor rgb="FFFFFF00"/>
                </patternFill>
              </fill>
            </x14:dxf>
          </x14:cfRule>
          <x14:cfRule type="cellIs" priority="176" operator="equal" id="{097AF897-6667-4C26-9F87-0645EFDB1840}">
            <xm:f>'\Users\pttovar\Downloads\[MAPA DE RIESGOS CORRUPCIÓN IPES 2019 V1 AJUSTADA 210319.xlsx]DATOS '!#REF!</xm:f>
            <x14:dxf>
              <fill>
                <patternFill>
                  <bgColor rgb="FFFFC000"/>
                </patternFill>
              </fill>
            </x14:dxf>
          </x14:cfRule>
          <x14:cfRule type="cellIs" priority="177" operator="equal" id="{97F7F212-0061-4F74-9F5E-C25C3378380E}">
            <xm:f>'\Users\pttovar\Downloads\[MAPA DE RIESGOS CORRUPCIÓN IPES 2019 V1 AJUSTADA 210319.xlsx]DATOS '!#REF!</xm:f>
            <x14:dxf>
              <fill>
                <patternFill>
                  <bgColor rgb="FFFF0000"/>
                </patternFill>
              </fill>
            </x14:dxf>
          </x14:cfRule>
          <xm:sqref>P54:P55</xm:sqref>
        </x14:conditionalFormatting>
        <x14:conditionalFormatting xmlns:xm="http://schemas.microsoft.com/office/excel/2006/main">
          <x14:cfRule type="cellIs" priority="178" operator="equal" id="{0A42EAB1-54A2-45CA-A8DC-0ECFC85F79C2}">
            <xm:f>'\Users\pttovar\Downloads\[MAPA DE RIESGOS CORRUPCIÓN IPES 2019 V1 AJUSTADA 210319.xlsx]DATOS '!#REF!</xm:f>
            <x14:dxf>
              <fill>
                <patternFill>
                  <bgColor rgb="FF00B050"/>
                </patternFill>
              </fill>
            </x14:dxf>
          </x14:cfRule>
          <x14:cfRule type="cellIs" priority="179" operator="equal" id="{2CA3E3B8-1A22-43ED-9BA8-C4C07E4FC13B}">
            <xm:f>'\Users\pttovar\Downloads\[MAPA DE RIESGOS CORRUPCIÓN IPES 2019 V1 AJUSTADA 210319.xlsx]DATOS '!#REF!</xm:f>
            <x14:dxf>
              <fill>
                <patternFill>
                  <bgColor rgb="FF92D050"/>
                </patternFill>
              </fill>
            </x14:dxf>
          </x14:cfRule>
          <x14:cfRule type="cellIs" priority="180" operator="equal" id="{DBF97B47-D593-48C6-AC4A-D99BBFA626E8}">
            <xm:f>'\Users\pttovar\Downloads\[MAPA DE RIESGOS CORRUPCIÓN IPES 2019 V1 AJUSTADA 210319.xlsx]DATOS '!#REF!</xm:f>
            <x14:dxf>
              <fill>
                <patternFill>
                  <bgColor rgb="FFFFFF00"/>
                </patternFill>
              </fill>
            </x14:dxf>
          </x14:cfRule>
          <x14:cfRule type="cellIs" priority="181" operator="equal" id="{BF3DC295-1705-47F7-A46D-2FC3155E6402}">
            <xm:f>'\Users\pttovar\Downloads\[MAPA DE RIESGOS CORRUPCIÓN IPES 2019 V1 AJUSTADA 210319.xlsx]DATOS '!#REF!</xm:f>
            <x14:dxf>
              <fill>
                <patternFill>
                  <bgColor rgb="FFFFC000"/>
                </patternFill>
              </fill>
            </x14:dxf>
          </x14:cfRule>
          <x14:cfRule type="cellIs" priority="182" operator="equal" id="{3CFD30B5-791E-4F8D-A3DA-77D4245B4B14}">
            <xm:f>'\Users\pttovar\Downloads\[MAPA DE RIESGOS CORRUPCIÓN IPES 2019 V1 AJUSTADA 210319.xlsx]DATOS '!#REF!</xm:f>
            <x14:dxf>
              <fill>
                <patternFill>
                  <bgColor rgb="FFFF0000"/>
                </patternFill>
              </fill>
            </x14:dxf>
          </x14:cfRule>
          <xm:sqref>AI51</xm:sqref>
        </x14:conditionalFormatting>
        <x14:conditionalFormatting xmlns:xm="http://schemas.microsoft.com/office/excel/2006/main">
          <x14:cfRule type="cellIs" priority="183" operator="equal" id="{4D3D4EDF-88DD-4A46-A802-9E6D9D9DBD75}">
            <xm:f>'\Users\pttovar\Downloads\[MAPA DE RIESGOS CORRUPCIÓN IPES 2019 V1 AJUSTADA 210319.xlsx]DATOS '!#REF!</xm:f>
            <x14:dxf>
              <fill>
                <patternFill>
                  <bgColor rgb="FF00B050"/>
                </patternFill>
              </fill>
            </x14:dxf>
          </x14:cfRule>
          <x14:cfRule type="cellIs" priority="184" operator="equal" id="{CF1876F5-08F9-40D1-8499-2B1DCEE8E37C}">
            <xm:f>'\Users\pttovar\Downloads\[MAPA DE RIESGOS CORRUPCIÓN IPES 2019 V1 AJUSTADA 210319.xlsx]DATOS '!#REF!</xm:f>
            <x14:dxf>
              <fill>
                <patternFill>
                  <bgColor rgb="FF92D050"/>
                </patternFill>
              </fill>
            </x14:dxf>
          </x14:cfRule>
          <x14:cfRule type="cellIs" priority="185" operator="equal" id="{1306E880-F981-4152-AC53-C773D0058E56}">
            <xm:f>'\Users\pttovar\Downloads\[MAPA DE RIESGOS CORRUPCIÓN IPES 2019 V1 AJUSTADA 210319.xlsx]DATOS '!#REF!</xm:f>
            <x14:dxf>
              <fill>
                <patternFill>
                  <bgColor rgb="FFFFFF00"/>
                </patternFill>
              </fill>
            </x14:dxf>
          </x14:cfRule>
          <x14:cfRule type="cellIs" priority="186" operator="equal" id="{E638B88B-80F3-4E93-AD37-CAD21308E207}">
            <xm:f>'\Users\pttovar\Downloads\[MAPA DE RIESGOS CORRUPCIÓN IPES 2019 V1 AJUSTADA 210319.xlsx]DATOS '!#REF!</xm:f>
            <x14:dxf>
              <fill>
                <patternFill>
                  <bgColor rgb="FFFFC000"/>
                </patternFill>
              </fill>
            </x14:dxf>
          </x14:cfRule>
          <x14:cfRule type="cellIs" priority="187" operator="equal" id="{AEEDAE85-BABD-4F78-A2E5-42680BCDA418}">
            <xm:f>'\Users\pttovar\Downloads\[MAPA DE RIESGOS CORRUPCIÓN IPES 2019 V1 AJUSTADA 210319.xlsx]DATOS '!#REF!</xm:f>
            <x14:dxf>
              <fill>
                <patternFill>
                  <bgColor rgb="FFFF0000"/>
                </patternFill>
              </fill>
            </x14:dxf>
          </x14:cfRule>
          <xm:sqref>AJ51</xm:sqref>
        </x14:conditionalFormatting>
        <x14:conditionalFormatting xmlns:xm="http://schemas.microsoft.com/office/excel/2006/main">
          <x14:cfRule type="cellIs" priority="188" operator="equal" id="{EEEA641C-9C01-42E6-98F5-B0BA7047CFF8}">
            <xm:f>'\Users\pttovar\Downloads\[MAPA DE RIESGOS CORRUPCIÓN IPES 2019 V1 AJUSTADA 210319.xlsx]DATOS '!#REF!</xm:f>
            <x14:dxf>
              <fill>
                <patternFill>
                  <bgColor rgb="FF92D050"/>
                </patternFill>
              </fill>
            </x14:dxf>
          </x14:cfRule>
          <x14:cfRule type="cellIs" priority="189" operator="equal" id="{AC19C434-F925-4E4E-85D7-9CABB6BA8DB5}">
            <xm:f>'\Users\pttovar\Downloads\[MAPA DE RIESGOS CORRUPCIÓN IPES 2019 V1 AJUSTADA 210319.xlsx]DATOS '!#REF!</xm:f>
            <x14:dxf>
              <fill>
                <patternFill>
                  <bgColor rgb="FFFFFF00"/>
                </patternFill>
              </fill>
            </x14:dxf>
          </x14:cfRule>
          <x14:cfRule type="cellIs" priority="190" operator="equal" id="{C19CE58B-F57F-490A-9D25-6737C9283539}">
            <xm:f>'\Users\pttovar\Downloads\[MAPA DE RIESGOS CORRUPCIÓN IPES 2019 V1 AJUSTADA 210319.xlsx]DATOS '!#REF!</xm:f>
            <x14:dxf>
              <fill>
                <patternFill>
                  <bgColor rgb="FFFFC000"/>
                </patternFill>
              </fill>
            </x14:dxf>
          </x14:cfRule>
          <x14:cfRule type="cellIs" priority="191" operator="equal" id="{5CCA03DC-7D31-460A-8D11-8B35B208205C}">
            <xm:f>'\Users\pttovar\Downloads\[MAPA DE RIESGOS CORRUPCIÓN IPES 2019 V1 AJUSTADA 210319.xlsx]DATOS '!#REF!</xm:f>
            <x14:dxf>
              <fill>
                <patternFill>
                  <bgColor rgb="FFFF0000"/>
                </patternFill>
              </fill>
            </x14:dxf>
          </x14:cfRule>
          <xm:sqref>AK51</xm:sqref>
        </x14:conditionalFormatting>
        <x14:conditionalFormatting xmlns:xm="http://schemas.microsoft.com/office/excel/2006/main">
          <x14:cfRule type="cellIs" priority="170" operator="equal" id="{9B845391-BC6E-4D3A-A1BE-9CBBCA79DACB}">
            <xm:f>'\Users\pttovar\Downloads\[MAPA DE RIESGOS CORRUPCIÓN IPES 2019 V1 AJUSTADA 210319.xlsx]DATOS '!#REF!</xm:f>
            <x14:dxf>
              <fill>
                <patternFill>
                  <bgColor rgb="FF92D050"/>
                </patternFill>
              </fill>
            </x14:dxf>
          </x14:cfRule>
          <x14:cfRule type="cellIs" priority="171" operator="equal" id="{7FB1426D-E4F5-4B40-B18E-430CEC294225}">
            <xm:f>'\Users\pttovar\Downloads\[MAPA DE RIESGOS CORRUPCIÓN IPES 2019 V1 AJUSTADA 210319.xlsx]DATOS '!#REF!</xm:f>
            <x14:dxf>
              <fill>
                <patternFill>
                  <bgColor rgb="FFFFFF00"/>
                </patternFill>
              </fill>
            </x14:dxf>
          </x14:cfRule>
          <x14:cfRule type="cellIs" priority="172" operator="equal" id="{E8D7BDDA-AD61-4D2D-8D91-B44DD864C31E}">
            <xm:f>'\Users\pttovar\Downloads\[MAPA DE RIESGOS CORRUPCIÓN IPES 2019 V1 AJUSTADA 210319.xlsx]DATOS '!#REF!</xm:f>
            <x14:dxf>
              <fill>
                <patternFill>
                  <bgColor rgb="FFFFC000"/>
                </patternFill>
              </fill>
            </x14:dxf>
          </x14:cfRule>
          <x14:cfRule type="cellIs" priority="173" operator="equal" id="{1A547CED-4352-42A2-A289-8CA2B1ED6E05}">
            <xm:f>'\Users\pttovar\Downloads\[MAPA DE RIESGOS CORRUPCIÓN IPES 2019 V1 AJUSTADA 210319.xlsx]DATOS '!#REF!</xm:f>
            <x14:dxf>
              <fill>
                <patternFill>
                  <bgColor rgb="FFFF0000"/>
                </patternFill>
              </fill>
            </x14:dxf>
          </x14:cfRule>
          <xm:sqref>P10</xm:sqref>
        </x14:conditionalFormatting>
        <x14:conditionalFormatting xmlns:xm="http://schemas.microsoft.com/office/excel/2006/main">
          <x14:cfRule type="cellIs" priority="156" operator="equal" id="{0F0B8944-9DAC-42C2-B175-2BA0E4263688}">
            <xm:f>'\Users\pttovar\Downloads\[MAPA DE RIESGOS CORRUPCIÓN IPES 2019 V1 AJUSTADA 210319.xlsx]DATOS '!#REF!</xm:f>
            <x14:dxf>
              <fill>
                <patternFill>
                  <bgColor rgb="FF00B050"/>
                </patternFill>
              </fill>
            </x14:dxf>
          </x14:cfRule>
          <x14:cfRule type="cellIs" priority="157" operator="equal" id="{8161D2C5-88A8-44A7-8870-7C5FDA398B7B}">
            <xm:f>'\Users\pttovar\Downloads\[MAPA DE RIESGOS CORRUPCIÓN IPES 2019 V1 AJUSTADA 210319.xlsx]DATOS '!#REF!</xm:f>
            <x14:dxf>
              <fill>
                <patternFill>
                  <bgColor rgb="FF92D050"/>
                </patternFill>
              </fill>
            </x14:dxf>
          </x14:cfRule>
          <x14:cfRule type="cellIs" priority="158" operator="equal" id="{F4E7D8E1-3DE2-4094-8329-3A3D978AD471}">
            <xm:f>'\Users\pttovar\Downloads\[MAPA DE RIESGOS CORRUPCIÓN IPES 2019 V1 AJUSTADA 210319.xlsx]DATOS '!#REF!</xm:f>
            <x14:dxf>
              <fill>
                <patternFill>
                  <bgColor rgb="FFFFFF00"/>
                </patternFill>
              </fill>
            </x14:dxf>
          </x14:cfRule>
          <x14:cfRule type="cellIs" priority="159" operator="equal" id="{61E6869D-8A30-4537-97B6-E606C801DC38}">
            <xm:f>'\Users\pttovar\Downloads\[MAPA DE RIESGOS CORRUPCIÓN IPES 2019 V1 AJUSTADA 210319.xlsx]DATOS '!#REF!</xm:f>
            <x14:dxf>
              <fill>
                <patternFill>
                  <bgColor rgb="FFFFC000"/>
                </patternFill>
              </fill>
            </x14:dxf>
          </x14:cfRule>
          <x14:cfRule type="cellIs" priority="160" operator="equal" id="{3B724CC7-06D7-4CAD-92AC-A33883191C56}">
            <xm:f>'\Users\pttovar\Downloads\[MAPA DE RIESGOS CORRUPCIÓN IPES 2019 V1 AJUSTADA 210319.xlsx]DATOS '!#REF!</xm:f>
            <x14:dxf>
              <fill>
                <patternFill>
                  <bgColor rgb="FFFF0000"/>
                </patternFill>
              </fill>
            </x14:dxf>
          </x14:cfRule>
          <xm:sqref>N26 AI26</xm:sqref>
        </x14:conditionalFormatting>
        <x14:conditionalFormatting xmlns:xm="http://schemas.microsoft.com/office/excel/2006/main">
          <x14:cfRule type="cellIs" priority="161" operator="equal" id="{0440E4D5-C041-4749-8496-526A711DECAB}">
            <xm:f>'\Users\pttovar\Downloads\[MAPA DE RIESGOS CORRUPCIÓN IPES 2019 V1 AJUSTADA 210319.xlsx]DATOS '!#REF!</xm:f>
            <x14:dxf>
              <fill>
                <patternFill>
                  <bgColor rgb="FF00B050"/>
                </patternFill>
              </fill>
            </x14:dxf>
          </x14:cfRule>
          <x14:cfRule type="cellIs" priority="162" operator="equal" id="{7CF1D555-9A53-42ED-AB46-EAE26749A711}">
            <xm:f>'\Users\pttovar\Downloads\[MAPA DE RIESGOS CORRUPCIÓN IPES 2019 V1 AJUSTADA 210319.xlsx]DATOS '!#REF!</xm:f>
            <x14:dxf>
              <fill>
                <patternFill>
                  <bgColor rgb="FF92D050"/>
                </patternFill>
              </fill>
            </x14:dxf>
          </x14:cfRule>
          <x14:cfRule type="cellIs" priority="163" operator="equal" id="{53CFF267-37DD-4B84-B8E8-05EEB708A8ED}">
            <xm:f>'\Users\pttovar\Downloads\[MAPA DE RIESGOS CORRUPCIÓN IPES 2019 V1 AJUSTADA 210319.xlsx]DATOS '!#REF!</xm:f>
            <x14:dxf>
              <fill>
                <patternFill>
                  <bgColor rgb="FFFFFF00"/>
                </patternFill>
              </fill>
            </x14:dxf>
          </x14:cfRule>
          <x14:cfRule type="cellIs" priority="164" operator="equal" id="{BA29B342-F8D5-4C2B-A4F2-D47C04C3F45E}">
            <xm:f>'\Users\pttovar\Downloads\[MAPA DE RIESGOS CORRUPCIÓN IPES 2019 V1 AJUSTADA 210319.xlsx]DATOS '!#REF!</xm:f>
            <x14:dxf>
              <fill>
                <patternFill>
                  <bgColor rgb="FFFFC000"/>
                </patternFill>
              </fill>
            </x14:dxf>
          </x14:cfRule>
          <x14:cfRule type="cellIs" priority="165" operator="equal" id="{28660D07-9FE8-4CD2-9302-1C2418951F9D}">
            <xm:f>'\Users\pttovar\Downloads\[MAPA DE RIESGOS CORRUPCIÓN IPES 2019 V1 AJUSTADA 210319.xlsx]DATOS '!#REF!</xm:f>
            <x14:dxf>
              <fill>
                <patternFill>
                  <bgColor rgb="FFFF0000"/>
                </patternFill>
              </fill>
            </x14:dxf>
          </x14:cfRule>
          <xm:sqref>O26 AJ26</xm:sqref>
        </x14:conditionalFormatting>
        <x14:conditionalFormatting xmlns:xm="http://schemas.microsoft.com/office/excel/2006/main">
          <x14:cfRule type="cellIs" priority="166" operator="equal" id="{A2D23780-4123-4CD3-A4A4-666E912D4B26}">
            <xm:f>'\Users\pttovar\Downloads\[MAPA DE RIESGOS CORRUPCIÓN IPES 2019 V1 AJUSTADA 210319.xlsx]DATOS '!#REF!</xm:f>
            <x14:dxf>
              <fill>
                <patternFill>
                  <bgColor rgb="FF92D050"/>
                </patternFill>
              </fill>
            </x14:dxf>
          </x14:cfRule>
          <x14:cfRule type="cellIs" priority="167" operator="equal" id="{E8A7E2C1-C4C0-4CD3-B9C2-AEC569805A3A}">
            <xm:f>'\Users\pttovar\Downloads\[MAPA DE RIESGOS CORRUPCIÓN IPES 2019 V1 AJUSTADA 210319.xlsx]DATOS '!#REF!</xm:f>
            <x14:dxf>
              <fill>
                <patternFill>
                  <bgColor rgb="FFFFFF00"/>
                </patternFill>
              </fill>
            </x14:dxf>
          </x14:cfRule>
          <x14:cfRule type="cellIs" priority="168" operator="equal" id="{00AB381B-09BC-4D3D-AE4F-BCFEA8D3478E}">
            <xm:f>'\Users\pttovar\Downloads\[MAPA DE RIESGOS CORRUPCIÓN IPES 2019 V1 AJUSTADA 210319.xlsx]DATOS '!#REF!</xm:f>
            <x14:dxf>
              <fill>
                <patternFill>
                  <bgColor rgb="FFFFC000"/>
                </patternFill>
              </fill>
            </x14:dxf>
          </x14:cfRule>
          <x14:cfRule type="cellIs" priority="169" operator="equal" id="{964AEF74-0B3F-470F-BB25-A1FBF25E4BC7}">
            <xm:f>'\Users\pttovar\Downloads\[MAPA DE RIESGOS CORRUPCIÓN IPES 2019 V1 AJUSTADA 210319.xlsx]DATOS '!#REF!</xm:f>
            <x14:dxf>
              <fill>
                <patternFill>
                  <bgColor rgb="FFFF0000"/>
                </patternFill>
              </fill>
            </x14:dxf>
          </x14:cfRule>
          <xm:sqref>CY26:CZ26 P26 CM26 DD26:DF26 AK26</xm:sqref>
        </x14:conditionalFormatting>
        <x14:conditionalFormatting xmlns:xm="http://schemas.microsoft.com/office/excel/2006/main">
          <x14:cfRule type="cellIs" priority="142" operator="equal" id="{86B9C9C6-2125-4090-A80D-8AC81F3B339B}">
            <xm:f>'\Users\pttovar\Downloads\[MAPA DE RIESGOS CORRUPCIÓN IPES 2019 V1 AJUSTADA 210319.xlsx]DATOS '!#REF!</xm:f>
            <x14:dxf>
              <fill>
                <patternFill>
                  <bgColor rgb="FF00B050"/>
                </patternFill>
              </fill>
            </x14:dxf>
          </x14:cfRule>
          <x14:cfRule type="cellIs" priority="143" operator="equal" id="{DACA3B72-E904-43AD-AEA4-5D21F7188B89}">
            <xm:f>'\Users\pttovar\Downloads\[MAPA DE RIESGOS CORRUPCIÓN IPES 2019 V1 AJUSTADA 210319.xlsx]DATOS '!#REF!</xm:f>
            <x14:dxf>
              <fill>
                <patternFill>
                  <bgColor rgb="FF92D050"/>
                </patternFill>
              </fill>
            </x14:dxf>
          </x14:cfRule>
          <x14:cfRule type="cellIs" priority="144" operator="equal" id="{D8DD5B24-4237-43DF-A72C-9394EF52862F}">
            <xm:f>'\Users\pttovar\Downloads\[MAPA DE RIESGOS CORRUPCIÓN IPES 2019 V1 AJUSTADA 210319.xlsx]DATOS '!#REF!</xm:f>
            <x14:dxf>
              <fill>
                <patternFill>
                  <bgColor rgb="FFFFFF00"/>
                </patternFill>
              </fill>
            </x14:dxf>
          </x14:cfRule>
          <x14:cfRule type="cellIs" priority="145" operator="equal" id="{81BB8DAD-FA04-4064-9A60-6EEEAA85AE45}">
            <xm:f>'\Users\pttovar\Downloads\[MAPA DE RIESGOS CORRUPCIÓN IPES 2019 V1 AJUSTADA 210319.xlsx]DATOS '!#REF!</xm:f>
            <x14:dxf>
              <fill>
                <patternFill>
                  <bgColor rgb="FFFFC000"/>
                </patternFill>
              </fill>
            </x14:dxf>
          </x14:cfRule>
          <x14:cfRule type="cellIs" priority="146" operator="equal" id="{A0D2BC5D-1E68-4B4B-8939-BE734550B9B0}">
            <xm:f>'\Users\pttovar\Downloads\[MAPA DE RIESGOS CORRUPCIÓN IPES 2019 V1 AJUSTADA 210319.xlsx]DATOS '!#REF!</xm:f>
            <x14:dxf>
              <fill>
                <patternFill>
                  <bgColor rgb="FFFF0000"/>
                </patternFill>
              </fill>
            </x14:dxf>
          </x14:cfRule>
          <xm:sqref>N29 AI29</xm:sqref>
        </x14:conditionalFormatting>
        <x14:conditionalFormatting xmlns:xm="http://schemas.microsoft.com/office/excel/2006/main">
          <x14:cfRule type="cellIs" priority="147" operator="equal" id="{E9BEFA61-7EB4-4F6B-8786-51D71878FC76}">
            <xm:f>'\Users\pttovar\Downloads\[MAPA DE RIESGOS CORRUPCIÓN IPES 2019 V1 AJUSTADA 210319.xlsx]DATOS '!#REF!</xm:f>
            <x14:dxf>
              <fill>
                <patternFill>
                  <bgColor rgb="FF00B050"/>
                </patternFill>
              </fill>
            </x14:dxf>
          </x14:cfRule>
          <x14:cfRule type="cellIs" priority="148" operator="equal" id="{90BD6D59-D42B-4B13-A23C-3301EE81348F}">
            <xm:f>'\Users\pttovar\Downloads\[MAPA DE RIESGOS CORRUPCIÓN IPES 2019 V1 AJUSTADA 210319.xlsx]DATOS '!#REF!</xm:f>
            <x14:dxf>
              <fill>
                <patternFill>
                  <bgColor rgb="FF92D050"/>
                </patternFill>
              </fill>
            </x14:dxf>
          </x14:cfRule>
          <x14:cfRule type="cellIs" priority="149" operator="equal" id="{6B4DB647-180A-4CF6-9AC3-95DCF0DCA6BC}">
            <xm:f>'\Users\pttovar\Downloads\[MAPA DE RIESGOS CORRUPCIÓN IPES 2019 V1 AJUSTADA 210319.xlsx]DATOS '!#REF!</xm:f>
            <x14:dxf>
              <fill>
                <patternFill>
                  <bgColor rgb="FFFFFF00"/>
                </patternFill>
              </fill>
            </x14:dxf>
          </x14:cfRule>
          <x14:cfRule type="cellIs" priority="150" operator="equal" id="{A09EB92C-B4A2-4A4F-99B2-CAB34EF7EAF1}">
            <xm:f>'\Users\pttovar\Downloads\[MAPA DE RIESGOS CORRUPCIÓN IPES 2019 V1 AJUSTADA 210319.xlsx]DATOS '!#REF!</xm:f>
            <x14:dxf>
              <fill>
                <patternFill>
                  <bgColor rgb="FFFFC000"/>
                </patternFill>
              </fill>
            </x14:dxf>
          </x14:cfRule>
          <x14:cfRule type="cellIs" priority="151" operator="equal" id="{CBB700D8-5BBF-4B4E-AF71-022DC75FBBAC}">
            <xm:f>'\Users\pttovar\Downloads\[MAPA DE RIESGOS CORRUPCIÓN IPES 2019 V1 AJUSTADA 210319.xlsx]DATOS '!#REF!</xm:f>
            <x14:dxf>
              <fill>
                <patternFill>
                  <bgColor rgb="FFFF0000"/>
                </patternFill>
              </fill>
            </x14:dxf>
          </x14:cfRule>
          <xm:sqref>O29 AJ29</xm:sqref>
        </x14:conditionalFormatting>
        <x14:conditionalFormatting xmlns:xm="http://schemas.microsoft.com/office/excel/2006/main">
          <x14:cfRule type="cellIs" priority="152" operator="equal" id="{523C6D2A-B2A2-4CD3-AB68-4554073916E4}">
            <xm:f>'\Users\pttovar\Downloads\[MAPA DE RIESGOS CORRUPCIÓN IPES 2019 V1 AJUSTADA 210319.xlsx]DATOS '!#REF!</xm:f>
            <x14:dxf>
              <fill>
                <patternFill>
                  <bgColor rgb="FF92D050"/>
                </patternFill>
              </fill>
            </x14:dxf>
          </x14:cfRule>
          <x14:cfRule type="cellIs" priority="153" operator="equal" id="{90F6DDB5-184E-4B85-9D2C-07079EA0DE32}">
            <xm:f>'\Users\pttovar\Downloads\[MAPA DE RIESGOS CORRUPCIÓN IPES 2019 V1 AJUSTADA 210319.xlsx]DATOS '!#REF!</xm:f>
            <x14:dxf>
              <fill>
                <patternFill>
                  <bgColor rgb="FFFFFF00"/>
                </patternFill>
              </fill>
            </x14:dxf>
          </x14:cfRule>
          <x14:cfRule type="cellIs" priority="154" operator="equal" id="{8AA72739-26A0-4DC1-B9DE-BF234A91DB77}">
            <xm:f>'\Users\pttovar\Downloads\[MAPA DE RIESGOS CORRUPCIÓN IPES 2019 V1 AJUSTADA 210319.xlsx]DATOS '!#REF!</xm:f>
            <x14:dxf>
              <fill>
                <patternFill>
                  <bgColor rgb="FFFFC000"/>
                </patternFill>
              </fill>
            </x14:dxf>
          </x14:cfRule>
          <x14:cfRule type="cellIs" priority="155" operator="equal" id="{A548DB8D-8575-450A-9517-3676D86F6B65}">
            <xm:f>'\Users\pttovar\Downloads\[MAPA DE RIESGOS CORRUPCIÓN IPES 2019 V1 AJUSTADA 210319.xlsx]DATOS '!#REF!</xm:f>
            <x14:dxf>
              <fill>
                <patternFill>
                  <bgColor rgb="FFFF0000"/>
                </patternFill>
              </fill>
            </x14:dxf>
          </x14:cfRule>
          <xm:sqref>CY29:CZ29 P29 CM29 DD29:DF29 AK29</xm:sqref>
        </x14:conditionalFormatting>
        <x14:conditionalFormatting xmlns:xm="http://schemas.microsoft.com/office/excel/2006/main">
          <x14:cfRule type="cellIs" priority="138" operator="equal" id="{B0C410FF-C66C-4E70-AA98-2E2E78210A14}">
            <xm:f>'\Users\pttovar\Downloads\[MAPA DE RIESGOS CORRUPCIÓN IPES 2019 V1 AJUSTADA 210319.xlsx]DATOS '!#REF!</xm:f>
            <x14:dxf>
              <fill>
                <patternFill>
                  <bgColor rgb="FF92D050"/>
                </patternFill>
              </fill>
            </x14:dxf>
          </x14:cfRule>
          <x14:cfRule type="cellIs" priority="139" operator="equal" id="{0974F387-DC72-4D9E-B5A7-25EB4340CDFD}">
            <xm:f>'\Users\pttovar\Downloads\[MAPA DE RIESGOS CORRUPCIÓN IPES 2019 V1 AJUSTADA 210319.xlsx]DATOS '!#REF!</xm:f>
            <x14:dxf>
              <fill>
                <patternFill>
                  <bgColor rgb="FFFFFF00"/>
                </patternFill>
              </fill>
            </x14:dxf>
          </x14:cfRule>
          <x14:cfRule type="cellIs" priority="140" operator="equal" id="{F81D7462-126E-4707-850B-B80E02F09BB3}">
            <xm:f>'\Users\pttovar\Downloads\[MAPA DE RIESGOS CORRUPCIÓN IPES 2019 V1 AJUSTADA 210319.xlsx]DATOS '!#REF!</xm:f>
            <x14:dxf>
              <fill>
                <patternFill>
                  <bgColor rgb="FFFFC000"/>
                </patternFill>
              </fill>
            </x14:dxf>
          </x14:cfRule>
          <x14:cfRule type="cellIs" priority="141" operator="equal" id="{B5CC1F26-E9AC-4656-9DBA-456B109B3FDC}">
            <xm:f>'\Users\pttovar\Downloads\[MAPA DE RIESGOS CORRUPCIÓN IPES 2019 V1 AJUSTADA 210319.xlsx]DATOS '!#REF!</xm:f>
            <x14:dxf>
              <fill>
                <patternFill>
                  <bgColor rgb="FFFF0000"/>
                </patternFill>
              </fill>
            </x14:dxf>
          </x14:cfRule>
          <xm:sqref>AK44</xm:sqref>
        </x14:conditionalFormatting>
        <x14:conditionalFormatting xmlns:xm="http://schemas.microsoft.com/office/excel/2006/main">
          <x14:cfRule type="cellIs" priority="133" operator="equal" id="{32380261-74EC-4B8B-90FE-3166DA5C6DF3}">
            <xm:f>'\Users\pttovar\Downloads\[MAPA DE RIESGOS CORRUPCIÓN IPES 2019 V1 AJUSTADA 210319.xlsx]DATOS '!#REF!</xm:f>
            <x14:dxf>
              <fill>
                <patternFill>
                  <bgColor rgb="FF00B050"/>
                </patternFill>
              </fill>
            </x14:dxf>
          </x14:cfRule>
          <x14:cfRule type="cellIs" priority="134" operator="equal" id="{9CBED166-398E-4E57-8E7E-42FA61E79370}">
            <xm:f>'\Users\pttovar\Downloads\[MAPA DE RIESGOS CORRUPCIÓN IPES 2019 V1 AJUSTADA 210319.xlsx]DATOS '!#REF!</xm:f>
            <x14:dxf>
              <fill>
                <patternFill>
                  <bgColor rgb="FF92D050"/>
                </patternFill>
              </fill>
            </x14:dxf>
          </x14:cfRule>
          <x14:cfRule type="cellIs" priority="135" operator="equal" id="{C59A0ECE-6B4F-47D3-B526-8B81C2B93EA0}">
            <xm:f>'\Users\pttovar\Downloads\[MAPA DE RIESGOS CORRUPCIÓN IPES 2019 V1 AJUSTADA 210319.xlsx]DATOS '!#REF!</xm:f>
            <x14:dxf>
              <fill>
                <patternFill>
                  <bgColor rgb="FFFFFF00"/>
                </patternFill>
              </fill>
            </x14:dxf>
          </x14:cfRule>
          <x14:cfRule type="cellIs" priority="136" operator="equal" id="{B2E488F3-B7B9-4BAF-BEFD-EDAEDDBA223B}">
            <xm:f>'\Users\pttovar\Downloads\[MAPA DE RIESGOS CORRUPCIÓN IPES 2019 V1 AJUSTADA 210319.xlsx]DATOS '!#REF!</xm:f>
            <x14:dxf>
              <fill>
                <patternFill>
                  <bgColor rgb="FFFFC000"/>
                </patternFill>
              </fill>
            </x14:dxf>
          </x14:cfRule>
          <x14:cfRule type="cellIs" priority="137" operator="equal" id="{2E15C1B0-C1E0-4507-8E5B-B95598D64B4A}">
            <xm:f>'\Users\pttovar\Downloads\[MAPA DE RIESGOS CORRUPCIÓN IPES 2019 V1 AJUSTADA 210319.xlsx]DATOS '!#REF!</xm:f>
            <x14:dxf>
              <fill>
                <patternFill>
                  <bgColor rgb="FFFF0000"/>
                </patternFill>
              </fill>
            </x14:dxf>
          </x14:cfRule>
          <xm:sqref>AI44</xm:sqref>
        </x14:conditionalFormatting>
        <x14:conditionalFormatting xmlns:xm="http://schemas.microsoft.com/office/excel/2006/main">
          <x14:cfRule type="cellIs" priority="128" operator="equal" id="{DC3DD557-CEDE-40D4-9467-81E04BD08CA3}">
            <xm:f>'\Users\pttovar\Downloads\[MAPA DE RIESGOS CORRUPCIÓN IPES 2019 V1 AJUSTADA 210319.xlsx]DATOS '!#REF!</xm:f>
            <x14:dxf>
              <fill>
                <patternFill>
                  <bgColor rgb="FF00B050"/>
                </patternFill>
              </fill>
            </x14:dxf>
          </x14:cfRule>
          <x14:cfRule type="cellIs" priority="129" operator="equal" id="{3F8BD70D-8AB0-4FF2-9B08-AB28D97EFF2A}">
            <xm:f>'\Users\pttovar\Downloads\[MAPA DE RIESGOS CORRUPCIÓN IPES 2019 V1 AJUSTADA 210319.xlsx]DATOS '!#REF!</xm:f>
            <x14:dxf>
              <fill>
                <patternFill>
                  <bgColor rgb="FF92D050"/>
                </patternFill>
              </fill>
            </x14:dxf>
          </x14:cfRule>
          <x14:cfRule type="cellIs" priority="130" operator="equal" id="{8662F3FB-F244-4770-872E-F4498E02B1F7}">
            <xm:f>'\Users\pttovar\Downloads\[MAPA DE RIESGOS CORRUPCIÓN IPES 2019 V1 AJUSTADA 210319.xlsx]DATOS '!#REF!</xm:f>
            <x14:dxf>
              <fill>
                <patternFill>
                  <bgColor rgb="FFFFFF00"/>
                </patternFill>
              </fill>
            </x14:dxf>
          </x14:cfRule>
          <x14:cfRule type="cellIs" priority="131" operator="equal" id="{7C7AB7D7-B47B-46C4-A92F-4344691A463D}">
            <xm:f>'\Users\pttovar\Downloads\[MAPA DE RIESGOS CORRUPCIÓN IPES 2019 V1 AJUSTADA 210319.xlsx]DATOS '!#REF!</xm:f>
            <x14:dxf>
              <fill>
                <patternFill>
                  <bgColor rgb="FFFFC000"/>
                </patternFill>
              </fill>
            </x14:dxf>
          </x14:cfRule>
          <x14:cfRule type="cellIs" priority="132" operator="equal" id="{B51F2C0D-C98A-43E6-B1A3-D9E27F6EFD0F}">
            <xm:f>'\Users\pttovar\Downloads\[MAPA DE RIESGOS CORRUPCIÓN IPES 2019 V1 AJUSTADA 210319.xlsx]DATOS '!#REF!</xm:f>
            <x14:dxf>
              <fill>
                <patternFill>
                  <bgColor rgb="FFFF0000"/>
                </patternFill>
              </fill>
            </x14:dxf>
          </x14:cfRule>
          <xm:sqref>AI54:AI55</xm:sqref>
        </x14:conditionalFormatting>
        <x14:conditionalFormatting xmlns:xm="http://schemas.microsoft.com/office/excel/2006/main">
          <x14:cfRule type="cellIs" priority="114" operator="equal" id="{38F6235A-1C5E-4278-8664-88994C8D054C}">
            <xm:f>'\Users\pttovar\Downloads\[MAPA DE RIESGOS CORRUPCIÓN IPES 2019 V1 AJUSTADA 210319.xlsx]DATOS '!#REF!</xm:f>
            <x14:dxf>
              <fill>
                <patternFill>
                  <bgColor rgb="FF00B050"/>
                </patternFill>
              </fill>
            </x14:dxf>
          </x14:cfRule>
          <x14:cfRule type="cellIs" priority="115" operator="equal" id="{CE3074F6-5BC0-4BA0-8B44-AA2DCE0C7033}">
            <xm:f>'\Users\pttovar\Downloads\[MAPA DE RIESGOS CORRUPCIÓN IPES 2019 V1 AJUSTADA 210319.xlsx]DATOS '!#REF!</xm:f>
            <x14:dxf>
              <fill>
                <patternFill>
                  <bgColor rgb="FF92D050"/>
                </patternFill>
              </fill>
            </x14:dxf>
          </x14:cfRule>
          <x14:cfRule type="cellIs" priority="116" operator="equal" id="{64C79295-6975-40F5-AEDE-D593473FE0C6}">
            <xm:f>'\Users\pttovar\Downloads\[MAPA DE RIESGOS CORRUPCIÓN IPES 2019 V1 AJUSTADA 210319.xlsx]DATOS '!#REF!</xm:f>
            <x14:dxf>
              <fill>
                <patternFill>
                  <bgColor rgb="FFFFFF00"/>
                </patternFill>
              </fill>
            </x14:dxf>
          </x14:cfRule>
          <x14:cfRule type="cellIs" priority="117" operator="equal" id="{BE93E019-EC09-4706-A06A-452E3B40F588}">
            <xm:f>'\Users\pttovar\Downloads\[MAPA DE RIESGOS CORRUPCIÓN IPES 2019 V1 AJUSTADA 210319.xlsx]DATOS '!#REF!</xm:f>
            <x14:dxf>
              <fill>
                <patternFill>
                  <bgColor rgb="FFFFC000"/>
                </patternFill>
              </fill>
            </x14:dxf>
          </x14:cfRule>
          <x14:cfRule type="cellIs" priority="118" operator="equal" id="{B0EB94B9-302E-4445-B7D1-6541C47DCBAD}">
            <xm:f>'\Users\pttovar\Downloads\[MAPA DE RIESGOS CORRUPCIÓN IPES 2019 V1 AJUSTADA 210319.xlsx]DATOS '!#REF!</xm:f>
            <x14:dxf>
              <fill>
                <patternFill>
                  <bgColor rgb="FFFF0000"/>
                </patternFill>
              </fill>
            </x14:dxf>
          </x14:cfRule>
          <xm:sqref>N24 AI24</xm:sqref>
        </x14:conditionalFormatting>
        <x14:conditionalFormatting xmlns:xm="http://schemas.microsoft.com/office/excel/2006/main">
          <x14:cfRule type="cellIs" priority="119" operator="equal" id="{2C62405B-D235-4697-8240-5E013418444A}">
            <xm:f>'\Users\pttovar\Downloads\[MAPA DE RIESGOS CORRUPCIÓN IPES 2019 V1 AJUSTADA 210319.xlsx]DATOS '!#REF!</xm:f>
            <x14:dxf>
              <fill>
                <patternFill>
                  <bgColor rgb="FF00B050"/>
                </patternFill>
              </fill>
            </x14:dxf>
          </x14:cfRule>
          <x14:cfRule type="cellIs" priority="120" operator="equal" id="{9AD61CD8-A396-4AB1-8B5B-C85BC2506E64}">
            <xm:f>'\Users\pttovar\Downloads\[MAPA DE RIESGOS CORRUPCIÓN IPES 2019 V1 AJUSTADA 210319.xlsx]DATOS '!#REF!</xm:f>
            <x14:dxf>
              <fill>
                <patternFill>
                  <bgColor rgb="FF92D050"/>
                </patternFill>
              </fill>
            </x14:dxf>
          </x14:cfRule>
          <x14:cfRule type="cellIs" priority="121" operator="equal" id="{C7122E34-798D-459D-B0BF-283DA29C3AD0}">
            <xm:f>'\Users\pttovar\Downloads\[MAPA DE RIESGOS CORRUPCIÓN IPES 2019 V1 AJUSTADA 210319.xlsx]DATOS '!#REF!</xm:f>
            <x14:dxf>
              <fill>
                <patternFill>
                  <bgColor rgb="FFFFFF00"/>
                </patternFill>
              </fill>
            </x14:dxf>
          </x14:cfRule>
          <x14:cfRule type="cellIs" priority="122" operator="equal" id="{86CBEE81-5449-4BEB-A0CF-16BC31DED12F}">
            <xm:f>'\Users\pttovar\Downloads\[MAPA DE RIESGOS CORRUPCIÓN IPES 2019 V1 AJUSTADA 210319.xlsx]DATOS '!#REF!</xm:f>
            <x14:dxf>
              <fill>
                <patternFill>
                  <bgColor rgb="FFFFC000"/>
                </patternFill>
              </fill>
            </x14:dxf>
          </x14:cfRule>
          <x14:cfRule type="cellIs" priority="123" operator="equal" id="{FBC60699-D0EF-4F35-BBE2-E438DDC8727D}">
            <xm:f>'\Users\pttovar\Downloads\[MAPA DE RIESGOS CORRUPCIÓN IPES 2019 V1 AJUSTADA 210319.xlsx]DATOS '!#REF!</xm:f>
            <x14:dxf>
              <fill>
                <patternFill>
                  <bgColor rgb="FFFF0000"/>
                </patternFill>
              </fill>
            </x14:dxf>
          </x14:cfRule>
          <xm:sqref>O24 AJ24</xm:sqref>
        </x14:conditionalFormatting>
        <x14:conditionalFormatting xmlns:xm="http://schemas.microsoft.com/office/excel/2006/main">
          <x14:cfRule type="cellIs" priority="124" operator="equal" id="{0B74B1C0-17FE-4D1D-B3CC-919FC282957D}">
            <xm:f>'\Users\pttovar\Downloads\[MAPA DE RIESGOS CORRUPCIÓN IPES 2019 V1 AJUSTADA 210319.xlsx]DATOS '!#REF!</xm:f>
            <x14:dxf>
              <fill>
                <patternFill>
                  <bgColor rgb="FF92D050"/>
                </patternFill>
              </fill>
            </x14:dxf>
          </x14:cfRule>
          <x14:cfRule type="cellIs" priority="125" operator="equal" id="{87E36F85-A42B-4051-AACA-E83B458D6876}">
            <xm:f>'\Users\pttovar\Downloads\[MAPA DE RIESGOS CORRUPCIÓN IPES 2019 V1 AJUSTADA 210319.xlsx]DATOS '!#REF!</xm:f>
            <x14:dxf>
              <fill>
                <patternFill>
                  <bgColor rgb="FFFFFF00"/>
                </patternFill>
              </fill>
            </x14:dxf>
          </x14:cfRule>
          <x14:cfRule type="cellIs" priority="126" operator="equal" id="{F0EF23D6-8E9D-4D62-B22C-57A4F45F13A3}">
            <xm:f>'\Users\pttovar\Downloads\[MAPA DE RIESGOS CORRUPCIÓN IPES 2019 V1 AJUSTADA 210319.xlsx]DATOS '!#REF!</xm:f>
            <x14:dxf>
              <fill>
                <patternFill>
                  <bgColor rgb="FFFFC000"/>
                </patternFill>
              </fill>
            </x14:dxf>
          </x14:cfRule>
          <x14:cfRule type="cellIs" priority="127" operator="equal" id="{8B19E11A-F881-4E8E-81A6-9B2E9544801F}">
            <xm:f>'\Users\pttovar\Downloads\[MAPA DE RIESGOS CORRUPCIÓN IPES 2019 V1 AJUSTADA 210319.xlsx]DATOS '!#REF!</xm:f>
            <x14:dxf>
              <fill>
                <patternFill>
                  <bgColor rgb="FFFF0000"/>
                </patternFill>
              </fill>
            </x14:dxf>
          </x14:cfRule>
          <xm:sqref>CY24:CZ24 P24 CM24 DD24:DF24 AK24</xm:sqref>
        </x14:conditionalFormatting>
        <x14:conditionalFormatting xmlns:xm="http://schemas.microsoft.com/office/excel/2006/main">
          <x14:cfRule type="cellIs" priority="109" operator="equal" id="{7028A411-B73F-4E30-B1A6-313B3F211C71}">
            <xm:f>'\Users\pttovar\Downloads\[MAPA DE RIESGOS CORRUPCIÓN IPES 2019 V1 AJUSTADA 210319.xlsx]DATOS '!#REF!</xm:f>
            <x14:dxf>
              <fill>
                <patternFill>
                  <bgColor rgb="FF00B050"/>
                </patternFill>
              </fill>
            </x14:dxf>
          </x14:cfRule>
          <x14:cfRule type="cellIs" priority="110" operator="equal" id="{A3E2F041-38B6-469D-9D9D-2B532CC60037}">
            <xm:f>'\Users\pttovar\Downloads\[MAPA DE RIESGOS CORRUPCIÓN IPES 2019 V1 AJUSTADA 210319.xlsx]DATOS '!#REF!</xm:f>
            <x14:dxf>
              <fill>
                <patternFill>
                  <bgColor rgb="FF92D050"/>
                </patternFill>
              </fill>
            </x14:dxf>
          </x14:cfRule>
          <x14:cfRule type="cellIs" priority="111" operator="equal" id="{49C330BA-88FC-415D-8E35-C32576080180}">
            <xm:f>'\Users\pttovar\Downloads\[MAPA DE RIESGOS CORRUPCIÓN IPES 2019 V1 AJUSTADA 210319.xlsx]DATOS '!#REF!</xm:f>
            <x14:dxf>
              <fill>
                <patternFill>
                  <bgColor rgb="FFFFFF00"/>
                </patternFill>
              </fill>
            </x14:dxf>
          </x14:cfRule>
          <x14:cfRule type="cellIs" priority="112" operator="equal" id="{6602F53D-CED9-4862-BC9D-18794ECCB494}">
            <xm:f>'\Users\pttovar\Downloads\[MAPA DE RIESGOS CORRUPCIÓN IPES 2019 V1 AJUSTADA 210319.xlsx]DATOS '!#REF!</xm:f>
            <x14:dxf>
              <fill>
                <patternFill>
                  <bgColor rgb="FFFFC000"/>
                </patternFill>
              </fill>
            </x14:dxf>
          </x14:cfRule>
          <x14:cfRule type="cellIs" priority="113" operator="equal" id="{06DB37D3-2607-4694-92E6-CB51A936F184}">
            <xm:f>'\Users\pttovar\Downloads\[MAPA DE RIESGOS CORRUPCIÓN IPES 2019 V1 AJUSTADA 210319.xlsx]DATOS '!#REF!</xm:f>
            <x14:dxf>
              <fill>
                <patternFill>
                  <bgColor rgb="FFFF0000"/>
                </patternFill>
              </fill>
            </x14:dxf>
          </x14:cfRule>
          <xm:sqref>AI18</xm:sqref>
        </x14:conditionalFormatting>
        <x14:conditionalFormatting xmlns:xm="http://schemas.microsoft.com/office/excel/2006/main">
          <x14:cfRule type="cellIs" priority="101" operator="equal" id="{11E96CD3-8AD2-4F60-B978-11649AC66D93}">
            <xm:f>'\Users\pttovar\Downloads\[MAPA DE RIESGOS CORRUPCIÓN IPES 2019 V1 AJUSTADA 210319.xlsx]DATOS '!#REF!</xm:f>
            <x14:dxf>
              <fill>
                <patternFill>
                  <bgColor rgb="FF92D050"/>
                </patternFill>
              </fill>
            </x14:dxf>
          </x14:cfRule>
          <x14:cfRule type="cellIs" priority="102" operator="equal" id="{D50A75BF-6204-4FDD-96D2-E8E752CAF9B4}">
            <xm:f>'\Users\pttovar\Downloads\[MAPA DE RIESGOS CORRUPCIÓN IPES 2019 V1 AJUSTADA 210319.xlsx]DATOS '!#REF!</xm:f>
            <x14:dxf>
              <fill>
                <patternFill>
                  <bgColor rgb="FFFFFF00"/>
                </patternFill>
              </fill>
            </x14:dxf>
          </x14:cfRule>
          <x14:cfRule type="cellIs" priority="103" operator="equal" id="{416C8582-C7E8-4DA8-A0FB-CF4EBD1A2333}">
            <xm:f>'\Users\pttovar\Downloads\[MAPA DE RIESGOS CORRUPCIÓN IPES 2019 V1 AJUSTADA 210319.xlsx]DATOS '!#REF!</xm:f>
            <x14:dxf>
              <fill>
                <patternFill>
                  <bgColor rgb="FFFFC000"/>
                </patternFill>
              </fill>
            </x14:dxf>
          </x14:cfRule>
          <x14:cfRule type="cellIs" priority="104" operator="equal" id="{192424B7-E2FC-4D16-98FE-E5AFAF23B37D}">
            <xm:f>'\Users\pttovar\Downloads\[MAPA DE RIESGOS CORRUPCIÓN IPES 2019 V1 AJUSTADA 210319.xlsx]DATOS '!#REF!</xm:f>
            <x14:dxf>
              <fill>
                <patternFill>
                  <bgColor rgb="FFFF0000"/>
                </patternFill>
              </fill>
            </x14:dxf>
          </x14:cfRule>
          <xm:sqref>CZ46</xm:sqref>
        </x14:conditionalFormatting>
        <x14:conditionalFormatting xmlns:xm="http://schemas.microsoft.com/office/excel/2006/main">
          <x14:cfRule type="cellIs" priority="105" operator="equal" id="{98702CEB-A286-4EF5-9180-DCE7BB6528A9}">
            <xm:f>'\Users\pttovar\Downloads\[MAPA DE RIESGOS CORRUPCIÓN IPES 2019 V1 AJUSTADA 210319.xlsx]DATOS '!#REF!</xm:f>
            <x14:dxf>
              <fill>
                <patternFill>
                  <bgColor rgb="FF92D050"/>
                </patternFill>
              </fill>
            </x14:dxf>
          </x14:cfRule>
          <x14:cfRule type="cellIs" priority="106" operator="equal" id="{59D38504-54E2-4066-BBD5-C3E2BF9E9106}">
            <xm:f>'\Users\pttovar\Downloads\[MAPA DE RIESGOS CORRUPCIÓN IPES 2019 V1 AJUSTADA 210319.xlsx]DATOS '!#REF!</xm:f>
            <x14:dxf>
              <fill>
                <patternFill>
                  <bgColor rgb="FFFFFF00"/>
                </patternFill>
              </fill>
            </x14:dxf>
          </x14:cfRule>
          <x14:cfRule type="cellIs" priority="107" operator="equal" id="{F3AFE7C9-AD0F-423E-A3E0-D8FF3B82ADCB}">
            <xm:f>'\Users\pttovar\Downloads\[MAPA DE RIESGOS CORRUPCIÓN IPES 2019 V1 AJUSTADA 210319.xlsx]DATOS '!#REF!</xm:f>
            <x14:dxf>
              <fill>
                <patternFill>
                  <bgColor rgb="FFFFC000"/>
                </patternFill>
              </fill>
            </x14:dxf>
          </x14:cfRule>
          <x14:cfRule type="cellIs" priority="108" operator="equal" id="{A18F62D3-7DF6-40DA-AB7B-3321FA278BC5}">
            <xm:f>'\Users\pttovar\Downloads\[MAPA DE RIESGOS CORRUPCIÓN IPES 2019 V1 AJUSTADA 210319.xlsx]DATOS '!#REF!</xm:f>
            <x14:dxf>
              <fill>
                <patternFill>
                  <bgColor rgb="FFFF0000"/>
                </patternFill>
              </fill>
            </x14:dxf>
          </x14:cfRule>
          <xm:sqref>P46</xm:sqref>
        </x14:conditionalFormatting>
        <x14:conditionalFormatting xmlns:xm="http://schemas.microsoft.com/office/excel/2006/main">
          <x14:cfRule type="cellIs" priority="97" operator="equal" id="{C1702DA7-2A12-471D-83FA-693AC379C226}">
            <xm:f>'\Users\pttovar\Downloads\[MAPA DE RIESGOS CORRUPCIÓN IPES 2019 V1 AJUSTADA 210319.xlsx]DATOS '!#REF!</xm:f>
            <x14:dxf>
              <fill>
                <patternFill>
                  <bgColor rgb="FF92D050"/>
                </patternFill>
              </fill>
            </x14:dxf>
          </x14:cfRule>
          <x14:cfRule type="cellIs" priority="98" operator="equal" id="{F65866AF-D565-4CA0-8909-6C2E889FF48A}">
            <xm:f>'\Users\pttovar\Downloads\[MAPA DE RIESGOS CORRUPCIÓN IPES 2019 V1 AJUSTADA 210319.xlsx]DATOS '!#REF!</xm:f>
            <x14:dxf>
              <fill>
                <patternFill>
                  <bgColor rgb="FFFFFF00"/>
                </patternFill>
              </fill>
            </x14:dxf>
          </x14:cfRule>
          <x14:cfRule type="cellIs" priority="99" operator="equal" id="{BE8148B8-225F-4E81-91E7-4B76CB0006A7}">
            <xm:f>'\Users\pttovar\Downloads\[MAPA DE RIESGOS CORRUPCIÓN IPES 2019 V1 AJUSTADA 210319.xlsx]DATOS '!#REF!</xm:f>
            <x14:dxf>
              <fill>
                <patternFill>
                  <bgColor rgb="FFFFC000"/>
                </patternFill>
              </fill>
            </x14:dxf>
          </x14:cfRule>
          <x14:cfRule type="cellIs" priority="100" operator="equal" id="{DA543D18-8CCC-4F7A-AFC2-54D2742658E8}">
            <xm:f>'\Users\pttovar\Downloads\[MAPA DE RIESGOS CORRUPCIÓN IPES 2019 V1 AJUSTADA 210319.xlsx]DATOS '!#REF!</xm:f>
            <x14:dxf>
              <fill>
                <patternFill>
                  <bgColor rgb="FFFF0000"/>
                </patternFill>
              </fill>
            </x14:dxf>
          </x14:cfRule>
          <xm:sqref>AL24</xm:sqref>
        </x14:conditionalFormatting>
        <x14:conditionalFormatting xmlns:xm="http://schemas.microsoft.com/office/excel/2006/main">
          <x14:cfRule type="cellIs" priority="83" operator="equal" id="{C45A3D7E-3E4A-4342-BAF7-45B0250BEA2A}">
            <xm:f>'\Users\pttovar\Downloads\[MAPA DE RIESGOS CORRUPCIÓN IPES 2019 V1 AJUSTADA 210319.xlsx]DATOS '!#REF!</xm:f>
            <x14:dxf>
              <fill>
                <patternFill>
                  <bgColor rgb="FF00B050"/>
                </patternFill>
              </fill>
            </x14:dxf>
          </x14:cfRule>
          <x14:cfRule type="cellIs" priority="84" operator="equal" id="{9A4474DE-D029-4493-A839-0983C223283D}">
            <xm:f>'\Users\pttovar\Downloads\[MAPA DE RIESGOS CORRUPCIÓN IPES 2019 V1 AJUSTADA 210319.xlsx]DATOS '!#REF!</xm:f>
            <x14:dxf>
              <fill>
                <patternFill>
                  <bgColor rgb="FF92D050"/>
                </patternFill>
              </fill>
            </x14:dxf>
          </x14:cfRule>
          <x14:cfRule type="cellIs" priority="85" operator="equal" id="{7F035D54-3A2E-4DC4-AE1B-3F118B680517}">
            <xm:f>'\Users\pttovar\Downloads\[MAPA DE RIESGOS CORRUPCIÓN IPES 2019 V1 AJUSTADA 210319.xlsx]DATOS '!#REF!</xm:f>
            <x14:dxf>
              <fill>
                <patternFill>
                  <bgColor rgb="FFFFFF00"/>
                </patternFill>
              </fill>
            </x14:dxf>
          </x14:cfRule>
          <x14:cfRule type="cellIs" priority="86" operator="equal" id="{2650D018-46EE-4703-B52F-585B1C99CC1E}">
            <xm:f>'\Users\pttovar\Downloads\[MAPA DE RIESGOS CORRUPCIÓN IPES 2019 V1 AJUSTADA 210319.xlsx]DATOS '!#REF!</xm:f>
            <x14:dxf>
              <fill>
                <patternFill>
                  <bgColor rgb="FFFFC000"/>
                </patternFill>
              </fill>
            </x14:dxf>
          </x14:cfRule>
          <x14:cfRule type="cellIs" priority="87" operator="equal" id="{1B2039A3-3C28-4554-BC9D-5352BB10F684}">
            <xm:f>'\Users\pttovar\Downloads\[MAPA DE RIESGOS CORRUPCIÓN IPES 2019 V1 AJUSTADA 210319.xlsx]DATOS '!#REF!</xm:f>
            <x14:dxf>
              <fill>
                <patternFill>
                  <bgColor rgb="FFFF0000"/>
                </patternFill>
              </fill>
            </x14:dxf>
          </x14:cfRule>
          <xm:sqref>N15 AI15</xm:sqref>
        </x14:conditionalFormatting>
        <x14:conditionalFormatting xmlns:xm="http://schemas.microsoft.com/office/excel/2006/main">
          <x14:cfRule type="cellIs" priority="88" operator="equal" id="{B68B0B17-4A0B-4AA0-9183-68EADBBA834F}">
            <xm:f>'\Users\pttovar\Downloads\[MAPA DE RIESGOS CORRUPCIÓN IPES 2019 V1 AJUSTADA 210319.xlsx]DATOS '!#REF!</xm:f>
            <x14:dxf>
              <fill>
                <patternFill>
                  <bgColor rgb="FF00B050"/>
                </patternFill>
              </fill>
            </x14:dxf>
          </x14:cfRule>
          <x14:cfRule type="cellIs" priority="89" operator="equal" id="{5D8606E0-E8A6-4612-90D8-7BA00DDC632D}">
            <xm:f>'\Users\pttovar\Downloads\[MAPA DE RIESGOS CORRUPCIÓN IPES 2019 V1 AJUSTADA 210319.xlsx]DATOS '!#REF!</xm:f>
            <x14:dxf>
              <fill>
                <patternFill>
                  <bgColor rgb="FF92D050"/>
                </patternFill>
              </fill>
            </x14:dxf>
          </x14:cfRule>
          <x14:cfRule type="cellIs" priority="90" operator="equal" id="{9CCBFE04-5917-494A-A971-7F4EE8B9BDF7}">
            <xm:f>'\Users\pttovar\Downloads\[MAPA DE RIESGOS CORRUPCIÓN IPES 2019 V1 AJUSTADA 210319.xlsx]DATOS '!#REF!</xm:f>
            <x14:dxf>
              <fill>
                <patternFill>
                  <bgColor rgb="FFFFFF00"/>
                </patternFill>
              </fill>
            </x14:dxf>
          </x14:cfRule>
          <x14:cfRule type="cellIs" priority="91" operator="equal" id="{F749B9E5-BE6C-4232-BECE-0F53287FF3C3}">
            <xm:f>'\Users\pttovar\Downloads\[MAPA DE RIESGOS CORRUPCIÓN IPES 2019 V1 AJUSTADA 210319.xlsx]DATOS '!#REF!</xm:f>
            <x14:dxf>
              <fill>
                <patternFill>
                  <bgColor rgb="FFFFC000"/>
                </patternFill>
              </fill>
            </x14:dxf>
          </x14:cfRule>
          <x14:cfRule type="cellIs" priority="92" operator="equal" id="{D4A8FAC2-7E84-4930-8538-5C781EE515BE}">
            <xm:f>'\Users\pttovar\Downloads\[MAPA DE RIESGOS CORRUPCIÓN IPES 2019 V1 AJUSTADA 210319.xlsx]DATOS '!#REF!</xm:f>
            <x14:dxf>
              <fill>
                <patternFill>
                  <bgColor rgb="FFFF0000"/>
                </patternFill>
              </fill>
            </x14:dxf>
          </x14:cfRule>
          <xm:sqref>O15 AJ15</xm:sqref>
        </x14:conditionalFormatting>
        <x14:conditionalFormatting xmlns:xm="http://schemas.microsoft.com/office/excel/2006/main">
          <x14:cfRule type="cellIs" priority="93" operator="equal" id="{D7E0ED0B-C572-4E1C-99B8-59C043DD8F88}">
            <xm:f>'\Users\pttovar\Downloads\[MAPA DE RIESGOS CORRUPCIÓN IPES 2019 V1 AJUSTADA 210319.xlsx]DATOS '!#REF!</xm:f>
            <x14:dxf>
              <fill>
                <patternFill>
                  <bgColor rgb="FF92D050"/>
                </patternFill>
              </fill>
            </x14:dxf>
          </x14:cfRule>
          <x14:cfRule type="cellIs" priority="94" operator="equal" id="{8F289F02-036F-4F56-96C9-7E6C453C7581}">
            <xm:f>'\Users\pttovar\Downloads\[MAPA DE RIESGOS CORRUPCIÓN IPES 2019 V1 AJUSTADA 210319.xlsx]DATOS '!#REF!</xm:f>
            <x14:dxf>
              <fill>
                <patternFill>
                  <bgColor rgb="FFFFFF00"/>
                </patternFill>
              </fill>
            </x14:dxf>
          </x14:cfRule>
          <x14:cfRule type="cellIs" priority="95" operator="equal" id="{327377C2-C2A0-4BC9-9F8E-C60750258895}">
            <xm:f>'\Users\pttovar\Downloads\[MAPA DE RIESGOS CORRUPCIÓN IPES 2019 V1 AJUSTADA 210319.xlsx]DATOS '!#REF!</xm:f>
            <x14:dxf>
              <fill>
                <patternFill>
                  <bgColor rgb="FFFFC000"/>
                </patternFill>
              </fill>
            </x14:dxf>
          </x14:cfRule>
          <x14:cfRule type="cellIs" priority="96" operator="equal" id="{A97B50FD-A81F-4D9A-8490-9AAB5DBE139C}">
            <xm:f>'\Users\pttovar\Downloads\[MAPA DE RIESGOS CORRUPCIÓN IPES 2019 V1 AJUSTADA 210319.xlsx]DATOS '!#REF!</xm:f>
            <x14:dxf>
              <fill>
                <patternFill>
                  <bgColor rgb="FFFF0000"/>
                </patternFill>
              </fill>
            </x14:dxf>
          </x14:cfRule>
          <xm:sqref>CY15:CZ15 CM15 DD15:DF15 AK15</xm:sqref>
        </x14:conditionalFormatting>
        <x14:conditionalFormatting xmlns:xm="http://schemas.microsoft.com/office/excel/2006/main">
          <x14:cfRule type="cellIs" priority="79" operator="equal" id="{1F1F217F-6B73-42E5-BFE5-9F724C5F4FB5}">
            <xm:f>'\Users\pttovar\Downloads\[MAPA DE RIESGOS CORRUPCIÓN IPES 2019 V1 AJUSTADA 210319.xlsx]DATOS '!#REF!</xm:f>
            <x14:dxf>
              <fill>
                <patternFill>
                  <bgColor rgb="FF92D050"/>
                </patternFill>
              </fill>
            </x14:dxf>
          </x14:cfRule>
          <x14:cfRule type="cellIs" priority="80" operator="equal" id="{0E97B2FE-001C-4784-A55B-EE7E5B5DAA91}">
            <xm:f>'\Users\pttovar\Downloads\[MAPA DE RIESGOS CORRUPCIÓN IPES 2019 V1 AJUSTADA 210319.xlsx]DATOS '!#REF!</xm:f>
            <x14:dxf>
              <fill>
                <patternFill>
                  <bgColor rgb="FFFFFF00"/>
                </patternFill>
              </fill>
            </x14:dxf>
          </x14:cfRule>
          <x14:cfRule type="cellIs" priority="81" operator="equal" id="{EB1CD789-A4A7-41DE-91A7-DE3CFD2E85FB}">
            <xm:f>'\Users\pttovar\Downloads\[MAPA DE RIESGOS CORRUPCIÓN IPES 2019 V1 AJUSTADA 210319.xlsx]DATOS '!#REF!</xm:f>
            <x14:dxf>
              <fill>
                <patternFill>
                  <bgColor rgb="FFFFC000"/>
                </patternFill>
              </fill>
            </x14:dxf>
          </x14:cfRule>
          <x14:cfRule type="cellIs" priority="82" operator="equal" id="{C1C68BF9-328E-4CF3-8156-17FB09D480F0}">
            <xm:f>'\Users\pttovar\Downloads\[MAPA DE RIESGOS CORRUPCIÓN IPES 2019 V1 AJUSTADA 210319.xlsx]DATOS '!#REF!</xm:f>
            <x14:dxf>
              <fill>
                <patternFill>
                  <bgColor rgb="FFFF0000"/>
                </patternFill>
              </fill>
            </x14:dxf>
          </x14:cfRule>
          <xm:sqref>P15</xm:sqref>
        </x14:conditionalFormatting>
        <x14:conditionalFormatting xmlns:xm="http://schemas.microsoft.com/office/excel/2006/main">
          <x14:cfRule type="cellIs" priority="75" operator="equal" id="{52364ADA-5BEB-4DC0-AA13-2680AB8DA6B1}">
            <xm:f>'\Users\pttovar\Downloads\[MAPA DE RIESGOS CORRUPCIÓN IPES 2019 V1 AJUSTADA 210319.xlsx]DATOS '!#REF!</xm:f>
            <x14:dxf>
              <fill>
                <patternFill>
                  <bgColor rgb="FF92D050"/>
                </patternFill>
              </fill>
            </x14:dxf>
          </x14:cfRule>
          <x14:cfRule type="cellIs" priority="76" operator="equal" id="{A4B2FB3F-935D-45A2-B5D6-B21DDB2CF70A}">
            <xm:f>'\Users\pttovar\Downloads\[MAPA DE RIESGOS CORRUPCIÓN IPES 2019 V1 AJUSTADA 210319.xlsx]DATOS '!#REF!</xm:f>
            <x14:dxf>
              <fill>
                <patternFill>
                  <bgColor rgb="FFFFFF00"/>
                </patternFill>
              </fill>
            </x14:dxf>
          </x14:cfRule>
          <x14:cfRule type="cellIs" priority="77" operator="equal" id="{8C9C572D-D253-4EAB-8852-DB213728D3C1}">
            <xm:f>'\Users\pttovar\Downloads\[MAPA DE RIESGOS CORRUPCIÓN IPES 2019 V1 AJUSTADA 210319.xlsx]DATOS '!#REF!</xm:f>
            <x14:dxf>
              <fill>
                <patternFill>
                  <bgColor rgb="FFFFC000"/>
                </patternFill>
              </fill>
            </x14:dxf>
          </x14:cfRule>
          <x14:cfRule type="cellIs" priority="78" operator="equal" id="{175EFB44-C6AC-48B7-ACD0-28015437F3D1}">
            <xm:f>'\Users\pttovar\Downloads\[MAPA DE RIESGOS CORRUPCIÓN IPES 2019 V1 AJUSTADA 210319.xlsx]DATOS '!#REF!</xm:f>
            <x14:dxf>
              <fill>
                <patternFill>
                  <bgColor rgb="FFFF0000"/>
                </patternFill>
              </fill>
            </x14:dxf>
          </x14:cfRule>
          <xm:sqref>AL15</xm:sqref>
        </x14:conditionalFormatting>
        <x14:conditionalFormatting xmlns:xm="http://schemas.microsoft.com/office/excel/2006/main">
          <x14:cfRule type="cellIs" priority="61" operator="equal" id="{D5401FAE-DAF9-4714-931A-DE2E572057B5}">
            <xm:f>'\Users\pttovar\Downloads\[MAPA DE RIESGOS CORRUPCIÓN IPES 2019 V1 AJUSTADA 210319.xlsx]DATOS '!#REF!</xm:f>
            <x14:dxf>
              <fill>
                <patternFill>
                  <bgColor rgb="FF00B050"/>
                </patternFill>
              </fill>
            </x14:dxf>
          </x14:cfRule>
          <x14:cfRule type="cellIs" priority="62" operator="equal" id="{AA502ED3-EC3E-4EF7-95EB-E0C4D5645DFD}">
            <xm:f>'\Users\pttovar\Downloads\[MAPA DE RIESGOS CORRUPCIÓN IPES 2019 V1 AJUSTADA 210319.xlsx]DATOS '!#REF!</xm:f>
            <x14:dxf>
              <fill>
                <patternFill>
                  <bgColor rgb="FF92D050"/>
                </patternFill>
              </fill>
            </x14:dxf>
          </x14:cfRule>
          <x14:cfRule type="cellIs" priority="63" operator="equal" id="{FEFCEFE5-5FFC-4438-B274-220FD72508AF}">
            <xm:f>'\Users\pttovar\Downloads\[MAPA DE RIESGOS CORRUPCIÓN IPES 2019 V1 AJUSTADA 210319.xlsx]DATOS '!#REF!</xm:f>
            <x14:dxf>
              <fill>
                <patternFill>
                  <bgColor rgb="FFFFFF00"/>
                </patternFill>
              </fill>
            </x14:dxf>
          </x14:cfRule>
          <x14:cfRule type="cellIs" priority="64" operator="equal" id="{CD5D4ADD-2B81-4DDC-BF82-8D0565C6B791}">
            <xm:f>'\Users\pttovar\Downloads\[MAPA DE RIESGOS CORRUPCIÓN IPES 2019 V1 AJUSTADA 210319.xlsx]DATOS '!#REF!</xm:f>
            <x14:dxf>
              <fill>
                <patternFill>
                  <bgColor rgb="FFFFC000"/>
                </patternFill>
              </fill>
            </x14:dxf>
          </x14:cfRule>
          <x14:cfRule type="cellIs" priority="65" operator="equal" id="{FEAAC8D6-1F97-41DE-96C7-86E2489F6AF5}">
            <xm:f>'\Users\pttovar\Downloads\[MAPA DE RIESGOS CORRUPCIÓN IPES 2019 V1 AJUSTADA 210319.xlsx]DATOS '!#REF!</xm:f>
            <x14:dxf>
              <fill>
                <patternFill>
                  <bgColor rgb="FFFF0000"/>
                </patternFill>
              </fill>
            </x14:dxf>
          </x14:cfRule>
          <xm:sqref>N58 AI58</xm:sqref>
        </x14:conditionalFormatting>
        <x14:conditionalFormatting xmlns:xm="http://schemas.microsoft.com/office/excel/2006/main">
          <x14:cfRule type="cellIs" priority="66" operator="equal" id="{4FD550B9-B2C5-485C-A079-E4812237A0B7}">
            <xm:f>'\Users\pttovar\Downloads\[MAPA DE RIESGOS CORRUPCIÓN IPES 2019 V1 AJUSTADA 210319.xlsx]DATOS '!#REF!</xm:f>
            <x14:dxf>
              <fill>
                <patternFill>
                  <bgColor rgb="FF00B050"/>
                </patternFill>
              </fill>
            </x14:dxf>
          </x14:cfRule>
          <x14:cfRule type="cellIs" priority="67" operator="equal" id="{A9771B15-A573-4D75-A5BE-8D922750C896}">
            <xm:f>'\Users\pttovar\Downloads\[MAPA DE RIESGOS CORRUPCIÓN IPES 2019 V1 AJUSTADA 210319.xlsx]DATOS '!#REF!</xm:f>
            <x14:dxf>
              <fill>
                <patternFill>
                  <bgColor rgb="FF92D050"/>
                </patternFill>
              </fill>
            </x14:dxf>
          </x14:cfRule>
          <x14:cfRule type="cellIs" priority="68" operator="equal" id="{453B82EB-2563-4D07-97A5-42556BBE0C69}">
            <xm:f>'\Users\pttovar\Downloads\[MAPA DE RIESGOS CORRUPCIÓN IPES 2019 V1 AJUSTADA 210319.xlsx]DATOS '!#REF!</xm:f>
            <x14:dxf>
              <fill>
                <patternFill>
                  <bgColor rgb="FFFFFF00"/>
                </patternFill>
              </fill>
            </x14:dxf>
          </x14:cfRule>
          <x14:cfRule type="cellIs" priority="69" operator="equal" id="{85AE5595-0EF7-4339-92FA-F615F521119E}">
            <xm:f>'\Users\pttovar\Downloads\[MAPA DE RIESGOS CORRUPCIÓN IPES 2019 V1 AJUSTADA 210319.xlsx]DATOS '!#REF!</xm:f>
            <x14:dxf>
              <fill>
                <patternFill>
                  <bgColor rgb="FFFFC000"/>
                </patternFill>
              </fill>
            </x14:dxf>
          </x14:cfRule>
          <x14:cfRule type="cellIs" priority="70" operator="equal" id="{B9475814-3C6C-4106-8062-D6BFD84CC48C}">
            <xm:f>'\Users\pttovar\Downloads\[MAPA DE RIESGOS CORRUPCIÓN IPES 2019 V1 AJUSTADA 210319.xlsx]DATOS '!#REF!</xm:f>
            <x14:dxf>
              <fill>
                <patternFill>
                  <bgColor rgb="FFFF0000"/>
                </patternFill>
              </fill>
            </x14:dxf>
          </x14:cfRule>
          <xm:sqref>O58 AJ58</xm:sqref>
        </x14:conditionalFormatting>
        <x14:conditionalFormatting xmlns:xm="http://schemas.microsoft.com/office/excel/2006/main">
          <x14:cfRule type="cellIs" priority="71" operator="equal" id="{4253ABBC-A4ED-46D3-A4AE-FEEA3FEF14D0}">
            <xm:f>'\Users\pttovar\Downloads\[MAPA DE RIESGOS CORRUPCIÓN IPES 2019 V1 AJUSTADA 210319.xlsx]DATOS '!#REF!</xm:f>
            <x14:dxf>
              <fill>
                <patternFill>
                  <bgColor rgb="FF92D050"/>
                </patternFill>
              </fill>
            </x14:dxf>
          </x14:cfRule>
          <x14:cfRule type="cellIs" priority="72" operator="equal" id="{E1F475D7-DAE6-45A7-866D-C11097668953}">
            <xm:f>'\Users\pttovar\Downloads\[MAPA DE RIESGOS CORRUPCIÓN IPES 2019 V1 AJUSTADA 210319.xlsx]DATOS '!#REF!</xm:f>
            <x14:dxf>
              <fill>
                <patternFill>
                  <bgColor rgb="FFFFFF00"/>
                </patternFill>
              </fill>
            </x14:dxf>
          </x14:cfRule>
          <x14:cfRule type="cellIs" priority="73" operator="equal" id="{F4CBE67A-5DAA-44A0-9B4E-D9EB7B4880C2}">
            <xm:f>'\Users\pttovar\Downloads\[MAPA DE RIESGOS CORRUPCIÓN IPES 2019 V1 AJUSTADA 210319.xlsx]DATOS '!#REF!</xm:f>
            <x14:dxf>
              <fill>
                <patternFill>
                  <bgColor rgb="FFFFC000"/>
                </patternFill>
              </fill>
            </x14:dxf>
          </x14:cfRule>
          <x14:cfRule type="cellIs" priority="74" operator="equal" id="{8F68C842-9C04-4A77-BA5B-7A47705B17D1}">
            <xm:f>'\Users\pttovar\Downloads\[MAPA DE RIESGOS CORRUPCIÓN IPES 2019 V1 AJUSTADA 210319.xlsx]DATOS '!#REF!</xm:f>
            <x14:dxf>
              <fill>
                <patternFill>
                  <bgColor rgb="FFFF0000"/>
                </patternFill>
              </fill>
            </x14:dxf>
          </x14:cfRule>
          <xm:sqref>CY58:CZ58 DD58:DF58 AK58</xm:sqref>
        </x14:conditionalFormatting>
        <x14:conditionalFormatting xmlns:xm="http://schemas.microsoft.com/office/excel/2006/main">
          <x14:cfRule type="cellIs" priority="57" operator="equal" id="{50C71B49-A5CF-4A6F-AE72-BF78D933A5D5}">
            <xm:f>'\Users\pttovar\Downloads\[MAPA DE RIESGOS CORRUPCIÓN IPES 2019 V1 AJUSTADA 210319.xlsx]DATOS '!#REF!</xm:f>
            <x14:dxf>
              <fill>
                <patternFill>
                  <bgColor rgb="FF92D050"/>
                </patternFill>
              </fill>
            </x14:dxf>
          </x14:cfRule>
          <x14:cfRule type="cellIs" priority="58" operator="equal" id="{CB6E3461-DAD0-46BF-8CF1-D4BD2E7584C4}">
            <xm:f>'\Users\pttovar\Downloads\[MAPA DE RIESGOS CORRUPCIÓN IPES 2019 V1 AJUSTADA 210319.xlsx]DATOS '!#REF!</xm:f>
            <x14:dxf>
              <fill>
                <patternFill>
                  <bgColor rgb="FFFFFF00"/>
                </patternFill>
              </fill>
            </x14:dxf>
          </x14:cfRule>
          <x14:cfRule type="cellIs" priority="59" operator="equal" id="{DD5076B7-61EF-448D-AA20-2F2E46A0D264}">
            <xm:f>'\Users\pttovar\Downloads\[MAPA DE RIESGOS CORRUPCIÓN IPES 2019 V1 AJUSTADA 210319.xlsx]DATOS '!#REF!</xm:f>
            <x14:dxf>
              <fill>
                <patternFill>
                  <bgColor rgb="FFFFC000"/>
                </patternFill>
              </fill>
            </x14:dxf>
          </x14:cfRule>
          <x14:cfRule type="cellIs" priority="60" operator="equal" id="{DB6D4E90-BDEE-4F5A-BCB6-ACCEF140C4F3}">
            <xm:f>'\Users\pttovar\Downloads\[MAPA DE RIESGOS CORRUPCIÓN IPES 2019 V1 AJUSTADA 210319.xlsx]DATOS '!#REF!</xm:f>
            <x14:dxf>
              <fill>
                <patternFill>
                  <bgColor rgb="FFFF0000"/>
                </patternFill>
              </fill>
            </x14:dxf>
          </x14:cfRule>
          <xm:sqref>P58</xm:sqref>
        </x14:conditionalFormatting>
        <x14:conditionalFormatting xmlns:xm="http://schemas.microsoft.com/office/excel/2006/main">
          <x14:cfRule type="cellIs" priority="53" operator="equal" id="{3B903836-4EC6-445A-BCBE-0DF1AEA35698}">
            <xm:f>'\Users\pttovar\Downloads\[MAPA DE RIESGOS CORRUPCIÓN IPES 2019 V1 AJUSTADA 210319.xlsx]DATOS '!#REF!</xm:f>
            <x14:dxf>
              <fill>
                <patternFill>
                  <bgColor rgb="FF92D050"/>
                </patternFill>
              </fill>
            </x14:dxf>
          </x14:cfRule>
          <x14:cfRule type="cellIs" priority="54" operator="equal" id="{BC404854-6846-41B3-8EF9-E0DB61FF6C89}">
            <xm:f>'\Users\pttovar\Downloads\[MAPA DE RIESGOS CORRUPCIÓN IPES 2019 V1 AJUSTADA 210319.xlsx]DATOS '!#REF!</xm:f>
            <x14:dxf>
              <fill>
                <patternFill>
                  <bgColor rgb="FFFFFF00"/>
                </patternFill>
              </fill>
            </x14:dxf>
          </x14:cfRule>
          <x14:cfRule type="cellIs" priority="55" operator="equal" id="{879EB88A-B87D-4A1C-8D2E-23657A614511}">
            <xm:f>'\Users\pttovar\Downloads\[MAPA DE RIESGOS CORRUPCIÓN IPES 2019 V1 AJUSTADA 210319.xlsx]DATOS '!#REF!</xm:f>
            <x14:dxf>
              <fill>
                <patternFill>
                  <bgColor rgb="FFFFC000"/>
                </patternFill>
              </fill>
            </x14:dxf>
          </x14:cfRule>
          <x14:cfRule type="cellIs" priority="56" operator="equal" id="{89B04A3A-69D0-4A50-83EE-E49B299C32BC}">
            <xm:f>'\Users\pttovar\Downloads\[MAPA DE RIESGOS CORRUPCIÓN IPES 2019 V1 AJUSTADA 210319.xlsx]DATOS '!#REF!</xm:f>
            <x14:dxf>
              <fill>
                <patternFill>
                  <bgColor rgb="FFFF0000"/>
                </patternFill>
              </fill>
            </x14:dxf>
          </x14:cfRule>
          <xm:sqref>AL18</xm:sqref>
        </x14:conditionalFormatting>
        <x14:conditionalFormatting xmlns:xm="http://schemas.microsoft.com/office/excel/2006/main">
          <x14:cfRule type="cellIs" priority="49" operator="equal" id="{E1986EC5-BA3C-496E-B1E2-78722C230B94}">
            <xm:f>'\Users\pttovar\Downloads\[MAPA DE RIESGOS CORRUPCIÓN IPES 2019 V1 AJUSTADA 210319.xlsx]DATOS '!#REF!</xm:f>
            <x14:dxf>
              <fill>
                <patternFill>
                  <bgColor rgb="FF92D050"/>
                </patternFill>
              </fill>
            </x14:dxf>
          </x14:cfRule>
          <x14:cfRule type="cellIs" priority="50" operator="equal" id="{2557CB63-C165-45FD-8E08-218B2960AACD}">
            <xm:f>'\Users\pttovar\Downloads\[MAPA DE RIESGOS CORRUPCIÓN IPES 2019 V1 AJUSTADA 210319.xlsx]DATOS '!#REF!</xm:f>
            <x14:dxf>
              <fill>
                <patternFill>
                  <bgColor rgb="FFFFFF00"/>
                </patternFill>
              </fill>
            </x14:dxf>
          </x14:cfRule>
          <x14:cfRule type="cellIs" priority="51" operator="equal" id="{BE5D8B29-6EA0-41DA-BF26-0746833A7E0F}">
            <xm:f>'\Users\pttovar\Downloads\[MAPA DE RIESGOS CORRUPCIÓN IPES 2019 V1 AJUSTADA 210319.xlsx]DATOS '!#REF!</xm:f>
            <x14:dxf>
              <fill>
                <patternFill>
                  <bgColor rgb="FFFFC000"/>
                </patternFill>
              </fill>
            </x14:dxf>
          </x14:cfRule>
          <x14:cfRule type="cellIs" priority="52" operator="equal" id="{AA47E238-4AC7-482D-9E55-915F13C52299}">
            <xm:f>'\Users\pttovar\Downloads\[MAPA DE RIESGOS CORRUPCIÓN IPES 2019 V1 AJUSTADA 210319.xlsx]DATOS '!#REF!</xm:f>
            <x14:dxf>
              <fill>
                <patternFill>
                  <bgColor rgb="FFFF0000"/>
                </patternFill>
              </fill>
            </x14:dxf>
          </x14:cfRule>
          <xm:sqref>AL21</xm:sqref>
        </x14:conditionalFormatting>
        <x14:conditionalFormatting xmlns:xm="http://schemas.microsoft.com/office/excel/2006/main">
          <x14:cfRule type="cellIs" priority="45" operator="equal" id="{2C63A8F2-DF3C-4248-811D-295D944AAAF9}">
            <xm:f>'\Users\pttovar\Downloads\[MAPA DE RIESGOS CORRUPCIÓN IPES 2019 V1 AJUSTADA 210319.xlsx]DATOS '!#REF!</xm:f>
            <x14:dxf>
              <fill>
                <patternFill>
                  <bgColor rgb="FF92D050"/>
                </patternFill>
              </fill>
            </x14:dxf>
          </x14:cfRule>
          <x14:cfRule type="cellIs" priority="46" operator="equal" id="{3EA73E22-CAB8-49F3-8A50-E22DB495093F}">
            <xm:f>'\Users\pttovar\Downloads\[MAPA DE RIESGOS CORRUPCIÓN IPES 2019 V1 AJUSTADA 210319.xlsx]DATOS '!#REF!</xm:f>
            <x14:dxf>
              <fill>
                <patternFill>
                  <bgColor rgb="FFFFFF00"/>
                </patternFill>
              </fill>
            </x14:dxf>
          </x14:cfRule>
          <x14:cfRule type="cellIs" priority="47" operator="equal" id="{77119664-E842-40C7-A10D-E2BEE4D636BB}">
            <xm:f>'\Users\pttovar\Downloads\[MAPA DE RIESGOS CORRUPCIÓN IPES 2019 V1 AJUSTADA 210319.xlsx]DATOS '!#REF!</xm:f>
            <x14:dxf>
              <fill>
                <patternFill>
                  <bgColor rgb="FFFFC000"/>
                </patternFill>
              </fill>
            </x14:dxf>
          </x14:cfRule>
          <x14:cfRule type="cellIs" priority="48" operator="equal" id="{A3905371-402B-4E9F-90A4-17B2EF7C24B0}">
            <xm:f>'\Users\pttovar\Downloads\[MAPA DE RIESGOS CORRUPCIÓN IPES 2019 V1 AJUSTADA 210319.xlsx]DATOS '!#REF!</xm:f>
            <x14:dxf>
              <fill>
                <patternFill>
                  <bgColor rgb="FFFF0000"/>
                </patternFill>
              </fill>
            </x14:dxf>
          </x14:cfRule>
          <xm:sqref>AL26</xm:sqref>
        </x14:conditionalFormatting>
        <x14:conditionalFormatting xmlns:xm="http://schemas.microsoft.com/office/excel/2006/main">
          <x14:cfRule type="cellIs" priority="41" operator="equal" id="{4EBAD9B4-68FB-4719-9920-40BC853AAB6B}">
            <xm:f>'\Users\pttovar\Downloads\[MAPA DE RIESGOS CORRUPCIÓN IPES 2019 V1 AJUSTADA 210319.xlsx]DATOS '!#REF!</xm:f>
            <x14:dxf>
              <fill>
                <patternFill>
                  <bgColor rgb="FF92D050"/>
                </patternFill>
              </fill>
            </x14:dxf>
          </x14:cfRule>
          <x14:cfRule type="cellIs" priority="42" operator="equal" id="{A4B76DBE-0CA5-4797-A2DF-0F030F4F7A34}">
            <xm:f>'\Users\pttovar\Downloads\[MAPA DE RIESGOS CORRUPCIÓN IPES 2019 V1 AJUSTADA 210319.xlsx]DATOS '!#REF!</xm:f>
            <x14:dxf>
              <fill>
                <patternFill>
                  <bgColor rgb="FFFFFF00"/>
                </patternFill>
              </fill>
            </x14:dxf>
          </x14:cfRule>
          <x14:cfRule type="cellIs" priority="43" operator="equal" id="{2C4D4E62-EAFC-469E-9793-C6C386DFA0D7}">
            <xm:f>'\Users\pttovar\Downloads\[MAPA DE RIESGOS CORRUPCIÓN IPES 2019 V1 AJUSTADA 210319.xlsx]DATOS '!#REF!</xm:f>
            <x14:dxf>
              <fill>
                <patternFill>
                  <bgColor rgb="FFFFC000"/>
                </patternFill>
              </fill>
            </x14:dxf>
          </x14:cfRule>
          <x14:cfRule type="cellIs" priority="44" operator="equal" id="{F71A2078-0147-4295-91B2-6BCCC90F0217}">
            <xm:f>'\Users\pttovar\Downloads\[MAPA DE RIESGOS CORRUPCIÓN IPES 2019 V1 AJUSTADA 210319.xlsx]DATOS '!#REF!</xm:f>
            <x14:dxf>
              <fill>
                <patternFill>
                  <bgColor rgb="FFFF0000"/>
                </patternFill>
              </fill>
            </x14:dxf>
          </x14:cfRule>
          <xm:sqref>AL29</xm:sqref>
        </x14:conditionalFormatting>
        <x14:conditionalFormatting xmlns:xm="http://schemas.microsoft.com/office/excel/2006/main">
          <x14:cfRule type="cellIs" priority="37" operator="equal" id="{94B44D78-3D37-40B2-BBEF-ACB09161A906}">
            <xm:f>'\Users\pttovar\Downloads\[MAPA DE RIESGOS CORRUPCIÓN IPES 2019 V1 AJUSTADA 210319.xlsx]DATOS '!#REF!</xm:f>
            <x14:dxf>
              <fill>
                <patternFill>
                  <bgColor rgb="FF92D050"/>
                </patternFill>
              </fill>
            </x14:dxf>
          </x14:cfRule>
          <x14:cfRule type="cellIs" priority="38" operator="equal" id="{0BE4AB1E-1A67-4073-8C60-EB7801187FD6}">
            <xm:f>'\Users\pttovar\Downloads\[MAPA DE RIESGOS CORRUPCIÓN IPES 2019 V1 AJUSTADA 210319.xlsx]DATOS '!#REF!</xm:f>
            <x14:dxf>
              <fill>
                <patternFill>
                  <bgColor rgb="FFFFFF00"/>
                </patternFill>
              </fill>
            </x14:dxf>
          </x14:cfRule>
          <x14:cfRule type="cellIs" priority="39" operator="equal" id="{0961A65D-8823-432B-B0D3-16FE0CB0738F}">
            <xm:f>'\Users\pttovar\Downloads\[MAPA DE RIESGOS CORRUPCIÓN IPES 2019 V1 AJUSTADA 210319.xlsx]DATOS '!#REF!</xm:f>
            <x14:dxf>
              <fill>
                <patternFill>
                  <bgColor rgb="FFFFC000"/>
                </patternFill>
              </fill>
            </x14:dxf>
          </x14:cfRule>
          <x14:cfRule type="cellIs" priority="40" operator="equal" id="{BB704259-E1E1-495A-AAA3-75DBE34A7021}">
            <xm:f>'\Users\pttovar\Downloads\[MAPA DE RIESGOS CORRUPCIÓN IPES 2019 V1 AJUSTADA 210319.xlsx]DATOS '!#REF!</xm:f>
            <x14:dxf>
              <fill>
                <patternFill>
                  <bgColor rgb="FFFF0000"/>
                </patternFill>
              </fill>
            </x14:dxf>
          </x14:cfRule>
          <xm:sqref>AL41</xm:sqref>
        </x14:conditionalFormatting>
        <x14:conditionalFormatting xmlns:xm="http://schemas.microsoft.com/office/excel/2006/main">
          <x14:cfRule type="cellIs" priority="33" operator="equal" id="{ABE04A53-10FA-4A69-9E6C-BC78E282D829}">
            <xm:f>'\Users\pttovar\Downloads\[MAPA DE RIESGOS CORRUPCIÓN IPES 2019 V1 AJUSTADA 210319.xlsx]DATOS '!#REF!</xm:f>
            <x14:dxf>
              <fill>
                <patternFill>
                  <bgColor rgb="FF92D050"/>
                </patternFill>
              </fill>
            </x14:dxf>
          </x14:cfRule>
          <x14:cfRule type="cellIs" priority="34" operator="equal" id="{378CD03B-F469-4621-9318-971E46B0A0BF}">
            <xm:f>'\Users\pttovar\Downloads\[MAPA DE RIESGOS CORRUPCIÓN IPES 2019 V1 AJUSTADA 210319.xlsx]DATOS '!#REF!</xm:f>
            <x14:dxf>
              <fill>
                <patternFill>
                  <bgColor rgb="FFFFFF00"/>
                </patternFill>
              </fill>
            </x14:dxf>
          </x14:cfRule>
          <x14:cfRule type="cellIs" priority="35" operator="equal" id="{72F1B9BE-7E57-450C-961C-87ED2C0D4458}">
            <xm:f>'\Users\pttovar\Downloads\[MAPA DE RIESGOS CORRUPCIÓN IPES 2019 V1 AJUSTADA 210319.xlsx]DATOS '!#REF!</xm:f>
            <x14:dxf>
              <fill>
                <patternFill>
                  <bgColor rgb="FFFFC000"/>
                </patternFill>
              </fill>
            </x14:dxf>
          </x14:cfRule>
          <x14:cfRule type="cellIs" priority="36" operator="equal" id="{8FDDF5D8-1D7D-4DFC-8E17-49B3CAD8FFB9}">
            <xm:f>'\Users\pttovar\Downloads\[MAPA DE RIESGOS CORRUPCIÓN IPES 2019 V1 AJUSTADA 210319.xlsx]DATOS '!#REF!</xm:f>
            <x14:dxf>
              <fill>
                <patternFill>
                  <bgColor rgb="FFFF0000"/>
                </patternFill>
              </fill>
            </x14:dxf>
          </x14:cfRule>
          <xm:sqref>AL48</xm:sqref>
        </x14:conditionalFormatting>
        <x14:conditionalFormatting xmlns:xm="http://schemas.microsoft.com/office/excel/2006/main">
          <x14:cfRule type="cellIs" priority="29" operator="equal" id="{7C459C77-0998-497E-B8FB-5D9DD982864E}">
            <xm:f>'\Users\pttovar\Downloads\[MAPA DE RIESGOS CORRUPCIÓN IPES 2019 V1 AJUSTADA 210319.xlsx]DATOS '!#REF!</xm:f>
            <x14:dxf>
              <fill>
                <patternFill>
                  <bgColor rgb="FF92D050"/>
                </patternFill>
              </fill>
            </x14:dxf>
          </x14:cfRule>
          <x14:cfRule type="cellIs" priority="30" operator="equal" id="{29ADECE0-15F9-4061-8E4B-C1FBB4AF7F24}">
            <xm:f>'\Users\pttovar\Downloads\[MAPA DE RIESGOS CORRUPCIÓN IPES 2019 V1 AJUSTADA 210319.xlsx]DATOS '!#REF!</xm:f>
            <x14:dxf>
              <fill>
                <patternFill>
                  <bgColor rgb="FFFFFF00"/>
                </patternFill>
              </fill>
            </x14:dxf>
          </x14:cfRule>
          <x14:cfRule type="cellIs" priority="31" operator="equal" id="{27BDA9E6-B7B9-46E7-A3DE-D41BD723A4ED}">
            <xm:f>'\Users\pttovar\Downloads\[MAPA DE RIESGOS CORRUPCIÓN IPES 2019 V1 AJUSTADA 210319.xlsx]DATOS '!#REF!</xm:f>
            <x14:dxf>
              <fill>
                <patternFill>
                  <bgColor rgb="FFFFC000"/>
                </patternFill>
              </fill>
            </x14:dxf>
          </x14:cfRule>
          <x14:cfRule type="cellIs" priority="32" operator="equal" id="{21B8918E-88DF-4F0D-ABF3-154C6252C464}">
            <xm:f>'\Users\pttovar\Downloads\[MAPA DE RIESGOS CORRUPCIÓN IPES 2019 V1 AJUSTADA 210319.xlsx]DATOS '!#REF!</xm:f>
            <x14:dxf>
              <fill>
                <patternFill>
                  <bgColor rgb="FFFF0000"/>
                </patternFill>
              </fill>
            </x14:dxf>
          </x14:cfRule>
          <xm:sqref>AL60</xm:sqref>
        </x14:conditionalFormatting>
        <x14:conditionalFormatting xmlns:xm="http://schemas.microsoft.com/office/excel/2006/main">
          <x14:cfRule type="cellIs" priority="25" operator="equal" id="{D68BF9D2-3205-4C90-8FD9-46B5BAE13DA0}">
            <xm:f>'\Users\pttovar\Downloads\[MAPA DE RIESGOS CORRUPCIÓN IPES 2019 V1 AJUSTADA 210319.xlsx]DATOS '!#REF!</xm:f>
            <x14:dxf>
              <fill>
                <patternFill>
                  <bgColor rgb="FF92D050"/>
                </patternFill>
              </fill>
            </x14:dxf>
          </x14:cfRule>
          <x14:cfRule type="cellIs" priority="26" operator="equal" id="{B60417E0-071A-4EE4-A522-594693B3A2E8}">
            <xm:f>'\Users\pttovar\Downloads\[MAPA DE RIESGOS CORRUPCIÓN IPES 2019 V1 AJUSTADA 210319.xlsx]DATOS '!#REF!</xm:f>
            <x14:dxf>
              <fill>
                <patternFill>
                  <bgColor rgb="FFFFFF00"/>
                </patternFill>
              </fill>
            </x14:dxf>
          </x14:cfRule>
          <x14:cfRule type="cellIs" priority="27" operator="equal" id="{D9ACB18B-219E-4B6D-8628-B179D7A1E037}">
            <xm:f>'\Users\pttovar\Downloads\[MAPA DE RIESGOS CORRUPCIÓN IPES 2019 V1 AJUSTADA 210319.xlsx]DATOS '!#REF!</xm:f>
            <x14:dxf>
              <fill>
                <patternFill>
                  <bgColor rgb="FFFFC000"/>
                </patternFill>
              </fill>
            </x14:dxf>
          </x14:cfRule>
          <x14:cfRule type="cellIs" priority="28" operator="equal" id="{C496D204-59FF-4AD9-84B3-5662F73E49ED}">
            <xm:f>'\Users\pttovar\Downloads\[MAPA DE RIESGOS CORRUPCIÓN IPES 2019 V1 AJUSTADA 210319.xlsx]DATOS '!#REF!</xm:f>
            <x14:dxf>
              <fill>
                <patternFill>
                  <bgColor rgb="FFFF0000"/>
                </patternFill>
              </fill>
            </x14:dxf>
          </x14:cfRule>
          <xm:sqref>AL33</xm:sqref>
        </x14:conditionalFormatting>
        <x14:conditionalFormatting xmlns:xm="http://schemas.microsoft.com/office/excel/2006/main">
          <x14:cfRule type="cellIs" priority="21" operator="equal" id="{45B3619D-9966-455B-A3A7-254A14BAD6E7}">
            <xm:f>'\Users\pttovar\Downloads\[MAPA DE RIESGOS CORRUPCIÓN IPES 2019 V1 AJUSTADA 210319.xlsx]DATOS '!#REF!</xm:f>
            <x14:dxf>
              <fill>
                <patternFill>
                  <bgColor rgb="FF92D050"/>
                </patternFill>
              </fill>
            </x14:dxf>
          </x14:cfRule>
          <x14:cfRule type="cellIs" priority="22" operator="equal" id="{01EAC4D2-DFE3-4305-8ED7-AC977D93FB5F}">
            <xm:f>'\Users\pttovar\Downloads\[MAPA DE RIESGOS CORRUPCIÓN IPES 2019 V1 AJUSTADA 210319.xlsx]DATOS '!#REF!</xm:f>
            <x14:dxf>
              <fill>
                <patternFill>
                  <bgColor rgb="FFFFFF00"/>
                </patternFill>
              </fill>
            </x14:dxf>
          </x14:cfRule>
          <x14:cfRule type="cellIs" priority="23" operator="equal" id="{950C085F-0131-4D58-94E7-100098E8D011}">
            <xm:f>'\Users\pttovar\Downloads\[MAPA DE RIESGOS CORRUPCIÓN IPES 2019 V1 AJUSTADA 210319.xlsx]DATOS '!#REF!</xm:f>
            <x14:dxf>
              <fill>
                <patternFill>
                  <bgColor rgb="FFFFC000"/>
                </patternFill>
              </fill>
            </x14:dxf>
          </x14:cfRule>
          <x14:cfRule type="cellIs" priority="24" operator="equal" id="{8C73F6FC-AAF9-49AA-AB62-A45B5A33BDA3}">
            <xm:f>'\Users\pttovar\Downloads\[MAPA DE RIESGOS CORRUPCIÓN IPES 2019 V1 AJUSTADA 210319.xlsx]DATOS '!#REF!</xm:f>
            <x14:dxf>
              <fill>
                <patternFill>
                  <bgColor rgb="FFFF0000"/>
                </patternFill>
              </fill>
            </x14:dxf>
          </x14:cfRule>
          <xm:sqref>AL35</xm:sqref>
        </x14:conditionalFormatting>
        <x14:conditionalFormatting xmlns:xm="http://schemas.microsoft.com/office/excel/2006/main">
          <x14:cfRule type="cellIs" priority="17" operator="equal" id="{B53FDFCD-1C59-4831-AAD6-0773122A55BE}">
            <xm:f>'\Users\pttovar\Downloads\[MAPA DE RIESGOS CORRUPCIÓN IPES 2019 V1 AJUSTADA 210319.xlsx]DATOS '!#REF!</xm:f>
            <x14:dxf>
              <fill>
                <patternFill>
                  <bgColor rgb="FF92D050"/>
                </patternFill>
              </fill>
            </x14:dxf>
          </x14:cfRule>
          <x14:cfRule type="cellIs" priority="18" operator="equal" id="{2869D1E3-BF12-42E6-8145-5935952ED9C9}">
            <xm:f>'\Users\pttovar\Downloads\[MAPA DE RIESGOS CORRUPCIÓN IPES 2019 V1 AJUSTADA 210319.xlsx]DATOS '!#REF!</xm:f>
            <x14:dxf>
              <fill>
                <patternFill>
                  <bgColor rgb="FFFFFF00"/>
                </patternFill>
              </fill>
            </x14:dxf>
          </x14:cfRule>
          <x14:cfRule type="cellIs" priority="19" operator="equal" id="{18664365-947E-48E3-A76A-AFC1240F3581}">
            <xm:f>'\Users\pttovar\Downloads\[MAPA DE RIESGOS CORRUPCIÓN IPES 2019 V1 AJUSTADA 210319.xlsx]DATOS '!#REF!</xm:f>
            <x14:dxf>
              <fill>
                <patternFill>
                  <bgColor rgb="FFFFC000"/>
                </patternFill>
              </fill>
            </x14:dxf>
          </x14:cfRule>
          <x14:cfRule type="cellIs" priority="20" operator="equal" id="{AB24D36D-18CD-4CB5-ABDF-E501F840276E}">
            <xm:f>'\Users\pttovar\Downloads\[MAPA DE RIESGOS CORRUPCIÓN IPES 2019 V1 AJUSTADA 210319.xlsx]DATOS '!#REF!</xm:f>
            <x14:dxf>
              <fill>
                <patternFill>
                  <bgColor rgb="FFFF0000"/>
                </patternFill>
              </fill>
            </x14:dxf>
          </x14:cfRule>
          <xm:sqref>AL44</xm:sqref>
        </x14:conditionalFormatting>
        <x14:conditionalFormatting xmlns:xm="http://schemas.microsoft.com/office/excel/2006/main">
          <x14:cfRule type="cellIs" priority="13" operator="equal" id="{3C81E28D-D5F9-4052-936D-2FF74D57CB6F}">
            <xm:f>'\Users\pttovar\Downloads\[MAPA DE RIESGOS CORRUPCIÓN IPES 2019 V1 AJUSTADA 210319.xlsx]DATOS '!#REF!</xm:f>
            <x14:dxf>
              <fill>
                <patternFill>
                  <bgColor rgb="FF92D050"/>
                </patternFill>
              </fill>
            </x14:dxf>
          </x14:cfRule>
          <x14:cfRule type="cellIs" priority="14" operator="equal" id="{F1B30B65-7849-465A-8D33-4B9CA17198D7}">
            <xm:f>'\Users\pttovar\Downloads\[MAPA DE RIESGOS CORRUPCIÓN IPES 2019 V1 AJUSTADA 210319.xlsx]DATOS '!#REF!</xm:f>
            <x14:dxf>
              <fill>
                <patternFill>
                  <bgColor rgb="FFFFFF00"/>
                </patternFill>
              </fill>
            </x14:dxf>
          </x14:cfRule>
          <x14:cfRule type="cellIs" priority="15" operator="equal" id="{969F4BBA-00D2-4E3E-A01B-5BA74AD79422}">
            <xm:f>'\Users\pttovar\Downloads\[MAPA DE RIESGOS CORRUPCIÓN IPES 2019 V1 AJUSTADA 210319.xlsx]DATOS '!#REF!</xm:f>
            <x14:dxf>
              <fill>
                <patternFill>
                  <bgColor rgb="FFFFC000"/>
                </patternFill>
              </fill>
            </x14:dxf>
          </x14:cfRule>
          <x14:cfRule type="cellIs" priority="16" operator="equal" id="{5CC35B24-A49D-4521-B036-3A82560AC5FC}">
            <xm:f>'\Users\pttovar\Downloads\[MAPA DE RIESGOS CORRUPCIÓN IPES 2019 V1 AJUSTADA 210319.xlsx]DATOS '!#REF!</xm:f>
            <x14:dxf>
              <fill>
                <patternFill>
                  <bgColor rgb="FFFF0000"/>
                </patternFill>
              </fill>
            </x14:dxf>
          </x14:cfRule>
          <xm:sqref>AL46</xm:sqref>
        </x14:conditionalFormatting>
        <x14:conditionalFormatting xmlns:xm="http://schemas.microsoft.com/office/excel/2006/main">
          <x14:cfRule type="cellIs" priority="9" operator="equal" id="{65E06277-DC60-47F6-BFF1-C608E77DE2B0}">
            <xm:f>'\Users\pttovar\Downloads\[MAPA DE RIESGOS CORRUPCIÓN IPES 2019 V1 AJUSTADA 210319.xlsx]DATOS '!#REF!</xm:f>
            <x14:dxf>
              <fill>
                <patternFill>
                  <bgColor rgb="FF92D050"/>
                </patternFill>
              </fill>
            </x14:dxf>
          </x14:cfRule>
          <x14:cfRule type="cellIs" priority="10" operator="equal" id="{026BA289-E277-49C2-B606-3BC6E26A5A00}">
            <xm:f>'\Users\pttovar\Downloads\[MAPA DE RIESGOS CORRUPCIÓN IPES 2019 V1 AJUSTADA 210319.xlsx]DATOS '!#REF!</xm:f>
            <x14:dxf>
              <fill>
                <patternFill>
                  <bgColor rgb="FFFFFF00"/>
                </patternFill>
              </fill>
            </x14:dxf>
          </x14:cfRule>
          <x14:cfRule type="cellIs" priority="11" operator="equal" id="{E1129122-DBCB-4D6F-A286-B2C17648670B}">
            <xm:f>'\Users\pttovar\Downloads\[MAPA DE RIESGOS CORRUPCIÓN IPES 2019 V1 AJUSTADA 210319.xlsx]DATOS '!#REF!</xm:f>
            <x14:dxf>
              <fill>
                <patternFill>
                  <bgColor rgb="FFFFC000"/>
                </patternFill>
              </fill>
            </x14:dxf>
          </x14:cfRule>
          <x14:cfRule type="cellIs" priority="12" operator="equal" id="{49877600-2A6C-4B40-99D9-6A56475F0016}">
            <xm:f>'\Users\pttovar\Downloads\[MAPA DE RIESGOS CORRUPCIÓN IPES 2019 V1 AJUSTADA 210319.xlsx]DATOS '!#REF!</xm:f>
            <x14:dxf>
              <fill>
                <patternFill>
                  <bgColor rgb="FFFF0000"/>
                </patternFill>
              </fill>
            </x14:dxf>
          </x14:cfRule>
          <xm:sqref>AL51</xm:sqref>
        </x14:conditionalFormatting>
        <x14:conditionalFormatting xmlns:xm="http://schemas.microsoft.com/office/excel/2006/main">
          <x14:cfRule type="cellIs" priority="5" operator="equal" id="{1486DBF2-F2E0-40A3-8EF4-332908826B88}">
            <xm:f>'\Users\pttovar\Downloads\[MAPA DE RIESGOS CORRUPCIÓN IPES 2019 V1 AJUSTADA 210319.xlsx]DATOS '!#REF!</xm:f>
            <x14:dxf>
              <fill>
                <patternFill>
                  <bgColor rgb="FF92D050"/>
                </patternFill>
              </fill>
            </x14:dxf>
          </x14:cfRule>
          <x14:cfRule type="cellIs" priority="6" operator="equal" id="{662EC957-268A-4C53-A9E0-3ECBDFDB310A}">
            <xm:f>'\Users\pttovar\Downloads\[MAPA DE RIESGOS CORRUPCIÓN IPES 2019 V1 AJUSTADA 210319.xlsx]DATOS '!#REF!</xm:f>
            <x14:dxf>
              <fill>
                <patternFill>
                  <bgColor rgb="FFFFFF00"/>
                </patternFill>
              </fill>
            </x14:dxf>
          </x14:cfRule>
          <x14:cfRule type="cellIs" priority="7" operator="equal" id="{DC8499E7-E5B2-4B5C-846C-92BA9453B44C}">
            <xm:f>'\Users\pttovar\Downloads\[MAPA DE RIESGOS CORRUPCIÓN IPES 2019 V1 AJUSTADA 210319.xlsx]DATOS '!#REF!</xm:f>
            <x14:dxf>
              <fill>
                <patternFill>
                  <bgColor rgb="FFFFC000"/>
                </patternFill>
              </fill>
            </x14:dxf>
          </x14:cfRule>
          <x14:cfRule type="cellIs" priority="8" operator="equal" id="{4AE37118-BFCD-4ABE-B96A-FF14A23BBA07}">
            <xm:f>'\Users\pttovar\Downloads\[MAPA DE RIESGOS CORRUPCIÓN IPES 2019 V1 AJUSTADA 210319.xlsx]DATOS '!#REF!</xm:f>
            <x14:dxf>
              <fill>
                <patternFill>
                  <bgColor rgb="FFFF0000"/>
                </patternFill>
              </fill>
            </x14:dxf>
          </x14:cfRule>
          <xm:sqref>AL58</xm:sqref>
        </x14:conditionalFormatting>
        <x14:conditionalFormatting xmlns:xm="http://schemas.microsoft.com/office/excel/2006/main">
          <x14:cfRule type="cellIs" priority="1" operator="equal" id="{40D48393-864B-467C-BAA0-5C99F9B1588F}">
            <xm:f>'\Users\pttovar\Downloads\[MAPA DE RIESGOS CORRUPCIÓN IPES 2019 V1 AJUSTADA 210319.xlsx]DATOS '!#REF!</xm:f>
            <x14:dxf>
              <fill>
                <patternFill>
                  <bgColor rgb="FF92D050"/>
                </patternFill>
              </fill>
            </x14:dxf>
          </x14:cfRule>
          <x14:cfRule type="cellIs" priority="2" operator="equal" id="{32795480-5B0A-443C-9A8F-01EFE144DAF4}">
            <xm:f>'\Users\pttovar\Downloads\[MAPA DE RIESGOS CORRUPCIÓN IPES 2019 V1 AJUSTADA 210319.xlsx]DATOS '!#REF!</xm:f>
            <x14:dxf>
              <fill>
                <patternFill>
                  <bgColor rgb="FFFFFF00"/>
                </patternFill>
              </fill>
            </x14:dxf>
          </x14:cfRule>
          <x14:cfRule type="cellIs" priority="3" operator="equal" id="{7ACC4864-9B03-48FD-9F4A-05554B328909}">
            <xm:f>'\Users\pttovar\Downloads\[MAPA DE RIESGOS CORRUPCIÓN IPES 2019 V1 AJUSTADA 210319.xlsx]DATOS '!#REF!</xm:f>
            <x14:dxf>
              <fill>
                <patternFill>
                  <bgColor rgb="FFFFC000"/>
                </patternFill>
              </fill>
            </x14:dxf>
          </x14:cfRule>
          <x14:cfRule type="cellIs" priority="4" operator="equal" id="{3A83EAEC-1B22-4F71-8A16-9B01F65C816D}">
            <xm:f>'\Users\pttovar\Downloads\[MAPA DE RIESGOS CORRUPCIÓN IPES 2019 V1 AJUSTADA 210319.xlsx]DATOS '!#REF!</xm:f>
            <x14:dxf>
              <fill>
                <patternFill>
                  <bgColor rgb="FFFF0000"/>
                </patternFill>
              </fill>
            </x14:dxf>
          </x14:cfRule>
          <xm:sqref>AL53</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'[6]DATOS '!#REF!</xm:f>
          </x14:formula1>
          <xm:sqref>AL58:AL62 AL10:AL53</xm:sqref>
        </x14:dataValidation>
        <x14:dataValidation type="list" allowBlank="1" showInputMessage="1" showErrorMessage="1">
          <x14:formula1>
            <xm:f>'[6]DATOS '!#REF!</xm:f>
          </x14:formula1>
          <xm:sqref>AB10:AB62 R10:R14 R33:R62 R18:R31 AL54:AL57 A10:B62 C15:C62 D10:D62 N10:O62</xm:sqref>
        </x14:dataValidation>
        <x14:dataValidation type="list" allowBlank="1" showInputMessage="1" showErrorMessage="1">
          <x14:formula1>
            <xm:f>[8]Validacion!#REF!</xm:f>
          </x14:formula1>
          <xm:sqref>S32:Y32</xm:sqref>
        </x14:dataValidation>
        <x14:dataValidation type="list" allowBlank="1" showInputMessage="1" showErrorMessage="1">
          <x14:formula1>
            <xm:f>'[8]DATOS '!#REF!</xm:f>
          </x14:formula1>
          <xm:sqref>R32</xm:sqref>
        </x14:dataValidation>
        <x14:dataValidation type="list" allowBlank="1" showInputMessage="1" showErrorMessage="1">
          <x14:formula1>
            <xm:f>[9]Validacion!#REF!</xm:f>
          </x14:formula1>
          <xm:sqref>S15:Y17</xm:sqref>
        </x14:dataValidation>
        <x14:dataValidation type="list" allowBlank="1" showInputMessage="1" showErrorMessage="1">
          <x14:formula1>
            <xm:f>'[9]DATOS '!#REF!</xm:f>
          </x14:formula1>
          <xm:sqref>R15:R17</xm:sqref>
        </x14:dataValidation>
        <x14:dataValidation type="list" allowBlank="1" showInputMessage="1" showErrorMessage="1">
          <x14:formula1>
            <xm:f>[6]Validacion!#REF!</xm:f>
          </x14:formula1>
          <xm:sqref>AG37:AH62 AG10:AH35 S10:Y14 S33:Y62 S18:Y31</xm:sqref>
        </x14:dataValidation>
        <x14:dataValidation type="list" allowBlank="1" showInputMessage="1" showErrorMessage="1">
          <x14:formula1>
            <xm:f>'DATOS '!$E$32:$E$40</xm:f>
          </x14:formula1>
          <xm:sqref>C10:C14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5"/>
  <sheetViews>
    <sheetView topLeftCell="A19" workbookViewId="0">
      <selection activeCell="I23" sqref="I23"/>
    </sheetView>
  </sheetViews>
  <sheetFormatPr baseColWidth="10" defaultRowHeight="14.3" x14ac:dyDescent="0.25"/>
  <cols>
    <col min="1" max="1" width="25.375" bestFit="1" customWidth="1"/>
    <col min="2" max="2" width="25.375" customWidth="1"/>
    <col min="3" max="3" width="12.125" bestFit="1" customWidth="1"/>
    <col min="6" max="6" width="12.875" customWidth="1"/>
    <col min="7" max="7" width="17.625" customWidth="1"/>
    <col min="9" max="9" width="13.375" customWidth="1"/>
    <col min="11" max="11" width="13.625" customWidth="1"/>
    <col min="12" max="12" width="15.875" style="53" customWidth="1"/>
    <col min="13" max="13" width="20.375" customWidth="1"/>
    <col min="14" max="14" width="17.875" customWidth="1"/>
    <col min="15" max="15" width="14.875" customWidth="1"/>
    <col min="16" max="16" width="13.375" customWidth="1"/>
  </cols>
  <sheetData>
    <row r="1" spans="1:19" ht="85.6" x14ac:dyDescent="0.25">
      <c r="A1" t="s">
        <v>68</v>
      </c>
      <c r="B1" s="22" t="s">
        <v>69</v>
      </c>
      <c r="C1" t="s">
        <v>55</v>
      </c>
      <c r="D1" t="s">
        <v>64</v>
      </c>
      <c r="E1" s="22" t="s">
        <v>70</v>
      </c>
      <c r="F1" s="22" t="s">
        <v>57</v>
      </c>
      <c r="G1" s="22" t="s">
        <v>71</v>
      </c>
      <c r="J1" t="s">
        <v>150</v>
      </c>
    </row>
    <row r="2" spans="1:19" x14ac:dyDescent="0.25">
      <c r="A2" t="s">
        <v>58</v>
      </c>
      <c r="B2" s="22" t="s">
        <v>59</v>
      </c>
      <c r="C2" t="s">
        <v>60</v>
      </c>
      <c r="D2" t="s">
        <v>61</v>
      </c>
      <c r="E2" t="s">
        <v>62</v>
      </c>
      <c r="F2" t="s">
        <v>75</v>
      </c>
      <c r="G2" t="s">
        <v>63</v>
      </c>
      <c r="J2" t="s">
        <v>151</v>
      </c>
    </row>
    <row r="3" spans="1:19" x14ac:dyDescent="0.25">
      <c r="A3" t="s">
        <v>65</v>
      </c>
      <c r="B3" s="22" t="s">
        <v>66</v>
      </c>
      <c r="C3" t="s">
        <v>67</v>
      </c>
      <c r="D3" t="s">
        <v>72</v>
      </c>
      <c r="E3" t="s">
        <v>74</v>
      </c>
      <c r="F3" t="s">
        <v>76</v>
      </c>
      <c r="G3" t="s">
        <v>77</v>
      </c>
      <c r="J3" t="s">
        <v>152</v>
      </c>
    </row>
    <row r="4" spans="1:19" x14ac:dyDescent="0.25">
      <c r="B4" s="22"/>
      <c r="D4" t="s">
        <v>73</v>
      </c>
      <c r="G4" t="s">
        <v>78</v>
      </c>
      <c r="J4" t="s">
        <v>153</v>
      </c>
    </row>
    <row r="11" spans="1:19" ht="14.95" thickBot="1" x14ac:dyDescent="0.3"/>
    <row r="12" spans="1:19" ht="43.5" thickBot="1" x14ac:dyDescent="0.3">
      <c r="B12" s="570" t="s">
        <v>4</v>
      </c>
      <c r="C12" s="573" t="s">
        <v>79</v>
      </c>
      <c r="D12" s="574"/>
      <c r="E12" s="574"/>
      <c r="F12" s="574"/>
      <c r="G12" s="575"/>
      <c r="H12" s="23"/>
      <c r="I12" s="23"/>
      <c r="J12" s="24" t="s">
        <v>80</v>
      </c>
      <c r="K12" s="23"/>
      <c r="L12" s="54"/>
      <c r="M12" s="23"/>
    </row>
    <row r="13" spans="1:19" ht="14.95" thickBot="1" x14ac:dyDescent="0.3">
      <c r="B13" s="571"/>
      <c r="C13" s="25">
        <v>1</v>
      </c>
      <c r="D13" s="25">
        <v>2</v>
      </c>
      <c r="E13" s="25">
        <v>3</v>
      </c>
      <c r="F13" s="25">
        <v>4</v>
      </c>
      <c r="G13" s="25">
        <v>5</v>
      </c>
      <c r="H13" s="23"/>
      <c r="I13" s="23"/>
      <c r="J13" s="23"/>
      <c r="K13" s="23"/>
      <c r="L13" s="54"/>
      <c r="M13" s="23"/>
    </row>
    <row r="14" spans="1:19" ht="17.5" customHeight="1" thickBot="1" x14ac:dyDescent="0.3">
      <c r="B14" s="572"/>
      <c r="C14" s="26" t="s">
        <v>81</v>
      </c>
      <c r="D14" s="26" t="s">
        <v>82</v>
      </c>
      <c r="E14" s="26" t="s">
        <v>83</v>
      </c>
      <c r="F14" s="26" t="s">
        <v>84</v>
      </c>
      <c r="G14" s="26" t="s">
        <v>85</v>
      </c>
      <c r="H14" s="23"/>
      <c r="I14" s="23"/>
      <c r="J14" s="27" t="s">
        <v>86</v>
      </c>
      <c r="K14" s="27" t="s">
        <v>87</v>
      </c>
      <c r="L14" s="55" t="s">
        <v>88</v>
      </c>
      <c r="M14" s="28" t="s">
        <v>89</v>
      </c>
    </row>
    <row r="15" spans="1:19" ht="60.45" thickBot="1" x14ac:dyDescent="0.3">
      <c r="B15" s="29" t="s">
        <v>90</v>
      </c>
      <c r="C15" s="30" t="s">
        <v>21</v>
      </c>
      <c r="D15" s="30" t="s">
        <v>21</v>
      </c>
      <c r="E15" s="31" t="s">
        <v>20</v>
      </c>
      <c r="F15" s="32" t="s">
        <v>19</v>
      </c>
      <c r="G15" s="36" t="s">
        <v>18</v>
      </c>
      <c r="H15" s="23"/>
      <c r="I15" s="33" t="s">
        <v>140</v>
      </c>
      <c r="J15" s="33">
        <v>1</v>
      </c>
      <c r="K15" s="33" t="s">
        <v>140</v>
      </c>
      <c r="L15" s="56" t="s">
        <v>92</v>
      </c>
      <c r="M15" s="34" t="s">
        <v>93</v>
      </c>
      <c r="O15" s="33" t="s">
        <v>91</v>
      </c>
      <c r="P15" s="37" t="s">
        <v>95</v>
      </c>
      <c r="Q15" s="37" t="s">
        <v>99</v>
      </c>
      <c r="R15" s="37" t="s">
        <v>102</v>
      </c>
      <c r="S15" s="37" t="s">
        <v>106</v>
      </c>
    </row>
    <row r="16" spans="1:19" ht="45.55" thickBot="1" x14ac:dyDescent="0.3">
      <c r="B16" s="35" t="s">
        <v>94</v>
      </c>
      <c r="C16" s="30" t="s">
        <v>21</v>
      </c>
      <c r="D16" s="30" t="s">
        <v>21</v>
      </c>
      <c r="E16" s="31" t="s">
        <v>20</v>
      </c>
      <c r="F16" s="32" t="s">
        <v>19</v>
      </c>
      <c r="G16" s="36" t="s">
        <v>18</v>
      </c>
      <c r="H16" s="23"/>
      <c r="I16" s="37" t="s">
        <v>10</v>
      </c>
      <c r="J16" s="37">
        <v>2</v>
      </c>
      <c r="K16" s="37" t="s">
        <v>10</v>
      </c>
      <c r="L16" s="57" t="s">
        <v>96</v>
      </c>
      <c r="M16" s="38" t="s">
        <v>97</v>
      </c>
    </row>
    <row r="17" spans="2:13" ht="45.55" thickBot="1" x14ac:dyDescent="0.3">
      <c r="B17" s="35" t="s">
        <v>98</v>
      </c>
      <c r="C17" s="30" t="s">
        <v>21</v>
      </c>
      <c r="D17" s="31" t="s">
        <v>20</v>
      </c>
      <c r="E17" s="32" t="s">
        <v>19</v>
      </c>
      <c r="F17" s="36" t="s">
        <v>18</v>
      </c>
      <c r="G17" s="36" t="s">
        <v>18</v>
      </c>
      <c r="H17" s="23"/>
      <c r="I17" s="37" t="s">
        <v>9</v>
      </c>
      <c r="J17" s="37">
        <v>3</v>
      </c>
      <c r="K17" s="37" t="s">
        <v>9</v>
      </c>
      <c r="L17" s="57" t="s">
        <v>96</v>
      </c>
      <c r="M17" s="38" t="s">
        <v>100</v>
      </c>
    </row>
    <row r="18" spans="2:13" ht="60.45" thickBot="1" x14ac:dyDescent="0.3">
      <c r="B18" s="35" t="s">
        <v>101</v>
      </c>
      <c r="C18" s="31" t="s">
        <v>20</v>
      </c>
      <c r="D18" s="32" t="s">
        <v>19</v>
      </c>
      <c r="E18" s="32" t="s">
        <v>19</v>
      </c>
      <c r="F18" s="36" t="s">
        <v>18</v>
      </c>
      <c r="G18" s="36" t="s">
        <v>18</v>
      </c>
      <c r="H18" s="23"/>
      <c r="I18" s="37" t="s">
        <v>8</v>
      </c>
      <c r="J18" s="37">
        <v>4</v>
      </c>
      <c r="K18" s="37" t="s">
        <v>8</v>
      </c>
      <c r="L18" s="58" t="s">
        <v>103</v>
      </c>
      <c r="M18" s="39" t="s">
        <v>104</v>
      </c>
    </row>
    <row r="19" spans="2:13" ht="60.45" thickBot="1" x14ac:dyDescent="0.3">
      <c r="B19" s="40" t="s">
        <v>105</v>
      </c>
      <c r="C19" s="32" t="s">
        <v>19</v>
      </c>
      <c r="D19" s="32" t="s">
        <v>19</v>
      </c>
      <c r="E19" s="36" t="s">
        <v>18</v>
      </c>
      <c r="F19" s="36" t="s">
        <v>18</v>
      </c>
      <c r="G19" s="36" t="s">
        <v>18</v>
      </c>
      <c r="H19" s="23"/>
      <c r="I19" s="37" t="s">
        <v>7</v>
      </c>
      <c r="J19" s="37">
        <v>5</v>
      </c>
      <c r="K19" s="37" t="s">
        <v>7</v>
      </c>
      <c r="L19" s="57" t="s">
        <v>107</v>
      </c>
      <c r="M19" s="39" t="s">
        <v>108</v>
      </c>
    </row>
    <row r="20" spans="2:13" ht="28.55" x14ac:dyDescent="0.25">
      <c r="B20" s="23" t="s">
        <v>109</v>
      </c>
      <c r="C20" s="41"/>
      <c r="D20" s="41"/>
      <c r="E20" s="41"/>
      <c r="F20" s="41"/>
      <c r="G20" s="41"/>
      <c r="H20" s="23"/>
      <c r="I20" s="23"/>
      <c r="J20" s="23"/>
      <c r="K20" s="23"/>
      <c r="L20" s="54"/>
      <c r="M20" s="23"/>
    </row>
    <row r="21" spans="2:13" ht="43.5" thickBot="1" x14ac:dyDescent="0.3">
      <c r="B21" s="23" t="s">
        <v>110</v>
      </c>
      <c r="C21" s="23"/>
      <c r="D21" s="23"/>
      <c r="E21" s="23"/>
      <c r="F21" s="23"/>
      <c r="G21" s="23"/>
      <c r="H21" s="23"/>
      <c r="I21" s="23"/>
      <c r="J21" s="23" t="s">
        <v>111</v>
      </c>
      <c r="K21" s="23"/>
      <c r="L21" s="54"/>
      <c r="M21" s="23"/>
    </row>
    <row r="22" spans="2:13" ht="43.5" thickBot="1" x14ac:dyDescent="0.3">
      <c r="B22" s="23" t="s">
        <v>112</v>
      </c>
      <c r="C22" s="42"/>
      <c r="D22" s="23"/>
      <c r="E22" s="23"/>
      <c r="F22" s="23"/>
      <c r="G22" s="23"/>
      <c r="H22" s="23"/>
      <c r="I22" s="23"/>
      <c r="J22" s="27" t="s">
        <v>86</v>
      </c>
      <c r="K22" s="28" t="s">
        <v>87</v>
      </c>
      <c r="L22" s="55" t="s">
        <v>88</v>
      </c>
      <c r="M22" s="43"/>
    </row>
    <row r="23" spans="2:13" ht="82.2" thickBot="1" x14ac:dyDescent="0.3">
      <c r="B23" s="23" t="s">
        <v>113</v>
      </c>
      <c r="C23" s="23"/>
      <c r="D23" s="23"/>
      <c r="E23" s="23"/>
      <c r="F23" s="23"/>
      <c r="G23" s="23"/>
      <c r="H23" s="23"/>
      <c r="I23" s="44" t="s">
        <v>17</v>
      </c>
      <c r="J23" s="45">
        <v>1</v>
      </c>
      <c r="K23" s="44" t="s">
        <v>17</v>
      </c>
      <c r="L23" s="59" t="s">
        <v>114</v>
      </c>
      <c r="M23" s="23"/>
    </row>
    <row r="24" spans="2:13" ht="68.599999999999994" thickBot="1" x14ac:dyDescent="0.3">
      <c r="B24" s="23"/>
      <c r="C24" s="23"/>
      <c r="D24" s="23"/>
      <c r="E24" s="23"/>
      <c r="F24" s="23"/>
      <c r="G24" s="23"/>
      <c r="H24" s="23"/>
      <c r="I24" s="44" t="s">
        <v>16</v>
      </c>
      <c r="J24" s="45">
        <v>2</v>
      </c>
      <c r="K24" s="44" t="s">
        <v>16</v>
      </c>
      <c r="L24" s="59" t="s">
        <v>115</v>
      </c>
      <c r="M24" s="23"/>
    </row>
    <row r="25" spans="2:13" ht="82.2" thickBot="1" x14ac:dyDescent="0.3">
      <c r="B25" s="23"/>
      <c r="C25" s="23"/>
      <c r="D25" s="23"/>
      <c r="E25" s="23"/>
      <c r="F25" s="23"/>
      <c r="G25" s="23"/>
      <c r="H25" s="23"/>
      <c r="I25" s="44" t="s">
        <v>15</v>
      </c>
      <c r="J25" s="45">
        <v>3</v>
      </c>
      <c r="K25" s="44" t="s">
        <v>15</v>
      </c>
      <c r="L25" s="59" t="s">
        <v>116</v>
      </c>
      <c r="M25" s="23"/>
    </row>
    <row r="26" spans="2:13" ht="82.2" thickBot="1" x14ac:dyDescent="0.3">
      <c r="B26" s="46" t="s">
        <v>117</v>
      </c>
      <c r="C26" s="23"/>
      <c r="D26" s="46" t="s">
        <v>118</v>
      </c>
      <c r="E26" s="23"/>
      <c r="F26" s="23"/>
      <c r="G26" s="23"/>
      <c r="H26" s="23"/>
      <c r="I26" s="44" t="s">
        <v>14</v>
      </c>
      <c r="J26" s="45">
        <v>4</v>
      </c>
      <c r="K26" s="44" t="s">
        <v>14</v>
      </c>
      <c r="L26" s="59" t="s">
        <v>119</v>
      </c>
      <c r="M26" s="23"/>
    </row>
    <row r="27" spans="2:13" ht="82.2" thickBot="1" x14ac:dyDescent="0.3">
      <c r="B27" s="46" t="s">
        <v>120</v>
      </c>
      <c r="C27" s="23"/>
      <c r="D27" s="46" t="s">
        <v>120</v>
      </c>
      <c r="E27" s="23"/>
      <c r="F27" s="23"/>
      <c r="G27" s="23"/>
      <c r="H27" s="23"/>
      <c r="I27" s="44" t="s">
        <v>13</v>
      </c>
      <c r="J27" s="45">
        <v>5</v>
      </c>
      <c r="K27" s="44" t="s">
        <v>13</v>
      </c>
      <c r="L27" s="59" t="s">
        <v>121</v>
      </c>
      <c r="M27" s="23"/>
    </row>
    <row r="28" spans="2:13" x14ac:dyDescent="0.25">
      <c r="B28" s="46" t="s">
        <v>122</v>
      </c>
      <c r="C28" s="23"/>
      <c r="D28" s="46" t="s">
        <v>122</v>
      </c>
      <c r="E28" s="23"/>
      <c r="F28" s="23"/>
      <c r="G28" s="23"/>
      <c r="H28" s="23"/>
      <c r="I28" s="47"/>
      <c r="J28" s="48"/>
      <c r="K28" s="47"/>
      <c r="L28" s="60"/>
      <c r="M28" s="23"/>
    </row>
    <row r="29" spans="2:13" x14ac:dyDescent="0.25">
      <c r="B29" s="23"/>
      <c r="C29" s="23"/>
      <c r="D29" s="23"/>
      <c r="E29" s="23"/>
      <c r="F29" s="23"/>
      <c r="G29" s="23"/>
      <c r="H29" s="23"/>
      <c r="I29" s="23"/>
      <c r="J29" s="23"/>
      <c r="K29" s="23"/>
      <c r="L29" s="54"/>
      <c r="M29" s="23"/>
    </row>
    <row r="30" spans="2:13" x14ac:dyDescent="0.25">
      <c r="B30" s="47"/>
      <c r="C30" s="23"/>
      <c r="D30" s="47"/>
      <c r="E30" s="23"/>
      <c r="F30" s="23"/>
      <c r="G30" s="23"/>
      <c r="H30" s="23"/>
      <c r="I30" s="23"/>
      <c r="J30" s="23"/>
      <c r="K30" s="23"/>
      <c r="L30" s="54"/>
      <c r="M30" s="23"/>
    </row>
    <row r="31" spans="2:13" ht="27.2" x14ac:dyDescent="0.25">
      <c r="B31" s="42" t="s">
        <v>123</v>
      </c>
      <c r="C31" s="23"/>
      <c r="D31" s="23"/>
      <c r="E31" s="23"/>
      <c r="F31" s="23"/>
      <c r="G31" s="23"/>
      <c r="H31" s="23"/>
      <c r="I31" s="23"/>
      <c r="J31" s="23"/>
      <c r="K31" s="49" t="s">
        <v>124</v>
      </c>
      <c r="L31" s="61" t="s">
        <v>125</v>
      </c>
      <c r="M31" s="23"/>
    </row>
    <row r="32" spans="2:13" x14ac:dyDescent="0.25">
      <c r="B32" s="42" t="s">
        <v>126</v>
      </c>
      <c r="C32" s="576" t="s">
        <v>127</v>
      </c>
      <c r="D32" s="576"/>
      <c r="E32" s="576" t="s">
        <v>128</v>
      </c>
      <c r="F32" s="576"/>
      <c r="G32" s="23"/>
      <c r="H32" s="23"/>
      <c r="I32" s="23"/>
      <c r="J32" s="23"/>
      <c r="K32" s="46" t="s">
        <v>31</v>
      </c>
      <c r="L32" s="62" t="s">
        <v>129</v>
      </c>
      <c r="M32" s="23"/>
    </row>
    <row r="33" spans="2:16" ht="27.2" x14ac:dyDescent="0.25">
      <c r="B33" s="23"/>
      <c r="C33" s="50" t="s">
        <v>33</v>
      </c>
      <c r="D33" s="50" t="s">
        <v>130</v>
      </c>
      <c r="E33" s="50" t="s">
        <v>131</v>
      </c>
      <c r="F33" s="50" t="s">
        <v>130</v>
      </c>
      <c r="G33" s="23"/>
      <c r="H33" s="23"/>
      <c r="I33" s="23"/>
      <c r="J33" s="23"/>
      <c r="K33" s="46" t="s">
        <v>15</v>
      </c>
      <c r="L33" s="62" t="s">
        <v>132</v>
      </c>
      <c r="M33" s="23"/>
    </row>
    <row r="34" spans="2:16" ht="40.75" x14ac:dyDescent="0.25">
      <c r="B34" s="51" t="s">
        <v>133</v>
      </c>
      <c r="C34" s="50">
        <v>2</v>
      </c>
      <c r="D34" s="50">
        <v>0</v>
      </c>
      <c r="E34" s="50">
        <v>2</v>
      </c>
      <c r="F34" s="50">
        <v>0</v>
      </c>
      <c r="G34" s="23"/>
      <c r="H34" s="23"/>
      <c r="I34" s="23"/>
      <c r="J34" s="23"/>
      <c r="K34" s="46" t="s">
        <v>30</v>
      </c>
      <c r="L34" s="62" t="s">
        <v>134</v>
      </c>
      <c r="M34" s="23"/>
    </row>
    <row r="35" spans="2:16" ht="40.75" x14ac:dyDescent="0.25">
      <c r="B35" s="51" t="s">
        <v>135</v>
      </c>
      <c r="C35" s="50">
        <v>1</v>
      </c>
      <c r="D35" s="50">
        <v>0</v>
      </c>
      <c r="E35" s="50">
        <v>1</v>
      </c>
      <c r="F35" s="50">
        <v>0</v>
      </c>
      <c r="G35" s="23"/>
      <c r="H35" s="23"/>
      <c r="I35" s="23"/>
      <c r="J35" s="23"/>
      <c r="K35" s="46" t="s">
        <v>29</v>
      </c>
      <c r="L35" s="63" t="s">
        <v>136</v>
      </c>
      <c r="M35" s="23"/>
    </row>
    <row r="36" spans="2:16" x14ac:dyDescent="0.25">
      <c r="B36" s="51" t="s">
        <v>137</v>
      </c>
      <c r="C36" s="50">
        <v>0</v>
      </c>
      <c r="D36" s="50">
        <v>0</v>
      </c>
      <c r="E36" s="50">
        <v>0</v>
      </c>
      <c r="F36" s="50">
        <v>0</v>
      </c>
      <c r="G36" s="23"/>
      <c r="H36" s="23"/>
      <c r="I36" s="23"/>
      <c r="J36" s="23"/>
      <c r="K36" s="23"/>
      <c r="L36" s="54"/>
      <c r="M36" s="23"/>
    </row>
    <row r="37" spans="2:16" x14ac:dyDescent="0.25">
      <c r="B37" s="23"/>
      <c r="C37" s="23"/>
      <c r="D37" s="23"/>
      <c r="E37" s="23"/>
      <c r="F37" s="23"/>
      <c r="G37" s="23"/>
      <c r="H37" s="23"/>
      <c r="I37" s="23"/>
      <c r="J37" s="23"/>
      <c r="K37" s="23"/>
      <c r="L37" s="54"/>
      <c r="M37" s="23"/>
    </row>
    <row r="41" spans="2:16" x14ac:dyDescent="0.25">
      <c r="B41" s="567" t="s">
        <v>143</v>
      </c>
      <c r="C41" s="567"/>
      <c r="D41" s="568" t="s">
        <v>144</v>
      </c>
      <c r="E41" s="568" t="s">
        <v>145</v>
      </c>
      <c r="F41" s="568" t="s">
        <v>146</v>
      </c>
      <c r="G41" s="568" t="s">
        <v>147</v>
      </c>
      <c r="H41" s="568" t="s">
        <v>148</v>
      </c>
      <c r="I41" s="64"/>
      <c r="J41" s="569" t="s">
        <v>149</v>
      </c>
      <c r="K41" s="569"/>
      <c r="L41" s="568" t="s">
        <v>144</v>
      </c>
      <c r="M41" s="568" t="s">
        <v>145</v>
      </c>
      <c r="N41" s="568" t="s">
        <v>146</v>
      </c>
      <c r="O41" s="568" t="s">
        <v>147</v>
      </c>
      <c r="P41" s="568" t="s">
        <v>148</v>
      </c>
    </row>
    <row r="42" spans="2:16" x14ac:dyDescent="0.25">
      <c r="B42" s="567"/>
      <c r="C42" s="567"/>
      <c r="D42" s="568"/>
      <c r="E42" s="568"/>
      <c r="F42" s="568"/>
      <c r="G42" s="568"/>
      <c r="H42" s="568"/>
      <c r="I42" s="64"/>
      <c r="J42" s="569"/>
      <c r="K42" s="569"/>
      <c r="L42" s="568"/>
      <c r="M42" s="568"/>
      <c r="N42" s="568"/>
      <c r="O42" s="568"/>
      <c r="P42" s="568"/>
    </row>
    <row r="43" spans="2:16" x14ac:dyDescent="0.25">
      <c r="B43" s="567"/>
      <c r="C43" s="567"/>
      <c r="D43" s="568"/>
      <c r="E43" s="568"/>
      <c r="F43" s="568"/>
      <c r="G43" s="568"/>
      <c r="H43" s="568"/>
      <c r="I43" s="64"/>
      <c r="J43" s="569"/>
      <c r="K43" s="569"/>
      <c r="L43" s="568"/>
      <c r="M43" s="568"/>
      <c r="N43" s="568"/>
      <c r="O43" s="568"/>
      <c r="P43" s="568"/>
    </row>
    <row r="44" spans="2:16" ht="28.55" x14ac:dyDescent="0.25">
      <c r="B44" s="567"/>
      <c r="C44" s="567"/>
      <c r="D44" s="65" t="s">
        <v>141</v>
      </c>
      <c r="E44" s="65" t="s">
        <v>150</v>
      </c>
      <c r="F44" s="65" t="s">
        <v>151</v>
      </c>
      <c r="G44" s="65">
        <v>2</v>
      </c>
      <c r="H44" s="65">
        <v>1</v>
      </c>
      <c r="I44" s="64"/>
      <c r="J44" s="569"/>
      <c r="K44" s="569"/>
      <c r="L44" s="66" t="s">
        <v>141</v>
      </c>
      <c r="M44" s="66" t="s">
        <v>150</v>
      </c>
      <c r="N44" s="66" t="s">
        <v>151</v>
      </c>
      <c r="O44" s="66">
        <v>2</v>
      </c>
      <c r="P44" s="66">
        <v>0</v>
      </c>
    </row>
    <row r="45" spans="2:16" ht="28.55" x14ac:dyDescent="0.25">
      <c r="B45" s="567"/>
      <c r="C45" s="567"/>
      <c r="D45" s="65" t="s">
        <v>15</v>
      </c>
      <c r="E45" s="65" t="s">
        <v>150</v>
      </c>
      <c r="F45" s="65" t="s">
        <v>150</v>
      </c>
      <c r="G45" s="65">
        <v>1</v>
      </c>
      <c r="H45" s="65">
        <v>1</v>
      </c>
      <c r="I45" s="64"/>
      <c r="J45" s="569"/>
      <c r="K45" s="569"/>
      <c r="L45" s="66" t="s">
        <v>15</v>
      </c>
      <c r="M45" s="66" t="s">
        <v>150</v>
      </c>
      <c r="N45" s="66" t="s">
        <v>150</v>
      </c>
      <c r="O45" s="66">
        <v>1</v>
      </c>
      <c r="P45" s="66">
        <v>0</v>
      </c>
    </row>
    <row r="46" spans="2:16" ht="42.8" x14ac:dyDescent="0.25">
      <c r="B46" s="567"/>
      <c r="C46" s="567"/>
      <c r="D46" s="65" t="s">
        <v>15</v>
      </c>
      <c r="E46" s="65" t="s">
        <v>152</v>
      </c>
      <c r="F46" s="65" t="s">
        <v>150</v>
      </c>
      <c r="G46" s="65">
        <v>0</v>
      </c>
      <c r="H46" s="65">
        <v>1</v>
      </c>
      <c r="I46" s="64"/>
      <c r="J46" s="569"/>
      <c r="K46" s="569"/>
      <c r="L46" s="66" t="s">
        <v>15</v>
      </c>
      <c r="M46" s="66" t="s">
        <v>152</v>
      </c>
      <c r="N46" s="66" t="s">
        <v>150</v>
      </c>
      <c r="O46" s="66">
        <v>0</v>
      </c>
      <c r="P46" s="66">
        <v>0</v>
      </c>
    </row>
    <row r="47" spans="2:16" ht="28.55" x14ac:dyDescent="0.25">
      <c r="B47" s="567"/>
      <c r="C47" s="567"/>
      <c r="D47" s="65" t="s">
        <v>15</v>
      </c>
      <c r="E47" s="65" t="s">
        <v>150</v>
      </c>
      <c r="F47" s="65" t="s">
        <v>152</v>
      </c>
      <c r="G47" s="65">
        <v>1</v>
      </c>
      <c r="H47" s="65">
        <v>0</v>
      </c>
      <c r="I47" s="64"/>
      <c r="J47" s="569"/>
      <c r="K47" s="569"/>
      <c r="L47" s="66" t="s">
        <v>15</v>
      </c>
      <c r="M47" s="66" t="s">
        <v>150</v>
      </c>
      <c r="N47" s="66" t="s">
        <v>152</v>
      </c>
      <c r="O47" s="66">
        <v>1</v>
      </c>
      <c r="P47" s="66">
        <v>0</v>
      </c>
    </row>
    <row r="48" spans="2:16" x14ac:dyDescent="0.25">
      <c r="D48" s="67" t="s">
        <v>142</v>
      </c>
      <c r="E48" s="67" t="s">
        <v>153</v>
      </c>
      <c r="F48" s="67" t="s">
        <v>153</v>
      </c>
    </row>
    <row r="54" spans="2:2" x14ac:dyDescent="0.25">
      <c r="B54" t="s">
        <v>33</v>
      </c>
    </row>
    <row r="55" spans="2:2" x14ac:dyDescent="0.25">
      <c r="B55" t="s">
        <v>600</v>
      </c>
    </row>
  </sheetData>
  <mergeCells count="16">
    <mergeCell ref="B12:B14"/>
    <mergeCell ref="C12:G12"/>
    <mergeCell ref="C32:D32"/>
    <mergeCell ref="E32:F32"/>
    <mergeCell ref="B41:C47"/>
    <mergeCell ref="D41:D43"/>
    <mergeCell ref="E41:E43"/>
    <mergeCell ref="F41:F43"/>
    <mergeCell ref="G41:G43"/>
    <mergeCell ref="O41:O43"/>
    <mergeCell ref="P41:P43"/>
    <mergeCell ref="H41:H43"/>
    <mergeCell ref="J41:K47"/>
    <mergeCell ref="L41:L43"/>
    <mergeCell ref="M41:M43"/>
    <mergeCell ref="N41:N4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A29" workbookViewId="0">
      <selection activeCell="F40" sqref="F40"/>
    </sheetView>
  </sheetViews>
  <sheetFormatPr baseColWidth="10" defaultColWidth="11.375" defaultRowHeight="13.6" x14ac:dyDescent="0.2"/>
  <cols>
    <col min="1" max="1" width="30.625" style="1" customWidth="1"/>
    <col min="2" max="2" width="14.375" style="1" customWidth="1"/>
    <col min="3" max="3" width="41.125" style="1" customWidth="1"/>
    <col min="4" max="4" width="11.375" style="1"/>
    <col min="5" max="5" width="27.625" style="1" customWidth="1"/>
    <col min="6" max="16384" width="11.375" style="1"/>
  </cols>
  <sheetData>
    <row r="1" spans="1:8" ht="14.95" thickBot="1" x14ac:dyDescent="0.3">
      <c r="A1" s="577" t="s">
        <v>4</v>
      </c>
      <c r="B1" s="577"/>
    </row>
    <row r="2" spans="1:8" ht="14.3" thickBot="1" x14ac:dyDescent="0.25">
      <c r="A2" s="2" t="s">
        <v>7</v>
      </c>
      <c r="B2" s="5">
        <v>5</v>
      </c>
      <c r="D2" s="33" t="s">
        <v>91</v>
      </c>
      <c r="E2" s="33"/>
      <c r="F2" s="33"/>
      <c r="G2" s="33"/>
      <c r="H2" s="33"/>
    </row>
    <row r="3" spans="1:8" ht="14.3" thickBot="1" x14ac:dyDescent="0.25">
      <c r="A3" s="3" t="s">
        <v>8</v>
      </c>
      <c r="B3" s="5">
        <v>4</v>
      </c>
      <c r="D3" s="37" t="s">
        <v>95</v>
      </c>
      <c r="E3" s="37"/>
      <c r="F3" s="37"/>
      <c r="G3" s="37"/>
      <c r="H3" s="37"/>
    </row>
    <row r="4" spans="1:8" ht="14.3" thickBot="1" x14ac:dyDescent="0.25">
      <c r="A4" s="4" t="s">
        <v>9</v>
      </c>
      <c r="B4" s="5">
        <v>3</v>
      </c>
      <c r="D4" s="37" t="s">
        <v>99</v>
      </c>
      <c r="E4" s="37"/>
      <c r="F4" s="37"/>
      <c r="G4" s="37"/>
      <c r="H4" s="37"/>
    </row>
    <row r="5" spans="1:8" ht="14.3" thickBot="1" x14ac:dyDescent="0.25">
      <c r="A5" s="7" t="s">
        <v>10</v>
      </c>
      <c r="B5" s="5">
        <v>2</v>
      </c>
      <c r="D5" s="37" t="s">
        <v>102</v>
      </c>
      <c r="E5" s="37"/>
      <c r="F5" s="37"/>
      <c r="G5" s="37"/>
      <c r="H5" s="37"/>
    </row>
    <row r="6" spans="1:8" ht="14.3" thickBot="1" x14ac:dyDescent="0.25">
      <c r="A6" s="6" t="s">
        <v>11</v>
      </c>
      <c r="B6" s="5">
        <v>1</v>
      </c>
      <c r="D6" s="37" t="s">
        <v>106</v>
      </c>
      <c r="E6" s="37"/>
      <c r="F6" s="37"/>
      <c r="G6" s="37"/>
      <c r="H6" s="37"/>
    </row>
    <row r="8" spans="1:8" ht="14.3" x14ac:dyDescent="0.25">
      <c r="A8" s="577" t="s">
        <v>12</v>
      </c>
      <c r="B8" s="577"/>
    </row>
    <row r="9" spans="1:8" x14ac:dyDescent="0.2">
      <c r="A9" s="2" t="s">
        <v>13</v>
      </c>
      <c r="B9" s="5">
        <v>5</v>
      </c>
    </row>
    <row r="10" spans="1:8" x14ac:dyDescent="0.2">
      <c r="A10" s="3" t="s">
        <v>14</v>
      </c>
      <c r="B10" s="5">
        <v>4</v>
      </c>
    </row>
    <row r="11" spans="1:8" x14ac:dyDescent="0.2">
      <c r="A11" s="4" t="s">
        <v>15</v>
      </c>
      <c r="B11" s="5">
        <v>3</v>
      </c>
    </row>
    <row r="12" spans="1:8" x14ac:dyDescent="0.2">
      <c r="A12" s="7" t="s">
        <v>16</v>
      </c>
      <c r="B12" s="5">
        <v>2</v>
      </c>
    </row>
    <row r="13" spans="1:8" x14ac:dyDescent="0.2">
      <c r="A13" s="6" t="s">
        <v>17</v>
      </c>
      <c r="B13" s="5">
        <v>1</v>
      </c>
    </row>
    <row r="15" spans="1:8" ht="14.3" x14ac:dyDescent="0.25">
      <c r="A15" s="577" t="s">
        <v>6</v>
      </c>
      <c r="B15" s="577"/>
    </row>
    <row r="16" spans="1:8" x14ac:dyDescent="0.2">
      <c r="A16" s="2" t="s">
        <v>18</v>
      </c>
      <c r="B16" s="5"/>
    </row>
    <row r="17" spans="1:5" x14ac:dyDescent="0.2">
      <c r="A17" s="3" t="s">
        <v>19</v>
      </c>
      <c r="B17" s="5"/>
    </row>
    <row r="18" spans="1:5" x14ac:dyDescent="0.2">
      <c r="A18" s="4" t="s">
        <v>20</v>
      </c>
      <c r="B18" s="5"/>
    </row>
    <row r="19" spans="1:5" x14ac:dyDescent="0.2">
      <c r="A19" s="7" t="s">
        <v>21</v>
      </c>
      <c r="B19" s="5"/>
    </row>
    <row r="23" spans="1:5" ht="14.3" x14ac:dyDescent="0.25">
      <c r="A23" s="82" t="s">
        <v>193</v>
      </c>
      <c r="B23" s="81"/>
      <c r="C23" s="82" t="s">
        <v>222</v>
      </c>
      <c r="E23" s="82" t="s">
        <v>221</v>
      </c>
    </row>
    <row r="24" spans="1:5" ht="15.8" customHeight="1" x14ac:dyDescent="0.2">
      <c r="A24" s="83" t="s">
        <v>155</v>
      </c>
      <c r="B24" s="80"/>
      <c r="C24" s="83" t="s">
        <v>158</v>
      </c>
      <c r="E24" s="83" t="s">
        <v>141</v>
      </c>
    </row>
    <row r="25" spans="1:5" ht="15.8" customHeight="1" x14ac:dyDescent="0.2">
      <c r="A25" s="83" t="s">
        <v>229</v>
      </c>
      <c r="B25" s="80"/>
      <c r="C25" s="83" t="s">
        <v>223</v>
      </c>
      <c r="E25" s="83" t="s">
        <v>15</v>
      </c>
    </row>
    <row r="26" spans="1:5" ht="15.8" customHeight="1" x14ac:dyDescent="0.2">
      <c r="A26" s="83" t="s">
        <v>226</v>
      </c>
      <c r="B26" s="80"/>
      <c r="E26" s="83" t="s">
        <v>133</v>
      </c>
    </row>
    <row r="27" spans="1:5" ht="15.8" customHeight="1" x14ac:dyDescent="0.2">
      <c r="B27" s="80"/>
    </row>
    <row r="28" spans="1:5" ht="15.8" customHeight="1" x14ac:dyDescent="0.2">
      <c r="B28" s="80"/>
    </row>
    <row r="31" spans="1:5" ht="28.55" x14ac:dyDescent="0.25">
      <c r="A31" s="77" t="s">
        <v>0</v>
      </c>
      <c r="B31" s="77" t="s">
        <v>1</v>
      </c>
      <c r="C31" s="77" t="s">
        <v>195</v>
      </c>
      <c r="E31" s="87" t="s">
        <v>237</v>
      </c>
    </row>
    <row r="32" spans="1:5" ht="24.8" customHeight="1" x14ac:dyDescent="0.2">
      <c r="A32" s="78" t="s">
        <v>53</v>
      </c>
      <c r="B32" s="78" t="s">
        <v>194</v>
      </c>
      <c r="C32" s="78" t="s">
        <v>217</v>
      </c>
      <c r="E32" s="1" t="s">
        <v>238</v>
      </c>
    </row>
    <row r="33" spans="1:7" ht="25.85" x14ac:dyDescent="0.2">
      <c r="A33" s="78" t="s">
        <v>23</v>
      </c>
      <c r="B33" s="78" t="s">
        <v>197</v>
      </c>
      <c r="C33" s="78" t="s">
        <v>218</v>
      </c>
      <c r="E33" s="1" t="s">
        <v>239</v>
      </c>
    </row>
    <row r="34" spans="1:7" ht="38.75" x14ac:dyDescent="0.2">
      <c r="A34" s="78" t="s">
        <v>54</v>
      </c>
      <c r="B34" s="78" t="s">
        <v>27</v>
      </c>
      <c r="C34" s="78" t="s">
        <v>220</v>
      </c>
      <c r="E34" s="1" t="s">
        <v>240</v>
      </c>
    </row>
    <row r="35" spans="1:7" ht="25.85" x14ac:dyDescent="0.2">
      <c r="A35" s="78" t="s">
        <v>52</v>
      </c>
      <c r="B35" s="78" t="s">
        <v>196</v>
      </c>
      <c r="C35" s="78" t="s">
        <v>198</v>
      </c>
      <c r="E35" s="1" t="s">
        <v>241</v>
      </c>
    </row>
    <row r="36" spans="1:7" ht="25.85" x14ac:dyDescent="0.2">
      <c r="A36" s="78" t="s">
        <v>25</v>
      </c>
      <c r="B36" s="78"/>
      <c r="C36" s="78" t="s">
        <v>199</v>
      </c>
      <c r="E36" s="1" t="s">
        <v>242</v>
      </c>
    </row>
    <row r="37" spans="1:7" ht="23.95" customHeight="1" x14ac:dyDescent="0.2">
      <c r="A37" s="78" t="s">
        <v>24</v>
      </c>
      <c r="B37" s="78"/>
      <c r="C37" s="78" t="s">
        <v>215</v>
      </c>
      <c r="E37" s="1" t="s">
        <v>243</v>
      </c>
    </row>
    <row r="38" spans="1:7" ht="25.85" x14ac:dyDescent="0.2">
      <c r="A38" s="78" t="s">
        <v>22</v>
      </c>
      <c r="B38" s="78"/>
      <c r="C38" s="78" t="s">
        <v>216</v>
      </c>
      <c r="E38" s="1" t="s">
        <v>244</v>
      </c>
    </row>
    <row r="39" spans="1:7" ht="19.55" customHeight="1" x14ac:dyDescent="0.2">
      <c r="A39" s="78" t="s">
        <v>26</v>
      </c>
      <c r="B39" s="78"/>
      <c r="C39" s="78" t="s">
        <v>214</v>
      </c>
      <c r="E39" s="1" t="s">
        <v>245</v>
      </c>
    </row>
    <row r="40" spans="1:7" ht="15.8" customHeight="1" x14ac:dyDescent="0.2">
      <c r="A40" s="78"/>
      <c r="B40" s="78"/>
      <c r="C40" s="78" t="s">
        <v>200</v>
      </c>
      <c r="E40" s="1" t="s">
        <v>246</v>
      </c>
    </row>
    <row r="41" spans="1:7" ht="15.8" customHeight="1" x14ac:dyDescent="0.2">
      <c r="A41" s="78"/>
      <c r="B41" s="78"/>
      <c r="C41" s="78" t="s">
        <v>213</v>
      </c>
      <c r="E41" s="1" t="s">
        <v>676</v>
      </c>
      <c r="G41" s="79"/>
    </row>
    <row r="42" spans="1:7" x14ac:dyDescent="0.2">
      <c r="A42" s="78"/>
      <c r="B42" s="78"/>
      <c r="C42" s="78" t="s">
        <v>202</v>
      </c>
      <c r="G42" s="79"/>
    </row>
    <row r="43" spans="1:7" x14ac:dyDescent="0.2">
      <c r="A43" s="78"/>
      <c r="B43" s="78"/>
      <c r="C43" s="78" t="s">
        <v>203</v>
      </c>
    </row>
    <row r="44" spans="1:7" x14ac:dyDescent="0.2">
      <c r="A44" s="78"/>
      <c r="B44" s="78"/>
      <c r="C44" s="78" t="s">
        <v>204</v>
      </c>
    </row>
    <row r="45" spans="1:7" ht="18" customHeight="1" x14ac:dyDescent="0.2">
      <c r="A45" s="78"/>
      <c r="B45" s="78"/>
      <c r="C45" s="78" t="s">
        <v>205</v>
      </c>
    </row>
    <row r="46" spans="1:7" ht="25.5" customHeight="1" x14ac:dyDescent="0.2">
      <c r="A46" s="78"/>
      <c r="B46" s="78"/>
      <c r="C46" s="78" t="s">
        <v>206</v>
      </c>
    </row>
    <row r="47" spans="1:7" ht="15.8" customHeight="1" x14ac:dyDescent="0.2">
      <c r="A47" s="78"/>
      <c r="B47" s="78"/>
      <c r="C47" s="78" t="s">
        <v>207</v>
      </c>
    </row>
    <row r="48" spans="1:7" x14ac:dyDescent="0.2">
      <c r="A48" s="78"/>
      <c r="B48" s="78"/>
      <c r="C48" s="78" t="s">
        <v>208</v>
      </c>
    </row>
    <row r="49" spans="1:3" ht="14.95" customHeight="1" x14ac:dyDescent="0.2">
      <c r="A49" s="78"/>
      <c r="B49" s="78"/>
      <c r="C49" s="78" t="s">
        <v>209</v>
      </c>
    </row>
    <row r="50" spans="1:3" x14ac:dyDescent="0.2">
      <c r="A50" s="78"/>
      <c r="B50" s="78"/>
      <c r="C50" s="78" t="s">
        <v>210</v>
      </c>
    </row>
    <row r="51" spans="1:3" x14ac:dyDescent="0.2">
      <c r="A51" s="78"/>
      <c r="B51" s="78"/>
      <c r="C51" s="78" t="s">
        <v>211</v>
      </c>
    </row>
    <row r="52" spans="1:3" x14ac:dyDescent="0.2">
      <c r="A52" s="78"/>
      <c r="B52" s="78"/>
      <c r="C52" s="78" t="s">
        <v>227</v>
      </c>
    </row>
    <row r="53" spans="1:3" x14ac:dyDescent="0.2">
      <c r="A53" s="78"/>
      <c r="B53" s="78"/>
      <c r="C53" s="78" t="s">
        <v>212</v>
      </c>
    </row>
    <row r="54" spans="1:3" x14ac:dyDescent="0.2">
      <c r="A54" s="78"/>
      <c r="B54" s="78"/>
      <c r="C54" s="78" t="s">
        <v>219</v>
      </c>
    </row>
    <row r="55" spans="1:3" x14ac:dyDescent="0.2">
      <c r="A55" s="78"/>
      <c r="B55" s="78"/>
      <c r="C55" s="78" t="s">
        <v>201</v>
      </c>
    </row>
    <row r="56" spans="1:3" x14ac:dyDescent="0.2">
      <c r="A56" s="78"/>
      <c r="B56" s="78"/>
      <c r="C56" s="78" t="s">
        <v>156</v>
      </c>
    </row>
  </sheetData>
  <mergeCells count="3">
    <mergeCell ref="A1:B1"/>
    <mergeCell ref="A8:B8"/>
    <mergeCell ref="A15:B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Calific impacto riesgos corrupc</vt:lpstr>
      <vt:lpstr>Contexto</vt:lpstr>
      <vt:lpstr>Gestion comunicaciones</vt:lpstr>
      <vt:lpstr>Mapa de Riesgos</vt:lpstr>
      <vt:lpstr>Validacion</vt:lpstr>
      <vt:lpstr>DATOS </vt:lpstr>
      <vt:lpstr>'DATOS '!Asumir_Riesgo</vt:lpstr>
      <vt:lpstr>'DATOS '!tratamiento</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Burgos Chaquer</dc:creator>
  <cp:lastModifiedBy>Edgar Mauricio Mera Erazo</cp:lastModifiedBy>
  <cp:lastPrinted>2019-01-31T17:16:13Z</cp:lastPrinted>
  <dcterms:created xsi:type="dcterms:W3CDTF">2017-12-21T14:02:03Z</dcterms:created>
  <dcterms:modified xsi:type="dcterms:W3CDTF">2019-10-21T19:54:52Z</dcterms:modified>
</cp:coreProperties>
</file>